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3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CT\fuels\BS\"/>
    </mc:Choice>
  </mc:AlternateContent>
  <xr:revisionPtr revIDLastSave="0" documentId="8_{73CFE7B2-49D2-40AF-8D2E-BFA296CE1CD2}" xr6:coauthVersionLast="47" xr6:coauthVersionMax="47" xr10:uidLastSave="{00000000-0000-0000-0000-000000000000}"/>
  <bookViews>
    <workbookView xWindow="335" yWindow="375" windowWidth="14400" windowHeight="7455" tabRatio="955" activeTab="1" xr2:uid="{00000000-000D-0000-FFFF-FFFF00000000}"/>
  </bookViews>
  <sheets>
    <sheet name="About" sheetId="1" r:id="rId1"/>
    <sheet name="Inflation Reduction Act" sheetId="24" r:id="rId2"/>
    <sheet name="Tax Credits" sheetId="25" r:id="rId3"/>
    <sheet name="Solar - Utility PV" sheetId="27" r:id="rId4"/>
    <sheet name="Land-Based Wind" sheetId="26" r:id="rId5"/>
    <sheet name="Subsidies Paid" sheetId="12" r:id="rId6"/>
    <sheet name="AEO 2022 Table 1" sheetId="3" r:id="rId7"/>
    <sheet name="AEO 2023 Table 1" sheetId="21" r:id="rId8"/>
    <sheet name="AEO 2022 Table 8" sheetId="9" r:id="rId9"/>
    <sheet name="AEO 2023 Table 8" sheetId="22" r:id="rId10"/>
    <sheet name="AEO 2022 Table 11" sheetId="6" r:id="rId11"/>
    <sheet name="AEO 2023 Table 11" sheetId="23" r:id="rId12"/>
    <sheet name="Calculations" sheetId="14" r:id="rId13"/>
    <sheet name="Wind PV Calcs" sheetId="20" r:id="rId14"/>
    <sheet name="Monetizing Tax Credit Penalty" sheetId="17" r:id="rId15"/>
    <sheet name="BS-BSfTFpEUP" sheetId="10" r:id="rId16"/>
    <sheet name="BS-BSpUEO" sheetId="19" r:id="rId17"/>
    <sheet name="BS-BSpUECB" sheetId="16" r:id="rId18"/>
    <sheet name="JCT Table 1_Notes" sheetId="15" r:id="rId19"/>
  </sheets>
  <definedNames>
    <definedName name="dollars_2020_2012">About!$A$83</definedName>
    <definedName name="dollars_2022_2012">#REF!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230" i="24" l="1"/>
  <c r="B224" i="24"/>
  <c r="K243" i="24" l="1"/>
  <c r="K22" i="10" s="1"/>
  <c r="H243" i="24"/>
  <c r="H22" i="10" s="1"/>
  <c r="G243" i="24"/>
  <c r="G22" i="10" s="1"/>
  <c r="I243" i="24"/>
  <c r="I22" i="10" s="1"/>
  <c r="D243" i="24"/>
  <c r="D22" i="10" s="1"/>
  <c r="F243" i="24"/>
  <c r="F22" i="10" s="1"/>
  <c r="E243" i="24"/>
  <c r="E22" i="10" s="1"/>
  <c r="J243" i="24"/>
  <c r="J22" i="10" s="1"/>
  <c r="M243" i="24"/>
  <c r="M22" i="10" s="1"/>
  <c r="L243" i="24"/>
  <c r="L22" i="10" s="1"/>
  <c r="B95" i="24" l="1"/>
  <c r="B9" i="16"/>
  <c r="C8" i="16" l="1"/>
  <c r="B8" i="16"/>
  <c r="AE257" i="24"/>
  <c r="AF257" i="24"/>
  <c r="E257" i="24"/>
  <c r="F257" i="24"/>
  <c r="G257" i="24"/>
  <c r="H257" i="24"/>
  <c r="I257" i="24"/>
  <c r="J257" i="24"/>
  <c r="K257" i="24"/>
  <c r="L257" i="24"/>
  <c r="M257" i="24"/>
  <c r="N257" i="24"/>
  <c r="O257" i="24"/>
  <c r="P257" i="24"/>
  <c r="Q257" i="24"/>
  <c r="R257" i="24"/>
  <c r="S257" i="24"/>
  <c r="T257" i="24"/>
  <c r="U257" i="24"/>
  <c r="V257" i="24"/>
  <c r="W257" i="24"/>
  <c r="X257" i="24"/>
  <c r="Y257" i="24"/>
  <c r="Z257" i="24"/>
  <c r="AA257" i="24"/>
  <c r="AB257" i="24"/>
  <c r="AC257" i="24"/>
  <c r="AD257" i="24"/>
  <c r="B99" i="24"/>
  <c r="B40" i="24" l="1"/>
  <c r="A8" i="24"/>
  <c r="R95" i="24" l="1"/>
  <c r="C15" i="16"/>
  <c r="B15" i="16"/>
  <c r="C11" i="16"/>
  <c r="B11" i="16"/>
  <c r="C9" i="16"/>
  <c r="C134" i="24"/>
  <c r="D134" i="24"/>
  <c r="E134" i="24"/>
  <c r="F134" i="24"/>
  <c r="G134" i="24"/>
  <c r="H134" i="24"/>
  <c r="I134" i="24"/>
  <c r="J134" i="24"/>
  <c r="K134" i="24"/>
  <c r="L134" i="24"/>
  <c r="M134" i="24"/>
  <c r="N134" i="24"/>
  <c r="O134" i="24"/>
  <c r="P134" i="24"/>
  <c r="Q134" i="24"/>
  <c r="R134" i="24"/>
  <c r="S134" i="24"/>
  <c r="T134" i="24"/>
  <c r="U134" i="24"/>
  <c r="V134" i="24"/>
  <c r="W134" i="24"/>
  <c r="X134" i="24"/>
  <c r="Y134" i="24"/>
  <c r="Z134" i="24"/>
  <c r="AA134" i="24"/>
  <c r="AB134" i="24"/>
  <c r="AC134" i="24"/>
  <c r="B134" i="24"/>
  <c r="C16" i="16"/>
  <c r="D16" i="16"/>
  <c r="E16" i="16"/>
  <c r="F16" i="16"/>
  <c r="G16" i="16"/>
  <c r="H16" i="16"/>
  <c r="I16" i="16"/>
  <c r="J16" i="16"/>
  <c r="K16" i="16"/>
  <c r="L16" i="16"/>
  <c r="M16" i="16"/>
  <c r="N16" i="16"/>
  <c r="O16" i="16"/>
  <c r="P16" i="16"/>
  <c r="Q16" i="16"/>
  <c r="R16" i="16"/>
  <c r="S16" i="16"/>
  <c r="T16" i="16"/>
  <c r="U16" i="16"/>
  <c r="V16" i="16"/>
  <c r="W16" i="16"/>
  <c r="X16" i="16"/>
  <c r="Y16" i="16"/>
  <c r="Z16" i="16"/>
  <c r="AA16" i="16"/>
  <c r="AB16" i="16"/>
  <c r="AC16" i="16"/>
  <c r="AD16" i="16"/>
  <c r="AE16" i="16"/>
  <c r="C17" i="16"/>
  <c r="D17" i="16"/>
  <c r="E17" i="16"/>
  <c r="F17" i="16"/>
  <c r="G17" i="16"/>
  <c r="H17" i="16"/>
  <c r="I17" i="16"/>
  <c r="J17" i="16"/>
  <c r="K17" i="16"/>
  <c r="L17" i="16"/>
  <c r="M17" i="16"/>
  <c r="N17" i="16"/>
  <c r="O17" i="16"/>
  <c r="P17" i="16"/>
  <c r="Q17" i="16"/>
  <c r="R17" i="16"/>
  <c r="S17" i="16"/>
  <c r="T17" i="16"/>
  <c r="U17" i="16"/>
  <c r="V17" i="16"/>
  <c r="W17" i="16"/>
  <c r="X17" i="16"/>
  <c r="Y17" i="16"/>
  <c r="Z17" i="16"/>
  <c r="AA17" i="16"/>
  <c r="AB17" i="16"/>
  <c r="AC17" i="16"/>
  <c r="AD17" i="16"/>
  <c r="AE17" i="16"/>
  <c r="E14" i="14"/>
  <c r="V21" i="14"/>
  <c r="T95" i="24" l="1"/>
  <c r="L95" i="24"/>
  <c r="H95" i="24"/>
  <c r="D95" i="24"/>
  <c r="N95" i="24"/>
  <c r="O96" i="24"/>
  <c r="E96" i="24"/>
  <c r="D96" i="24"/>
  <c r="W96" i="24"/>
  <c r="C14" i="19"/>
  <c r="D14" i="19"/>
  <c r="E14" i="19"/>
  <c r="F14" i="19"/>
  <c r="G14" i="19"/>
  <c r="H14" i="19"/>
  <c r="I14" i="19"/>
  <c r="J14" i="19"/>
  <c r="K14" i="19"/>
  <c r="L14" i="19"/>
  <c r="M14" i="19"/>
  <c r="N14" i="19"/>
  <c r="O14" i="19"/>
  <c r="P14" i="19"/>
  <c r="Q14" i="19"/>
  <c r="R14" i="19"/>
  <c r="S14" i="19"/>
  <c r="T14" i="19"/>
  <c r="U14" i="19"/>
  <c r="V14" i="19"/>
  <c r="W14" i="19"/>
  <c r="X14" i="19"/>
  <c r="Y14" i="19"/>
  <c r="Z14" i="19"/>
  <c r="AA14" i="19"/>
  <c r="AB14" i="19"/>
  <c r="AC14" i="19"/>
  <c r="AD14" i="19"/>
  <c r="AE14" i="19"/>
  <c r="C10" i="19"/>
  <c r="D10" i="19"/>
  <c r="E10" i="19"/>
  <c r="F10" i="19"/>
  <c r="G10" i="19"/>
  <c r="H10" i="19"/>
  <c r="I10" i="19"/>
  <c r="J10" i="19"/>
  <c r="K10" i="19"/>
  <c r="L10" i="19"/>
  <c r="M10" i="19"/>
  <c r="B10" i="19"/>
  <c r="C7" i="19"/>
  <c r="B7" i="19"/>
  <c r="C6" i="19"/>
  <c r="D6" i="19"/>
  <c r="E6" i="19"/>
  <c r="F6" i="19"/>
  <c r="G6" i="19"/>
  <c r="H6" i="19"/>
  <c r="I6" i="19"/>
  <c r="J6" i="19"/>
  <c r="K6" i="19"/>
  <c r="L6" i="19"/>
  <c r="M6" i="19"/>
  <c r="B6" i="19"/>
  <c r="S95" i="24" l="1"/>
  <c r="I95" i="24"/>
  <c r="X95" i="24"/>
  <c r="Y95" i="24" s="1"/>
  <c r="K95" i="24"/>
  <c r="L96" i="24"/>
  <c r="M95" i="24"/>
  <c r="V96" i="24"/>
  <c r="E95" i="24"/>
  <c r="C96" i="24"/>
  <c r="Q95" i="24"/>
  <c r="O95" i="24"/>
  <c r="G95" i="24"/>
  <c r="V95" i="24"/>
  <c r="U95" i="24"/>
  <c r="W95" i="24"/>
  <c r="C95" i="24"/>
  <c r="F95" i="24"/>
  <c r="J95" i="24"/>
  <c r="N96" i="24"/>
  <c r="I96" i="24"/>
  <c r="S96" i="24"/>
  <c r="F96" i="24"/>
  <c r="Q96" i="24"/>
  <c r="B96" i="24"/>
  <c r="R96" i="24"/>
  <c r="C5" i="19"/>
  <c r="D5" i="19"/>
  <c r="N5" i="19"/>
  <c r="O5" i="19"/>
  <c r="P5" i="19"/>
  <c r="Q5" i="19"/>
  <c r="R5" i="19"/>
  <c r="S5" i="19"/>
  <c r="T5" i="19"/>
  <c r="U5" i="19"/>
  <c r="V5" i="19"/>
  <c r="W5" i="19"/>
  <c r="X5" i="19"/>
  <c r="Y5" i="19"/>
  <c r="Z5" i="19"/>
  <c r="AA5" i="19"/>
  <c r="AB5" i="19"/>
  <c r="AC5" i="19"/>
  <c r="AD5" i="19"/>
  <c r="AE5" i="19"/>
  <c r="B5" i="19"/>
  <c r="AC162" i="24"/>
  <c r="AE15" i="16" s="1"/>
  <c r="AB162" i="24"/>
  <c r="AD15" i="16" s="1"/>
  <c r="AA162" i="24"/>
  <c r="AC15" i="16" s="1"/>
  <c r="Z162" i="24"/>
  <c r="AB15" i="16" s="1"/>
  <c r="Y162" i="24"/>
  <c r="AA15" i="16" s="1"/>
  <c r="X162" i="24"/>
  <c r="Z15" i="16" s="1"/>
  <c r="W162" i="24"/>
  <c r="Y15" i="16" s="1"/>
  <c r="V162" i="24"/>
  <c r="X15" i="16" s="1"/>
  <c r="U162" i="24"/>
  <c r="W15" i="16" s="1"/>
  <c r="T162" i="24"/>
  <c r="V15" i="16" s="1"/>
  <c r="S162" i="24"/>
  <c r="U15" i="16" s="1"/>
  <c r="R162" i="24"/>
  <c r="T15" i="16" s="1"/>
  <c r="Q162" i="24"/>
  <c r="S15" i="16" s="1"/>
  <c r="P162" i="24"/>
  <c r="R15" i="16" s="1"/>
  <c r="O162" i="24"/>
  <c r="Q15" i="16" s="1"/>
  <c r="N162" i="24"/>
  <c r="P15" i="16" s="1"/>
  <c r="M162" i="24"/>
  <c r="O15" i="16" s="1"/>
  <c r="L162" i="24"/>
  <c r="N15" i="16" s="1"/>
  <c r="K162" i="24"/>
  <c r="M15" i="16" s="1"/>
  <c r="J162" i="24"/>
  <c r="L15" i="16" s="1"/>
  <c r="I162" i="24"/>
  <c r="K15" i="16" s="1"/>
  <c r="H162" i="24"/>
  <c r="J15" i="16" s="1"/>
  <c r="G162" i="24"/>
  <c r="I15" i="16" s="1"/>
  <c r="F162" i="24"/>
  <c r="H15" i="16" s="1"/>
  <c r="E162" i="24"/>
  <c r="G15" i="16" s="1"/>
  <c r="D162" i="24"/>
  <c r="F15" i="16" s="1"/>
  <c r="AC159" i="24"/>
  <c r="AE11" i="16" s="1"/>
  <c r="AB159" i="24"/>
  <c r="AD11" i="16" s="1"/>
  <c r="AA159" i="24"/>
  <c r="AC11" i="16" s="1"/>
  <c r="Z159" i="24"/>
  <c r="AB11" i="16" s="1"/>
  <c r="Y159" i="24"/>
  <c r="AA11" i="16" s="1"/>
  <c r="X159" i="24"/>
  <c r="Z11" i="16" s="1"/>
  <c r="W159" i="24"/>
  <c r="Y11" i="16" s="1"/>
  <c r="V159" i="24"/>
  <c r="X11" i="16" s="1"/>
  <c r="U159" i="24"/>
  <c r="W11" i="16" s="1"/>
  <c r="T159" i="24"/>
  <c r="V11" i="16" s="1"/>
  <c r="S159" i="24"/>
  <c r="U11" i="16" s="1"/>
  <c r="R159" i="24"/>
  <c r="T11" i="16" s="1"/>
  <c r="Q159" i="24"/>
  <c r="S11" i="16" s="1"/>
  <c r="P159" i="24"/>
  <c r="R11" i="16" s="1"/>
  <c r="O159" i="24"/>
  <c r="Q11" i="16" s="1"/>
  <c r="N159" i="24"/>
  <c r="P11" i="16" s="1"/>
  <c r="M159" i="24"/>
  <c r="O11" i="16" s="1"/>
  <c r="L159" i="24"/>
  <c r="N11" i="16" s="1"/>
  <c r="K159" i="24"/>
  <c r="M11" i="16" s="1"/>
  <c r="J159" i="24"/>
  <c r="L11" i="16" s="1"/>
  <c r="I159" i="24"/>
  <c r="K11" i="16" s="1"/>
  <c r="H159" i="24"/>
  <c r="J11" i="16" s="1"/>
  <c r="G159" i="24"/>
  <c r="I11" i="16" s="1"/>
  <c r="F159" i="24"/>
  <c r="H11" i="16" s="1"/>
  <c r="E159" i="24"/>
  <c r="G11" i="16" s="1"/>
  <c r="D159" i="24"/>
  <c r="AC156" i="24"/>
  <c r="AE9" i="16" s="1"/>
  <c r="AB156" i="24"/>
  <c r="AD9" i="16" s="1"/>
  <c r="AA156" i="24"/>
  <c r="AC9" i="16" s="1"/>
  <c r="Z156" i="24"/>
  <c r="AB9" i="16" s="1"/>
  <c r="Y156" i="24"/>
  <c r="AA9" i="16" s="1"/>
  <c r="X156" i="24"/>
  <c r="Z9" i="16" s="1"/>
  <c r="W156" i="24"/>
  <c r="Y9" i="16" s="1"/>
  <c r="V156" i="24"/>
  <c r="X9" i="16" s="1"/>
  <c r="U156" i="24"/>
  <c r="W9" i="16" s="1"/>
  <c r="T156" i="24"/>
  <c r="V9" i="16" s="1"/>
  <c r="S156" i="24"/>
  <c r="U9" i="16" s="1"/>
  <c r="R156" i="24"/>
  <c r="T9" i="16" s="1"/>
  <c r="Q156" i="24"/>
  <c r="S9" i="16" s="1"/>
  <c r="P156" i="24"/>
  <c r="R9" i="16" s="1"/>
  <c r="O156" i="24"/>
  <c r="Q9" i="16" s="1"/>
  <c r="N156" i="24"/>
  <c r="P9" i="16" s="1"/>
  <c r="M156" i="24"/>
  <c r="O9" i="16" s="1"/>
  <c r="L156" i="24"/>
  <c r="N9" i="16" s="1"/>
  <c r="K156" i="24"/>
  <c r="M9" i="16" s="1"/>
  <c r="J156" i="24"/>
  <c r="L9" i="16" s="1"/>
  <c r="I156" i="24"/>
  <c r="K9" i="16" s="1"/>
  <c r="H156" i="24"/>
  <c r="J9" i="16" s="1"/>
  <c r="G156" i="24"/>
  <c r="I9" i="16" s="1"/>
  <c r="F156" i="24"/>
  <c r="H9" i="16" s="1"/>
  <c r="E156" i="24"/>
  <c r="G9" i="16" s="1"/>
  <c r="D156" i="24"/>
  <c r="F9" i="16" s="1"/>
  <c r="B100" i="24"/>
  <c r="B63" i="24"/>
  <c r="B44" i="24"/>
  <c r="E77" i="14"/>
  <c r="E78" i="14" s="1"/>
  <c r="E75" i="14"/>
  <c r="E106" i="14" s="1"/>
  <c r="D38" i="14"/>
  <c r="D39" i="14" s="1"/>
  <c r="D32" i="14"/>
  <c r="D33" i="14" s="1"/>
  <c r="E105" i="14"/>
  <c r="E107" i="14"/>
  <c r="D44" i="14"/>
  <c r="D31" i="14"/>
  <c r="E82" i="14"/>
  <c r="D67" i="14"/>
  <c r="D61" i="14"/>
  <c r="D57" i="14"/>
  <c r="D56" i="14"/>
  <c r="D58" i="14" s="1"/>
  <c r="D55" i="14"/>
  <c r="D49" i="14"/>
  <c r="D50" i="14"/>
  <c r="D45" i="14"/>
  <c r="F82" i="14"/>
  <c r="G82" i="14"/>
  <c r="H82" i="14"/>
  <c r="I82" i="14"/>
  <c r="J82" i="14"/>
  <c r="K82" i="14"/>
  <c r="L82" i="14"/>
  <c r="M82" i="14"/>
  <c r="N82" i="14"/>
  <c r="O82" i="14"/>
  <c r="P82" i="14"/>
  <c r="Q82" i="14"/>
  <c r="R82" i="14"/>
  <c r="S82" i="14"/>
  <c r="T82" i="14"/>
  <c r="U82" i="14"/>
  <c r="V82" i="14"/>
  <c r="W82" i="14"/>
  <c r="X82" i="14"/>
  <c r="Y82" i="14"/>
  <c r="Z82" i="14"/>
  <c r="AA82" i="14"/>
  <c r="AB82" i="14"/>
  <c r="AC82" i="14"/>
  <c r="AD82" i="14"/>
  <c r="AE82" i="14"/>
  <c r="AF82" i="14"/>
  <c r="AG82" i="14"/>
  <c r="AH82" i="14"/>
  <c r="F77" i="14"/>
  <c r="G77" i="14"/>
  <c r="H77" i="14"/>
  <c r="I77" i="14"/>
  <c r="J77" i="14"/>
  <c r="K77" i="14"/>
  <c r="L77" i="14"/>
  <c r="M77" i="14"/>
  <c r="N77" i="14"/>
  <c r="O77" i="14"/>
  <c r="P77" i="14"/>
  <c r="Q77" i="14"/>
  <c r="R77" i="14"/>
  <c r="S77" i="14"/>
  <c r="T77" i="14"/>
  <c r="U77" i="14"/>
  <c r="V77" i="14"/>
  <c r="W77" i="14"/>
  <c r="X77" i="14"/>
  <c r="Y77" i="14"/>
  <c r="Z77" i="14"/>
  <c r="AA77" i="14"/>
  <c r="AB77" i="14"/>
  <c r="AC77" i="14"/>
  <c r="AD77" i="14"/>
  <c r="AE77" i="14"/>
  <c r="AF77" i="14"/>
  <c r="AG77" i="14"/>
  <c r="AH77" i="14"/>
  <c r="E108" i="14"/>
  <c r="F75" i="14"/>
  <c r="G75" i="14"/>
  <c r="H75" i="14"/>
  <c r="I75" i="14"/>
  <c r="J75" i="14"/>
  <c r="K75" i="14"/>
  <c r="L75" i="14"/>
  <c r="M75" i="14"/>
  <c r="N75" i="14"/>
  <c r="O75" i="14"/>
  <c r="P75" i="14"/>
  <c r="Q75" i="14"/>
  <c r="R75" i="14"/>
  <c r="S75" i="14"/>
  <c r="T75" i="14"/>
  <c r="U75" i="14"/>
  <c r="V75" i="14"/>
  <c r="W75" i="14"/>
  <c r="X75" i="14"/>
  <c r="Y75" i="14"/>
  <c r="Z75" i="14"/>
  <c r="AA75" i="14"/>
  <c r="AB75" i="14"/>
  <c r="AC75" i="14"/>
  <c r="AD75" i="14"/>
  <c r="AE75" i="14"/>
  <c r="AF75" i="14"/>
  <c r="AG75" i="14"/>
  <c r="AH75" i="14"/>
  <c r="E57" i="14"/>
  <c r="F57" i="14"/>
  <c r="G57" i="14"/>
  <c r="H57" i="14"/>
  <c r="I57" i="14"/>
  <c r="J57" i="14"/>
  <c r="K57" i="14"/>
  <c r="L57" i="14"/>
  <c r="M57" i="14"/>
  <c r="N57" i="14"/>
  <c r="O57" i="14"/>
  <c r="P57" i="14"/>
  <c r="Q57" i="14"/>
  <c r="R57" i="14"/>
  <c r="S57" i="14"/>
  <c r="T57" i="14"/>
  <c r="U57" i="14"/>
  <c r="V57" i="14"/>
  <c r="W57" i="14"/>
  <c r="X57" i="14"/>
  <c r="Y57" i="14"/>
  <c r="Z57" i="14"/>
  <c r="AA57" i="14"/>
  <c r="AB57" i="14"/>
  <c r="AC57" i="14"/>
  <c r="AD57" i="14"/>
  <c r="AE57" i="14"/>
  <c r="AF57" i="14"/>
  <c r="AG57" i="14"/>
  <c r="E56" i="14"/>
  <c r="F56" i="14"/>
  <c r="G56" i="14"/>
  <c r="H56" i="14"/>
  <c r="I56" i="14"/>
  <c r="J56" i="14"/>
  <c r="K56" i="14"/>
  <c r="L56" i="14"/>
  <c r="M56" i="14"/>
  <c r="N56" i="14"/>
  <c r="O56" i="14"/>
  <c r="P56" i="14"/>
  <c r="Q56" i="14"/>
  <c r="R56" i="14"/>
  <c r="S56" i="14"/>
  <c r="T56" i="14"/>
  <c r="U56" i="14"/>
  <c r="V56" i="14"/>
  <c r="W56" i="14"/>
  <c r="X56" i="14"/>
  <c r="Y56" i="14"/>
  <c r="Z56" i="14"/>
  <c r="AA56" i="14"/>
  <c r="AB56" i="14"/>
  <c r="AC56" i="14"/>
  <c r="AD56" i="14"/>
  <c r="AE56" i="14"/>
  <c r="AF56" i="14"/>
  <c r="AG56" i="14"/>
  <c r="E45" i="14"/>
  <c r="F45" i="14"/>
  <c r="G45" i="14"/>
  <c r="H45" i="14"/>
  <c r="I45" i="14"/>
  <c r="J45" i="14"/>
  <c r="K45" i="14"/>
  <c r="L45" i="14"/>
  <c r="M45" i="14"/>
  <c r="N45" i="14"/>
  <c r="O45" i="14"/>
  <c r="P45" i="14"/>
  <c r="Q45" i="14"/>
  <c r="R45" i="14"/>
  <c r="S45" i="14"/>
  <c r="T45" i="14"/>
  <c r="U45" i="14"/>
  <c r="V45" i="14"/>
  <c r="W45" i="14"/>
  <c r="X45" i="14"/>
  <c r="Y45" i="14"/>
  <c r="Z45" i="14"/>
  <c r="AA45" i="14"/>
  <c r="AB45" i="14"/>
  <c r="AC45" i="14"/>
  <c r="AD45" i="14"/>
  <c r="AE45" i="14"/>
  <c r="AF45" i="14"/>
  <c r="AG45" i="14"/>
  <c r="E38" i="14"/>
  <c r="F38" i="14"/>
  <c r="G38" i="14"/>
  <c r="H38" i="14"/>
  <c r="I38" i="14"/>
  <c r="J38" i="14"/>
  <c r="K38" i="14"/>
  <c r="L38" i="14"/>
  <c r="M38" i="14"/>
  <c r="N38" i="14"/>
  <c r="O38" i="14"/>
  <c r="P38" i="14"/>
  <c r="Q38" i="14"/>
  <c r="R38" i="14"/>
  <c r="S38" i="14"/>
  <c r="T38" i="14"/>
  <c r="U38" i="14"/>
  <c r="V38" i="14"/>
  <c r="W38" i="14"/>
  <c r="X38" i="14"/>
  <c r="Y38" i="14"/>
  <c r="Z38" i="14"/>
  <c r="AA38" i="14"/>
  <c r="AB38" i="14"/>
  <c r="AC38" i="14"/>
  <c r="AD38" i="14"/>
  <c r="AE38" i="14"/>
  <c r="AF38" i="14"/>
  <c r="AG38" i="14"/>
  <c r="E32" i="14"/>
  <c r="F32" i="14"/>
  <c r="G32" i="14"/>
  <c r="H32" i="14"/>
  <c r="I32" i="14"/>
  <c r="J32" i="14"/>
  <c r="K32" i="14"/>
  <c r="L32" i="14"/>
  <c r="M32" i="14"/>
  <c r="N32" i="14"/>
  <c r="O32" i="14"/>
  <c r="P32" i="14"/>
  <c r="Q32" i="14"/>
  <c r="R32" i="14"/>
  <c r="S32" i="14"/>
  <c r="T32" i="14"/>
  <c r="U32" i="14"/>
  <c r="V32" i="14"/>
  <c r="W32" i="14"/>
  <c r="X32" i="14"/>
  <c r="Y32" i="14"/>
  <c r="Z32" i="14"/>
  <c r="AA32" i="14"/>
  <c r="AB32" i="14"/>
  <c r="AC32" i="14"/>
  <c r="AD32" i="14"/>
  <c r="AE32" i="14"/>
  <c r="AF32" i="14"/>
  <c r="AG32" i="14"/>
  <c r="D37" i="14"/>
  <c r="E37" i="14"/>
  <c r="F37" i="14"/>
  <c r="G37" i="14"/>
  <c r="H37" i="14"/>
  <c r="I37" i="14"/>
  <c r="J37" i="14"/>
  <c r="K37" i="14"/>
  <c r="L37" i="14"/>
  <c r="M37" i="14"/>
  <c r="P7" i="12"/>
  <c r="Q7" i="12"/>
  <c r="R7" i="12"/>
  <c r="S7" i="12"/>
  <c r="O7" i="12"/>
  <c r="T114" i="24" l="1"/>
  <c r="T115" i="24" s="1"/>
  <c r="D114" i="24"/>
  <c r="C114" i="24" s="1"/>
  <c r="B114" i="24" s="1"/>
  <c r="C159" i="24"/>
  <c r="F11" i="16"/>
  <c r="Z95" i="24"/>
  <c r="AB95" i="24"/>
  <c r="AC95" i="24"/>
  <c r="AA95" i="24"/>
  <c r="AG14" i="14"/>
  <c r="AC14" i="14"/>
  <c r="V14" i="14"/>
  <c r="AD14" i="14"/>
  <c r="W14" i="14"/>
  <c r="AE14" i="14"/>
  <c r="X14" i="14"/>
  <c r="AF14" i="14"/>
  <c r="Y14" i="14"/>
  <c r="Z14" i="14"/>
  <c r="AA14" i="14"/>
  <c r="AB14" i="14"/>
  <c r="E135" i="24"/>
  <c r="E136" i="24" s="1"/>
  <c r="G5" i="19" s="1"/>
  <c r="G135" i="24"/>
  <c r="G136" i="24" s="1"/>
  <c r="I5" i="19" s="1"/>
  <c r="K135" i="24"/>
  <c r="K136" i="24" s="1"/>
  <c r="M5" i="19" s="1"/>
  <c r="AA135" i="24"/>
  <c r="AA136" i="24" s="1"/>
  <c r="B135" i="24"/>
  <c r="B136" i="24" s="1"/>
  <c r="Q135" i="24"/>
  <c r="Q136" i="24" s="1"/>
  <c r="Y135" i="24"/>
  <c r="Y136" i="24" s="1"/>
  <c r="J135" i="24"/>
  <c r="J136" i="24" s="1"/>
  <c r="L5" i="19" s="1"/>
  <c r="AB135" i="24"/>
  <c r="AB136" i="24" s="1"/>
  <c r="S135" i="24"/>
  <c r="S136" i="24" s="1"/>
  <c r="I135" i="24"/>
  <c r="I136" i="24" s="1"/>
  <c r="K5" i="19" s="1"/>
  <c r="V135" i="24"/>
  <c r="V136" i="24" s="1"/>
  <c r="X135" i="24"/>
  <c r="X136" i="24" s="1"/>
  <c r="T135" i="24"/>
  <c r="T136" i="24" s="1"/>
  <c r="Z135" i="24"/>
  <c r="Z136" i="24" s="1"/>
  <c r="AC135" i="24"/>
  <c r="AC136" i="24" s="1"/>
  <c r="N135" i="24"/>
  <c r="N136" i="24" s="1"/>
  <c r="L135" i="24"/>
  <c r="L136" i="24" s="1"/>
  <c r="R135" i="24"/>
  <c r="R136" i="24" s="1"/>
  <c r="U135" i="24"/>
  <c r="U136" i="24" s="1"/>
  <c r="C135" i="24"/>
  <c r="C136" i="24" s="1"/>
  <c r="E5" i="19" s="1"/>
  <c r="F135" i="24"/>
  <c r="F136" i="24" s="1"/>
  <c r="H5" i="19" s="1"/>
  <c r="D135" i="24"/>
  <c r="D136" i="24" s="1"/>
  <c r="F5" i="19" s="1"/>
  <c r="P135" i="24"/>
  <c r="P136" i="24" s="1"/>
  <c r="W135" i="24"/>
  <c r="W136" i="24" s="1"/>
  <c r="H135" i="24"/>
  <c r="H136" i="24" s="1"/>
  <c r="J5" i="19" s="1"/>
  <c r="O135" i="24"/>
  <c r="O136" i="24" s="1"/>
  <c r="M135" i="24"/>
  <c r="M136" i="24" s="1"/>
  <c r="M96" i="24"/>
  <c r="T96" i="24"/>
  <c r="P95" i="24"/>
  <c r="X96" i="24"/>
  <c r="J96" i="24"/>
  <c r="G96" i="24"/>
  <c r="P96" i="24"/>
  <c r="K96" i="24"/>
  <c r="H96" i="24"/>
  <c r="U96" i="24"/>
  <c r="K114" i="24"/>
  <c r="K115" i="24" s="1"/>
  <c r="S114" i="24"/>
  <c r="S115" i="24" s="1"/>
  <c r="AA114" i="24"/>
  <c r="L114" i="24"/>
  <c r="AB114" i="24"/>
  <c r="I114" i="24"/>
  <c r="R114" i="24"/>
  <c r="Z114" i="24"/>
  <c r="M114" i="24"/>
  <c r="U114" i="24"/>
  <c r="U115" i="24" s="1"/>
  <c r="AC114" i="24"/>
  <c r="N114" i="24"/>
  <c r="N115" i="24" s="1"/>
  <c r="V114" i="24"/>
  <c r="H114" i="24"/>
  <c r="H115" i="24" s="1"/>
  <c r="Q114" i="24"/>
  <c r="Q115" i="24" s="1"/>
  <c r="Y114" i="24"/>
  <c r="Y115" i="24" s="1"/>
  <c r="O114" i="24"/>
  <c r="W114" i="24"/>
  <c r="P114" i="24"/>
  <c r="P115" i="24" s="1"/>
  <c r="X114" i="24"/>
  <c r="X115" i="24" s="1"/>
  <c r="J114" i="24"/>
  <c r="G130" i="24"/>
  <c r="G131" i="24" s="1"/>
  <c r="O130" i="24"/>
  <c r="O131" i="24" s="1"/>
  <c r="J126" i="24"/>
  <c r="J127" i="24" s="1"/>
  <c r="F122" i="24"/>
  <c r="F123" i="24" s="1"/>
  <c r="N122" i="24"/>
  <c r="N123" i="24" s="1"/>
  <c r="D130" i="24"/>
  <c r="D131" i="24" s="1"/>
  <c r="H130" i="24"/>
  <c r="H131" i="24" s="1"/>
  <c r="P130" i="24"/>
  <c r="P131" i="24" s="1"/>
  <c r="K126" i="24"/>
  <c r="K127" i="24" s="1"/>
  <c r="G122" i="24"/>
  <c r="G123" i="24" s="1"/>
  <c r="O122" i="24"/>
  <c r="O123" i="24" s="1"/>
  <c r="E114" i="24"/>
  <c r="E115" i="24" s="1"/>
  <c r="D126" i="24"/>
  <c r="D127" i="24" s="1"/>
  <c r="K122" i="24"/>
  <c r="K123" i="24" s="1"/>
  <c r="L130" i="24"/>
  <c r="L131" i="24" s="1"/>
  <c r="I130" i="24"/>
  <c r="I131" i="24" s="1"/>
  <c r="Q126" i="24"/>
  <c r="Q127" i="24" s="1"/>
  <c r="L126" i="24"/>
  <c r="L127" i="24" s="1"/>
  <c r="H122" i="24"/>
  <c r="H123" i="24" s="1"/>
  <c r="P122" i="24"/>
  <c r="P123" i="24" s="1"/>
  <c r="F114" i="24"/>
  <c r="F115" i="24" s="1"/>
  <c r="D122" i="24"/>
  <c r="D123" i="24" s="1"/>
  <c r="G114" i="24"/>
  <c r="G115" i="24" s="1"/>
  <c r="G126" i="24"/>
  <c r="G127" i="24" s="1"/>
  <c r="J130" i="24"/>
  <c r="J131" i="24" s="1"/>
  <c r="J132" i="24" s="1"/>
  <c r="L18" i="19" s="1"/>
  <c r="E126" i="24"/>
  <c r="E127" i="24" s="1"/>
  <c r="M126" i="24"/>
  <c r="M127" i="24" s="1"/>
  <c r="I122" i="24"/>
  <c r="I123" i="24" s="1"/>
  <c r="Q122" i="24"/>
  <c r="Q123" i="24" s="1"/>
  <c r="K130" i="24"/>
  <c r="K131" i="24" s="1"/>
  <c r="F126" i="24"/>
  <c r="F127" i="24" s="1"/>
  <c r="N126" i="24"/>
  <c r="N127" i="24" s="1"/>
  <c r="J122" i="24"/>
  <c r="O126" i="24"/>
  <c r="O127" i="24" s="1"/>
  <c r="Q130" i="24"/>
  <c r="Q131" i="24" s="1"/>
  <c r="E130" i="24"/>
  <c r="E131" i="24" s="1"/>
  <c r="M130" i="24"/>
  <c r="M131" i="24" s="1"/>
  <c r="H126" i="24"/>
  <c r="H127" i="24" s="1"/>
  <c r="P126" i="24"/>
  <c r="P127" i="24" s="1"/>
  <c r="L122" i="24"/>
  <c r="L123" i="24" s="1"/>
  <c r="F130" i="24"/>
  <c r="F131" i="24" s="1"/>
  <c r="N130" i="24"/>
  <c r="N131" i="24" s="1"/>
  <c r="I126" i="24"/>
  <c r="I127" i="24" s="1"/>
  <c r="E122" i="24"/>
  <c r="E123" i="24" s="1"/>
  <c r="M122" i="24"/>
  <c r="M123" i="24" s="1"/>
  <c r="B67" i="24"/>
  <c r="B64" i="24"/>
  <c r="H73" i="24" s="1"/>
  <c r="R73" i="24" s="1"/>
  <c r="R74" i="24" s="1"/>
  <c r="S153" i="24" s="1"/>
  <c r="K14" i="14"/>
  <c r="S14" i="14"/>
  <c r="Q14" i="14"/>
  <c r="R14" i="14"/>
  <c r="L14" i="14"/>
  <c r="M14" i="14"/>
  <c r="U14" i="14"/>
  <c r="J14" i="14"/>
  <c r="N14" i="14"/>
  <c r="P14" i="14"/>
  <c r="T14" i="14"/>
  <c r="O14" i="14"/>
  <c r="H14" i="14"/>
  <c r="I14" i="14"/>
  <c r="R122" i="24"/>
  <c r="C156" i="24"/>
  <c r="E9" i="16" s="1"/>
  <c r="Z122" i="24"/>
  <c r="Z123" i="24" s="1"/>
  <c r="B73" i="24"/>
  <c r="B74" i="24" s="1"/>
  <c r="AB130" i="24"/>
  <c r="AB131" i="24" s="1"/>
  <c r="V126" i="24"/>
  <c r="V127" i="24" s="1"/>
  <c r="C162" i="24"/>
  <c r="E15" i="16" s="1"/>
  <c r="AC122" i="24"/>
  <c r="AC123" i="24" s="1"/>
  <c r="Y126" i="24"/>
  <c r="Y127" i="24" s="1"/>
  <c r="V122" i="24"/>
  <c r="V123" i="24" s="1"/>
  <c r="R126" i="24"/>
  <c r="R127" i="24" s="1"/>
  <c r="Z126" i="24"/>
  <c r="Z127" i="24" s="1"/>
  <c r="V130" i="24"/>
  <c r="V131" i="24" s="1"/>
  <c r="U122" i="24"/>
  <c r="U123" i="24" s="1"/>
  <c r="U130" i="24"/>
  <c r="U131" i="24" s="1"/>
  <c r="AC130" i="24"/>
  <c r="AC131" i="24" s="1"/>
  <c r="W122" i="24"/>
  <c r="W123" i="24" s="1"/>
  <c r="S126" i="24"/>
  <c r="S127" i="24" s="1"/>
  <c r="AA126" i="24"/>
  <c r="AA127" i="24" s="1"/>
  <c r="W130" i="24"/>
  <c r="W131" i="24" s="1"/>
  <c r="X122" i="24"/>
  <c r="X123" i="24" s="1"/>
  <c r="T126" i="24"/>
  <c r="T127" i="24" s="1"/>
  <c r="AB126" i="24"/>
  <c r="AB127" i="24" s="1"/>
  <c r="X130" i="24"/>
  <c r="X131" i="24" s="1"/>
  <c r="Y122" i="24"/>
  <c r="Y123" i="24" s="1"/>
  <c r="U126" i="24"/>
  <c r="U127" i="24" s="1"/>
  <c r="AC126" i="24"/>
  <c r="AC127" i="24" s="1"/>
  <c r="Y130" i="24"/>
  <c r="Y131" i="24" s="1"/>
  <c r="R130" i="24"/>
  <c r="R131" i="24" s="1"/>
  <c r="S122" i="24"/>
  <c r="S123" i="24" s="1"/>
  <c r="AA122" i="24"/>
  <c r="AA123" i="24" s="1"/>
  <c r="W126" i="24"/>
  <c r="W127" i="24" s="1"/>
  <c r="S130" i="24"/>
  <c r="S131" i="24" s="1"/>
  <c r="AA130" i="24"/>
  <c r="AA131" i="24" s="1"/>
  <c r="Z130" i="24"/>
  <c r="Z131" i="24" s="1"/>
  <c r="T122" i="24"/>
  <c r="T123" i="24" s="1"/>
  <c r="AB122" i="24"/>
  <c r="AB123" i="24" s="1"/>
  <c r="X126" i="24"/>
  <c r="X127" i="24" s="1"/>
  <c r="T130" i="24"/>
  <c r="T131" i="24" s="1"/>
  <c r="E109" i="14"/>
  <c r="D51" i="14"/>
  <c r="D26" i="14"/>
  <c r="E26" i="14"/>
  <c r="D19" i="14"/>
  <c r="E19" i="14"/>
  <c r="D12" i="14"/>
  <c r="E12" i="14"/>
  <c r="D5" i="14"/>
  <c r="E5" i="14"/>
  <c r="E55" i="14"/>
  <c r="F55" i="14" s="1"/>
  <c r="G55" i="14" s="1"/>
  <c r="H55" i="14" s="1"/>
  <c r="I55" i="14" s="1"/>
  <c r="J55" i="14" s="1"/>
  <c r="K55" i="14" s="1"/>
  <c r="L55" i="14" s="1"/>
  <c r="M55" i="14" s="1"/>
  <c r="N55" i="14" s="1"/>
  <c r="O55" i="14" s="1"/>
  <c r="P55" i="14" s="1"/>
  <c r="Q55" i="14" s="1"/>
  <c r="R55" i="14" s="1"/>
  <c r="S55" i="14" s="1"/>
  <c r="T55" i="14" s="1"/>
  <c r="U55" i="14" s="1"/>
  <c r="V55" i="14" s="1"/>
  <c r="W55" i="14" s="1"/>
  <c r="X55" i="14" s="1"/>
  <c r="Y55" i="14" s="1"/>
  <c r="Z55" i="14" s="1"/>
  <c r="AA55" i="14" s="1"/>
  <c r="AB55" i="14" s="1"/>
  <c r="AC55" i="14" s="1"/>
  <c r="AD55" i="14" s="1"/>
  <c r="AE55" i="14" s="1"/>
  <c r="AF55" i="14" s="1"/>
  <c r="AG55" i="14" s="1"/>
  <c r="E44" i="14"/>
  <c r="F44" i="14" s="1"/>
  <c r="G44" i="14" s="1"/>
  <c r="H44" i="14" s="1"/>
  <c r="I44" i="14" s="1"/>
  <c r="J44" i="14" s="1"/>
  <c r="K44" i="14" s="1"/>
  <c r="L44" i="14" s="1"/>
  <c r="M44" i="14" s="1"/>
  <c r="N44" i="14" s="1"/>
  <c r="O44" i="14" s="1"/>
  <c r="P44" i="14" s="1"/>
  <c r="Q44" i="14" s="1"/>
  <c r="R44" i="14" s="1"/>
  <c r="S44" i="14" s="1"/>
  <c r="T44" i="14" s="1"/>
  <c r="U44" i="14" s="1"/>
  <c r="V44" i="14" s="1"/>
  <c r="W44" i="14" s="1"/>
  <c r="X44" i="14" s="1"/>
  <c r="Y44" i="14" s="1"/>
  <c r="Z44" i="14" s="1"/>
  <c r="AA44" i="14" s="1"/>
  <c r="AB44" i="14" s="1"/>
  <c r="AC44" i="14" s="1"/>
  <c r="AD44" i="14" s="1"/>
  <c r="AE44" i="14" s="1"/>
  <c r="AF44" i="14" s="1"/>
  <c r="AG44" i="14" s="1"/>
  <c r="N37" i="14"/>
  <c r="O37" i="14" s="1"/>
  <c r="P37" i="14" s="1"/>
  <c r="Q37" i="14" s="1"/>
  <c r="R37" i="14" s="1"/>
  <c r="S37" i="14" s="1"/>
  <c r="T37" i="14" s="1"/>
  <c r="U37" i="14" s="1"/>
  <c r="V37" i="14" s="1"/>
  <c r="W37" i="14" s="1"/>
  <c r="X37" i="14" s="1"/>
  <c r="Y37" i="14" s="1"/>
  <c r="Z37" i="14" s="1"/>
  <c r="AA37" i="14" s="1"/>
  <c r="AB37" i="14" s="1"/>
  <c r="AC37" i="14" s="1"/>
  <c r="AD37" i="14" s="1"/>
  <c r="AE37" i="14" s="1"/>
  <c r="AF37" i="14" s="1"/>
  <c r="AG37" i="14" s="1"/>
  <c r="E31" i="14"/>
  <c r="F31" i="14" s="1"/>
  <c r="G31" i="14" s="1"/>
  <c r="H31" i="14" s="1"/>
  <c r="I31" i="14" s="1"/>
  <c r="J31" i="14" s="1"/>
  <c r="K31" i="14" s="1"/>
  <c r="L31" i="14" s="1"/>
  <c r="M31" i="14" s="1"/>
  <c r="N31" i="14" s="1"/>
  <c r="O31" i="14" s="1"/>
  <c r="P31" i="14" s="1"/>
  <c r="Q31" i="14" s="1"/>
  <c r="R31" i="14" s="1"/>
  <c r="S31" i="14" s="1"/>
  <c r="T31" i="14" s="1"/>
  <c r="U31" i="14" s="1"/>
  <c r="V31" i="14" s="1"/>
  <c r="W31" i="14" s="1"/>
  <c r="X31" i="14" s="1"/>
  <c r="Y31" i="14" s="1"/>
  <c r="Z31" i="14" s="1"/>
  <c r="AA31" i="14" s="1"/>
  <c r="AB31" i="14" s="1"/>
  <c r="AC31" i="14" s="1"/>
  <c r="AD31" i="14" s="1"/>
  <c r="AE31" i="14" s="1"/>
  <c r="AF31" i="14" s="1"/>
  <c r="AG31" i="14" s="1"/>
  <c r="C74" i="14"/>
  <c r="C76" i="14"/>
  <c r="C84" i="14" s="1"/>
  <c r="C92" i="14" s="1"/>
  <c r="C100" i="14" s="1"/>
  <c r="C81" i="14"/>
  <c r="C89" i="14"/>
  <c r="C97" i="14"/>
  <c r="D115" i="24" l="1"/>
  <c r="F7" i="19" s="1"/>
  <c r="C67" i="24"/>
  <c r="H67" i="24"/>
  <c r="I115" i="24"/>
  <c r="O115" i="24"/>
  <c r="B159" i="24"/>
  <c r="D11" i="16" s="1"/>
  <c r="E11" i="16"/>
  <c r="Z115" i="24"/>
  <c r="AB7" i="19" s="1"/>
  <c r="V115" i="24"/>
  <c r="X7" i="19" s="1"/>
  <c r="R115" i="24"/>
  <c r="L115" i="24"/>
  <c r="N7" i="19" s="1"/>
  <c r="J115" i="24"/>
  <c r="W115" i="24"/>
  <c r="Z96" i="24"/>
  <c r="AB115" i="24" s="1"/>
  <c r="AD7" i="19" s="1"/>
  <c r="Y96" i="24"/>
  <c r="AA115" i="24" s="1"/>
  <c r="AC7" i="19" s="1"/>
  <c r="AC96" i="24"/>
  <c r="AA96" i="24"/>
  <c r="AC115" i="24" s="1"/>
  <c r="AE7" i="19" s="1"/>
  <c r="AB96" i="24"/>
  <c r="M115" i="24"/>
  <c r="O7" i="19" s="1"/>
  <c r="S117" i="24"/>
  <c r="X73" i="24"/>
  <c r="X74" i="24" s="1"/>
  <c r="W73" i="24"/>
  <c r="W74" i="24" s="1"/>
  <c r="J123" i="24"/>
  <c r="J124" i="24" s="1"/>
  <c r="Y73" i="24"/>
  <c r="Y74" i="24" s="1"/>
  <c r="R123" i="24"/>
  <c r="R124" i="24" s="1"/>
  <c r="L73" i="24"/>
  <c r="L74" i="24" s="1"/>
  <c r="M117" i="24" s="1"/>
  <c r="M118" i="24" s="1"/>
  <c r="Z73" i="24"/>
  <c r="Z74" i="24" s="1"/>
  <c r="AA117" i="24" s="1"/>
  <c r="AA118" i="24" s="1"/>
  <c r="V73" i="24"/>
  <c r="V74" i="24" s="1"/>
  <c r="O73" i="24"/>
  <c r="O74" i="24" s="1"/>
  <c r="B156" i="24"/>
  <c r="D9" i="16" s="1"/>
  <c r="C73" i="24"/>
  <c r="C74" i="24" s="1"/>
  <c r="T73" i="24"/>
  <c r="T74" i="24" s="1"/>
  <c r="AD73" i="24"/>
  <c r="AD74" i="24" s="1"/>
  <c r="I73" i="24"/>
  <c r="I74" i="24" s="1"/>
  <c r="U73" i="24"/>
  <c r="U74" i="24" s="1"/>
  <c r="Q73" i="24"/>
  <c r="Q74" i="24" s="1"/>
  <c r="R117" i="24" s="1"/>
  <c r="AB73" i="24"/>
  <c r="AB74" i="24" s="1"/>
  <c r="AC117" i="24" s="1"/>
  <c r="AC118" i="24" s="1"/>
  <c r="J73" i="24"/>
  <c r="J74" i="24" s="1"/>
  <c r="K117" i="24" s="1"/>
  <c r="K118" i="24" s="1"/>
  <c r="M73" i="24"/>
  <c r="M74" i="24" s="1"/>
  <c r="K73" i="24"/>
  <c r="K74" i="24" s="1"/>
  <c r="L117" i="24" s="1"/>
  <c r="L118" i="24" s="1"/>
  <c r="AC73" i="24"/>
  <c r="AC74" i="24" s="1"/>
  <c r="H74" i="24"/>
  <c r="I117" i="24" s="1"/>
  <c r="I118" i="24" s="1"/>
  <c r="S73" i="24"/>
  <c r="S74" i="24" s="1"/>
  <c r="N73" i="24"/>
  <c r="N74" i="24" s="1"/>
  <c r="P73" i="24"/>
  <c r="P74" i="24" s="1"/>
  <c r="Q117" i="24" s="1"/>
  <c r="Q118" i="24" s="1"/>
  <c r="AA73" i="24"/>
  <c r="AA74" i="24" s="1"/>
  <c r="Z124" i="24"/>
  <c r="H128" i="24"/>
  <c r="R7" i="19"/>
  <c r="G128" i="24"/>
  <c r="R132" i="24"/>
  <c r="T18" i="19" s="1"/>
  <c r="Y124" i="24"/>
  <c r="V7" i="19"/>
  <c r="G132" i="24"/>
  <c r="I18" i="19" s="1"/>
  <c r="I128" i="24"/>
  <c r="J128" i="24"/>
  <c r="T7" i="19"/>
  <c r="AA7" i="19"/>
  <c r="F128" i="24"/>
  <c r="P128" i="24"/>
  <c r="I7" i="19"/>
  <c r="W7" i="19"/>
  <c r="M132" i="24"/>
  <c r="O18" i="19" s="1"/>
  <c r="AB124" i="24"/>
  <c r="Y132" i="24"/>
  <c r="AA18" i="19" s="1"/>
  <c r="G7" i="19"/>
  <c r="V124" i="24"/>
  <c r="S124" i="24"/>
  <c r="I124" i="24"/>
  <c r="X132" i="24"/>
  <c r="Z18" i="19" s="1"/>
  <c r="S128" i="24"/>
  <c r="N124" i="24"/>
  <c r="P7" i="19"/>
  <c r="L124" i="24"/>
  <c r="K124" i="24"/>
  <c r="I132" i="24"/>
  <c r="K18" i="19" s="1"/>
  <c r="P132" i="24"/>
  <c r="R18" i="19" s="1"/>
  <c r="H124" i="24"/>
  <c r="Q128" i="24"/>
  <c r="K128" i="24"/>
  <c r="U7" i="19"/>
  <c r="V132" i="24"/>
  <c r="X18" i="19" s="1"/>
  <c r="F124" i="24"/>
  <c r="E132" i="24"/>
  <c r="G18" i="19" s="1"/>
  <c r="AB132" i="24"/>
  <c r="AD18" i="19" s="1"/>
  <c r="N128" i="24"/>
  <c r="T132" i="24"/>
  <c r="V18" i="19" s="1"/>
  <c r="AA132" i="24"/>
  <c r="AC18" i="19" s="1"/>
  <c r="L132" i="24"/>
  <c r="N18" i="19" s="1"/>
  <c r="S132" i="24"/>
  <c r="U18" i="19" s="1"/>
  <c r="AC128" i="24"/>
  <c r="H132" i="24"/>
  <c r="J18" i="19" s="1"/>
  <c r="E124" i="24"/>
  <c r="W124" i="24"/>
  <c r="M7" i="19"/>
  <c r="N132" i="24"/>
  <c r="P18" i="19" s="1"/>
  <c r="Y128" i="24"/>
  <c r="Z7" i="19"/>
  <c r="E128" i="24"/>
  <c r="O132" i="24"/>
  <c r="Q18" i="19" s="1"/>
  <c r="H7" i="19"/>
  <c r="J7" i="19"/>
  <c r="Q124" i="24"/>
  <c r="X124" i="24"/>
  <c r="AA128" i="24"/>
  <c r="U124" i="24"/>
  <c r="K7" i="19"/>
  <c r="Z132" i="24"/>
  <c r="AB18" i="19" s="1"/>
  <c r="K132" i="24"/>
  <c r="M18" i="19" s="1"/>
  <c r="U128" i="24"/>
  <c r="AB128" i="24"/>
  <c r="AC132" i="24"/>
  <c r="AE18" i="19" s="1"/>
  <c r="AC124" i="24"/>
  <c r="B162" i="24"/>
  <c r="D15" i="16" s="1"/>
  <c r="O128" i="24"/>
  <c r="L128" i="24"/>
  <c r="R128" i="24"/>
  <c r="AA124" i="24"/>
  <c r="L7" i="19"/>
  <c r="T124" i="24"/>
  <c r="Q132" i="24"/>
  <c r="S18" i="19" s="1"/>
  <c r="P124" i="24"/>
  <c r="S7" i="19"/>
  <c r="Y7" i="19"/>
  <c r="O124" i="24"/>
  <c r="F132" i="24"/>
  <c r="H18" i="19" s="1"/>
  <c r="X128" i="24"/>
  <c r="W128" i="24"/>
  <c r="Q7" i="19"/>
  <c r="M128" i="24"/>
  <c r="T128" i="24"/>
  <c r="W132" i="24"/>
  <c r="Y18" i="19" s="1"/>
  <c r="G124" i="24"/>
  <c r="U132" i="24"/>
  <c r="W18" i="19" s="1"/>
  <c r="Z128" i="24"/>
  <c r="M124" i="24"/>
  <c r="V128" i="24"/>
  <c r="C130" i="24"/>
  <c r="C131" i="24" s="1"/>
  <c r="D132" i="24"/>
  <c r="F18" i="19" s="1"/>
  <c r="C115" i="24"/>
  <c r="C122" i="24"/>
  <c r="C123" i="24" s="1"/>
  <c r="D124" i="24"/>
  <c r="D128" i="24"/>
  <c r="C126" i="24"/>
  <c r="C127" i="24" s="1"/>
  <c r="D46" i="14"/>
  <c r="R118" i="24" l="1"/>
  <c r="R119" i="24" s="1"/>
  <c r="T8" i="19" s="1"/>
  <c r="S118" i="24"/>
  <c r="S119" i="24" s="1"/>
  <c r="U8" i="19" s="1"/>
  <c r="T153" i="24"/>
  <c r="T117" i="24"/>
  <c r="T118" i="24" s="1"/>
  <c r="T119" i="24" s="1"/>
  <c r="V8" i="19" s="1"/>
  <c r="V153" i="24"/>
  <c r="V117" i="24"/>
  <c r="V118" i="24" s="1"/>
  <c r="V119" i="24" s="1"/>
  <c r="X8" i="19" s="1"/>
  <c r="W153" i="24"/>
  <c r="W117" i="24"/>
  <c r="W118" i="24" s="1"/>
  <c r="X153" i="24"/>
  <c r="X117" i="24"/>
  <c r="Y153" i="24"/>
  <c r="Y117" i="24"/>
  <c r="Y118" i="24" s="1"/>
  <c r="Y119" i="24" s="1"/>
  <c r="AA8" i="19" s="1"/>
  <c r="Z153" i="24"/>
  <c r="Z117" i="24"/>
  <c r="Z118" i="24" s="1"/>
  <c r="Z119" i="24" s="1"/>
  <c r="AB8" i="19" s="1"/>
  <c r="AB153" i="24"/>
  <c r="AB117" i="24"/>
  <c r="AB118" i="24" s="1"/>
  <c r="U153" i="24"/>
  <c r="U117" i="24"/>
  <c r="D153" i="24"/>
  <c r="C153" i="24" s="1"/>
  <c r="B153" i="24" s="1"/>
  <c r="D117" i="24"/>
  <c r="D118" i="24" s="1"/>
  <c r="N153" i="24"/>
  <c r="N117" i="24"/>
  <c r="O153" i="24"/>
  <c r="O117" i="24"/>
  <c r="P153" i="24"/>
  <c r="P117" i="24"/>
  <c r="I153" i="24"/>
  <c r="J153" i="24"/>
  <c r="J117" i="24"/>
  <c r="G14" i="14"/>
  <c r="F14" i="14"/>
  <c r="D73" i="24"/>
  <c r="D74" i="24" s="1"/>
  <c r="E117" i="24" s="1"/>
  <c r="E118" i="24" s="1"/>
  <c r="AA153" i="24"/>
  <c r="M153" i="24"/>
  <c r="K153" i="24"/>
  <c r="Q153" i="24"/>
  <c r="AC153" i="24"/>
  <c r="R153" i="24"/>
  <c r="L153" i="24"/>
  <c r="C124" i="24"/>
  <c r="B122" i="24"/>
  <c r="B123" i="24" s="1"/>
  <c r="E7" i="19"/>
  <c r="B115" i="24"/>
  <c r="C128" i="24"/>
  <c r="B126" i="24"/>
  <c r="B127" i="24" s="1"/>
  <c r="B130" i="24"/>
  <c r="B131" i="24" s="1"/>
  <c r="C132" i="24"/>
  <c r="E18" i="19" s="1"/>
  <c r="A30" i="17"/>
  <c r="O118" i="24" l="1"/>
  <c r="O119" i="24" s="1"/>
  <c r="Q8" i="19" s="1"/>
  <c r="U118" i="24"/>
  <c r="U119" i="24" s="1"/>
  <c r="W8" i="19" s="1"/>
  <c r="X118" i="24"/>
  <c r="X119" i="24" s="1"/>
  <c r="Z8" i="19" s="1"/>
  <c r="N118" i="24"/>
  <c r="N119" i="24" s="1"/>
  <c r="P8" i="19" s="1"/>
  <c r="P118" i="24"/>
  <c r="P119" i="24" s="1"/>
  <c r="R8" i="19" s="1"/>
  <c r="J118" i="24"/>
  <c r="J119" i="24" s="1"/>
  <c r="L8" i="19" s="1"/>
  <c r="E73" i="24"/>
  <c r="F73" i="24" s="1"/>
  <c r="AC119" i="24"/>
  <c r="AE8" i="19" s="1"/>
  <c r="M119" i="24"/>
  <c r="O8" i="19" s="1"/>
  <c r="W119" i="24"/>
  <c r="Y8" i="19" s="1"/>
  <c r="Q119" i="24"/>
  <c r="S8" i="19" s="1"/>
  <c r="AA119" i="24"/>
  <c r="AC8" i="19" s="1"/>
  <c r="L119" i="24"/>
  <c r="N8" i="19" s="1"/>
  <c r="K119" i="24"/>
  <c r="M8" i="19" s="1"/>
  <c r="I119" i="24"/>
  <c r="K8" i="19" s="1"/>
  <c r="AB119" i="24"/>
  <c r="AD8" i="19" s="1"/>
  <c r="D119" i="24"/>
  <c r="F8" i="19" s="1"/>
  <c r="C117" i="24"/>
  <c r="C118" i="24" s="1"/>
  <c r="D7" i="19"/>
  <c r="B124" i="24"/>
  <c r="B132" i="24"/>
  <c r="D18" i="19" s="1"/>
  <c r="B128" i="24"/>
  <c r="E153" i="24"/>
  <c r="D14" i="14"/>
  <c r="G11" i="12"/>
  <c r="H11" i="12"/>
  <c r="I11" i="12"/>
  <c r="F11" i="12"/>
  <c r="N10" i="12"/>
  <c r="M10" i="12"/>
  <c r="L10" i="12"/>
  <c r="E74" i="24" l="1"/>
  <c r="F117" i="24" s="1"/>
  <c r="F118" i="24" s="1"/>
  <c r="C119" i="24"/>
  <c r="E8" i="19" s="1"/>
  <c r="B117" i="24"/>
  <c r="B118" i="24" s="1"/>
  <c r="E119" i="24"/>
  <c r="G8" i="19" s="1"/>
  <c r="F74" i="24"/>
  <c r="G117" i="24" s="1"/>
  <c r="G118" i="24" s="1"/>
  <c r="G73" i="24"/>
  <c r="G74" i="24" s="1"/>
  <c r="H117" i="24" s="1"/>
  <c r="H118" i="24" s="1"/>
  <c r="M11" i="12"/>
  <c r="L11" i="12"/>
  <c r="F153" i="24" l="1"/>
  <c r="B119" i="24"/>
  <c r="D8" i="19" s="1"/>
  <c r="F119" i="24"/>
  <c r="H8" i="19" s="1"/>
  <c r="H153" i="24"/>
  <c r="G153" i="24"/>
  <c r="B16" i="16"/>
  <c r="B17" i="16"/>
  <c r="G119" i="24" l="1"/>
  <c r="I8" i="19" s="1"/>
  <c r="H119" i="24"/>
  <c r="J8" i="19" s="1"/>
  <c r="E51" i="14"/>
  <c r="D74" i="14" l="1"/>
  <c r="D76" i="14"/>
  <c r="D84" i="14" s="1"/>
  <c r="D92" i="14" s="1"/>
  <c r="D100" i="14" s="1"/>
  <c r="D81" i="14"/>
  <c r="D89" i="14"/>
  <c r="D97" i="14"/>
  <c r="E90" i="14" l="1"/>
  <c r="E98" i="14" s="1"/>
  <c r="F90" i="14"/>
  <c r="F98" i="14" s="1"/>
  <c r="G90" i="14"/>
  <c r="G98" i="14" s="1"/>
  <c r="H90" i="14"/>
  <c r="H98" i="14" s="1"/>
  <c r="I90" i="14"/>
  <c r="I98" i="14" s="1"/>
  <c r="J90" i="14"/>
  <c r="J98" i="14" s="1"/>
  <c r="K90" i="14"/>
  <c r="K98" i="14" s="1"/>
  <c r="L90" i="14"/>
  <c r="L98" i="14" s="1"/>
  <c r="M90" i="14"/>
  <c r="M98" i="14" s="1"/>
  <c r="N90" i="14"/>
  <c r="N98" i="14" s="1"/>
  <c r="O90" i="14"/>
  <c r="O98" i="14" s="1"/>
  <c r="P90" i="14"/>
  <c r="P98" i="14" s="1"/>
  <c r="Q90" i="14"/>
  <c r="Q98" i="14" s="1"/>
  <c r="R90" i="14"/>
  <c r="R98" i="14" s="1"/>
  <c r="S90" i="14"/>
  <c r="S98" i="14" s="1"/>
  <c r="T90" i="14"/>
  <c r="T98" i="14" s="1"/>
  <c r="U90" i="14"/>
  <c r="U98" i="14" s="1"/>
  <c r="V90" i="14"/>
  <c r="V98" i="14" s="1"/>
  <c r="W90" i="14"/>
  <c r="W98" i="14" s="1"/>
  <c r="X90" i="14"/>
  <c r="X98" i="14" s="1"/>
  <c r="Y90" i="14"/>
  <c r="Y98" i="14" s="1"/>
  <c r="Z90" i="14"/>
  <c r="Z98" i="14" s="1"/>
  <c r="AA90" i="14"/>
  <c r="AA98" i="14" s="1"/>
  <c r="AB90" i="14"/>
  <c r="AB98" i="14" s="1"/>
  <c r="AC90" i="14"/>
  <c r="AC98" i="14" s="1"/>
  <c r="AD90" i="14"/>
  <c r="AD98" i="14" s="1"/>
  <c r="AE90" i="14"/>
  <c r="AE98" i="14" s="1"/>
  <c r="AF90" i="14"/>
  <c r="AF98" i="14" s="1"/>
  <c r="AG90" i="14"/>
  <c r="AG98" i="14" s="1"/>
  <c r="AH90" i="14"/>
  <c r="AH98" i="14" s="1"/>
  <c r="E83" i="14"/>
  <c r="E91" i="14" s="1"/>
  <c r="E99" i="14" s="1"/>
  <c r="F83" i="14"/>
  <c r="F91" i="14" s="1"/>
  <c r="F99" i="14" s="1"/>
  <c r="G83" i="14"/>
  <c r="G91" i="14" s="1"/>
  <c r="G99" i="14" s="1"/>
  <c r="H83" i="14"/>
  <c r="H91" i="14" s="1"/>
  <c r="H99" i="14" s="1"/>
  <c r="I83" i="14"/>
  <c r="I91" i="14" s="1"/>
  <c r="I99" i="14" s="1"/>
  <c r="J83" i="14"/>
  <c r="J91" i="14" s="1"/>
  <c r="J99" i="14" s="1"/>
  <c r="K83" i="14"/>
  <c r="K91" i="14" s="1"/>
  <c r="K99" i="14" s="1"/>
  <c r="L83" i="14"/>
  <c r="L91" i="14" s="1"/>
  <c r="L99" i="14" s="1"/>
  <c r="M83" i="14"/>
  <c r="M91" i="14" s="1"/>
  <c r="M99" i="14" s="1"/>
  <c r="N83" i="14"/>
  <c r="N91" i="14" s="1"/>
  <c r="N99" i="14" s="1"/>
  <c r="O83" i="14"/>
  <c r="O91" i="14" s="1"/>
  <c r="O99" i="14" s="1"/>
  <c r="P83" i="14"/>
  <c r="P91" i="14" s="1"/>
  <c r="P99" i="14" s="1"/>
  <c r="Q83" i="14"/>
  <c r="Q91" i="14" s="1"/>
  <c r="Q99" i="14" s="1"/>
  <c r="R83" i="14"/>
  <c r="R91" i="14" s="1"/>
  <c r="R99" i="14" s="1"/>
  <c r="S83" i="14"/>
  <c r="S91" i="14" s="1"/>
  <c r="S99" i="14" s="1"/>
  <c r="T83" i="14"/>
  <c r="T91" i="14" s="1"/>
  <c r="T99" i="14" s="1"/>
  <c r="U83" i="14"/>
  <c r="U91" i="14" s="1"/>
  <c r="U99" i="14" s="1"/>
  <c r="V83" i="14"/>
  <c r="V91" i="14" s="1"/>
  <c r="V99" i="14" s="1"/>
  <c r="W83" i="14"/>
  <c r="W91" i="14" s="1"/>
  <c r="W99" i="14" s="1"/>
  <c r="X83" i="14"/>
  <c r="X91" i="14" s="1"/>
  <c r="X99" i="14" s="1"/>
  <c r="Y83" i="14"/>
  <c r="Y91" i="14" s="1"/>
  <c r="Y99" i="14" s="1"/>
  <c r="Z83" i="14"/>
  <c r="Z91" i="14" s="1"/>
  <c r="Z99" i="14" s="1"/>
  <c r="AA83" i="14"/>
  <c r="AA91" i="14" s="1"/>
  <c r="AA99" i="14" s="1"/>
  <c r="AB83" i="14"/>
  <c r="AB91" i="14" s="1"/>
  <c r="AB99" i="14" s="1"/>
  <c r="AC83" i="14"/>
  <c r="AC91" i="14" s="1"/>
  <c r="AC99" i="14" s="1"/>
  <c r="AD83" i="14"/>
  <c r="AD91" i="14" s="1"/>
  <c r="AD99" i="14" s="1"/>
  <c r="AE83" i="14"/>
  <c r="AE91" i="14" s="1"/>
  <c r="AE99" i="14" s="1"/>
  <c r="AF83" i="14"/>
  <c r="AF91" i="14" s="1"/>
  <c r="AF99" i="14" s="1"/>
  <c r="AG83" i="14"/>
  <c r="AG91" i="14" s="1"/>
  <c r="AG99" i="14" s="1"/>
  <c r="AH83" i="14"/>
  <c r="AH91" i="14" s="1"/>
  <c r="AH99" i="14" s="1"/>
  <c r="E76" i="14"/>
  <c r="E84" i="14" s="1"/>
  <c r="E92" i="14" s="1"/>
  <c r="E100" i="14" s="1"/>
  <c r="F76" i="14"/>
  <c r="F84" i="14" s="1"/>
  <c r="F92" i="14" s="1"/>
  <c r="F100" i="14" s="1"/>
  <c r="G76" i="14"/>
  <c r="G84" i="14" s="1"/>
  <c r="G92" i="14" s="1"/>
  <c r="G100" i="14" s="1"/>
  <c r="H76" i="14"/>
  <c r="H84" i="14" s="1"/>
  <c r="H92" i="14" s="1"/>
  <c r="H100" i="14" s="1"/>
  <c r="I76" i="14"/>
  <c r="I84" i="14" s="1"/>
  <c r="I92" i="14" s="1"/>
  <c r="I100" i="14" s="1"/>
  <c r="J76" i="14"/>
  <c r="J84" i="14" s="1"/>
  <c r="J92" i="14" s="1"/>
  <c r="J100" i="14" s="1"/>
  <c r="K76" i="14"/>
  <c r="K84" i="14" s="1"/>
  <c r="K92" i="14" s="1"/>
  <c r="K100" i="14" s="1"/>
  <c r="L76" i="14"/>
  <c r="L84" i="14" s="1"/>
  <c r="L92" i="14" s="1"/>
  <c r="L100" i="14" s="1"/>
  <c r="M76" i="14"/>
  <c r="M84" i="14" s="1"/>
  <c r="M92" i="14" s="1"/>
  <c r="M100" i="14" s="1"/>
  <c r="N76" i="14"/>
  <c r="N84" i="14" s="1"/>
  <c r="N92" i="14" s="1"/>
  <c r="N100" i="14" s="1"/>
  <c r="O76" i="14"/>
  <c r="O84" i="14" s="1"/>
  <c r="O92" i="14" s="1"/>
  <c r="O100" i="14" s="1"/>
  <c r="P76" i="14"/>
  <c r="P84" i="14" s="1"/>
  <c r="P92" i="14" s="1"/>
  <c r="P100" i="14" s="1"/>
  <c r="Q76" i="14"/>
  <c r="Q84" i="14" s="1"/>
  <c r="Q92" i="14" s="1"/>
  <c r="Q100" i="14" s="1"/>
  <c r="R76" i="14"/>
  <c r="R84" i="14" s="1"/>
  <c r="R92" i="14" s="1"/>
  <c r="R100" i="14" s="1"/>
  <c r="S76" i="14"/>
  <c r="S84" i="14" s="1"/>
  <c r="S92" i="14" s="1"/>
  <c r="S100" i="14" s="1"/>
  <c r="T76" i="14"/>
  <c r="T84" i="14" s="1"/>
  <c r="T92" i="14" s="1"/>
  <c r="T100" i="14" s="1"/>
  <c r="U76" i="14"/>
  <c r="U84" i="14" s="1"/>
  <c r="U92" i="14" s="1"/>
  <c r="U100" i="14" s="1"/>
  <c r="V76" i="14"/>
  <c r="V84" i="14" s="1"/>
  <c r="V92" i="14" s="1"/>
  <c r="V100" i="14" s="1"/>
  <c r="W76" i="14"/>
  <c r="W84" i="14" s="1"/>
  <c r="W92" i="14" s="1"/>
  <c r="W100" i="14" s="1"/>
  <c r="X76" i="14"/>
  <c r="X84" i="14" s="1"/>
  <c r="X92" i="14" s="1"/>
  <c r="X100" i="14" s="1"/>
  <c r="Y76" i="14"/>
  <c r="Y84" i="14" s="1"/>
  <c r="Y92" i="14" s="1"/>
  <c r="Y100" i="14" s="1"/>
  <c r="Z76" i="14"/>
  <c r="Z84" i="14" s="1"/>
  <c r="Z92" i="14" s="1"/>
  <c r="Z100" i="14" s="1"/>
  <c r="AA76" i="14"/>
  <c r="AA84" i="14" s="1"/>
  <c r="AA92" i="14" s="1"/>
  <c r="AA100" i="14" s="1"/>
  <c r="AB76" i="14"/>
  <c r="AB84" i="14" s="1"/>
  <c r="AB92" i="14" s="1"/>
  <c r="AB100" i="14" s="1"/>
  <c r="AC76" i="14"/>
  <c r="AC84" i="14" s="1"/>
  <c r="AC92" i="14" s="1"/>
  <c r="AC100" i="14" s="1"/>
  <c r="AD76" i="14"/>
  <c r="AD84" i="14" s="1"/>
  <c r="AD92" i="14" s="1"/>
  <c r="AD100" i="14" s="1"/>
  <c r="AE76" i="14"/>
  <c r="AE84" i="14" s="1"/>
  <c r="AE92" i="14" s="1"/>
  <c r="AE100" i="14" s="1"/>
  <c r="AF76" i="14"/>
  <c r="AF84" i="14" s="1"/>
  <c r="AF92" i="14" s="1"/>
  <c r="AF100" i="14" s="1"/>
  <c r="AG76" i="14"/>
  <c r="AG84" i="14" s="1"/>
  <c r="AG92" i="14" s="1"/>
  <c r="AG100" i="14" s="1"/>
  <c r="AH76" i="14"/>
  <c r="AH84" i="14" s="1"/>
  <c r="AH92" i="14" s="1"/>
  <c r="AH100" i="14" s="1"/>
  <c r="E85" i="14"/>
  <c r="E93" i="14" s="1"/>
  <c r="E101" i="14" s="1"/>
  <c r="F85" i="14"/>
  <c r="F93" i="14" s="1"/>
  <c r="F101" i="14" s="1"/>
  <c r="G85" i="14"/>
  <c r="G93" i="14" s="1"/>
  <c r="G101" i="14" s="1"/>
  <c r="H85" i="14"/>
  <c r="H93" i="14" s="1"/>
  <c r="H101" i="14" s="1"/>
  <c r="I85" i="14"/>
  <c r="I93" i="14" s="1"/>
  <c r="I101" i="14" s="1"/>
  <c r="J85" i="14"/>
  <c r="J93" i="14" s="1"/>
  <c r="J101" i="14" s="1"/>
  <c r="K85" i="14"/>
  <c r="K93" i="14" s="1"/>
  <c r="K101" i="14" s="1"/>
  <c r="L85" i="14"/>
  <c r="L93" i="14" s="1"/>
  <c r="L101" i="14" s="1"/>
  <c r="M85" i="14"/>
  <c r="M93" i="14" s="1"/>
  <c r="M101" i="14" s="1"/>
  <c r="N85" i="14"/>
  <c r="N93" i="14" s="1"/>
  <c r="N101" i="14" s="1"/>
  <c r="O85" i="14"/>
  <c r="O93" i="14" s="1"/>
  <c r="O101" i="14" s="1"/>
  <c r="P85" i="14"/>
  <c r="P93" i="14" s="1"/>
  <c r="P101" i="14" s="1"/>
  <c r="Q85" i="14"/>
  <c r="Q93" i="14" s="1"/>
  <c r="Q101" i="14" s="1"/>
  <c r="R85" i="14"/>
  <c r="R93" i="14" s="1"/>
  <c r="R101" i="14" s="1"/>
  <c r="S85" i="14"/>
  <c r="S93" i="14" s="1"/>
  <c r="S101" i="14" s="1"/>
  <c r="T85" i="14"/>
  <c r="T93" i="14" s="1"/>
  <c r="T101" i="14" s="1"/>
  <c r="U85" i="14"/>
  <c r="U93" i="14" s="1"/>
  <c r="U101" i="14" s="1"/>
  <c r="V85" i="14"/>
  <c r="V93" i="14" s="1"/>
  <c r="V101" i="14" s="1"/>
  <c r="W85" i="14"/>
  <c r="W93" i="14" s="1"/>
  <c r="W101" i="14" s="1"/>
  <c r="X85" i="14"/>
  <c r="X93" i="14" s="1"/>
  <c r="X101" i="14" s="1"/>
  <c r="Y85" i="14"/>
  <c r="Y93" i="14" s="1"/>
  <c r="Y101" i="14" s="1"/>
  <c r="Z85" i="14"/>
  <c r="Z93" i="14" s="1"/>
  <c r="Z101" i="14" s="1"/>
  <c r="AA85" i="14"/>
  <c r="AA93" i="14" s="1"/>
  <c r="AA101" i="14" s="1"/>
  <c r="AB85" i="14"/>
  <c r="AB93" i="14" s="1"/>
  <c r="AB101" i="14" s="1"/>
  <c r="AC85" i="14"/>
  <c r="AC93" i="14" s="1"/>
  <c r="AC101" i="14" s="1"/>
  <c r="AD85" i="14"/>
  <c r="AD93" i="14" s="1"/>
  <c r="AD101" i="14" s="1"/>
  <c r="AE85" i="14"/>
  <c r="AE93" i="14" s="1"/>
  <c r="AE101" i="14" s="1"/>
  <c r="AF85" i="14"/>
  <c r="AF93" i="14" s="1"/>
  <c r="AF101" i="14" s="1"/>
  <c r="AG85" i="14"/>
  <c r="AG93" i="14" s="1"/>
  <c r="AG101" i="14" s="1"/>
  <c r="AH85" i="14"/>
  <c r="AH93" i="14" s="1"/>
  <c r="AH101" i="14" s="1"/>
  <c r="D69" i="14"/>
  <c r="E63" i="14"/>
  <c r="F63" i="14"/>
  <c r="G63" i="14"/>
  <c r="H63" i="14"/>
  <c r="K69" i="14"/>
  <c r="L69" i="14"/>
  <c r="M63" i="14"/>
  <c r="N63" i="14"/>
  <c r="O63" i="14"/>
  <c r="P63" i="14"/>
  <c r="R69" i="14"/>
  <c r="S69" i="14"/>
  <c r="T69" i="14"/>
  <c r="U63" i="14"/>
  <c r="V63" i="14"/>
  <c r="W63" i="14"/>
  <c r="X63" i="14"/>
  <c r="Z69" i="14"/>
  <c r="AA69" i="14"/>
  <c r="AB69" i="14"/>
  <c r="AC63" i="14"/>
  <c r="AD63" i="14"/>
  <c r="AE63" i="14"/>
  <c r="AF63" i="14"/>
  <c r="AA63" i="14" l="1"/>
  <c r="T63" i="14"/>
  <c r="S63" i="14"/>
  <c r="Z63" i="14"/>
  <c r="AF69" i="14"/>
  <c r="F69" i="14"/>
  <c r="L63" i="14"/>
  <c r="V69" i="14"/>
  <c r="AE69" i="14"/>
  <c r="K63" i="14"/>
  <c r="O69" i="14"/>
  <c r="D63" i="14"/>
  <c r="N69" i="14"/>
  <c r="G69" i="14"/>
  <c r="AD69" i="14"/>
  <c r="W69" i="14"/>
  <c r="AB63" i="14"/>
  <c r="H69" i="14"/>
  <c r="R63" i="14"/>
  <c r="X69" i="14"/>
  <c r="J63" i="14"/>
  <c r="J69" i="14"/>
  <c r="AG69" i="14"/>
  <c r="AG63" i="14"/>
  <c r="Y69" i="14"/>
  <c r="Y63" i="14"/>
  <c r="Q69" i="14"/>
  <c r="Q63" i="14"/>
  <c r="I69" i="14"/>
  <c r="I63" i="14"/>
  <c r="P69" i="14"/>
  <c r="AC69" i="14"/>
  <c r="U69" i="14"/>
  <c r="M69" i="14"/>
  <c r="E69" i="14"/>
  <c r="D7" i="14" l="1"/>
  <c r="E7" i="14"/>
  <c r="F7" i="14"/>
  <c r="G7" i="14"/>
  <c r="H7" i="14"/>
  <c r="I7" i="14"/>
  <c r="J7" i="14"/>
  <c r="K7" i="14"/>
  <c r="L7" i="14"/>
  <c r="M7" i="14"/>
  <c r="E81" i="14"/>
  <c r="E86" i="14" s="1"/>
  <c r="D27" i="14"/>
  <c r="E27" i="14"/>
  <c r="F27" i="14"/>
  <c r="G27" i="14"/>
  <c r="H27" i="14"/>
  <c r="I27" i="14"/>
  <c r="J27" i="14"/>
  <c r="K27" i="14"/>
  <c r="L27" i="14"/>
  <c r="M27" i="14"/>
  <c r="D21" i="14"/>
  <c r="E21" i="14"/>
  <c r="F21" i="14"/>
  <c r="G21" i="14"/>
  <c r="H21" i="14"/>
  <c r="I21" i="14"/>
  <c r="J21" i="14"/>
  <c r="K21" i="14"/>
  <c r="L21" i="14"/>
  <c r="I12" i="12"/>
  <c r="H12" i="12"/>
  <c r="G12" i="12"/>
  <c r="F12" i="12"/>
  <c r="K10" i="12"/>
  <c r="K11" i="12" s="1"/>
  <c r="J10" i="12"/>
  <c r="J11" i="12" s="1"/>
  <c r="E97" i="14"/>
  <c r="E89" i="14"/>
  <c r="E74" i="14"/>
  <c r="E39" i="14"/>
  <c r="L21" i="15"/>
  <c r="K21" i="15"/>
  <c r="J21" i="15"/>
  <c r="I21" i="15"/>
  <c r="H21" i="15"/>
  <c r="L20" i="15"/>
  <c r="K20" i="15"/>
  <c r="J20" i="15"/>
  <c r="I20" i="15"/>
  <c r="H20" i="15"/>
  <c r="G17" i="15"/>
  <c r="F17" i="15"/>
  <c r="E17" i="15"/>
  <c r="D17" i="15"/>
  <c r="C17" i="15"/>
  <c r="G16" i="15"/>
  <c r="F16" i="15"/>
  <c r="E16" i="15"/>
  <c r="D16" i="15"/>
  <c r="C16" i="15"/>
  <c r="L13" i="15"/>
  <c r="K13" i="15"/>
  <c r="J13" i="15"/>
  <c r="I13" i="15"/>
  <c r="H13" i="15"/>
  <c r="G13" i="15"/>
  <c r="F13" i="15"/>
  <c r="E13" i="15"/>
  <c r="D13" i="15"/>
  <c r="C13" i="15"/>
  <c r="L11" i="15"/>
  <c r="K11" i="15"/>
  <c r="J11" i="15"/>
  <c r="I11" i="15"/>
  <c r="H11" i="15"/>
  <c r="G11" i="15"/>
  <c r="F11" i="15"/>
  <c r="E11" i="15"/>
  <c r="D11" i="15"/>
  <c r="C11" i="15"/>
  <c r="J9" i="15"/>
  <c r="I9" i="15"/>
  <c r="H9" i="15"/>
  <c r="G9" i="15"/>
  <c r="F9" i="15"/>
  <c r="E9" i="15"/>
  <c r="D9" i="15"/>
  <c r="C9" i="15"/>
  <c r="B3" i="10"/>
  <c r="F81" i="14" l="1"/>
  <c r="F86" i="14" s="1"/>
  <c r="M21" i="14"/>
  <c r="N7" i="14"/>
  <c r="F39" i="14"/>
  <c r="E67" i="14"/>
  <c r="N21" i="14"/>
  <c r="F74" i="14"/>
  <c r="E102" i="14"/>
  <c r="F97" i="14"/>
  <c r="G81" i="14"/>
  <c r="AE68" i="14"/>
  <c r="AE62" i="14"/>
  <c r="W68" i="14"/>
  <c r="W62" i="14"/>
  <c r="O68" i="14"/>
  <c r="O62" i="14"/>
  <c r="G68" i="14"/>
  <c r="G62" i="14"/>
  <c r="AD62" i="14"/>
  <c r="AD68" i="14"/>
  <c r="V62" i="14"/>
  <c r="V68" i="14"/>
  <c r="N62" i="14"/>
  <c r="N68" i="14"/>
  <c r="F62" i="14"/>
  <c r="F68" i="14"/>
  <c r="AC68" i="14"/>
  <c r="AC62" i="14"/>
  <c r="U68" i="14"/>
  <c r="U62" i="14"/>
  <c r="M68" i="14"/>
  <c r="M62" i="14"/>
  <c r="E68" i="14"/>
  <c r="E62" i="14"/>
  <c r="F89" i="14"/>
  <c r="E94" i="14"/>
  <c r="AB68" i="14"/>
  <c r="AB62" i="14"/>
  <c r="T68" i="14"/>
  <c r="T62" i="14"/>
  <c r="L68" i="14"/>
  <c r="L62" i="14"/>
  <c r="D68" i="14"/>
  <c r="D70" i="14" s="1"/>
  <c r="D62" i="14"/>
  <c r="AA62" i="14"/>
  <c r="AA68" i="14"/>
  <c r="S62" i="14"/>
  <c r="S68" i="14"/>
  <c r="K62" i="14"/>
  <c r="K68" i="14"/>
  <c r="Z68" i="14"/>
  <c r="Z62" i="14"/>
  <c r="R68" i="14"/>
  <c r="R62" i="14"/>
  <c r="J68" i="14"/>
  <c r="J62" i="14"/>
  <c r="AG62" i="14"/>
  <c r="AG68" i="14"/>
  <c r="Y62" i="14"/>
  <c r="Y68" i="14"/>
  <c r="Q62" i="14"/>
  <c r="Q68" i="14"/>
  <c r="I62" i="14"/>
  <c r="I68" i="14"/>
  <c r="AF62" i="14"/>
  <c r="AF68" i="14"/>
  <c r="X62" i="14"/>
  <c r="X68" i="14"/>
  <c r="P62" i="14"/>
  <c r="P68" i="14"/>
  <c r="H62" i="14"/>
  <c r="H68" i="14"/>
  <c r="E58" i="14"/>
  <c r="B2" i="19" l="1"/>
  <c r="B14" i="19" s="1"/>
  <c r="B18" i="10"/>
  <c r="B14" i="10"/>
  <c r="E46" i="14"/>
  <c r="B10" i="10"/>
  <c r="B19" i="10"/>
  <c r="B11" i="10"/>
  <c r="N27" i="14"/>
  <c r="F78" i="14"/>
  <c r="G74" i="14"/>
  <c r="D64" i="14"/>
  <c r="B4" i="10" s="1"/>
  <c r="E61" i="14"/>
  <c r="G97" i="14"/>
  <c r="F102" i="14"/>
  <c r="O21" i="14"/>
  <c r="F46" i="14"/>
  <c r="F94" i="14"/>
  <c r="G89" i="14"/>
  <c r="G86" i="14"/>
  <c r="H81" i="14"/>
  <c r="E33" i="14"/>
  <c r="F67" i="14"/>
  <c r="E70" i="14"/>
  <c r="F109" i="14"/>
  <c r="B17" i="10"/>
  <c r="F58" i="14"/>
  <c r="G39" i="14" l="1"/>
  <c r="C2" i="19"/>
  <c r="O7" i="14"/>
  <c r="O27" i="14"/>
  <c r="C18" i="10"/>
  <c r="C14" i="10"/>
  <c r="C11" i="10"/>
  <c r="C19" i="10"/>
  <c r="C10" i="10"/>
  <c r="E64" i="14"/>
  <c r="C4" i="10" s="1"/>
  <c r="F61" i="14"/>
  <c r="H39" i="14"/>
  <c r="G46" i="14"/>
  <c r="G94" i="14"/>
  <c r="H89" i="14"/>
  <c r="H74" i="14"/>
  <c r="G78" i="14"/>
  <c r="H86" i="14"/>
  <c r="I81" i="14"/>
  <c r="P21" i="14"/>
  <c r="P7" i="14"/>
  <c r="G102" i="14"/>
  <c r="H97" i="14"/>
  <c r="G67" i="14"/>
  <c r="F70" i="14"/>
  <c r="F33" i="14"/>
  <c r="G109" i="14"/>
  <c r="G58" i="14"/>
  <c r="C3" i="10"/>
  <c r="C17" i="10" s="1"/>
  <c r="F51" i="14"/>
  <c r="D2" i="19" l="1"/>
  <c r="D14" i="10"/>
  <c r="D11" i="10"/>
  <c r="D19" i="10"/>
  <c r="D18" i="10"/>
  <c r="D10" i="10"/>
  <c r="P27" i="14"/>
  <c r="Q21" i="14"/>
  <c r="I39" i="14"/>
  <c r="H67" i="14"/>
  <c r="G70" i="14"/>
  <c r="H102" i="14"/>
  <c r="I97" i="14"/>
  <c r="G61" i="14"/>
  <c r="F64" i="14"/>
  <c r="D4" i="10" s="1"/>
  <c r="I74" i="14"/>
  <c r="H78" i="14"/>
  <c r="H46" i="14"/>
  <c r="I86" i="14"/>
  <c r="J81" i="14"/>
  <c r="I89" i="14"/>
  <c r="H94" i="14"/>
  <c r="G33" i="14"/>
  <c r="Q7" i="14"/>
  <c r="H109" i="14"/>
  <c r="G51" i="14"/>
  <c r="D3" i="10"/>
  <c r="D17" i="10" s="1"/>
  <c r="H58" i="14"/>
  <c r="E2" i="19" l="1"/>
  <c r="Q27" i="14"/>
  <c r="E14" i="10"/>
  <c r="E11" i="10"/>
  <c r="E19" i="10"/>
  <c r="E10" i="10"/>
  <c r="E18" i="10"/>
  <c r="H33" i="14"/>
  <c r="J39" i="14"/>
  <c r="R7" i="14"/>
  <c r="I46" i="14"/>
  <c r="I67" i="14"/>
  <c r="H70" i="14"/>
  <c r="I78" i="14"/>
  <c r="J74" i="14"/>
  <c r="R21" i="14"/>
  <c r="I94" i="14"/>
  <c r="J89" i="14"/>
  <c r="G64" i="14"/>
  <c r="E4" i="10" s="1"/>
  <c r="H61" i="14"/>
  <c r="J86" i="14"/>
  <c r="K81" i="14"/>
  <c r="I102" i="14"/>
  <c r="J97" i="14"/>
  <c r="I109" i="14"/>
  <c r="I58" i="14"/>
  <c r="H51" i="14"/>
  <c r="E3" i="10"/>
  <c r="E17" i="10" s="1"/>
  <c r="F2" i="19" l="1"/>
  <c r="F19" i="10"/>
  <c r="F10" i="10"/>
  <c r="F18" i="10"/>
  <c r="F11" i="10"/>
  <c r="F14" i="10"/>
  <c r="R27" i="14"/>
  <c r="S7" i="14"/>
  <c r="J78" i="14"/>
  <c r="K74" i="14"/>
  <c r="H64" i="14"/>
  <c r="F4" i="10" s="1"/>
  <c r="I61" i="14"/>
  <c r="K39" i="14"/>
  <c r="S21" i="14"/>
  <c r="I70" i="14"/>
  <c r="J67" i="14"/>
  <c r="I33" i="14"/>
  <c r="L81" i="14"/>
  <c r="K86" i="14"/>
  <c r="K97" i="14"/>
  <c r="J102" i="14"/>
  <c r="J94" i="14"/>
  <c r="K89" i="14"/>
  <c r="J46" i="14"/>
  <c r="J109" i="14"/>
  <c r="I51" i="14"/>
  <c r="F3" i="10"/>
  <c r="F17" i="10" s="1"/>
  <c r="J58" i="14"/>
  <c r="G2" i="19" l="1"/>
  <c r="S27" i="14"/>
  <c r="G11" i="10"/>
  <c r="G19" i="10"/>
  <c r="G10" i="10"/>
  <c r="G18" i="10"/>
  <c r="G14" i="10"/>
  <c r="K46" i="14"/>
  <c r="L89" i="14"/>
  <c r="K94" i="14"/>
  <c r="K78" i="14"/>
  <c r="L74" i="14"/>
  <c r="T21" i="14"/>
  <c r="M81" i="14"/>
  <c r="L86" i="14"/>
  <c r="L39" i="14"/>
  <c r="T7" i="14"/>
  <c r="J61" i="14"/>
  <c r="I64" i="14"/>
  <c r="G4" i="10" s="1"/>
  <c r="K67" i="14"/>
  <c r="J70" i="14"/>
  <c r="L97" i="14"/>
  <c r="K102" i="14"/>
  <c r="J33" i="14"/>
  <c r="K109" i="14"/>
  <c r="K58" i="14"/>
  <c r="J51" i="14"/>
  <c r="G3" i="10"/>
  <c r="G17" i="10" s="1"/>
  <c r="H2" i="19" l="1"/>
  <c r="H19" i="10"/>
  <c r="H10" i="10"/>
  <c r="H18" i="10"/>
  <c r="H14" i="10"/>
  <c r="H11" i="10"/>
  <c r="T27" i="14"/>
  <c r="L102" i="14"/>
  <c r="M97" i="14"/>
  <c r="M39" i="14"/>
  <c r="L94" i="14"/>
  <c r="M89" i="14"/>
  <c r="L78" i="14"/>
  <c r="M74" i="14"/>
  <c r="K70" i="14"/>
  <c r="L67" i="14"/>
  <c r="M86" i="14"/>
  <c r="N81" i="14"/>
  <c r="L46" i="14"/>
  <c r="U7" i="14"/>
  <c r="K33" i="14"/>
  <c r="K61" i="14"/>
  <c r="J64" i="14"/>
  <c r="H4" i="10" s="1"/>
  <c r="U21" i="14"/>
  <c r="L109" i="14"/>
  <c r="K51" i="14"/>
  <c r="H3" i="10"/>
  <c r="H17" i="10" s="1"/>
  <c r="L58" i="14"/>
  <c r="I2" i="19" l="1"/>
  <c r="I19" i="10"/>
  <c r="I10" i="10"/>
  <c r="I18" i="10"/>
  <c r="I14" i="10"/>
  <c r="I11" i="10"/>
  <c r="U27" i="14"/>
  <c r="M94" i="14"/>
  <c r="N89" i="14"/>
  <c r="L61" i="14"/>
  <c r="K64" i="14"/>
  <c r="I4" i="10" s="1"/>
  <c r="V7" i="14"/>
  <c r="M102" i="14"/>
  <c r="N97" i="14"/>
  <c r="N86" i="14"/>
  <c r="O81" i="14"/>
  <c r="L33" i="14"/>
  <c r="N39" i="14"/>
  <c r="L70" i="14"/>
  <c r="M67" i="14"/>
  <c r="M46" i="14"/>
  <c r="M78" i="14"/>
  <c r="N74" i="14"/>
  <c r="M109" i="14"/>
  <c r="M58" i="14"/>
  <c r="I3" i="10"/>
  <c r="I17" i="10" s="1"/>
  <c r="L51" i="14"/>
  <c r="J2" i="19" l="1"/>
  <c r="V27" i="14"/>
  <c r="J18" i="10"/>
  <c r="J14" i="10"/>
  <c r="J19" i="10"/>
  <c r="J11" i="10"/>
  <c r="J10" i="10"/>
  <c r="O86" i="14"/>
  <c r="P81" i="14"/>
  <c r="N46" i="14"/>
  <c r="L64" i="14"/>
  <c r="J4" i="10" s="1"/>
  <c r="M61" i="14"/>
  <c r="W21" i="14"/>
  <c r="M70" i="14"/>
  <c r="N67" i="14"/>
  <c r="W7" i="14"/>
  <c r="N102" i="14"/>
  <c r="O97" i="14"/>
  <c r="N94" i="14"/>
  <c r="O89" i="14"/>
  <c r="M33" i="14"/>
  <c r="O74" i="14"/>
  <c r="N78" i="14"/>
  <c r="O39" i="14"/>
  <c r="N109" i="14"/>
  <c r="M51" i="14"/>
  <c r="J3" i="10"/>
  <c r="J17" i="10" s="1"/>
  <c r="N58" i="14"/>
  <c r="K2" i="19" l="1"/>
  <c r="K18" i="10"/>
  <c r="K14" i="10"/>
  <c r="K11" i="10"/>
  <c r="K19" i="10"/>
  <c r="K10" i="10"/>
  <c r="W27" i="14"/>
  <c r="O94" i="14"/>
  <c r="P89" i="14"/>
  <c r="N61" i="14"/>
  <c r="M64" i="14"/>
  <c r="K4" i="10" s="1"/>
  <c r="X21" i="14"/>
  <c r="O78" i="14"/>
  <c r="P74" i="14"/>
  <c r="N33" i="14"/>
  <c r="X7" i="14"/>
  <c r="O46" i="14"/>
  <c r="N70" i="14"/>
  <c r="O67" i="14"/>
  <c r="Q81" i="14"/>
  <c r="P86" i="14"/>
  <c r="O102" i="14"/>
  <c r="P97" i="14"/>
  <c r="P39" i="14"/>
  <c r="O109" i="14"/>
  <c r="O58" i="14"/>
  <c r="N51" i="14"/>
  <c r="K3" i="10"/>
  <c r="K17" i="10" s="1"/>
  <c r="L2" i="19" l="1"/>
  <c r="L19" i="10"/>
  <c r="L11" i="10"/>
  <c r="L10" i="10"/>
  <c r="L18" i="10"/>
  <c r="L14" i="10"/>
  <c r="X27" i="14"/>
  <c r="P46" i="14"/>
  <c r="P78" i="14"/>
  <c r="Q74" i="14"/>
  <c r="Q97" i="14"/>
  <c r="P102" i="14"/>
  <c r="Y21" i="14"/>
  <c r="O70" i="14"/>
  <c r="P67" i="14"/>
  <c r="P94" i="14"/>
  <c r="Q89" i="14"/>
  <c r="Y7" i="14"/>
  <c r="O33" i="14"/>
  <c r="Q86" i="14"/>
  <c r="R81" i="14"/>
  <c r="N64" i="14"/>
  <c r="L4" i="10" s="1"/>
  <c r="O61" i="14"/>
  <c r="Q39" i="14"/>
  <c r="P109" i="14"/>
  <c r="O51" i="14"/>
  <c r="L3" i="10"/>
  <c r="L17" i="10" s="1"/>
  <c r="P58" i="14"/>
  <c r="M2" i="19" l="1"/>
  <c r="Y27" i="14"/>
  <c r="M14" i="10"/>
  <c r="M11" i="10"/>
  <c r="M10" i="10"/>
  <c r="M19" i="10"/>
  <c r="M18" i="10"/>
  <c r="Z21" i="14"/>
  <c r="R97" i="14"/>
  <c r="Q102" i="14"/>
  <c r="O64" i="14"/>
  <c r="M4" i="10" s="1"/>
  <c r="P61" i="14"/>
  <c r="Q94" i="14"/>
  <c r="R89" i="14"/>
  <c r="Q78" i="14"/>
  <c r="R74" i="14"/>
  <c r="R86" i="14"/>
  <c r="S81" i="14"/>
  <c r="P70" i="14"/>
  <c r="Q67" i="14"/>
  <c r="Q46" i="14"/>
  <c r="Z7" i="14"/>
  <c r="R39" i="14"/>
  <c r="P33" i="14"/>
  <c r="Q109" i="14"/>
  <c r="Q58" i="14"/>
  <c r="P51" i="14"/>
  <c r="M3" i="10"/>
  <c r="M17" i="10" s="1"/>
  <c r="N2" i="19" l="1"/>
  <c r="N10" i="10"/>
  <c r="N18" i="10"/>
  <c r="N19" i="10"/>
  <c r="N14" i="10"/>
  <c r="N11" i="10"/>
  <c r="Z27" i="14"/>
  <c r="R102" i="14"/>
  <c r="S97" i="14"/>
  <c r="R46" i="14"/>
  <c r="Q61" i="14"/>
  <c r="P64" i="14"/>
  <c r="N4" i="10" s="1"/>
  <c r="R78" i="14"/>
  <c r="S74" i="14"/>
  <c r="AA21" i="14"/>
  <c r="R94" i="14"/>
  <c r="S89" i="14"/>
  <c r="R67" i="14"/>
  <c r="Q70" i="14"/>
  <c r="S39" i="14"/>
  <c r="T81" i="14"/>
  <c r="S86" i="14"/>
  <c r="AA7" i="14"/>
  <c r="Q33" i="14"/>
  <c r="R109" i="14"/>
  <c r="Q51" i="14"/>
  <c r="N3" i="10"/>
  <c r="N17" i="10" s="1"/>
  <c r="R58" i="14"/>
  <c r="O2" i="19" l="1"/>
  <c r="O11" i="10"/>
  <c r="O10" i="10"/>
  <c r="O19" i="10"/>
  <c r="O18" i="10"/>
  <c r="O14" i="10"/>
  <c r="AA27" i="14"/>
  <c r="T89" i="14"/>
  <c r="S94" i="14"/>
  <c r="R70" i="14"/>
  <c r="S67" i="14"/>
  <c r="T86" i="14"/>
  <c r="U81" i="14"/>
  <c r="Q64" i="14"/>
  <c r="O4" i="10" s="1"/>
  <c r="R61" i="14"/>
  <c r="AB7" i="14"/>
  <c r="S78" i="14"/>
  <c r="T74" i="14"/>
  <c r="S102" i="14"/>
  <c r="T97" i="14"/>
  <c r="AB21" i="14"/>
  <c r="S46" i="14"/>
  <c r="T39" i="14"/>
  <c r="R33" i="14"/>
  <c r="S109" i="14"/>
  <c r="S58" i="14"/>
  <c r="R51" i="14"/>
  <c r="O3" i="10"/>
  <c r="O17" i="10" s="1"/>
  <c r="P2" i="19" l="1"/>
  <c r="AB27" i="14"/>
  <c r="P19" i="10"/>
  <c r="P10" i="10"/>
  <c r="P14" i="10"/>
  <c r="P18" i="10"/>
  <c r="P11" i="10"/>
  <c r="U86" i="14"/>
  <c r="V81" i="14"/>
  <c r="T94" i="14"/>
  <c r="U89" i="14"/>
  <c r="S33" i="14"/>
  <c r="U39" i="14"/>
  <c r="T46" i="14"/>
  <c r="AC7" i="14"/>
  <c r="S70" i="14"/>
  <c r="T67" i="14"/>
  <c r="U97" i="14"/>
  <c r="T102" i="14"/>
  <c r="T78" i="14"/>
  <c r="U74" i="14"/>
  <c r="AC21" i="14"/>
  <c r="R64" i="14"/>
  <c r="P4" i="10" s="1"/>
  <c r="S61" i="14"/>
  <c r="T109" i="14"/>
  <c r="T58" i="14"/>
  <c r="S51" i="14"/>
  <c r="P3" i="10"/>
  <c r="P17" i="10" s="1"/>
  <c r="Q2" i="19" l="1"/>
  <c r="Q19" i="10"/>
  <c r="Q18" i="10"/>
  <c r="Q10" i="10"/>
  <c r="Q14" i="10"/>
  <c r="Q11" i="10"/>
  <c r="AC27" i="14"/>
  <c r="V39" i="14"/>
  <c r="U102" i="14"/>
  <c r="V97" i="14"/>
  <c r="AD21" i="14"/>
  <c r="T70" i="14"/>
  <c r="U67" i="14"/>
  <c r="AD7" i="14"/>
  <c r="U94" i="14"/>
  <c r="V89" i="14"/>
  <c r="T33" i="14"/>
  <c r="U78" i="14"/>
  <c r="V74" i="14"/>
  <c r="U46" i="14"/>
  <c r="V86" i="14"/>
  <c r="W81" i="14"/>
  <c r="S64" i="14"/>
  <c r="Q4" i="10" s="1"/>
  <c r="T61" i="14"/>
  <c r="U109" i="14"/>
  <c r="T51" i="14"/>
  <c r="Q3" i="10"/>
  <c r="Q17" i="10" s="1"/>
  <c r="U58" i="14"/>
  <c r="R2" i="19" l="1"/>
  <c r="AD27" i="14"/>
  <c r="R18" i="10"/>
  <c r="R14" i="10"/>
  <c r="R10" i="10"/>
  <c r="R11" i="10"/>
  <c r="R19" i="10"/>
  <c r="U70" i="14"/>
  <c r="V67" i="14"/>
  <c r="X81" i="14"/>
  <c r="W86" i="14"/>
  <c r="V46" i="14"/>
  <c r="V102" i="14"/>
  <c r="W97" i="14"/>
  <c r="V78" i="14"/>
  <c r="W74" i="14"/>
  <c r="AE7" i="14"/>
  <c r="U33" i="14"/>
  <c r="V94" i="14"/>
  <c r="W89" i="14"/>
  <c r="AE21" i="14"/>
  <c r="T64" i="14"/>
  <c r="R4" i="10" s="1"/>
  <c r="U61" i="14"/>
  <c r="W39" i="14"/>
  <c r="V109" i="14"/>
  <c r="V58" i="14"/>
  <c r="U51" i="14"/>
  <c r="R3" i="10"/>
  <c r="R17" i="10" s="1"/>
  <c r="S2" i="19" l="1"/>
  <c r="S18" i="10"/>
  <c r="S14" i="10"/>
  <c r="S11" i="10"/>
  <c r="S10" i="10"/>
  <c r="S19" i="10"/>
  <c r="AE27" i="14"/>
  <c r="W94" i="14"/>
  <c r="X89" i="14"/>
  <c r="W46" i="14"/>
  <c r="AG7" i="14"/>
  <c r="AF7" i="14"/>
  <c r="Y81" i="14"/>
  <c r="X86" i="14"/>
  <c r="X39" i="14"/>
  <c r="V33" i="14"/>
  <c r="AG21" i="14"/>
  <c r="AF21" i="14"/>
  <c r="W78" i="14"/>
  <c r="X74" i="14"/>
  <c r="V70" i="14"/>
  <c r="W67" i="14"/>
  <c r="X97" i="14"/>
  <c r="W102" i="14"/>
  <c r="V61" i="14"/>
  <c r="U64" i="14"/>
  <c r="S4" i="10" s="1"/>
  <c r="W109" i="14"/>
  <c r="S3" i="10"/>
  <c r="S17" i="10" s="1"/>
  <c r="V51" i="14"/>
  <c r="W58" i="14"/>
  <c r="T2" i="19" l="1"/>
  <c r="T14" i="10"/>
  <c r="T10" i="10"/>
  <c r="T11" i="10"/>
  <c r="T19" i="10"/>
  <c r="T18" i="10"/>
  <c r="AG27" i="14"/>
  <c r="AF27" i="14"/>
  <c r="X102" i="14"/>
  <c r="Y97" i="14"/>
  <c r="X46" i="14"/>
  <c r="W70" i="14"/>
  <c r="X67" i="14"/>
  <c r="Y39" i="14"/>
  <c r="X94" i="14"/>
  <c r="Y89" i="14"/>
  <c r="X78" i="14"/>
  <c r="Y74" i="14"/>
  <c r="Y86" i="14"/>
  <c r="Z81" i="14"/>
  <c r="V64" i="14"/>
  <c r="T4" i="10" s="1"/>
  <c r="W61" i="14"/>
  <c r="W33" i="14"/>
  <c r="X109" i="14"/>
  <c r="X58" i="14"/>
  <c r="W51" i="14"/>
  <c r="T3" i="10"/>
  <c r="T17" i="10" s="1"/>
  <c r="U2" i="19" l="1"/>
  <c r="U14" i="10"/>
  <c r="U11" i="10"/>
  <c r="U19" i="10"/>
  <c r="U18" i="10"/>
  <c r="U10" i="10"/>
  <c r="AA81" i="14"/>
  <c r="Z86" i="14"/>
  <c r="Z39" i="14"/>
  <c r="Y94" i="14"/>
  <c r="Z89" i="14"/>
  <c r="Y78" i="14"/>
  <c r="Z74" i="14"/>
  <c r="X33" i="14"/>
  <c r="Y102" i="14"/>
  <c r="Z97" i="14"/>
  <c r="X70" i="14"/>
  <c r="Y67" i="14"/>
  <c r="Y46" i="14"/>
  <c r="W64" i="14"/>
  <c r="U4" i="10" s="1"/>
  <c r="X61" i="14"/>
  <c r="Y109" i="14"/>
  <c r="X51" i="14"/>
  <c r="U3" i="10"/>
  <c r="U17" i="10" s="1"/>
  <c r="Y58" i="14"/>
  <c r="V2" i="19" l="1"/>
  <c r="V11" i="10"/>
  <c r="V19" i="10"/>
  <c r="V18" i="10"/>
  <c r="V14" i="10"/>
  <c r="V10" i="10"/>
  <c r="Y70" i="14"/>
  <c r="Z67" i="14"/>
  <c r="AA89" i="14"/>
  <c r="Z94" i="14"/>
  <c r="Z46" i="14"/>
  <c r="Z102" i="14"/>
  <c r="AA97" i="14"/>
  <c r="AA39" i="14"/>
  <c r="X64" i="14"/>
  <c r="V4" i="10" s="1"/>
  <c r="Y61" i="14"/>
  <c r="Y33" i="14"/>
  <c r="AA74" i="14"/>
  <c r="Z78" i="14"/>
  <c r="AA86" i="14"/>
  <c r="AB81" i="14"/>
  <c r="Z109" i="14"/>
  <c r="Z58" i="14"/>
  <c r="Y51" i="14"/>
  <c r="V3" i="10"/>
  <c r="V17" i="10" s="1"/>
  <c r="W2" i="19" l="1"/>
  <c r="W11" i="10"/>
  <c r="W10" i="10"/>
  <c r="W19" i="10"/>
  <c r="W18" i="10"/>
  <c r="W14" i="10"/>
  <c r="AB74" i="14"/>
  <c r="AA78" i="14"/>
  <c r="Y64" i="14"/>
  <c r="W4" i="10" s="1"/>
  <c r="Z61" i="14"/>
  <c r="AA46" i="14"/>
  <c r="AC81" i="14"/>
  <c r="AB86" i="14"/>
  <c r="AB89" i="14"/>
  <c r="AA94" i="14"/>
  <c r="AB97" i="14"/>
  <c r="AA102" i="14"/>
  <c r="Z33" i="14"/>
  <c r="Z70" i="14"/>
  <c r="AA67" i="14"/>
  <c r="AB39" i="14"/>
  <c r="AA109" i="14"/>
  <c r="Z51" i="14"/>
  <c r="W3" i="10"/>
  <c r="W17" i="10" s="1"/>
  <c r="AA58" i="14"/>
  <c r="X2" i="19" l="1"/>
  <c r="X19" i="10"/>
  <c r="X18" i="10"/>
  <c r="X14" i="10"/>
  <c r="X10" i="10"/>
  <c r="X11" i="10"/>
  <c r="AA33" i="14"/>
  <c r="AB46" i="14"/>
  <c r="AA70" i="14"/>
  <c r="AB67" i="14"/>
  <c r="Z64" i="14"/>
  <c r="X4" i="10" s="1"/>
  <c r="AA61" i="14"/>
  <c r="AB102" i="14"/>
  <c r="AC97" i="14"/>
  <c r="AC86" i="14"/>
  <c r="AD81" i="14"/>
  <c r="AC39" i="14"/>
  <c r="AB94" i="14"/>
  <c r="AC89" i="14"/>
  <c r="AC74" i="14"/>
  <c r="AB78" i="14"/>
  <c r="AB109" i="14"/>
  <c r="AB58" i="14"/>
  <c r="X3" i="10"/>
  <c r="X17" i="10" s="1"/>
  <c r="AA51" i="14"/>
  <c r="Y2" i="19" l="1"/>
  <c r="Y19" i="10"/>
  <c r="Y18" i="10"/>
  <c r="Y10" i="10"/>
  <c r="Y14" i="10"/>
  <c r="Y11" i="10"/>
  <c r="AD39" i="14"/>
  <c r="AE81" i="14"/>
  <c r="AD86" i="14"/>
  <c r="AC46" i="14"/>
  <c r="AB70" i="14"/>
  <c r="AC67" i="14"/>
  <c r="AC78" i="14"/>
  <c r="AD74" i="14"/>
  <c r="AC102" i="14"/>
  <c r="AD97" i="14"/>
  <c r="AB33" i="14"/>
  <c r="AB61" i="14"/>
  <c r="AA64" i="14"/>
  <c r="Y4" i="10" s="1"/>
  <c r="AD89" i="14"/>
  <c r="AC94" i="14"/>
  <c r="AC109" i="14"/>
  <c r="Y3" i="10"/>
  <c r="Y17" i="10" s="1"/>
  <c r="AB51" i="14"/>
  <c r="AC58" i="14"/>
  <c r="Z2" i="19" l="1"/>
  <c r="Z18" i="10"/>
  <c r="Z14" i="10"/>
  <c r="Z10" i="10"/>
  <c r="Z19" i="10"/>
  <c r="Z11" i="10"/>
  <c r="AC33" i="14"/>
  <c r="AD102" i="14"/>
  <c r="AE97" i="14"/>
  <c r="AB64" i="14"/>
  <c r="Z4" i="10" s="1"/>
  <c r="AC61" i="14"/>
  <c r="AF81" i="14"/>
  <c r="AE86" i="14"/>
  <c r="AD78" i="14"/>
  <c r="AE74" i="14"/>
  <c r="AD67" i="14"/>
  <c r="AC70" i="14"/>
  <c r="AD46" i="14"/>
  <c r="AD94" i="14"/>
  <c r="AE89" i="14"/>
  <c r="AE39" i="14"/>
  <c r="AD109" i="14"/>
  <c r="AD58" i="14"/>
  <c r="Z3" i="10"/>
  <c r="Z17" i="10" s="1"/>
  <c r="AC51" i="14"/>
  <c r="AA2" i="19" l="1"/>
  <c r="AA18" i="10"/>
  <c r="AA14" i="10"/>
  <c r="AA11" i="10"/>
  <c r="AA10" i="10"/>
  <c r="AA19" i="10"/>
  <c r="AG81" i="14"/>
  <c r="AF86" i="14"/>
  <c r="AE67" i="14"/>
  <c r="AD70" i="14"/>
  <c r="AF74" i="14"/>
  <c r="AE78" i="14"/>
  <c r="AE102" i="14"/>
  <c r="AF97" i="14"/>
  <c r="AF39" i="14"/>
  <c r="AD33" i="14"/>
  <c r="AE46" i="14"/>
  <c r="AD61" i="14"/>
  <c r="AC64" i="14"/>
  <c r="AA4" i="10" s="1"/>
  <c r="AE94" i="14"/>
  <c r="AF89" i="14"/>
  <c r="AE109" i="14"/>
  <c r="AD51" i="14"/>
  <c r="AA3" i="10"/>
  <c r="AA17" i="10" s="1"/>
  <c r="AE58" i="14"/>
  <c r="AB2" i="19" l="1"/>
  <c r="AB14" i="10"/>
  <c r="AB19" i="10"/>
  <c r="AB11" i="10"/>
  <c r="AB18" i="10"/>
  <c r="AB10" i="10"/>
  <c r="AG97" i="14"/>
  <c r="AF102" i="14"/>
  <c r="AG74" i="14"/>
  <c r="AF78" i="14"/>
  <c r="AF67" i="14"/>
  <c r="AE70" i="14"/>
  <c r="AG39" i="14"/>
  <c r="AE61" i="14"/>
  <c r="AD64" i="14"/>
  <c r="AB4" i="10" s="1"/>
  <c r="AF46" i="14"/>
  <c r="AE33" i="14"/>
  <c r="AF94" i="14"/>
  <c r="AG89" i="14"/>
  <c r="AG86" i="14"/>
  <c r="AH81" i="14"/>
  <c r="AF109" i="14"/>
  <c r="AG58" i="14"/>
  <c r="AF58" i="14"/>
  <c r="AE51" i="14"/>
  <c r="AB3" i="10"/>
  <c r="AB17" i="10" s="1"/>
  <c r="AC2" i="19" l="1"/>
  <c r="AC14" i="10"/>
  <c r="AC11" i="10"/>
  <c r="AC19" i="10"/>
  <c r="AC18" i="10"/>
  <c r="AC10" i="10"/>
  <c r="AG67" i="14"/>
  <c r="AF70" i="14"/>
  <c r="AH86" i="14"/>
  <c r="AG46" i="14"/>
  <c r="AG78" i="14"/>
  <c r="AH74" i="14"/>
  <c r="AF33" i="14"/>
  <c r="AH89" i="14"/>
  <c r="AG94" i="14"/>
  <c r="AE64" i="14"/>
  <c r="AC4" i="10" s="1"/>
  <c r="AF61" i="14"/>
  <c r="AH97" i="14"/>
  <c r="AG102" i="14"/>
  <c r="AG109" i="14"/>
  <c r="AF51" i="14"/>
  <c r="AC3" i="10"/>
  <c r="AC17" i="10" s="1"/>
  <c r="AD2" i="19" l="1"/>
  <c r="AD18" i="10"/>
  <c r="AD19" i="10"/>
  <c r="AD14" i="10"/>
  <c r="AD10" i="10"/>
  <c r="AD11" i="10"/>
  <c r="AG33" i="14"/>
  <c r="AH102" i="14"/>
  <c r="AH78" i="14"/>
  <c r="AH94" i="14"/>
  <c r="AF64" i="14"/>
  <c r="AD4" i="10" s="1"/>
  <c r="AG61" i="14"/>
  <c r="AG70" i="14"/>
  <c r="AH109" i="14"/>
  <c r="AG51" i="14"/>
  <c r="AD3" i="10"/>
  <c r="AD17" i="10" s="1"/>
  <c r="AE2" i="19" l="1"/>
  <c r="AE11" i="10"/>
  <c r="AE10" i="10"/>
  <c r="AE19" i="10"/>
  <c r="AE18" i="10"/>
  <c r="AE14" i="10"/>
  <c r="AG64" i="14"/>
  <c r="AE4" i="10" s="1"/>
  <c r="AE3" i="10"/>
  <c r="AE17" i="10" s="1"/>
  <c r="D67" i="24" l="1"/>
  <c r="E67" i="24" s="1"/>
  <c r="F67" i="24" s="1"/>
  <c r="G67" i="24" s="1"/>
</calcChain>
</file>

<file path=xl/sharedStrings.xml><?xml version="1.0" encoding="utf-8"?>
<sst xmlns="http://schemas.openxmlformats.org/spreadsheetml/2006/main" count="3456" uniqueCount="1077">
  <si>
    <t>Source:</t>
  </si>
  <si>
    <t>Joint Committee on Taxation, 113th Congress, 2nd Session</t>
  </si>
  <si>
    <t>Estimates of Federal Tax Expenditures for Fiscal Years 2014-2018</t>
  </si>
  <si>
    <t>https://www.jct.gov/publications.html?func=download&amp;id=4663&amp;chk=4663&amp;no_html=1</t>
  </si>
  <si>
    <t>Pages 22-34, Table 1</t>
  </si>
  <si>
    <t>This is a subset of Table 1 that includes only lines related to energy sources / fuels in the model</t>
  </si>
  <si>
    <t>Function</t>
  </si>
  <si>
    <t>All values designated as "[5]" in the table (which means a positive tax expenditure of less than $50 million)</t>
  </si>
  <si>
    <t>Corporations</t>
  </si>
  <si>
    <t>Individuals</t>
  </si>
  <si>
    <t>Credit for holders of clean renewable energy bonds</t>
  </si>
  <si>
    <t>Total</t>
  </si>
  <si>
    <t>2014-2018</t>
  </si>
  <si>
    <t>are estimated as equal fractions of the value in the "Total" column minus any year entries which are known.</t>
  </si>
  <si>
    <t>When the "Total" column is "[5]", it is assumed to be $25 million.</t>
  </si>
  <si>
    <t>Energy credit (section 48): Solar</t>
  </si>
  <si>
    <t>Energy credit (section 48): Small wind</t>
  </si>
  <si>
    <t>Credits for electricity production from renewable resources (section 45): Wind</t>
  </si>
  <si>
    <t>Credits for electricity production from renewable resources (section 45): Qualified hydropower</t>
  </si>
  <si>
    <t>Credits for electricity production from renewable resources (section 45): Open-loop biomass</t>
  </si>
  <si>
    <t>Credits for investments in clean coal facilities</t>
  </si>
  <si>
    <t>Model Energy Source</t>
  </si>
  <si>
    <t>solar</t>
  </si>
  <si>
    <t>wind</t>
  </si>
  <si>
    <t>hydro</t>
  </si>
  <si>
    <t>biomass</t>
  </si>
  <si>
    <t>coal</t>
  </si>
  <si>
    <t>Coal production credits: Refined coal</t>
  </si>
  <si>
    <t>Coal production credits: Indian coal</t>
  </si>
  <si>
    <t>Expensing of exploration and development costs, fuels: Oil and gas</t>
  </si>
  <si>
    <t>Excess of percentage over cost depletion, fuels: Oil and gas</t>
  </si>
  <si>
    <t>Amortization of geological and geophysical expenditures associated with oil and gas exploration</t>
  </si>
  <si>
    <t>Amortization of air pollution control facilities</t>
  </si>
  <si>
    <t>wind, solar</t>
  </si>
  <si>
    <t>Model Energy Source(s)</t>
  </si>
  <si>
    <t>Five-year MACRS for certain energy property (solar, wind, etc.)</t>
  </si>
  <si>
    <t>15-year MACRS for natural gas distribution line</t>
  </si>
  <si>
    <t>natural gas</t>
  </si>
  <si>
    <t>Exceptions for publicly traded partnership with qualified income derived from certain energy-related activities</t>
  </si>
  <si>
    <t>Special tax rate for nuclear decommissioning reserve funds</t>
  </si>
  <si>
    <t>nuclear</t>
  </si>
  <si>
    <t>Treatment of income from exploration and mining of natural resources as qualifying income under the publicly-traded partnership rules</t>
  </si>
  <si>
    <t>natural gas, petroleum gasoline, petroleum diesel, jet fuel</t>
  </si>
  <si>
    <t>1. Total Energy Supply, Disposition, and Price Summary</t>
  </si>
  <si>
    <t>(quadrillion Btu, unless otherwise noted)</t>
  </si>
  <si>
    <t xml:space="preserve"> Supply, Disposition, and Prices</t>
  </si>
  <si>
    <t>Production</t>
  </si>
  <si>
    <t xml:space="preserve">   Crude Oil and Lease Condensate</t>
  </si>
  <si>
    <t xml:space="preserve">   Natural Gas Plant Liquids</t>
  </si>
  <si>
    <t xml:space="preserve">   Dry Natural Gas</t>
  </si>
  <si>
    <t xml:space="preserve">   Coal 1/</t>
  </si>
  <si>
    <t xml:space="preserve">   Nuclear / Uranium 2/</t>
  </si>
  <si>
    <t xml:space="preserve">   Biomass 3/</t>
  </si>
  <si>
    <t xml:space="preserve">   Other Renewable Energy 4/</t>
  </si>
  <si>
    <t xml:space="preserve">   Other 5/</t>
  </si>
  <si>
    <t xml:space="preserve">       Total</t>
  </si>
  <si>
    <t>Imports</t>
  </si>
  <si>
    <t xml:space="preserve">   Crude Oil</t>
  </si>
  <si>
    <t xml:space="preserve">   Petroleum and Other Liquids 6/</t>
  </si>
  <si>
    <t>Exports</t>
  </si>
  <si>
    <t xml:space="preserve">   Coal</t>
  </si>
  <si>
    <t>Consumption</t>
  </si>
  <si>
    <t xml:space="preserve">   Natural Gas</t>
  </si>
  <si>
    <t xml:space="preserve">     Total</t>
  </si>
  <si>
    <t xml:space="preserve">  Brent Spot Price (dollars per barrel)</t>
  </si>
  <si>
    <t xml:space="preserve">  West Texas Intermediate Spot Price (dollars per barrel)</t>
  </si>
  <si>
    <t xml:space="preserve">  Electricity (cents per kilowatthour)</t>
  </si>
  <si>
    <t>Prices (nominal dollars per unit)</t>
  </si>
  <si>
    <t>is much larger, but alternative processes are required to take advantage of it.</t>
  </si>
  <si>
    <t>energy demand from wood.  Refer to Table 17 for details.</t>
  </si>
  <si>
    <t>non-electric energy from renewable sources, such as active and passive solar systems.  Excludes electricity imports using renewable sources</t>
  </si>
  <si>
    <t>and nonmarketed renewable energy. See Table 17 for selected nonmarketed residential and commercial renewable energy data.</t>
  </si>
  <si>
    <t>Refer to Table 17 for detailed renewable liquid fuels consumption.</t>
  </si>
  <si>
    <t>production of liquid fuels, but excludes the energy content of the liquid fuels.</t>
  </si>
  <si>
    <t>published in EIA data reports where it is weighted by reported sales.</t>
  </si>
  <si>
    <t>Electric Power Sector 1/</t>
  </si>
  <si>
    <t>status; and small on-site generating systems in the residential, commercial, and industrial sectors used primarily for own-use generation,</t>
  </si>
  <si>
    <t>but which may also sell some power to the grid.</t>
  </si>
  <si>
    <t>11. Petroleum and Other Liquids Supply and Disposition</t>
  </si>
  <si>
    <t>(million barrels per day, unless otherwise noted)</t>
  </si>
  <si>
    <t xml:space="preserve"> Supply and Disposition</t>
  </si>
  <si>
    <t xml:space="preserve"> Crude Oil</t>
  </si>
  <si>
    <t xml:space="preserve">   Domestic Crude Production 1/</t>
  </si>
  <si>
    <t xml:space="preserve">     Alaska</t>
  </si>
  <si>
    <t xml:space="preserve">     Lower 48 States</t>
  </si>
  <si>
    <t xml:space="preserve">   Net Imports</t>
  </si>
  <si>
    <t xml:space="preserve">     Gross Imports</t>
  </si>
  <si>
    <t xml:space="preserve">     Exports</t>
  </si>
  <si>
    <t xml:space="preserve">   Other Crude Supply 2/</t>
  </si>
  <si>
    <t xml:space="preserve">     Total Crude Supply</t>
  </si>
  <si>
    <t xml:space="preserve"> Total Primary Supply 7/</t>
  </si>
  <si>
    <t xml:space="preserve"> Product Supplied</t>
  </si>
  <si>
    <t xml:space="preserve">   by Fuel</t>
  </si>
  <si>
    <t xml:space="preserve">     Liquefied Petroleum Gases and Other 8/</t>
  </si>
  <si>
    <t xml:space="preserve">     Motor Gasoline 9/</t>
  </si>
  <si>
    <t xml:space="preserve">     Jet Fuel 11/</t>
  </si>
  <si>
    <t xml:space="preserve">     Distillate Fuel Oil 12/</t>
  </si>
  <si>
    <t xml:space="preserve">       of which:  Diesel</t>
  </si>
  <si>
    <t xml:space="preserve">     Residual Fuel Oil</t>
  </si>
  <si>
    <t xml:space="preserve">     Other 13/</t>
  </si>
  <si>
    <t xml:space="preserve">   by Sector</t>
  </si>
  <si>
    <t xml:space="preserve">     Residential and Commercial</t>
  </si>
  <si>
    <t xml:space="preserve">     Industrial 14/</t>
  </si>
  <si>
    <t xml:space="preserve">     Transportation</t>
  </si>
  <si>
    <t xml:space="preserve">     Electric Power 15/</t>
  </si>
  <si>
    <t xml:space="preserve">   Total</t>
  </si>
  <si>
    <t>Net Import Share of Product Supplied (percent)</t>
  </si>
  <si>
    <t>have a lower specific gravity than the crude oil processed.</t>
  </si>
  <si>
    <t>on-site production of diesel and gasoline.</t>
  </si>
  <si>
    <t>operable refining capacity in barrels per calendar day.</t>
  </si>
  <si>
    <t>biofuel gasoline</t>
  </si>
  <si>
    <t>biofuel diesel</t>
  </si>
  <si>
    <t>See 26 U.S. Code § 169 for details.</t>
  </si>
  <si>
    <t>"Amortization of air pollution control facilities" may apply to some facilities put into service before Jan 1, 1976 that do not burn coal, but likely many of those are</t>
  </si>
  <si>
    <t>no longer in service during the model run, and practically all of the facilities affected by this tax expenditure in 2013-2030 are coal-burning.</t>
  </si>
  <si>
    <t>Tax Expenditures</t>
  </si>
  <si>
    <t>Unit</t>
  </si>
  <si>
    <t>8. Electricity Supply, Disposition, Prices, and Emissions</t>
  </si>
  <si>
    <t>(billion kilowatthours, unless otherwise noted)</t>
  </si>
  <si>
    <t xml:space="preserve"> Supply, Disposition, Prices, and Emissions</t>
  </si>
  <si>
    <t>Net Generation by Fuel Type</t>
  </si>
  <si>
    <t xml:space="preserve">  Power Only 2/</t>
  </si>
  <si>
    <t xml:space="preserve">    Coal</t>
  </si>
  <si>
    <t xml:space="preserve">    Petroleum</t>
  </si>
  <si>
    <t xml:space="preserve">    Natural Gas 3/</t>
  </si>
  <si>
    <t xml:space="preserve">    Nuclear Power</t>
  </si>
  <si>
    <t xml:space="preserve">    Pumped Storage/Other 4/</t>
  </si>
  <si>
    <t xml:space="preserve">    Renewable Sources 5/</t>
  </si>
  <si>
    <t xml:space="preserve">    Distributed Generation (Natural Gas)</t>
  </si>
  <si>
    <t xml:space="preserve">      Total</t>
  </si>
  <si>
    <t xml:space="preserve">  Combined Heat and Power 6/</t>
  </si>
  <si>
    <t xml:space="preserve">    Natural Gas</t>
  </si>
  <si>
    <t xml:space="preserve">    Renewable Sources</t>
  </si>
  <si>
    <t xml:space="preserve">  Less Direct Use</t>
  </si>
  <si>
    <t xml:space="preserve">  Net Available to the Grid</t>
  </si>
  <si>
    <t xml:space="preserve">  End-Use Sector 7/</t>
  </si>
  <si>
    <t xml:space="preserve">    Other Gaseous Fuels 8/</t>
  </si>
  <si>
    <t xml:space="preserve">    Renewable Sources 9/</t>
  </si>
  <si>
    <t xml:space="preserve">    Other 10/</t>
  </si>
  <si>
    <t xml:space="preserve">    Less Direct Use</t>
  </si>
  <si>
    <t xml:space="preserve">      Total Sales to the Grid</t>
  </si>
  <si>
    <t xml:space="preserve">    Renewable Sources 5,9/</t>
  </si>
  <si>
    <t xml:space="preserve">    Other 11/</t>
  </si>
  <si>
    <t>Net Generation to the Grid</t>
  </si>
  <si>
    <t>Net Imports</t>
  </si>
  <si>
    <t>Electricity Sales by Sector</t>
  </si>
  <si>
    <t xml:space="preserve">  Residential</t>
  </si>
  <si>
    <t xml:space="preserve">  Commercial</t>
  </si>
  <si>
    <t xml:space="preserve">  Industrial</t>
  </si>
  <si>
    <t xml:space="preserve">  Transportation</t>
  </si>
  <si>
    <t xml:space="preserve">    Total</t>
  </si>
  <si>
    <t>Direct Use</t>
  </si>
  <si>
    <t>Total Electricity Use</t>
  </si>
  <si>
    <t>End-Use Prices</t>
  </si>
  <si>
    <t xml:space="preserve">    All Sectors Average</t>
  </si>
  <si>
    <t>(nominal cents per kilowatthour)</t>
  </si>
  <si>
    <t>Prices by Service Category</t>
  </si>
  <si>
    <t xml:space="preserve">  Generation</t>
  </si>
  <si>
    <t xml:space="preserve">  Transmission</t>
  </si>
  <si>
    <t xml:space="preserve">  Distribution</t>
  </si>
  <si>
    <t>Electric Power Sector Emissions 1/</t>
  </si>
  <si>
    <t xml:space="preserve">  Sulfur Dioxide (million short tons)</t>
  </si>
  <si>
    <t xml:space="preserve">  Nitrogen Oxide (million short tons)</t>
  </si>
  <si>
    <t xml:space="preserve">  Mercury (short tons)</t>
  </si>
  <si>
    <t>(i.e., those that report North American Industry Classification System code 22 or that have a regulatory status).</t>
  </si>
  <si>
    <t>chemicals, hydrogen, pitch, purchased steam, sulfur, and miscellaneous technologies.</t>
  </si>
  <si>
    <t>Unit: billion $</t>
  </si>
  <si>
    <t>Energy Production</t>
  </si>
  <si>
    <t>Energy Information Administration</t>
  </si>
  <si>
    <t>Notes</t>
  </si>
  <si>
    <t>Tax expenditure data is only available for years 2014-2018.</t>
  </si>
  <si>
    <t>We assume 2013 to be like 2014 in terms of rate (tax expenditure per unit energy).</t>
  </si>
  <si>
    <t>Year</t>
  </si>
  <si>
    <t>electricity</t>
  </si>
  <si>
    <t>We use the elements of the "All Fuels" subscript on the "ForCSV-ThermalFuels" tab and</t>
  </si>
  <si>
    <t>elements of the "Electricity Source" subscript on the "ForCSV-NonThermalElec" tab.</t>
  </si>
  <si>
    <t>We fill out the rows for unused elements of these subscripts with zeroes, which prevents Vensim</t>
  </si>
  <si>
    <t>from generating a warning about missing data.</t>
  </si>
  <si>
    <t>natural gas ($/BTU)</t>
  </si>
  <si>
    <t>biomass ($/BTU)</t>
  </si>
  <si>
    <t>petroleum gasoline ($/BTU)</t>
  </si>
  <si>
    <t>petroleum diesel ($/BTU)</t>
  </si>
  <si>
    <t>jet fuel ($/BTU)</t>
  </si>
  <si>
    <t>BS BAU Subsidy per Unit Electricity Output</t>
  </si>
  <si>
    <t>BS BAU Subsidy for Thermal Fuels per Energy Unit Produced</t>
  </si>
  <si>
    <t>heat</t>
  </si>
  <si>
    <t>The Joint Committee on Taxation document does not specify the currency year of its data, and they report</t>
  </si>
  <si>
    <t>only 2014 and a number of future years (the document was written in 2014), so we assume the currency</t>
  </si>
  <si>
    <t>year used is 2014.</t>
  </si>
  <si>
    <t>See "cpi.xlsx" in the InputData folder for source information.</t>
  </si>
  <si>
    <t>We adjust 2014 dollars to 2012 dollars using the following conversion factor:</t>
  </si>
  <si>
    <t xml:space="preserve">   Conventional Hydroelectric Power</t>
  </si>
  <si>
    <t>synthetic liquids.  Petroleum coke, which is a solid, is included.  Also included are hydrocarbon gas liquids and crude oil consumed as a fuel.</t>
  </si>
  <si>
    <t xml:space="preserve">  Total Net Electric Power Sector Generation</t>
  </si>
  <si>
    <t xml:space="preserve">      Total End-Use Sector Net Generation</t>
  </si>
  <si>
    <t xml:space="preserve">  Total Net Electricity Generation by Fuel</t>
  </si>
  <si>
    <t>Total Net Electricity Generation</t>
  </si>
  <si>
    <t xml:space="preserve"> Net Product Imports</t>
  </si>
  <si>
    <t xml:space="preserve">   Gross Refined Product Imports 3/</t>
  </si>
  <si>
    <t xml:space="preserve">   Unfinished Oil Imports</t>
  </si>
  <si>
    <t xml:space="preserve">   Blending Component Imports</t>
  </si>
  <si>
    <t xml:space="preserve">   Exports</t>
  </si>
  <si>
    <t xml:space="preserve"> Refinery Processing Gain 4/</t>
  </si>
  <si>
    <t xml:space="preserve"> Product Stock Withdrawal</t>
  </si>
  <si>
    <t xml:space="preserve"> Natural Gas Plant Liquids</t>
  </si>
  <si>
    <t xml:space="preserve">     Domestic Production</t>
  </si>
  <si>
    <t xml:space="preserve">     Net Imports</t>
  </si>
  <si>
    <t xml:space="preserve">     Stock Withdrawal</t>
  </si>
  <si>
    <t xml:space="preserve">   Biodiesel</t>
  </si>
  <si>
    <t xml:space="preserve">   Other Biomass-derived Liquids 5/</t>
  </si>
  <si>
    <t xml:space="preserve"> Liquids from Gas</t>
  </si>
  <si>
    <t xml:space="preserve"> Liquids from Coal</t>
  </si>
  <si>
    <t xml:space="preserve"> Other 6/</t>
  </si>
  <si>
    <t xml:space="preserve">        of which:  E85 10/</t>
  </si>
  <si>
    <t xml:space="preserve">     Unspecified Sector 16/</t>
  </si>
  <si>
    <t xml:space="preserve"> Discrepancy 17/</t>
  </si>
  <si>
    <t>Domestic Refinery Distillation Capacity 18/</t>
  </si>
  <si>
    <t>Capacity Utilization Rate (percent) 19/</t>
  </si>
  <si>
    <t>Expenditures for Imported Crude Oil and</t>
  </si>
  <si>
    <t>renewable sources, liquids from gas, liquids from coal, and other supply.</t>
  </si>
  <si>
    <t>&lt;essentialy steel coal or gas made through coal, not commonly used for anything</t>
  </si>
  <si>
    <t>&lt;only applies to coal mined from Indian land</t>
  </si>
  <si>
    <t>&lt;We assign this zero because no unit in our model can meet the heat rate requirements to be elgible and we assume no new IGCC units</t>
  </si>
  <si>
    <t>% of investments costs</t>
  </si>
  <si>
    <t>https://www.law.cornell.edu/uscode/text/26/48A</t>
  </si>
  <si>
    <t>IRC Section 48A Tax Credit for IGCC and ACBGT</t>
  </si>
  <si>
    <t>Coal</t>
  </si>
  <si>
    <t>http://programs.dsireusa.org/system/program/detail/734</t>
  </si>
  <si>
    <t>Section 45: PTC</t>
  </si>
  <si>
    <t>% of investment costs</t>
  </si>
  <si>
    <t>http://programs.dsireusa.org/system/program/detail/658</t>
  </si>
  <si>
    <t>Section 48: ITC</t>
  </si>
  <si>
    <t>Source</t>
  </si>
  <si>
    <t>Subsidy Name</t>
  </si>
  <si>
    <t>Expensing of exploration and development costs for hard mineral fuels</t>
  </si>
  <si>
    <t>http://www.treasury.gov/open/Documents/USA%20FFSR%20progress%20report%20to%20G20%202014%20Final.pdf</t>
  </si>
  <si>
    <t>&lt;use same methodology as before</t>
  </si>
  <si>
    <t>$</t>
  </si>
  <si>
    <t>n/a</t>
  </si>
  <si>
    <t>Fuel/Electricity</t>
  </si>
  <si>
    <t>Electricity</t>
  </si>
  <si>
    <t>&lt;does not apply to utilities (http://programs.dsireusa.org/system/program/detail/676)</t>
  </si>
  <si>
    <t>Fuel</t>
  </si>
  <si>
    <t>https://www.fas.org/sgp/crs/misc/R41769.pdf</t>
  </si>
  <si>
    <t>Special rules for nuclear decommissioning costs</t>
  </si>
  <si>
    <t>&lt;does not apply to utilities &amp; is for infrsatructure, not fuel use</t>
  </si>
  <si>
    <t>&lt;this is a passive payment to individuals whose income from harvesting natural resources meets qualifying criteria</t>
  </si>
  <si>
    <t>Capital gains treatment for royalties of coal</t>
  </si>
  <si>
    <t>&lt;need to estimate based on this</t>
  </si>
  <si>
    <t>petroleum gasoline, petroleum diesel, jet fuel</t>
  </si>
  <si>
    <t>Deduction for tertiary injectants</t>
  </si>
  <si>
    <t>Capital Costs of Solar PV ($/MW)</t>
  </si>
  <si>
    <t>Amount Covered by Solar PV Subsidies ($/MW)</t>
  </si>
  <si>
    <t>Capital Costs of Solar Thermal ($/MW)</t>
  </si>
  <si>
    <t>Amount Covered by Solar Thermal Subsidies ($/MW)</t>
  </si>
  <si>
    <t>Calculations - Electricity</t>
  </si>
  <si>
    <t>Investment Tax Credit</t>
  </si>
  <si>
    <t>Total Amount Paid to Coal Facilities ($)</t>
  </si>
  <si>
    <t>Total Coal Electricity Generation (MWh)</t>
  </si>
  <si>
    <t>See AEO Table 1 tab</t>
  </si>
  <si>
    <t>Coal Subsidy per Unit Output ($/MWh)</t>
  </si>
  <si>
    <t>Nuclear Subsidy per Unit Output ($/MWh)</t>
  </si>
  <si>
    <t>Calculations - Non-Electricity Energy</t>
  </si>
  <si>
    <t>Total Amount Paid to Nuclear Facilities ($)</t>
  </si>
  <si>
    <t>Total Nuclear Electricity Generation (MWh)</t>
  </si>
  <si>
    <t>Expensing of exploration and development costs, fuels: other</t>
  </si>
  <si>
    <t>&lt;-assume even alloaction all to corporations</t>
  </si>
  <si>
    <t>Total Amount Paid to Coal Producers ($)</t>
  </si>
  <si>
    <t>Total Amount of Coal Production (BTU)</t>
  </si>
  <si>
    <t>Natural Gas</t>
  </si>
  <si>
    <t>Total Amount of Natural Gas Production (BTU)</t>
  </si>
  <si>
    <t>Petroleum Gasoline, Petroleum Diesel, Jet Fuel</t>
  </si>
  <si>
    <t>Total Amount Paid to Petroleum Product Producers ($)</t>
  </si>
  <si>
    <t>solar pv, solar thermal</t>
  </si>
  <si>
    <t>Billion $</t>
  </si>
  <si>
    <t>http://www.treasury.gov/open/Documents/USA%20FFSR%20progress%20report%20to%20G20%202014%20Final.pdf; https://www.jct.gov/publications.html?func=download&amp;id=4663&amp;chk=4663&amp;no_html=1</t>
  </si>
  <si>
    <t>Total Amount Paid to All Eligible Fuel Producers ($)</t>
  </si>
  <si>
    <t>Total Amount of Qualifying Non-Natural Gas Production (BTU)</t>
  </si>
  <si>
    <t>See Subsidies Paid Tab</t>
  </si>
  <si>
    <t>Total Amount of Petroleum Product Production (10^6 barrels per day)</t>
  </si>
  <si>
    <t>http://www.eia.gov/forecasts/aeo/pdf/appg.pdf</t>
  </si>
  <si>
    <t>Heat Content of Crude Oil (BTU/barrel)</t>
  </si>
  <si>
    <t>Proportion of Petroleum Product Consumption from Domestic Fuels</t>
  </si>
  <si>
    <t>Natural Gas Subsidy per Unit Consumption ($/BTU)</t>
  </si>
  <si>
    <t>Coal Subsidy per Unit Consumption ($/BTU)</t>
  </si>
  <si>
    <t>Petroleum Product Subsidy per Unit Consumption ($/BTU)</t>
  </si>
  <si>
    <t>Total Amount Paid to All Qualifying Product Producers ($)</t>
  </si>
  <si>
    <t>Proportion of Petroleum Production Relative to Total Qualfying Production</t>
  </si>
  <si>
    <t>Database of State Incentives for Renewables &amp; Efficiency (DSIRE)</t>
  </si>
  <si>
    <t>Business Energy Investment Tax Credit</t>
  </si>
  <si>
    <t>Production Tax Credit</t>
  </si>
  <si>
    <t>Tax Credit for Qualifying Advanced Coal Projects</t>
  </si>
  <si>
    <t>Legal Information Institute, Cornell University Law School</t>
  </si>
  <si>
    <r>
      <t xml:space="preserve">26 U.S. Code </t>
    </r>
    <r>
      <rPr>
        <sz val="11"/>
        <color theme="1"/>
        <rFont val="Calibri"/>
        <family val="2"/>
      </rPr>
      <t>§ 48A - Qualifying advanced coal project credit</t>
    </r>
  </si>
  <si>
    <t>U.S. Treasury</t>
  </si>
  <si>
    <t>Progress Report on Fossil Fuel Subsidies</t>
  </si>
  <si>
    <t>p.5</t>
  </si>
  <si>
    <t>Capital Gains Treatment for Royalties of Coal; Inclusion of Coal in Expensing of Exploration and Development Costs for Hard Mineral Fuels; Deductions for Tertiary Injections</t>
  </si>
  <si>
    <t>See Subsidies Paid tab</t>
  </si>
  <si>
    <t>Capital Costs of Geothermal ($/MW)</t>
  </si>
  <si>
    <t>Geothermal Subsidy per Unit Output ($/MWh)</t>
  </si>
  <si>
    <t>geothermal</t>
  </si>
  <si>
    <t>&lt;expires in 2016</t>
  </si>
  <si>
    <t>&lt;extended with ramp down and no phase out</t>
  </si>
  <si>
    <t>$/kWh (2014)</t>
  </si>
  <si>
    <t>Extension through 2050</t>
  </si>
  <si>
    <t>(All subsidies hold relatively constant in 2022 and thereafter.  Solar PV and solar thermal are the</t>
  </si>
  <si>
    <t>ones that take the longest to reach steady levels.)</t>
  </si>
  <si>
    <t>lignite ($/BTU)</t>
  </si>
  <si>
    <t>hard coal ($/BTU)</t>
  </si>
  <si>
    <t>BS BAU Subsidy per Unit Electricity Capacity Built</t>
  </si>
  <si>
    <t>Solar PV  - $/MW</t>
  </si>
  <si>
    <t>Solar Thermal - $/MW</t>
  </si>
  <si>
    <t>Geothermal - $/MW</t>
  </si>
  <si>
    <t>Coal - $/MWh</t>
  </si>
  <si>
    <t>Nuclear - $/MWh</t>
  </si>
  <si>
    <t>Where using AEO data, we use values from 2040 for 2041-2050</t>
  </si>
  <si>
    <t>Elsewhere, we estimate 2031-2050 values via extrapolation from 2022-2030.</t>
  </si>
  <si>
    <t>SUP000</t>
  </si>
  <si>
    <t>SUP000:ba_CrudeOilLease</t>
  </si>
  <si>
    <t>SUP000:ba_NaturalGasPla</t>
  </si>
  <si>
    <t>SUP000:ba_DryNaturalGas</t>
  </si>
  <si>
    <t>SUP000:ba_Coal</t>
  </si>
  <si>
    <t>SUP000:ba_NuclearPower</t>
  </si>
  <si>
    <t>SUP000:ba_Hydropower</t>
  </si>
  <si>
    <t>SUP000:ba_Biomass</t>
  </si>
  <si>
    <t>SUP000:ba_RenewableEner</t>
  </si>
  <si>
    <t>SUP000:ba_Other</t>
  </si>
  <si>
    <t>SUP000:ba_Total</t>
  </si>
  <si>
    <t>SUP000:ca_CrudeOil</t>
  </si>
  <si>
    <t>SUP000:ca_PetroleumProd</t>
  </si>
  <si>
    <t>SUP000:ca_NaturalGas</t>
  </si>
  <si>
    <t>SUP000:ca_OtherImports</t>
  </si>
  <si>
    <t xml:space="preserve">   Other 7/</t>
  </si>
  <si>
    <t>SUP000:ca_Total</t>
  </si>
  <si>
    <t>SUP000:da_Petroleum</t>
  </si>
  <si>
    <t xml:space="preserve">   Petroleum and Other Liquids 8/</t>
  </si>
  <si>
    <t>SUP000:da_NaturalGas</t>
  </si>
  <si>
    <t>SUP000:da_Coal</t>
  </si>
  <si>
    <t>SUP000:da_Total</t>
  </si>
  <si>
    <t>SUP000:ea_Discrepancy</t>
  </si>
  <si>
    <t>Discrepancy 9/</t>
  </si>
  <si>
    <t>SUP000:fa_PetroleumProd</t>
  </si>
  <si>
    <t xml:space="preserve">   Petroleum and Other Liquids 10/</t>
  </si>
  <si>
    <t>SUP000:fa_NaturalGas</t>
  </si>
  <si>
    <t>SUP000:fa_Coal</t>
  </si>
  <si>
    <t xml:space="preserve">   Coal 11/</t>
  </si>
  <si>
    <t>SUP000:fa_NuclearPower</t>
  </si>
  <si>
    <t>SUP000:fa_Hydropower</t>
  </si>
  <si>
    <t>SUP000:fa_Biomass</t>
  </si>
  <si>
    <t xml:space="preserve">   Biomass 12/</t>
  </si>
  <si>
    <t>SUP000:fa_RenewableEner</t>
  </si>
  <si>
    <t>SUP000:fa_Other</t>
  </si>
  <si>
    <t xml:space="preserve">   Other 13/</t>
  </si>
  <si>
    <t>SUP000:fa_Total</t>
  </si>
  <si>
    <t>SUP000:ha_WorldOilPrice</t>
  </si>
  <si>
    <t>SUP000:ha_ForLowSulfLit</t>
  </si>
  <si>
    <t>SUP000:ha_GasPriceHenry</t>
  </si>
  <si>
    <t xml:space="preserve">  Natural Gas at Henry Hub (dollars per mmBtu)</t>
  </si>
  <si>
    <t>SUP000:ha_CoalMinemouth</t>
  </si>
  <si>
    <t xml:space="preserve">  Coal, Minemouth (dollars per ton) 14/</t>
  </si>
  <si>
    <t>SUP000:ha_CoalMineBtu</t>
  </si>
  <si>
    <t xml:space="preserve">  Coal, Minemouth (dollars per million Btu) 14/</t>
  </si>
  <si>
    <t>SUP000:ha_CoalDelivered</t>
  </si>
  <si>
    <t xml:space="preserve">  Coal, Delivered (dollars per million Btu) 15/</t>
  </si>
  <si>
    <t>SUP000:ha_Electricity(c</t>
  </si>
  <si>
    <t>SUP000:nom_ImportRACost</t>
  </si>
  <si>
    <t>SUP000:nom_ForLowSulfLi</t>
  </si>
  <si>
    <t>SUP000:nom_Gas@HenryHub</t>
  </si>
  <si>
    <t>SUP000:nom_CoalMinemout</t>
  </si>
  <si>
    <t>SUP000:nom_CoalMineBtu</t>
  </si>
  <si>
    <t>SUP000:nom_CoalDeliverd</t>
  </si>
  <si>
    <t>SUP000:nom_Electricity</t>
  </si>
  <si>
    <t>ESD000</t>
  </si>
  <si>
    <t>ESD000:ca_Coal</t>
  </si>
  <si>
    <t>ESD000:ca_Petroleum</t>
  </si>
  <si>
    <t>ESD000:ca_NaturalGas</t>
  </si>
  <si>
    <t>ESD000:ca_NuclearPower</t>
  </si>
  <si>
    <t>ESD000:ca_PumpedStorage</t>
  </si>
  <si>
    <t>ESD000:ca_RenewableSour</t>
  </si>
  <si>
    <t>ESD000:ca_DistributedGe</t>
  </si>
  <si>
    <t>ESD000:ca_Total</t>
  </si>
  <si>
    <t>ESD000:da_Coal</t>
  </si>
  <si>
    <t>ESD000:da_Petroleum</t>
  </si>
  <si>
    <t>ESD000:da_NaturalGas</t>
  </si>
  <si>
    <t>ESD000:da_RenewableSour</t>
  </si>
  <si>
    <t>ESD000:da_Total</t>
  </si>
  <si>
    <t>ESD000:da_TotalNetGener</t>
  </si>
  <si>
    <t>ESD000:da_LessDirectUse</t>
  </si>
  <si>
    <t>ESD000:ea_NetAvailablet</t>
  </si>
  <si>
    <t>ESD000:fa_Coal</t>
  </si>
  <si>
    <t>ESD000:fa_Petroleum</t>
  </si>
  <si>
    <t>ESD000:fa_NaturalGas</t>
  </si>
  <si>
    <t>ESD000:fa_OtherGaseousF</t>
  </si>
  <si>
    <t>ESD000:fa_RenewableSour</t>
  </si>
  <si>
    <t>ESD000:fa_Other</t>
  </si>
  <si>
    <t>ESD000:fa_Total</t>
  </si>
  <si>
    <t>ESD000:fa_LessDirectUse</t>
  </si>
  <si>
    <t>ESD000:fa_TotalSalestot</t>
  </si>
  <si>
    <t>ESD000:xx_CoalInSocks</t>
  </si>
  <si>
    <t>ESD000:xx_Petroleum</t>
  </si>
  <si>
    <t>ESD000:xx_NaturalGas</t>
  </si>
  <si>
    <t>ESD000:xx_NuclearPower</t>
  </si>
  <si>
    <t>ESD000:xx_RenewableSour</t>
  </si>
  <si>
    <t>ESD000:xx_OtherWithPump</t>
  </si>
  <si>
    <t>ESD000:ga_TotalElectric</t>
  </si>
  <si>
    <t>ESD000:ga_TotalNetGener</t>
  </si>
  <si>
    <t>ESD000:ha_NetImports</t>
  </si>
  <si>
    <t>ESD000:ia_Residential</t>
  </si>
  <si>
    <t>ESD000:ia_Commercial</t>
  </si>
  <si>
    <t>ESD000:ia_Industrial</t>
  </si>
  <si>
    <t>ESD000:ia_Transportatio</t>
  </si>
  <si>
    <t>ESD000:ia_Total</t>
  </si>
  <si>
    <t>ESD000:ia_DirectUse</t>
  </si>
  <si>
    <t>ESD000:ia_TotalConsumpt</t>
  </si>
  <si>
    <t>ESD000:ja_Residential</t>
  </si>
  <si>
    <t>ESD000:ja_Commercial</t>
  </si>
  <si>
    <t>ESD000:ja_Industrial</t>
  </si>
  <si>
    <t>ESD000:ja_Transportatio</t>
  </si>
  <si>
    <t>ESD000:ja_AllSectorsAve</t>
  </si>
  <si>
    <t>ESD000:nom_Residential</t>
  </si>
  <si>
    <t>ESD000:nom_Commercial</t>
  </si>
  <si>
    <t>ESD000:nom_Industrial</t>
  </si>
  <si>
    <t>ESD000:nom_Transportati</t>
  </si>
  <si>
    <t>ESD000:nom_AllSectorsAv</t>
  </si>
  <si>
    <t>ESD000:ka_Generation</t>
  </si>
  <si>
    <t>ESD000:ka_Transmission</t>
  </si>
  <si>
    <t>ESD000:ka_Distribution</t>
  </si>
  <si>
    <t>ESD000:nom_Generation</t>
  </si>
  <si>
    <t>ESD000:nom_Transmission</t>
  </si>
  <si>
    <t>ESD000:nom_Distribution</t>
  </si>
  <si>
    <t>ESD000:la_SulfurDioxide</t>
  </si>
  <si>
    <t>ESD000:la_NitrogenOxide</t>
  </si>
  <si>
    <t>ESD000:la_Mercury(tons)</t>
  </si>
  <si>
    <t>PSD000</t>
  </si>
  <si>
    <t>PSD000:ba_DomesticCrude</t>
  </si>
  <si>
    <t>PSD000:ba_Alaska</t>
  </si>
  <si>
    <t>PSD000:ba_Lower48States</t>
  </si>
  <si>
    <t>PSD000:ba_NetImports</t>
  </si>
  <si>
    <t>PSD000:ba_GrossImports</t>
  </si>
  <si>
    <t>PSD000:ba_Exports</t>
  </si>
  <si>
    <t>PSD000:ba_OtherCrudeSup</t>
  </si>
  <si>
    <t>PSD000:ba_TotalCrudeSup</t>
  </si>
  <si>
    <t>PSD000:ca_NetProductImp</t>
  </si>
  <si>
    <t>PSD000:ca_GrossRefinedP</t>
  </si>
  <si>
    <t>PSD000:ca_UnfinishedOil</t>
  </si>
  <si>
    <t>PSD000:ca_BlendingCompo</t>
  </si>
  <si>
    <t>PSD000:ca_Exports</t>
  </si>
  <si>
    <t>PSD000:ca_RefineryProce</t>
  </si>
  <si>
    <t>PSD000:ProductStockDraw</t>
  </si>
  <si>
    <t>PSD000:ca_NaturalGasPla</t>
  </si>
  <si>
    <t>PSD000:from_Renewables</t>
  </si>
  <si>
    <t>PSD000:cb_TotalEthanol</t>
  </si>
  <si>
    <t>PSD000:ca_DomesticEthan</t>
  </si>
  <si>
    <t>PSD000:ca_EthanolImport</t>
  </si>
  <si>
    <t>PSD000:ca_EthanolWithdr</t>
  </si>
  <si>
    <t>PSD000:cb_TotalBiodiesl</t>
  </si>
  <si>
    <t>PSD000:cb_DomesticBiodi</t>
  </si>
  <si>
    <t>PSD000:cb_BiodieselImpo</t>
  </si>
  <si>
    <t>PSD000:cb_BiodieselWith</t>
  </si>
  <si>
    <t>PSD000:Other_BM-derived</t>
  </si>
  <si>
    <t>PSD000:Other_BM_Dome</t>
  </si>
  <si>
    <t>PSD000:Other_BM_NetImp</t>
  </si>
  <si>
    <t>PSD000:Other_BM_Stock</t>
  </si>
  <si>
    <t>PSD000:AllLiquidsfromGa</t>
  </si>
  <si>
    <t>PSD000:ca_LiquidsfromCo</t>
  </si>
  <si>
    <t>PSD000:ca_OtherOther</t>
  </si>
  <si>
    <t>PSD000:da_TotalPrimaryS</t>
  </si>
  <si>
    <t>PSD000:ea_LiqPetGas</t>
  </si>
  <si>
    <t>PSD000:ea_MotorGasoline</t>
  </si>
  <si>
    <t>PSD000:ea_E85E85E85E85</t>
  </si>
  <si>
    <t>PSD000:ea_JetFuel</t>
  </si>
  <si>
    <t>PSD000:ea_DistillateFue</t>
  </si>
  <si>
    <t>PSD000:eb_DieselAllSect</t>
  </si>
  <si>
    <t>PSD000:ea_ResidualFuel</t>
  </si>
  <si>
    <t>PSD000:ea_Other</t>
  </si>
  <si>
    <t>PSD000:fa_Residentialan</t>
  </si>
  <si>
    <t>PSD000:fa_Industrial</t>
  </si>
  <si>
    <t>PSD000:fa_Transportatio</t>
  </si>
  <si>
    <t>PSD000:fa_ElectricPower</t>
  </si>
  <si>
    <t>PSD000:fa_balancesector</t>
  </si>
  <si>
    <t>PSD000:fa_Total</t>
  </si>
  <si>
    <t>PSD000:ga_Discrepancy</t>
  </si>
  <si>
    <t>PSD000:ha_DomesticRefin</t>
  </si>
  <si>
    <t>PSD000:ha_CapacityUtili</t>
  </si>
  <si>
    <t>PSD000:total_gross_imp</t>
  </si>
  <si>
    <t>Total Gross Imports</t>
  </si>
  <si>
    <t>PSD000:total_gross_exp</t>
  </si>
  <si>
    <t>Total Gross Exports</t>
  </si>
  <si>
    <t>PSD000:total_net_import</t>
  </si>
  <si>
    <t>Total Net Imports</t>
  </si>
  <si>
    <t>PSD000:ha_ImportShareof</t>
  </si>
  <si>
    <t>PSD000:ha_PetroleumProd</t>
  </si>
  <si>
    <t>issues, the percentage of ethanol varies seasonally.  The annual average ethanol content of 74 percent is used for these projections.</t>
  </si>
  <si>
    <t>Report</t>
  </si>
  <si>
    <t>Scenario</t>
  </si>
  <si>
    <t>Datekey</t>
  </si>
  <si>
    <t>Release Date</t>
  </si>
  <si>
    <t xml:space="preserve">    Other</t>
  </si>
  <si>
    <t>coke, crude oil product supplied, methanol, miscellaneous petroleum products, and kerosene not used in the residential sector.</t>
  </si>
  <si>
    <t>crude oil</t>
  </si>
  <si>
    <t>heavy fuel oil</t>
  </si>
  <si>
    <t>LPG propane or butane</t>
  </si>
  <si>
    <t>municipal solid waste</t>
  </si>
  <si>
    <t>ESD000:da_OtherCHaP</t>
  </si>
  <si>
    <t xml:space="preserve"> Biofuels</t>
  </si>
  <si>
    <t>Model output, due to endogenous learning (variable Construction Cost per Unit Capacity before Construction Subsidies)</t>
  </si>
  <si>
    <t>$/kWh (2019)</t>
  </si>
  <si>
    <t>onshore wind</t>
  </si>
  <si>
    <t>offshore wind</t>
  </si>
  <si>
    <t>&lt;assumed offshore wind will use the ITC starting in 2021 based on a lower calculated LCOE</t>
  </si>
  <si>
    <t>&lt;extending with ramp down, expiring in 2021</t>
  </si>
  <si>
    <t>&lt;extended through 2020, but assumes offshore wind will use the ITC starting in 2021 based on a lower calculated LCOE</t>
  </si>
  <si>
    <t>Capital Costs of Offshore Wind ($/MW)</t>
  </si>
  <si>
    <t>Amount Covered by Offshore Wind Subsidies ($/MW)</t>
  </si>
  <si>
    <t>Offshore Wind  - $/MW</t>
  </si>
  <si>
    <t>&lt;no expiration; can be taken in lieu of PTC</t>
  </si>
  <si>
    <t>https://www.greentechmedia.com/articles/read/solar-and-wind-tax-credit-extensions-energy-rd-package-in-spending-bill-before-congress#:~:text=According%20to%20a%20summary%20shared,would%20have%20under%20existing%20law.</t>
  </si>
  <si>
    <t>https://fas.org/sgp/crs/misc/R43453.pdf; https://www.greentechmedia.com/articles/read/solar-and-wind-tax-credit-extensions-energy-rd-package-in-spending-bill-before-congress#:~:text=According%20to%20a%20summary%20shared,would%20have%20under%20existing%20law.</t>
  </si>
  <si>
    <t>https://fas.org/sgp/crs/misc/R43453.pdf</t>
  </si>
  <si>
    <t>The Renewable Electricity Production Tax Credit: In Brief</t>
  </si>
  <si>
    <t>Congressional Research Service</t>
  </si>
  <si>
    <t>Jeff St. John</t>
  </si>
  <si>
    <t>Congress Passes Spending Bill With Solar, Wind Tax Credit Extensions and Energy R&amp;D Package</t>
  </si>
  <si>
    <t>We adjust 2019 dollars to 2012 dollars using the following conversion factor:</t>
  </si>
  <si>
    <t>Available Tax Credit After Penalty</t>
  </si>
  <si>
    <t>2020 Tax Credit Expansions</t>
  </si>
  <si>
    <t>NREL</t>
  </si>
  <si>
    <t>Regional Energy Deployment System (ReEDS) Model Documentation: Version 2019</t>
  </si>
  <si>
    <t>https://www.nrel.gov/docs/fy20osti/74111.pdf</t>
  </si>
  <si>
    <t>Commenced-Construction provision for PTC</t>
  </si>
  <si>
    <t xml:space="preserve">at the time the plant would typically start construction rather than when it comes online. For most plansts, NREL </t>
  </si>
  <si>
    <t>assumes a 2-year construction period. For wind, NREL takes a more conservative 3-year period, which we adopt here.</t>
  </si>
  <si>
    <t>Penalty for Monetizing Tax Credit Incentives; Commenced-Construction Methodology</t>
  </si>
  <si>
    <t>Section 9.2.2; Section 9.2.1, second paragraph</t>
  </si>
  <si>
    <t>PTC Lifetime Adjustment</t>
  </si>
  <si>
    <t>Average plant lifetime (see elec/BGCL)</t>
  </si>
  <si>
    <t>dollars_2020_2012</t>
  </si>
  <si>
    <t>2/ These values represent the energy obtained from uranium when it is used in light water reactors.  The total energy content of uranium</t>
  </si>
  <si>
    <t>3/ Includes grid-connected electricity from wood and wood waste; biomass, such as corn, used for liquid fuels production; and non-electric</t>
  </si>
  <si>
    <t>4/ Includes grid-connected electricity from landfill gas; biogenic municipal waste; wind; photovoltaic and solar thermal sources; and</t>
  </si>
  <si>
    <t>5/ Includes non-biogenic municipal waste, hydrogen, methanol, and some domestic inputs to refineries.</t>
  </si>
  <si>
    <t>6/ Includes imports of finished petroleum products, unfinished oils, alcohols, ethers, blending components, and renewable fuels such as ethanol.</t>
  </si>
  <si>
    <t>7/ Includes coal, coal coke (net), and electricity (net).  Excludes imports of fuel used in nuclear power plants.</t>
  </si>
  <si>
    <t>8/ Includes crude oil, petroleum products, ethanol, and biodiesel.</t>
  </si>
  <si>
    <t>9/ Balancing item.  Includes unaccounted for supply, losses, gains, and net storage withdrawals.</t>
  </si>
  <si>
    <t>10/ Estimated consumption.  Includes petroleum-derived fuels and non-petroleum-derived fuels, such as ethanol and biodiesel, and coal-based</t>
  </si>
  <si>
    <t>11/ Excludes coal converted to coal-based synthetic liquids and natural gas.</t>
  </si>
  <si>
    <t>12/ Includes grid-connected electricity from wood and wood waste, non-electric energy from wood, and biofuels heat and coproducts used in the</t>
  </si>
  <si>
    <t>13/ Includes non-biogenic municipal waste, hydrogen, and net electricity imports.</t>
  </si>
  <si>
    <t>14/ Includes reported prices for both open market and captive mines.  Prices weighted by production, which differs from average minemouth prices</t>
  </si>
  <si>
    <t>15/ Prices weighted by consumption; weighted average excludes export free-alongside-ship (f.a.s.) prices.</t>
  </si>
  <si>
    <t>Btu = British thermal unit.</t>
  </si>
  <si>
    <t>MmBtu = Million Btu.</t>
  </si>
  <si>
    <t>- - = Not applicable.</t>
  </si>
  <si>
    <t>Note:  Totals may not equal sum of components due to independent rounding.</t>
  </si>
  <si>
    <t>1/ Includes waste coal.</t>
  </si>
  <si>
    <t>2/ Includes plants that only produce electricity and that have a regulatory status.</t>
  </si>
  <si>
    <t>3/ Includes electricity generation from fuel cells.</t>
  </si>
  <si>
    <t>4/ Includes non-biogenic municipal waste and battery storage.</t>
  </si>
  <si>
    <t>5/ Includes conventional hydroelectric, geothermal, wood, wood waste, biogenic municipal waste, landfill gas,</t>
  </si>
  <si>
    <t>other biomass, solar, and wind power in the electric power sector.</t>
  </si>
  <si>
    <t>6/ Includes combined heat and power plants whose primary business is to sell electricity and heat to the public</t>
  </si>
  <si>
    <t>7/ Includes combined heat and power plants and electricity-only plants in the commercial and industrial sectors that have a non-regulatory</t>
  </si>
  <si>
    <t>8/ Includes refinery gas and still gas.</t>
  </si>
  <si>
    <t>other biomass, solar, and wind power in the end use sectors.</t>
  </si>
  <si>
    <t>10/ Includes batteries, chemicals, hydrogen, pitch, purchased steam, sulfur, and miscellaneous technologies.</t>
  </si>
  <si>
    <t>11/ Includes pumped storage, non-biogenic municipal waste in the electric power sector, refinery gas, still gas, batteries,</t>
  </si>
  <si>
    <t>1/ Includes electricity-only and combined heat and power plants that have a regulatory status.</t>
  </si>
  <si>
    <t>9/ Includes conventional hydroelectric, geothermal, wood, wood waste, all municipal waste, landfill gas,</t>
  </si>
  <si>
    <t>2/ Strategic petroleum reserve stock additions plus unaccounted for crude oil and crude oil stock withdrawals.</t>
  </si>
  <si>
    <t>3/ Includes other hydrocarbons and alcohols.</t>
  </si>
  <si>
    <t>4/ The volumetric amount by which total output is greater than input due to the processing of crude oil into products which, in total,</t>
  </si>
  <si>
    <t>5/ Includes pyrolysis oils, biomass-derived Fischer-Tropsch liquids, biobutanol, and renewable feedstocks used for the</t>
  </si>
  <si>
    <t>6/ Includes domestic sources of other blending components, other hydrocarbons, and ethers.</t>
  </si>
  <si>
    <t>7/ Total crude supply, net product imports, refinery processing gain, product stock withdrawal, natural gas plant liquids, supply from</t>
  </si>
  <si>
    <t>8/ Includes ethane, natural gasoline, and refinery olefins.</t>
  </si>
  <si>
    <t>9/ Includes ethanol and ethers blended into gasoline.</t>
  </si>
  <si>
    <t>11/ Includes only kerosene type.</t>
  </si>
  <si>
    <t>12/ Includes distillate fuel oil from petroleum and biomass feedstocks and kerosene use in the residential sector.</t>
  </si>
  <si>
    <t>13/ Includes aviation gasoline, petrochemical feedstocks, lubricants, waxes, asphalt, road oil, still gas, special naphthas, petroleum</t>
  </si>
  <si>
    <t>14/ Includes energy for combined heat and power plants that have a non-regulatory status, and small on-site generating systems.</t>
  </si>
  <si>
    <t>15/ Includes consumption of energy by electricity-only and combined heat and power plants that have a regulatory status.</t>
  </si>
  <si>
    <t>16/ Represents consumption unattributed to the sectors above.</t>
  </si>
  <si>
    <t>17/ Balancing item. Includes unaccounted for supply, losses, and gains.</t>
  </si>
  <si>
    <t>18/ End-of-year operable capacity.</t>
  </si>
  <si>
    <t>19/ Rate is calculated by dividing the gross annual input to atmospheric crude oil distillation units by their</t>
  </si>
  <si>
    <t>1/ Includes lease condensate.</t>
  </si>
  <si>
    <t>https://www.eia.gov/outlooks/aeo/tables_side.php</t>
  </si>
  <si>
    <t>We follow NREL's approach laid out in the ReEDS Model documentation for representing the commenced-</t>
  </si>
  <si>
    <t>construction provision for the ITC/PTC: we assume the tax credit received by facilities corresponds to the value of the tax credits</t>
  </si>
  <si>
    <t>Lifetime of PTC</t>
  </si>
  <si>
    <t>Lifetime of Wind Plant (see elec/BGCL)</t>
  </si>
  <si>
    <t>Onshore wind expected capacity factor (see elec/BECF)</t>
  </si>
  <si>
    <t>Offshore wind expected capacity factor (see elec/BECF)</t>
  </si>
  <si>
    <t>Discount rate</t>
  </si>
  <si>
    <t>Hours per year</t>
  </si>
  <si>
    <t>shifted 2 years for commenced construction provision</t>
  </si>
  <si>
    <t>commenced construction</t>
  </si>
  <si>
    <t>Fraction of Solar PV Capital Costs Covered by Subsidies, Accounting for Monetizing Tax Credit Penalty</t>
  </si>
  <si>
    <t>Fraction of Offshore Wind Capital Costs Covered by Subsidies, Accounting for Monetizing Tax Credit Penalty</t>
  </si>
  <si>
    <t>Fraction of Solar Thermal Capital Costs Covered by Subsidies, Accounting for Monetizing Tax Credit Penalty</t>
  </si>
  <si>
    <t>Amount Covered by Geothermal Subsidies ($/MW), Accounting for Monetizing Tax Credit Penalty</t>
  </si>
  <si>
    <t>Civil Nuclear Credit Program</t>
  </si>
  <si>
    <t>https://www.energy.gov/ne/civil-nuclear-credit-program</t>
  </si>
  <si>
    <t>&lt;we use the assumption in the 2022 AEO, which is that funds are used between 2022-2026</t>
  </si>
  <si>
    <t>National Energy Modeling System run ref2022.d011222a.  Projections:  EIA, AEO2022 National Energy Modeling System run ref2022.d011222a.</t>
  </si>
  <si>
    <t>Sources:  2021:  U.S. Energy Information Administration (EIA), Short-Term Energy Outlook, November 2021 and EIA, AEO2022</t>
  </si>
  <si>
    <t>12/ Includes grid-connected electricity from wood and wood waste, nonelectric energy from wood, and biofuels heat and coproducts used in the</t>
  </si>
  <si>
    <t>nonelectric energy from renewable sources, such as active and passive solar systems.  Excludes electricity imports using renewable sources</t>
  </si>
  <si>
    <t>3/ Includes grid-connected electricity from wood and wood waste; biomass, such as corn, used for liquid fuels production; and nonelectric</t>
  </si>
  <si>
    <t xml:space="preserve">  West Texas Intermediate Spot Price (dollars per barrel</t>
  </si>
  <si>
    <t>Prices (2021 dollars per unit)</t>
  </si>
  <si>
    <t>--</t>
  </si>
  <si>
    <t>2021–2050</t>
  </si>
  <si>
    <t>Change</t>
  </si>
  <si>
    <t>Annual</t>
  </si>
  <si>
    <t>Average</t>
  </si>
  <si>
    <t xml:space="preserve"> March 2022</t>
  </si>
  <si>
    <t>d011222a</t>
  </si>
  <si>
    <t>Reference</t>
  </si>
  <si>
    <t>ref2022</t>
  </si>
  <si>
    <t>Annual Energy Outlook 2022</t>
  </si>
  <si>
    <t>ref2022.d011222a</t>
  </si>
  <si>
    <t>Projections:  EIA, AEO2022 National Energy Modeling System run ref2022.d011222a.</t>
  </si>
  <si>
    <t>Sources: 2021:  U.S. Energy Information Administration (EIA), Short-Term Energy Outlook, November 2021 and EIA,</t>
  </si>
  <si>
    <t>(2021 cents per kilowatthour)</t>
  </si>
  <si>
    <t>Sources:  2021:  U.S. Energy Information Administration (EIA), Short-Term Energy Outlook, November 2021 and EIA,</t>
  </si>
  <si>
    <t>10/ E85 refers to a blend of 85 % ethanol (renewable) and 15 % motor gasoline (nonrenewable).  To address cold starting</t>
  </si>
  <si>
    <t xml:space="preserve"> Petroleum Products (billion 2021 dollars)</t>
  </si>
  <si>
    <t>Net Import Share of Product Supplied (%)</t>
  </si>
  <si>
    <t>Capacity Utilization Rate (%) 19/</t>
  </si>
  <si>
    <t xml:space="preserve">   Ethanol (undenatured)</t>
  </si>
  <si>
    <t>See AEO21 Table 8 &amp; AEO22 Table 8 tabs</t>
  </si>
  <si>
    <t>See AEO21 Table 1 &amp; AEO22 Table 1 tabs</t>
  </si>
  <si>
    <t>See AEO21 Table 11 &amp; AEO22 Table 11 tabs</t>
  </si>
  <si>
    <t>Table 1, Table 8, Table 11</t>
  </si>
  <si>
    <t>2021, 2022</t>
  </si>
  <si>
    <t>Annual Energy Outlook 2021, Annual Energy Outlook 2022</t>
  </si>
  <si>
    <t>ref2023.d020623a</t>
  </si>
  <si>
    <t>Annual Energy Outlook 2023</t>
  </si>
  <si>
    <t>ref2023</t>
  </si>
  <si>
    <t>d020623a</t>
  </si>
  <si>
    <t xml:space="preserve"> March 2023</t>
  </si>
  <si>
    <t>2022–2050</t>
  </si>
  <si>
    <t>Prices (2022 dollars per unit)</t>
  </si>
  <si>
    <t>2/ These values represent the energy obtained from uranium when it is used in light water reactors. The total energy content of uranium</t>
  </si>
  <si>
    <t>energy demand from wood. Refer to Table 17 for details on biomass use by sector.</t>
  </si>
  <si>
    <t>7/ Includes coal, coal coke (net), and electricity (net). Excludes imports of fuel used in nuclear power plants.</t>
  </si>
  <si>
    <t>Data source: 2022:  U.S. Energy Information Administration (EIA), Short-Term Energy Outlook, November 2022 and EIA, AEO2023</t>
  </si>
  <si>
    <t>National Energy Modeling System run ref2023.d020623a.  Projections:  EIA, AEO2023 National Energy Modeling System run ref2023.d020623a.</t>
  </si>
  <si>
    <t>(2022 cents per kilowatthour)</t>
  </si>
  <si>
    <t>1/ Includes electricity-only and combined-heat-and-power plants that have a regulatory status.</t>
  </si>
  <si>
    <t>6/ Includes combined-heat-and-power plants whose primary business is to sell electricity and heat to the public</t>
  </si>
  <si>
    <t>(that is, those that report North American Industry Classification System code 22 or that have a regulatory status).</t>
  </si>
  <si>
    <t>7/ Includes combined-heat-and-power plants and electricity-only plants in the commercial and industrial sectors that have a non-regulatory</t>
  </si>
  <si>
    <t>status. Also includes smalll on-site generating systems in the residential, commercial, and industrial sectors used primarily for own-use generation,</t>
  </si>
  <si>
    <t>other biomass, solar, and wind power in the end-use sectors.</t>
  </si>
  <si>
    <t>Data source: 2022:  U.S. Energy Information Administration (EIA), Short-Term Energy Outlook, November 2022 and EIA,</t>
  </si>
  <si>
    <t>Projections:  EIA, AEO2023 National Energy Modeling System run ref2023.d020623a.</t>
  </si>
  <si>
    <t xml:space="preserve">  Renewable Diesel</t>
  </si>
  <si>
    <t xml:space="preserve">     Hydrocarbon Gas Liquids 8/</t>
  </si>
  <si>
    <t xml:space="preserve"> Petroleum Products (billion 2022 dollars)</t>
  </si>
  <si>
    <t>2/ Strategic Petroleum Reserve stock additions plus unaccounted for crude oil and crude oil stock withdrawals.</t>
  </si>
  <si>
    <t>5/ Includes pyrolysis oils, biomass-derived Fischer-Tropsch liquids, and renewable feedstocks used for the on-site production of</t>
  </si>
  <si>
    <t>diesel, gasoline, and aviation fuel.</t>
  </si>
  <si>
    <t>8/ Includes ethane, propane, normal butane, isobutane, natural gasoline, and refinery olefins.</t>
  </si>
  <si>
    <t>10/ E85 refers to a high-level ethanol-gasoline blend containing 51% to 83% ethanol, depending on geography and season. To address cold</t>
  </si>
  <si>
    <t>starting issues, the percentage of ethanol varies seasonally. The annual average ethanol content of 74% is used for these projections</t>
  </si>
  <si>
    <t>14/ Includes energy for combined-heat-and-power plants that have a non-regulatory status and small on-site generating systems.</t>
  </si>
  <si>
    <t>15/ Includes consumption of energy by electricity-only and combined-heat-and-power plants that have a regulatory status.</t>
  </si>
  <si>
    <t>Our BAU now inlcudes the electricity tax credits that are part of the Inflation Reduction Act.</t>
  </si>
  <si>
    <t>See the Inflation Reduction Act tab for a detailed explanation of those calculations.</t>
  </si>
  <si>
    <t>Methodology:</t>
  </si>
  <si>
    <t>Calculations:</t>
  </si>
  <si>
    <t>Union Representation Calculations:</t>
  </si>
  <si>
    <t>Union membership</t>
  </si>
  <si>
    <t>https://cleanpower.org/wp-content/uploads/2021/06/ACP-Labor-Supply-Report.pdf</t>
  </si>
  <si>
    <t xml:space="preserve">Used union membership value for the construction industry to approximate. The apprenticeship provision applies to </t>
  </si>
  <si>
    <t>"each contractor and subcontractor who employs 4 or more individuals to perform construction, alteration,</t>
  </si>
  <si>
    <t>or repair work."</t>
  </si>
  <si>
    <t>Current Value</t>
  </si>
  <si>
    <t>Value if Increased by 20%</t>
  </si>
  <si>
    <t>Percentage of total labor hours that must be from qualified apprentices</t>
  </si>
  <si>
    <t>Percent multiplier for bonus credit</t>
  </si>
  <si>
    <t>Domestic Content Calculations</t>
  </si>
  <si>
    <t>Assumed that wind fully qualifies for domestic content credit, because weighted domestic content share is ~70%</t>
  </si>
  <si>
    <r>
      <rPr>
        <sz val="10"/>
        <color theme="1"/>
        <rFont val="Arial"/>
        <family val="2"/>
      </rPr>
      <t xml:space="preserve">Source: </t>
    </r>
    <r>
      <rPr>
        <u/>
        <sz val="10"/>
        <color rgb="FF1155CC"/>
        <rFont val="Arial"/>
        <family val="2"/>
      </rPr>
      <t>https://netzeroamerica.princeton.edu/img/Working_Paper-High_Road_Labor_and_Renewable_Energy-PUBLIC_RELEASE-4-13-21.pdf</t>
    </r>
  </si>
  <si>
    <t>Solar PV Capital Costs</t>
  </si>
  <si>
    <t>Percent</t>
  </si>
  <si>
    <t>Net Zero America: Domestic Content Share</t>
  </si>
  <si>
    <t>Construction Costs</t>
  </si>
  <si>
    <t>of Cost</t>
  </si>
  <si>
    <t>Module</t>
  </si>
  <si>
    <t>Inverter</t>
  </si>
  <si>
    <t>Electrical BOS</t>
  </si>
  <si>
    <t>Structural BOS</t>
  </si>
  <si>
    <t>Install Labor and Equipment</t>
  </si>
  <si>
    <t>EPC Overhead</t>
  </si>
  <si>
    <t>Sales Tax</t>
  </si>
  <si>
    <t>Developer Overhead</t>
  </si>
  <si>
    <t>Contingency</t>
  </si>
  <si>
    <t>EPC/Developer Net Profit</t>
  </si>
  <si>
    <t>Current Weighted Domestic Content Share</t>
  </si>
  <si>
    <t>Assumed Domestic Content Share in 2028 (year in which maximum domestic content requirement of 55% begins)</t>
  </si>
  <si>
    <t>Weighted Domestic Content Share</t>
  </si>
  <si>
    <t>Sources: JEDI, https://netzeroamerica.princeton.edu/img/Working_Paper-High_Road_Labor_and_Renewable_Energy-PUBLIC_RELEASE-4-13-21.pdf</t>
  </si>
  <si>
    <t>Required Domestic Content Share</t>
  </si>
  <si>
    <t>Assumed Domestic Content Share This Year</t>
  </si>
  <si>
    <t>Multiplier for Solar Bonus Credit</t>
  </si>
  <si>
    <t>Multiplier for Non-Solar Bonus Credit (assumed that domestic content requirements are only a limiting factor for solar PV)</t>
  </si>
  <si>
    <t>Notes:</t>
  </si>
  <si>
    <t>The ITC/PTC values are extended by 3 years for wind and 2 years for solar PV to account for the commenced-construction provision (NREL's</t>
  </si>
  <si>
    <t>ReEDS modeling assumes a 3-year construction period for wind plants and 2-year period for solar PV plants, but the EPS deploys plants in a single annual timestep; the credits</t>
  </si>
  <si>
    <t>apply for any plant that begins construction in the applicable year rather than when plants come online).</t>
  </si>
  <si>
    <t>The PTC applies to the first 10 years of a project's lifetime. Therefore, the BAU PTC values are multiplied by 10 and divided by the average</t>
  </si>
  <si>
    <t>plant lifetime, which is 30 years.</t>
  </si>
  <si>
    <t>Computed Tax Credits</t>
  </si>
  <si>
    <t>Base credit</t>
  </si>
  <si>
    <t>Bonus credit</t>
  </si>
  <si>
    <r>
      <t xml:space="preserve">Source: </t>
    </r>
    <r>
      <rPr>
        <u/>
        <sz val="10"/>
        <color rgb="FF1155CC"/>
        <rFont val="Arial"/>
        <family val="2"/>
      </rPr>
      <t>https://www.govinfo.gov/content/pkg/FR-2020-05-13/pdf/2020-10273.pdf</t>
    </r>
  </si>
  <si>
    <t>2020 to 2012 USD</t>
  </si>
  <si>
    <t>Duration of PTC (years)</t>
  </si>
  <si>
    <t>Base Credit (2012 USD)</t>
  </si>
  <si>
    <t>Bonus Credit (2012 USD)</t>
  </si>
  <si>
    <t>Domestic content bonus, base</t>
  </si>
  <si>
    <t>Domestic content bonus, bonus</t>
  </si>
  <si>
    <t>Transferability penalty</t>
  </si>
  <si>
    <t>Energy community bonus</t>
  </si>
  <si>
    <t>Fraction of capacity qualifying for energy community bonus</t>
  </si>
  <si>
    <t>PTC</t>
  </si>
  <si>
    <t>PTC Phase-out Schedule</t>
  </si>
  <si>
    <t>*schedules extended by 2 years for commenced construction provision</t>
  </si>
  <si>
    <t>Onshore Wind Credit Value 2012 $ / MWh</t>
  </si>
  <si>
    <t>Onshore Wind Credit, Adjusted for Plant Lifetime and Transferability Penalty</t>
  </si>
  <si>
    <t>Solar PV Credit Value (2020 $ / MWh)</t>
  </si>
  <si>
    <t>Solar PV Credit, Adjusted for Plant Lifetime and Transferability Penalty</t>
  </si>
  <si>
    <t>Adjusted Solar PV Credit Value (2012 $ / MWh)</t>
  </si>
  <si>
    <t>*see Methodology notes - solar PV uses the PTC only in 2030 and later</t>
  </si>
  <si>
    <t>Solar thermal Credit Value (2020 $ / MWh)</t>
  </si>
  <si>
    <t>Solar thermal Credit, Adjusted for Plant Lifetime and Transferability Penalty</t>
  </si>
  <si>
    <t>Adjusted Solar thermal Credit Value (2012 $ / MWh)</t>
  </si>
  <si>
    <t>Geothermal Credit Value (2020 $ / MWh)</t>
  </si>
  <si>
    <t>Geothermal Credit, Adjusted for Plant Lifetime and Transferability Penalty</t>
  </si>
  <si>
    <t>Adjusted Geothermal Credit Value (2012 $ / MWh)</t>
  </si>
  <si>
    <t>MSW Credit Value (2020 $ / MWh)</t>
  </si>
  <si>
    <t>MSW Credit, Adjusted for Plant Lifetime and Transferability Penalty</t>
  </si>
  <si>
    <t>Adjusted MSW Credit Value (2012 $ / MWh)</t>
  </si>
  <si>
    <t>ITC</t>
  </si>
  <si>
    <t>ITC Phase-out Schedule</t>
  </si>
  <si>
    <t>Selected Schedule</t>
  </si>
  <si>
    <t>Base Credit</t>
  </si>
  <si>
    <t>Bonus Credit</t>
  </si>
  <si>
    <t>ITC Settings</t>
  </si>
  <si>
    <t>Solar PV Credit Value % project costs</t>
  </si>
  <si>
    <t>Solar Thermal Credit Value % project costs</t>
  </si>
  <si>
    <t>Geothermal Credit Value % project costs</t>
  </si>
  <si>
    <t>Offshore Credit Value % project costs</t>
  </si>
  <si>
    <t>Time (Time)</t>
  </si>
  <si>
    <t>BECF BAU Expected Capacity Factors[hard coal es,preexisting retiring] : MostRecentRun</t>
  </si>
  <si>
    <t>BECF BAU Expected Capacity Factors[hard coal es,preexisting nonretiring] : MostRecentRun</t>
  </si>
  <si>
    <t>BECF BAU Expected Capacity Factors[hard coal es,newly built] : MostRecentRun</t>
  </si>
  <si>
    <t>BECF BAU Expected Capacity Factors[natural gas nonpeaker es,preexisting retiring] : MostRecentRun</t>
  </si>
  <si>
    <t>BECF BAU Expected Capacity Factors[natural gas nonpeaker es,preexisting nonretiring] : MostRecentRun</t>
  </si>
  <si>
    <t>BECF BAU Expected Capacity Factors[natural gas nonpeaker es,newly built] : MostRecentRun</t>
  </si>
  <si>
    <t>BECF BAU Expected Capacity Factors[nuclear es,preexisting retiring] : MostRecentRun</t>
  </si>
  <si>
    <t>BECF BAU Expected Capacity Factors[nuclear es,preexisting nonretiring] : MostRecentRun</t>
  </si>
  <si>
    <t>BECF BAU Expected Capacity Factors[nuclear es,newly built] : MostRecentRun</t>
  </si>
  <si>
    <t>BECF BAU Expected Capacity Factors[hydro es,preexisting retiring] : MostRecentRun</t>
  </si>
  <si>
    <t>BECF BAU Expected Capacity Factors[hydro es,preexisting nonretiring] : MostRecentRun</t>
  </si>
  <si>
    <t>BECF BAU Expected Capacity Factors[hydro es,newly built] : MostRecentRun</t>
  </si>
  <si>
    <t>BECF BAU Expected Capacity Factors[onshore wind es,preexisting retiring] : MostRecentRun</t>
  </si>
  <si>
    <t>BECF BAU Expected Capacity Factors[onshore wind es,preexisting nonretiring] : MostRecentRun</t>
  </si>
  <si>
    <t>BECF BAU Expected Capacity Factors[onshore wind es,newly built] : MostRecentRun</t>
  </si>
  <si>
    <t>BECF BAU Expected Capacity Factors[solar PV es,preexisting retiring] : MostRecentRun</t>
  </si>
  <si>
    <t>BECF BAU Expected Capacity Factors[solar PV es,preexisting nonretiring] : MostRecentRun</t>
  </si>
  <si>
    <t>BECF BAU Expected Capacity Factors[solar PV es,newly built] : MostRecentRun</t>
  </si>
  <si>
    <t>BECF BAU Expected Capacity Factors[solar thermal es,preexisting retiring] : MostRecentRun</t>
  </si>
  <si>
    <t>BECF BAU Expected Capacity Factors[solar thermal es,preexisting nonretiring] : MostRecentRun</t>
  </si>
  <si>
    <t>BECF BAU Expected Capacity Factors[solar thermal es,newly built] : MostRecentRun</t>
  </si>
  <si>
    <t>BECF BAU Expected Capacity Factors[biomass es,preexisting retiring] : MostRecentRun</t>
  </si>
  <si>
    <t>BECF BAU Expected Capacity Factors[biomass es,preexisting nonretiring] : MostRecentRun</t>
  </si>
  <si>
    <t>BECF BAU Expected Capacity Factors[biomass es,newly built] : MostRecentRun</t>
  </si>
  <si>
    <t>BECF BAU Expected Capacity Factors[geothermal es,preexisting retiring] : MostRecentRun</t>
  </si>
  <si>
    <t>BECF BAU Expected Capacity Factors[geothermal es,preexisting nonretiring] : MostRecentRun</t>
  </si>
  <si>
    <t>BECF BAU Expected Capacity Factors[geothermal es,newly built] : MostRecentRun</t>
  </si>
  <si>
    <t>BECF BAU Expected Capacity Factors[petroleum es,preexisting retiring] : MostRecentRun</t>
  </si>
  <si>
    <t>BECF BAU Expected Capacity Factors[petroleum es,preexisting nonretiring] : MostRecentRun</t>
  </si>
  <si>
    <t>BECF BAU Expected Capacity Factors[petroleum es,newly built] : MostRecentRun</t>
  </si>
  <si>
    <t>BECF BAU Expected Capacity Factors[natural gas peaker es,preexisting retiring] : MostRecentRun</t>
  </si>
  <si>
    <t>BECF BAU Expected Capacity Factors[natural gas peaker es,preexisting nonretiring] : MostRecentRun</t>
  </si>
  <si>
    <t>BECF BAU Expected Capacity Factors[natural gas peaker es,newly built] : MostRecentRun</t>
  </si>
  <si>
    <t>BECF BAU Expected Capacity Factors[lignite es,preexisting retiring] : MostRecentRun</t>
  </si>
  <si>
    <t>BECF BAU Expected Capacity Factors[lignite es,preexisting nonretiring] : MostRecentRun</t>
  </si>
  <si>
    <t>BECF BAU Expected Capacity Factors[lignite es,newly built] : MostRecentRun</t>
  </si>
  <si>
    <t>BECF BAU Expected Capacity Factors[offshore wind es,preexisting retiring] : MostRecentRun</t>
  </si>
  <si>
    <t>BECF BAU Expected Capacity Factors[offshore wind es,preexisting nonretiring] : MostRecentRun</t>
  </si>
  <si>
    <t>BECF BAU Expected Capacity Factors[offshore wind es,newly built] : MostRecentRun</t>
  </si>
  <si>
    <t>BECF BAU Expected Capacity Factors[crude oil es,preexisting retiring] : MostRecentRun</t>
  </si>
  <si>
    <t>BECF BAU Expected Capacity Factors[crude oil es,preexisting nonretiring] : MostRecentRun</t>
  </si>
  <si>
    <t>BECF BAU Expected Capacity Factors[crude oil es,newly built] : MostRecentRun</t>
  </si>
  <si>
    <t>BECF BAU Expected Capacity Factors[heavy or residual fuel oil es,preexisting retiring] : MostRecentRun</t>
  </si>
  <si>
    <t>BECF BAU Expected Capacity Factors[heavy or residual fuel oil es,preexisting nonretiring] : MostRecentRun</t>
  </si>
  <si>
    <t>BECF BAU Expected Capacity Factors[heavy or residual fuel oil es,newly built] : MostRecentRun</t>
  </si>
  <si>
    <t>BECF BAU Expected Capacity Factors[municipal solid waste es,preexisting retiring] : MostRecentRun</t>
  </si>
  <si>
    <t>BECF BAU Expected Capacity Factors[municipal solid waste es,preexisting nonretiring] : MostRecentRun</t>
  </si>
  <si>
    <t>BECF BAU Expected Capacity Factors[municipal solid waste es,newly built] : MostRecentRun</t>
  </si>
  <si>
    <t>hard coal</t>
  </si>
  <si>
    <t>natural gas steam turbine</t>
  </si>
  <si>
    <t>natural gas combined cycle</t>
  </si>
  <si>
    <t>solar PV</t>
  </si>
  <si>
    <t>solar thermal</t>
  </si>
  <si>
    <t>petroleum</t>
  </si>
  <si>
    <t>natural gas peaker</t>
  </si>
  <si>
    <t>lignite</t>
  </si>
  <si>
    <t>heavy or residual fuel oil</t>
  </si>
  <si>
    <t>hard coal w CCS</t>
  </si>
  <si>
    <t>natural gas combined cycle w CCS</t>
  </si>
  <si>
    <t>biomass w CCS</t>
  </si>
  <si>
    <t>lignite w CCS</t>
  </si>
  <si>
    <t>small modular reactor</t>
  </si>
  <si>
    <t>Repayment Period for Financing</t>
  </si>
  <si>
    <t>We don't use a discount rate, in line with other factors that are part of the cost per unit new elec output</t>
  </si>
  <si>
    <t>Time (Year)</t>
  </si>
  <si>
    <t>RPfFESCC Repayment Period for Financed Electricity Sector Capital Costs : MostRecentRun2</t>
  </si>
  <si>
    <t>Nuclear Credit Value (2020 $ / MWh)</t>
  </si>
  <si>
    <t>Nuclear Credit, Adjusted for Plant Lifetime and Transferability Penalty</t>
  </si>
  <si>
    <t>Adjusted Nuclear Credit Value (2012 $ / MWh)</t>
  </si>
  <si>
    <t>hydrogen combustion turbine</t>
  </si>
  <si>
    <t>hydrogen combined cycle</t>
  </si>
  <si>
    <t>% of capital costs</t>
  </si>
  <si>
    <t>The PTC is only available for the first 10 years of a project. We discount the value of the PTC using a 10 year</t>
  </si>
  <si>
    <t>CRF based on the approach in NREL ATB. This results in a discount of around 30%.</t>
  </si>
  <si>
    <t>hydrogen ($/BTU)</t>
  </si>
  <si>
    <t>Hydrogen Tax Credit</t>
  </si>
  <si>
    <t>BTU per lb hydrogen</t>
  </si>
  <si>
    <t>$ per BTU (2012 $)</t>
  </si>
  <si>
    <t>lb per kg</t>
  </si>
  <si>
    <t>BTU per kg</t>
  </si>
  <si>
    <t>dollars_2022_2012</t>
  </si>
  <si>
    <t>Phase-Out:</t>
  </si>
  <si>
    <t>According to the EIA, electricity sector CO2 emissions were 1650 MMT in 2022.</t>
  </si>
  <si>
    <t>Therefore, we evaluate when EPS electricity sector emissions fall below:</t>
  </si>
  <si>
    <t>MMT</t>
  </si>
  <si>
    <t>We assume that the rate of union membership can increase by 20% by 2025 in response to the tax credit incentives.</t>
  </si>
  <si>
    <t>1992 to 2020 calendar year adjustment</t>
  </si>
  <si>
    <t>First year after applicable year</t>
  </si>
  <si>
    <t>Second year following applicable year</t>
  </si>
  <si>
    <t>Third year following applicable year</t>
  </si>
  <si>
    <t>All years thereafter</t>
  </si>
  <si>
    <t>https://www.utilitydive.com/news/duke-avangrid-bank-of-america-ira-tax-credit-finance-clean-energy-wind-solar/696069/?s=09</t>
  </si>
  <si>
    <t>ITC vs. PTC for Solar</t>
  </si>
  <si>
    <t>ITC case</t>
  </si>
  <si>
    <t>ITC or PTC cheaper</t>
  </si>
  <si>
    <t>Cost per Unit New Elec Output[solar PV es] : MostRecentRun</t>
  </si>
  <si>
    <t>PTC case</t>
  </si>
  <si>
    <t>R&amp;D ITC (%)</t>
  </si>
  <si>
    <t>R&amp;D Scenario</t>
  </si>
  <si>
    <t>R&amp;D PTC ($/MWh)</t>
  </si>
  <si>
    <t>Market and Policies Scenario</t>
  </si>
  <si>
    <t>Note that changing tax credit assumptions has implications for project financing. If you change numbers here, we strongly recommend changing debt fractions on the WACC Calc sheet as well.</t>
  </si>
  <si>
    <t>ITC (%)</t>
  </si>
  <si>
    <t>Offshore Wind</t>
  </si>
  <si>
    <t>10 Year Safe Harbor</t>
  </si>
  <si>
    <t>Land-Based Wind</t>
  </si>
  <si>
    <t>Distributed Wind</t>
  </si>
  <si>
    <t>4 Year Safe Harbor</t>
  </si>
  <si>
    <t>Solar - Utility PV</t>
  </si>
  <si>
    <t>Solar - PV Dist. Comm</t>
  </si>
  <si>
    <t>Solar - PV Dist. Res</t>
  </si>
  <si>
    <t>Solar - CSP</t>
  </si>
  <si>
    <t>25D specifies credit by date, not CO2 emissions</t>
  </si>
  <si>
    <t>Geothermal</t>
  </si>
  <si>
    <t>Hydropower</t>
  </si>
  <si>
    <t>Nuclear</t>
  </si>
  <si>
    <t>Biopower</t>
  </si>
  <si>
    <t>Utility-Scale PV-Plus-Battery</t>
  </si>
  <si>
    <t>Utility-Scale Battery Storage</t>
  </si>
  <si>
    <t>Commercial Battery Storage</t>
  </si>
  <si>
    <t>Residential Battery Storage</t>
  </si>
  <si>
    <t>Pumped Storage Hydropower</t>
  </si>
  <si>
    <t>PTC ($/MWh)</t>
  </si>
  <si>
    <t>Notes and References</t>
  </si>
  <si>
    <t>PTC Amounts from https://www.irs.gov/pub/irs-drop/a-22-23.pdf, deflated to 2021 dollars</t>
  </si>
  <si>
    <t>Tax credits for storage technologies are included here for reference, but do not affect project costs since the ATB does not calculate LCOS</t>
  </si>
  <si>
    <t>Some plants represented in the ATB may qualify for additional tax credits such as 45Q. These credits are not represented here because the ATB does not calculate LCOE for these technologies</t>
  </si>
  <si>
    <t>For more details see: https://www.whitehouse.gov/wp-content/uploads/2022/12/Inflation-Reduction-Act-Guidebook.pdf</t>
  </si>
  <si>
    <t>https://atb.nrel.gov/electricity/2023/land-based_wind</t>
  </si>
  <si>
    <t>Inputs</t>
  </si>
  <si>
    <t>Calculated</t>
  </si>
  <si>
    <t>Input from other tab</t>
  </si>
  <si>
    <t>X</t>
  </si>
  <si>
    <t xml:space="preserve">                           Assumptions</t>
  </si>
  <si>
    <t>Technology</t>
  </si>
  <si>
    <t>Base Year:</t>
  </si>
  <si>
    <t>All values are given in 2021 U.S. dollars, see references at the bottom of this worksheet for dollar year conversions where source dollar years don't match 2021.</t>
  </si>
  <si>
    <t>Land-Based Wind Classes</t>
  </si>
  <si>
    <t>Technology Classification</t>
  </si>
  <si>
    <t>Name</t>
  </si>
  <si>
    <t>Tech</t>
  </si>
  <si>
    <t>Resource</t>
  </si>
  <si>
    <t>Scale</t>
  </si>
  <si>
    <t>Maturity</t>
  </si>
  <si>
    <t>Wind Classes</t>
  </si>
  <si>
    <t>Wind Speed Range (m/s)</t>
  </si>
  <si>
    <t>Weighted Average Wind Speed (m/s)</t>
  </si>
  <si>
    <t>Land-Based Wind - Class 1 - Technology 1</t>
  </si>
  <si>
    <t>Wind Turbine Technology 1</t>
  </si>
  <si>
    <t>Class1</t>
  </si>
  <si>
    <t>Utility</t>
  </si>
  <si>
    <t>Y</t>
  </si>
  <si>
    <t>&gt; 9.0</t>
  </si>
  <si>
    <t>Land-Based Wind - Class 2 - Technology 1</t>
  </si>
  <si>
    <t>Class2</t>
  </si>
  <si>
    <t>8.8 - 9.0</t>
  </si>
  <si>
    <t xml:space="preserve"> </t>
  </si>
  <si>
    <t>Land-Based Wind - Class 3 - Technology 1</t>
  </si>
  <si>
    <t>Class3</t>
  </si>
  <si>
    <t>8.6 - 8.8</t>
  </si>
  <si>
    <t>Land-Based Wind - Class 4 - Technology 1</t>
  </si>
  <si>
    <t>Class4</t>
  </si>
  <si>
    <t>8.4 - 8.6</t>
  </si>
  <si>
    <t>Land-Based Wind - Class 5 - Technology 1</t>
  </si>
  <si>
    <t>Class5</t>
  </si>
  <si>
    <t>8.1 - 8.4</t>
  </si>
  <si>
    <t>Land-Based Wind - Class 6 - Technology 1</t>
  </si>
  <si>
    <t>Class6</t>
  </si>
  <si>
    <t>7.6 - 8.1</t>
  </si>
  <si>
    <t>Land-Based Wind - Class 7 - Technology 1</t>
  </si>
  <si>
    <t>Class7</t>
  </si>
  <si>
    <t>7.1 - 7.6</t>
  </si>
  <si>
    <t>Land-Based Wind - Class 8 - Technology 2</t>
  </si>
  <si>
    <t>Wind Turbine Technology 2</t>
  </si>
  <si>
    <t>Class8</t>
  </si>
  <si>
    <t>6.5 - 7.1</t>
  </si>
  <si>
    <t>Land-Based Wind - Class 9 - Technology 3</t>
  </si>
  <si>
    <t>Wind Turbine Technology 3</t>
  </si>
  <si>
    <t>Class9</t>
  </si>
  <si>
    <t>5.9 - 6.5</t>
  </si>
  <si>
    <t>Land-Based Wind - Class 10 - Technology 4</t>
  </si>
  <si>
    <t>Wind Turbine Technology 4</t>
  </si>
  <si>
    <t>Class10</t>
  </si>
  <si>
    <t>1.7 - 5.9</t>
  </si>
  <si>
    <t xml:space="preserve">Wind speeds presented in table are assumed to be 110 meters above the surface </t>
  </si>
  <si>
    <t>Financial Case</t>
  </si>
  <si>
    <t>Finance</t>
  </si>
  <si>
    <t>Financial Assumptions:</t>
  </si>
  <si>
    <t>Capital Recovery Period</t>
  </si>
  <si>
    <t>Capital Recovery Period (Years)</t>
  </si>
  <si>
    <t>Depreciation Period</t>
  </si>
  <si>
    <t>Equity Premium During Construction</t>
  </si>
  <si>
    <t>Construction Duration yrs</t>
  </si>
  <si>
    <t>Capital</t>
  </si>
  <si>
    <t>Percent of Leverage During Construction</t>
  </si>
  <si>
    <t>Percent of Equity During Construction</t>
  </si>
  <si>
    <t>Index</t>
  </si>
  <si>
    <t>Fraction</t>
  </si>
  <si>
    <t>Assumptions</t>
  </si>
  <si>
    <t>Inflation Rate</t>
  </si>
  <si>
    <t>*</t>
  </si>
  <si>
    <t>Interest Rate Nominal</t>
  </si>
  <si>
    <t>Advanced</t>
  </si>
  <si>
    <t>Moderate</t>
  </si>
  <si>
    <t>Conservative</t>
  </si>
  <si>
    <t>Calculated Interest Rate Real</t>
  </si>
  <si>
    <t>Interest During Construction - Nominal</t>
  </si>
  <si>
    <t>Rate of Return on Equity Nominal</t>
  </si>
  <si>
    <t>Calculated Rate of Return on Equity Real</t>
  </si>
  <si>
    <t>Debt Fraction</t>
  </si>
  <si>
    <t>Tax Rate (Federal and State)</t>
  </si>
  <si>
    <t>WACC Nominal</t>
  </si>
  <si>
    <t>WACC Real</t>
  </si>
  <si>
    <t>Capital Recovery Factor (CRF) Nominal</t>
  </si>
  <si>
    <t>Capital Recovery Factor (CRF) Real</t>
  </si>
  <si>
    <t>Future Projections</t>
  </si>
  <si>
    <t>Base Year</t>
  </si>
  <si>
    <t>Techno-Economic Cost and Performance Parameters</t>
  </si>
  <si>
    <t>Net Capacity Factor (%)</t>
  </si>
  <si>
    <t>Annual Energy Production (kWh/kW)</t>
  </si>
  <si>
    <t>CAPEX ($/kW)</t>
  </si>
  <si>
    <t>Construction Financing Cost ($/kW)</t>
  </si>
  <si>
    <t>Overnight Capital Cost ($/kW)</t>
  </si>
  <si>
    <t>Fixed Operation and Maintenance Expenses ($/kW-yr)</t>
  </si>
  <si>
    <t>Variable Operation and Maintenance Expenses ($/MWh)</t>
  </si>
  <si>
    <t>Grid Connection Costs</t>
  </si>
  <si>
    <t>Grid Connection Costs (GCC) ($/kW)</t>
  </si>
  <si>
    <t>LCOE</t>
  </si>
  <si>
    <t>Levelized Cost of Energy ($/MWh)</t>
  </si>
  <si>
    <t>Additional Factors</t>
  </si>
  <si>
    <t>Tax Credit</t>
  </si>
  <si>
    <t>10 year CRF</t>
  </si>
  <si>
    <t>ITC Schedule</t>
  </si>
  <si>
    <t>PVD</t>
  </si>
  <si>
    <t>PFF</t>
  </si>
  <si>
    <t>MACRS</t>
  </si>
  <si>
    <t>Depreciation Factor</t>
  </si>
  <si>
    <t>Year (Advanced)</t>
  </si>
  <si>
    <t>Year (Moderate)</t>
  </si>
  <si>
    <t>Year (Conservative)</t>
  </si>
  <si>
    <t>Construction Finance Factor</t>
  </si>
  <si>
    <t>CFF</t>
  </si>
  <si>
    <t>Accumulated Interest - Year 1</t>
  </si>
  <si>
    <t>Accumulated Interest - Year 2</t>
  </si>
  <si>
    <t>Accumulated Interest - Year 3</t>
  </si>
  <si>
    <t>Accumulated Equity Cost - Year 1</t>
  </si>
  <si>
    <t>Accumulated Equity Cost - Year 2</t>
  </si>
  <si>
    <t>Accumulated Equity Cost - Year 3</t>
  </si>
  <si>
    <t>Data Sources for Default Inputs</t>
  </si>
  <si>
    <t>Current Costs:</t>
  </si>
  <si>
    <t>Citation</t>
  </si>
  <si>
    <t>Dollar Year</t>
  </si>
  <si>
    <t>Escalation Index</t>
  </si>
  <si>
    <t>Wind Speed Classes</t>
  </si>
  <si>
    <t>Lopez et al., 2021</t>
  </si>
  <si>
    <t>https://sam.nrel.gov/</t>
  </si>
  <si>
    <t>Stehly et al., 2019;2020;2022</t>
  </si>
  <si>
    <t>Fixed Operating Expenses ($/kW-yr)</t>
  </si>
  <si>
    <t>Variable Operating Expenses ($/MWh)</t>
  </si>
  <si>
    <t>N/A</t>
  </si>
  <si>
    <t>Spur Line Cost ($/kW)</t>
  </si>
  <si>
    <t>Future Projections Costs:</t>
  </si>
  <si>
    <t xml:space="preserve">NREL 2015 Cost and Scaling Model*; </t>
  </si>
  <si>
    <t>Eberle et al., 2019</t>
  </si>
  <si>
    <t>2021 to 2022 overnight capital cost adjustments (%)</t>
  </si>
  <si>
    <t>Wiser et al., 2019</t>
  </si>
  <si>
    <t>Grid Connection Cost ($/kW)</t>
  </si>
  <si>
    <t>*NREL's 2015 Cost and Scaling Model is used as an internal reference and is not publicly available.</t>
  </si>
  <si>
    <t>Solar Utility PV</t>
  </si>
  <si>
    <t>https://atb.nrel.gov/electricity/2023/utility-scale_pv</t>
  </si>
  <si>
    <t>Utility Scale Solar Photovoltaic</t>
  </si>
  <si>
    <t>Representative plant is single-axis tracking with capacity of 100 MW DC</t>
  </si>
  <si>
    <t xml:space="preserve">Overnight Capital Cost, Capacity Factor, Fixed O&amp;M, and Variable O&amp;M costs represent  </t>
  </si>
  <si>
    <t>$/kW AC, unlike the commercial and residential PV cases which are represented in $/kW DC.</t>
  </si>
  <si>
    <t>Capacity factors chosen here to reflect range across the continental U.S. in ReEDS.</t>
  </si>
  <si>
    <t>Available Capacity (GW)</t>
  </si>
  <si>
    <t>ATB values reflect annual average capacity factor over life of plant including estimated degradation, starting at  0.7% per year, reducing to 0.2%, 0.5%, and 0.5% annual degradation by 2050 for the advanced, moderate, and conservative scenarios, respectively. Capacity factors also assume an energy yield gain of 20%, 10%, and 0% for advanced, moderate, and conservatives scenarios in 2035.</t>
  </si>
  <si>
    <t>Utility PV - Class 1</t>
  </si>
  <si>
    <t>Tracking PV</t>
  </si>
  <si>
    <t>Utility PV - Class 2</t>
  </si>
  <si>
    <t>Utility PV - Class 3</t>
  </si>
  <si>
    <t>Utility PV - Class 4</t>
  </si>
  <si>
    <t>Utility PV - Class 5</t>
  </si>
  <si>
    <t>Utility PV - Class 6</t>
  </si>
  <si>
    <t>Utility PV - Class 7</t>
  </si>
  <si>
    <t>Utility PV - Class 8</t>
  </si>
  <si>
    <t>Utility PV - Class 9</t>
  </si>
  <si>
    <t>Utility PV - Class 10</t>
  </si>
  <si>
    <t>A. Milbrandt, D. Heimiller, and P. Schwabe. 2018.</t>
  </si>
  <si>
    <t>Techno-Economic Renewable Energy Potential on Tribal Lands. Golden, CO: National Renewable Energy Laboratory</t>
  </si>
  <si>
    <t>NREL PVWATTS v5. Representative of national range of capacity factors.</t>
  </si>
  <si>
    <t>V. Ramasamy, J. Zuboy, E. O’Shaughnessy, D. Feldman, J. Desai, M. Woodhouse, P. Basore, and R. Margolis. 2022.</t>
  </si>
  <si>
    <t>U.S. Solar Photovoltaic System and Energy Storage Cost Benchmarks: Q1 2021. Golden, CO: National Renewable Energy Laboratory</t>
  </si>
  <si>
    <t>NREL internal modeling taking into account improvements in degradation and increases in energy yield.  See accompanying ATB presentation for more information.</t>
  </si>
  <si>
    <t>NREL internal modeling.  See accompanying ATB presentation for more information.</t>
  </si>
  <si>
    <t>Duration deflator (taken from NREL ATB), wind</t>
  </si>
  <si>
    <t>Duration deflator (taken from NREL ATB), solar</t>
  </si>
  <si>
    <t>We adjust our computed tax credit values by the ratio of the CRF adjusted PTC credit value in NREL's ATB and their unadjusted PTC value.</t>
  </si>
  <si>
    <t>First, we calculate the percentage of new plants that will qualify for a) the prevailing wage and apprenticeship requirements and b) the domestic content requirements. For part a, we only calculate the share of plants that would meet the apprenticeship requirement and assume all these plants would also meet the prevailing wage requirement (varying assumptions on the share of qualifying plants across scenarios based on data for the construction industry from the ACP Labor Supply Report). For part a, we assume this requirement can be met in every year (which would represent union representation grows by roughly 20% by 2025. For part b, we calculate the domestic content share for each power plant type. For onshore and offshore wind, we assume 100% of plants qualify for the bonus credit, based on a Net Zero America analysis, which lists domestic content shares for various wind components at well over the 55% domestic content requirement. For solar, we use the cited domestic content values for cells, modules, and inverters to calculate a weighted domestic content share, given the percentage of solar capital costs by component from the JEDI model. We assume the domestic content share can increase to meet half the difference between current levels and the 55% requirement by 2026.
Next, we add in the energy community bonus, assuming that 50% of capacity additions qualify. We then calculate what the total credit value would be for each technology in each year for both the ITC and the PTC. Here, we assume credits start in 2023 and run at their full value through 2032. For the PTC values, we also adjust the calculated credit by the present value over 10 years divided by the present value over the plant lifetime, because the PTC is only available for the first 10 years of a plant's lifetime. Finally, we apply a transferability multiplier of 7.5%. This value reduces the credit value available to developers to account for the fact tax credits are transferable. 
We limit our analysis to onshore and offshore wind, solar PV, solar thermal, geothermal, municipal solid waste, and battery storage. We do not model credits for qualifying hydro or biogas plants. For solar PV, we calculate a LCOE for both the ITC and PTC settings to determine whether that resource elects the ITC or the PTC in each year (the result is that solar PV opts for the PTC in every year of IRA tax credits).</t>
  </si>
  <si>
    <t>IRA tax credit duration deflators</t>
  </si>
  <si>
    <t>National Renewable Energy Lab</t>
  </si>
  <si>
    <t>https://atb.nrel.gov/</t>
  </si>
  <si>
    <t>Annual Technology Baseline (ATB) Spreadsheet</t>
  </si>
  <si>
    <t>The IRA tax credits will begin to phase out the later of either when electricity sector emissions fall 75% below 2022 values or after 2032.</t>
  </si>
  <si>
    <t>Market</t>
  </si>
  <si>
    <t>Green hydrogen $ per kg (2022 $)</t>
  </si>
  <si>
    <t>Blue hydrogen $ per kg (2022 $)</t>
  </si>
  <si>
    <t>Assumed Production Share (see hydgn/BHPSbP)</t>
  </si>
  <si>
    <t>Production Share (dimensionless)</t>
  </si>
  <si>
    <t>electrolysis</t>
  </si>
  <si>
    <t>natural gas reforming</t>
  </si>
  <si>
    <t>coal gasification</t>
  </si>
  <si>
    <t>biomass gasification</t>
  </si>
  <si>
    <t>thermochemical water splitting</t>
  </si>
  <si>
    <t>electrolysis with guaranteed clean electricity</t>
  </si>
  <si>
    <t>natural gas reforming with CCS</t>
  </si>
  <si>
    <t>Assumed Credit</t>
  </si>
  <si>
    <t>Connecticut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</si>
</sst>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4">
    <numFmt numFmtId="5" formatCode="&quot;$&quot;#,##0_);\(&quot;$&quot;#,##0\)"/>
    <numFmt numFmtId="44" formatCode="_(&quot;$&quot;* #,##0.00_);_(&quot;$&quot;* \(#,##0.00\);_(&quot;$&quot;* &quot;-&quot;??_);_(@_)"/>
    <numFmt numFmtId="43" formatCode="_(* #,##0.00_);_(* \(#,##0.00\);_(* &quot;-&quot;??_);_(@_)"/>
    <numFmt numFmtId="164" formatCode="0.000"/>
    <numFmt numFmtId="165" formatCode="0.0%"/>
    <numFmt numFmtId="166" formatCode="#,##0.0"/>
    <numFmt numFmtId="167" formatCode="&quot;$&quot;#,##0.0"/>
    <numFmt numFmtId="168" formatCode="&quot;$&quot;#,##0.00"/>
    <numFmt numFmtId="169" formatCode="0.0"/>
    <numFmt numFmtId="170" formatCode="&quot;$&quot;#,##0"/>
    <numFmt numFmtId="171" formatCode="0.0000"/>
    <numFmt numFmtId="172" formatCode="#,##0.000"/>
    <numFmt numFmtId="173" formatCode="_(* #,##0_);_(* \(#,##0\);_(* &quot;-&quot;??_);_(@_)"/>
    <numFmt numFmtId="174" formatCode="#,##0.0000_);\(#,##0.0000\)"/>
  </numFmts>
  <fonts count="53" x14ac:knownFonts="1">
    <font>
      <sz val="11"/>
      <color theme="1"/>
      <name val="Calibri"/>
      <family val="2"/>
      <scheme val="minor"/>
    </font>
    <font>
      <b/>
      <sz val="11"/>
      <color theme="1"/>
      <name val="Calibri"/>
      <family val="2"/>
      <scheme val="minor"/>
    </font>
    <font>
      <u/>
      <sz val="11"/>
      <color theme="10"/>
      <name val="Calibri"/>
      <family val="2"/>
      <scheme val="minor"/>
    </font>
    <font>
      <sz val="9"/>
      <color theme="1"/>
      <name val="Calibri"/>
      <family val="2"/>
      <scheme val="minor"/>
    </font>
    <font>
      <b/>
      <sz val="9"/>
      <color theme="1"/>
      <name val="Calibri"/>
      <family val="2"/>
      <scheme val="minor"/>
    </font>
    <font>
      <b/>
      <sz val="12"/>
      <color theme="4"/>
      <name val="Calibri"/>
      <family val="2"/>
      <scheme val="minor"/>
    </font>
    <font>
      <b/>
      <sz val="9"/>
      <color indexed="8"/>
      <name val="Calibri"/>
      <family val="2"/>
    </font>
    <font>
      <sz val="9"/>
      <name val="Calibri"/>
      <family val="2"/>
    </font>
    <font>
      <sz val="11"/>
      <color theme="1"/>
      <name val="Calibri"/>
      <family val="2"/>
      <scheme val="minor"/>
    </font>
    <font>
      <sz val="11"/>
      <color rgb="FFFF0000"/>
      <name val="Calibri"/>
      <family val="2"/>
      <scheme val="minor"/>
    </font>
    <font>
      <sz val="11"/>
      <name val="Calibri"/>
      <family val="2"/>
      <scheme val="minor"/>
    </font>
    <font>
      <sz val="11"/>
      <color rgb="FF00B050"/>
      <name val="Calibri"/>
      <family val="2"/>
      <scheme val="minor"/>
    </font>
    <font>
      <b/>
      <sz val="11"/>
      <name val="Calibri"/>
      <family val="2"/>
      <scheme val="minor"/>
    </font>
    <font>
      <i/>
      <sz val="11"/>
      <color theme="1"/>
      <name val="Calibri"/>
      <family val="2"/>
      <scheme val="minor"/>
    </font>
    <font>
      <sz val="11"/>
      <color theme="1"/>
      <name val="Calibri"/>
      <family val="2"/>
    </font>
    <font>
      <sz val="8"/>
      <name val="Arial"/>
      <family val="2"/>
    </font>
    <font>
      <i/>
      <sz val="11"/>
      <name val="Calibri"/>
      <family val="2"/>
      <scheme val="minor"/>
    </font>
    <font>
      <sz val="9"/>
      <color indexed="8"/>
      <name val="Calibri"/>
      <family val="2"/>
    </font>
    <font>
      <sz val="9"/>
      <name val="Calibri"/>
      <family val="2"/>
    </font>
    <font>
      <b/>
      <sz val="9"/>
      <name val="Calibri"/>
      <family val="2"/>
    </font>
    <font>
      <b/>
      <sz val="12"/>
      <color indexed="30"/>
      <name val="Calibri"/>
      <family val="2"/>
    </font>
    <font>
      <sz val="10"/>
      <color indexed="8"/>
      <name val="Arial"/>
      <family val="2"/>
    </font>
    <font>
      <b/>
      <sz val="12"/>
      <name val="Calibri"/>
      <family val="2"/>
    </font>
    <font>
      <sz val="10"/>
      <name val="Calibri"/>
      <family val="2"/>
    </font>
    <font>
      <sz val="9"/>
      <name val="Calibri"/>
      <family val="2"/>
    </font>
    <font>
      <sz val="10"/>
      <color rgb="FF000000"/>
      <name val="Calibri"/>
      <family val="2"/>
      <scheme val="minor"/>
    </font>
    <font>
      <b/>
      <sz val="10"/>
      <color theme="1"/>
      <name val="Calibri"/>
      <family val="2"/>
      <scheme val="minor"/>
    </font>
    <font>
      <sz val="10"/>
      <color theme="1"/>
      <name val="Calibri"/>
      <family val="2"/>
      <scheme val="minor"/>
    </font>
    <font>
      <i/>
      <sz val="10"/>
      <color theme="1"/>
      <name val="Calibri"/>
      <family val="2"/>
      <scheme val="minor"/>
    </font>
    <font>
      <u/>
      <sz val="10"/>
      <color rgb="FF000000"/>
      <name val="Arial"/>
      <family val="2"/>
    </font>
    <font>
      <u/>
      <sz val="10"/>
      <color theme="1"/>
      <name val="Arial"/>
      <family val="2"/>
    </font>
    <font>
      <sz val="10"/>
      <color theme="1"/>
      <name val="Arial"/>
      <family val="2"/>
    </font>
    <font>
      <u/>
      <sz val="10"/>
      <color rgb="FF1155CC"/>
      <name val="Arial"/>
      <family val="2"/>
    </font>
    <font>
      <b/>
      <i/>
      <sz val="10"/>
      <color theme="1"/>
      <name val="Arial"/>
      <family val="2"/>
    </font>
    <font>
      <b/>
      <sz val="10"/>
      <color theme="1"/>
      <name val="Arial"/>
      <family val="2"/>
    </font>
    <font>
      <b/>
      <sz val="10"/>
      <color rgb="FF000000"/>
      <name val="Calibri"/>
      <family val="2"/>
      <scheme val="minor"/>
    </font>
    <font>
      <u/>
      <sz val="10"/>
      <color rgb="FF0000FF"/>
      <name val="Arial"/>
      <family val="2"/>
    </font>
    <font>
      <sz val="11"/>
      <color rgb="FF000000"/>
      <name val="Inconsolata"/>
    </font>
    <font>
      <sz val="11"/>
      <color rgb="FF000000"/>
      <name val="Calibri"/>
      <family val="2"/>
      <scheme val="minor"/>
    </font>
    <font>
      <sz val="11"/>
      <color theme="0"/>
      <name val="Calibri"/>
      <family val="2"/>
      <scheme val="minor"/>
    </font>
    <font>
      <b/>
      <sz val="10"/>
      <color theme="0"/>
      <name val="Arial"/>
      <family val="2"/>
    </font>
    <font>
      <sz val="11"/>
      <color theme="1"/>
      <name val="Arial"/>
      <family val="2"/>
    </font>
    <font>
      <b/>
      <sz val="14"/>
      <color theme="1"/>
      <name val="Arial"/>
      <family val="2"/>
    </font>
    <font>
      <b/>
      <sz val="12"/>
      <color theme="1"/>
      <name val="Arial"/>
      <family val="2"/>
    </font>
    <font>
      <sz val="10"/>
      <color theme="0" tint="-0.14999847407452621"/>
      <name val="Arial"/>
      <family val="2"/>
    </font>
    <font>
      <sz val="10"/>
      <color rgb="FFFFFFFF"/>
      <name val="Arial"/>
      <family val="2"/>
    </font>
    <font>
      <sz val="10"/>
      <name val="Arial"/>
      <family val="2"/>
    </font>
    <font>
      <sz val="10"/>
      <color rgb="FF000000"/>
      <name val="Arial"/>
      <family val="2"/>
    </font>
    <font>
      <sz val="10"/>
      <color theme="0"/>
      <name val="Arial"/>
      <family val="2"/>
    </font>
    <font>
      <b/>
      <sz val="10"/>
      <name val="Arial"/>
      <family val="2"/>
    </font>
    <font>
      <sz val="10"/>
      <color rgb="FFFF0000"/>
      <name val="Arial"/>
      <family val="2"/>
    </font>
    <font>
      <sz val="9"/>
      <color theme="1"/>
      <name val="Arial"/>
      <family val="2"/>
    </font>
    <font>
      <sz val="12"/>
      <color rgb="FF000000"/>
      <name val="Calibri"/>
      <family val="2"/>
      <scheme val="minor"/>
    </font>
  </fonts>
  <fills count="28">
    <fill>
      <patternFill patternType="none"/>
    </fill>
    <fill>
      <patternFill patternType="gray125"/>
    </fill>
    <fill>
      <patternFill patternType="solid">
        <fgColor rgb="FFFFFF00"/>
        <bgColor indexed="64"/>
      </patternFill>
    </fill>
    <fill>
      <patternFill patternType="solid">
        <fgColor theme="0" tint="-0.249977111117893"/>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rgb="FFCFE2F3"/>
        <bgColor rgb="FFCFE2F3"/>
      </patternFill>
    </fill>
    <fill>
      <patternFill patternType="solid">
        <fgColor rgb="FFB7B7B7"/>
        <bgColor rgb="FFB7B7B7"/>
      </patternFill>
    </fill>
    <fill>
      <patternFill patternType="solid">
        <fgColor rgb="FFFFFFFF"/>
        <bgColor rgb="FFFFFFFF"/>
      </patternFill>
    </fill>
    <fill>
      <patternFill patternType="solid">
        <fgColor theme="0" tint="-0.14999847407452621"/>
        <bgColor indexed="64"/>
      </patternFill>
    </fill>
    <fill>
      <patternFill patternType="solid">
        <fgColor theme="5" tint="0.59999389629810485"/>
        <bgColor indexed="64"/>
      </patternFill>
    </fill>
    <fill>
      <patternFill patternType="solid">
        <fgColor theme="6" tint="0.39997558519241921"/>
        <bgColor indexed="64"/>
      </patternFill>
    </fill>
    <fill>
      <patternFill patternType="solid">
        <fgColor theme="6" tint="0.59999389629810485"/>
        <bgColor indexed="64"/>
      </patternFill>
    </fill>
    <fill>
      <patternFill patternType="solid">
        <fgColor theme="0" tint="-0.34998626667073579"/>
        <bgColor rgb="FFB7B7B7"/>
      </patternFill>
    </fill>
    <fill>
      <patternFill patternType="solid">
        <fgColor rgb="FF002060"/>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rgb="FF0070C0"/>
        <bgColor indexed="64"/>
      </patternFill>
    </fill>
    <fill>
      <patternFill patternType="solid">
        <fgColor rgb="FF0070C0"/>
        <bgColor rgb="FF000000"/>
      </patternFill>
    </fill>
    <fill>
      <patternFill patternType="solid">
        <fgColor rgb="FFD3DFEE"/>
        <bgColor indexed="64"/>
      </patternFill>
    </fill>
    <fill>
      <patternFill patternType="solid">
        <fgColor rgb="FFA6A6A6"/>
        <bgColor indexed="64"/>
      </patternFill>
    </fill>
    <fill>
      <patternFill patternType="solid">
        <fgColor theme="5"/>
        <bgColor indexed="64"/>
      </patternFill>
    </fill>
    <fill>
      <patternFill patternType="solid">
        <fgColor theme="9"/>
        <bgColor indexed="64"/>
      </patternFill>
    </fill>
    <fill>
      <patternFill patternType="solid">
        <fgColor rgb="FF9BBB59"/>
        <bgColor indexed="64"/>
      </patternFill>
    </fill>
    <fill>
      <patternFill patternType="solid">
        <fgColor theme="8"/>
        <bgColor indexed="64"/>
      </patternFill>
    </fill>
    <fill>
      <patternFill patternType="solid">
        <fgColor rgb="FF007BBD"/>
        <bgColor indexed="64"/>
      </patternFill>
    </fill>
    <fill>
      <patternFill patternType="solid">
        <fgColor theme="4" tint="0.79998168889431442"/>
        <bgColor indexed="64"/>
      </patternFill>
    </fill>
    <fill>
      <patternFill patternType="solid">
        <fgColor theme="6"/>
        <bgColor indexed="64"/>
      </patternFill>
    </fill>
  </fills>
  <borders count="138">
    <border>
      <left/>
      <right/>
      <top/>
      <bottom/>
      <diagonal/>
    </border>
    <border>
      <left/>
      <right/>
      <top/>
      <bottom style="thick">
        <color theme="4"/>
      </bottom>
      <diagonal/>
    </border>
    <border>
      <left/>
      <right/>
      <top/>
      <bottom style="dashed">
        <color theme="0" tint="-0.24994659260841701"/>
      </bottom>
      <diagonal/>
    </border>
    <border>
      <left/>
      <right/>
      <top/>
      <bottom style="thin">
        <color theme="0" tint="-0.249977111117893"/>
      </bottom>
      <diagonal/>
    </border>
    <border>
      <left/>
      <right/>
      <top style="medium">
        <color theme="4"/>
      </top>
      <bottom/>
      <diagonal/>
    </border>
    <border>
      <left/>
      <right/>
      <top style="medium">
        <color rgb="FF0096D7"/>
      </top>
      <bottom/>
      <diagonal/>
    </border>
    <border>
      <left/>
      <right/>
      <top/>
      <bottom style="dashed">
        <color rgb="FFBFBFBF"/>
      </bottom>
      <diagonal/>
    </border>
    <border>
      <left/>
      <right/>
      <top/>
      <bottom style="thin">
        <color rgb="FFBFBFBF"/>
      </bottom>
      <diagonal/>
    </border>
    <border>
      <left/>
      <right/>
      <top/>
      <bottom style="thick">
        <color rgb="FF0096D7"/>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theme="0" tint="-0.14996795556505021"/>
      </left>
      <right/>
      <top style="thin">
        <color theme="0" tint="-0.14996795556505021"/>
      </top>
      <bottom/>
      <diagonal/>
    </border>
    <border>
      <left style="thin">
        <color theme="0" tint="-0.14996795556505021"/>
      </left>
      <right/>
      <top/>
      <bottom/>
      <diagonal/>
    </border>
    <border>
      <left/>
      <right/>
      <top/>
      <bottom style="thin">
        <color auto="1"/>
      </bottom>
      <diagonal/>
    </border>
    <border>
      <left/>
      <right/>
      <top style="thin">
        <color auto="1"/>
      </top>
      <bottom/>
      <diagonal/>
    </border>
    <border>
      <left style="thin">
        <color auto="1"/>
      </left>
      <right style="thin">
        <color auto="1"/>
      </right>
      <top style="thin">
        <color auto="1"/>
      </top>
      <bottom style="thin">
        <color theme="0"/>
      </bottom>
      <diagonal/>
    </border>
    <border>
      <left style="thin">
        <color auto="1"/>
      </left>
      <right style="thin">
        <color auto="1"/>
      </right>
      <top style="thin">
        <color theme="0"/>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theme="0"/>
      </bottom>
      <diagonal/>
    </border>
    <border>
      <left/>
      <right style="hair">
        <color theme="0" tint="-0.24994659260841701"/>
      </right>
      <top/>
      <bottom/>
      <diagonal/>
    </border>
    <border>
      <left style="hair">
        <color theme="0" tint="-0.24994659260841701"/>
      </left>
      <right/>
      <top/>
      <bottom/>
      <diagonal/>
    </border>
    <border>
      <left style="medium">
        <color theme="0" tint="-0.24994659260841701"/>
      </left>
      <right/>
      <top style="medium">
        <color theme="0" tint="-0.24994659260841701"/>
      </top>
      <bottom style="medium">
        <color theme="0" tint="-0.24994659260841701"/>
      </bottom>
      <diagonal/>
    </border>
    <border>
      <left/>
      <right/>
      <top style="medium">
        <color theme="0" tint="-0.24994659260841701"/>
      </top>
      <bottom style="medium">
        <color theme="0" tint="-0.24994659260841701"/>
      </bottom>
      <diagonal/>
    </border>
    <border>
      <left/>
      <right style="medium">
        <color theme="0" tint="-0.24994659260841701"/>
      </right>
      <top style="medium">
        <color theme="0" tint="-0.24994659260841701"/>
      </top>
      <bottom style="medium">
        <color theme="0" tint="-0.24994659260841701"/>
      </bottom>
      <diagonal/>
    </border>
    <border>
      <left style="medium">
        <color theme="0" tint="-0.24994659260841701"/>
      </left>
      <right/>
      <top/>
      <bottom/>
      <diagonal/>
    </border>
    <border>
      <left style="medium">
        <color rgb="FF4F81BD"/>
      </left>
      <right style="medium">
        <color rgb="FF4F81BD"/>
      </right>
      <top style="medium">
        <color rgb="FF4F81BD"/>
      </top>
      <bottom/>
      <diagonal/>
    </border>
    <border>
      <left style="medium">
        <color rgb="FF4F81BD"/>
      </left>
      <right/>
      <top style="medium">
        <color rgb="FF4F81BD"/>
      </top>
      <bottom/>
      <diagonal/>
    </border>
    <border>
      <left style="medium">
        <color theme="4"/>
      </left>
      <right style="medium">
        <color theme="4"/>
      </right>
      <top style="medium">
        <color rgb="FF4F81BD"/>
      </top>
      <bottom/>
      <diagonal/>
    </border>
    <border>
      <left style="medium">
        <color theme="4"/>
      </left>
      <right/>
      <top/>
      <bottom/>
      <diagonal/>
    </border>
    <border>
      <left style="medium">
        <color rgb="FF4F81BD"/>
      </left>
      <right/>
      <top/>
      <bottom/>
      <diagonal/>
    </border>
    <border>
      <left style="medium">
        <color rgb="FF4F81BD"/>
      </left>
      <right style="medium">
        <color theme="4"/>
      </right>
      <top/>
      <bottom/>
      <diagonal/>
    </border>
    <border>
      <left style="medium">
        <color rgb="FF4F81BD"/>
      </left>
      <right/>
      <top/>
      <bottom style="medium">
        <color rgb="FF4F81BD"/>
      </bottom>
      <diagonal/>
    </border>
    <border>
      <left style="medium">
        <color rgb="FF4F81BD"/>
      </left>
      <right style="medium">
        <color theme="4"/>
      </right>
      <top/>
      <bottom style="medium">
        <color rgb="FF4F81BD"/>
      </bottom>
      <diagonal/>
    </border>
    <border>
      <left style="medium">
        <color theme="0" tint="-0.24994659260841701"/>
      </left>
      <right/>
      <top style="medium">
        <color theme="0" tint="-0.24994659260841701"/>
      </top>
      <bottom style="thin">
        <color auto="1"/>
      </bottom>
      <diagonal/>
    </border>
    <border>
      <left/>
      <right/>
      <top style="medium">
        <color theme="0" tint="-0.24994659260841701"/>
      </top>
      <bottom style="thin">
        <color auto="1"/>
      </bottom>
      <diagonal/>
    </border>
    <border>
      <left/>
      <right style="medium">
        <color theme="0" tint="-0.24994659260841701"/>
      </right>
      <top style="medium">
        <color theme="0" tint="-0.24994659260841701"/>
      </top>
      <bottom style="thin">
        <color auto="1"/>
      </bottom>
      <diagonal/>
    </border>
    <border>
      <left style="medium">
        <color theme="0" tint="-0.24994659260841701"/>
      </left>
      <right/>
      <top style="thin">
        <color theme="0" tint="-0.14996795556505021"/>
      </top>
      <bottom style="thin">
        <color theme="0" tint="-0.14996795556505021"/>
      </bottom>
      <diagonal/>
    </border>
    <border>
      <left/>
      <right/>
      <top style="thin">
        <color theme="0" tint="-0.14996795556505021"/>
      </top>
      <bottom style="thin">
        <color theme="0" tint="-0.14996795556505021"/>
      </bottom>
      <diagonal/>
    </border>
    <border>
      <left/>
      <right style="medium">
        <color rgb="FFBFBFBF"/>
      </right>
      <top style="thin">
        <color auto="1"/>
      </top>
      <bottom style="medium">
        <color theme="0" tint="-0.24994659260841701"/>
      </bottom>
      <diagonal/>
    </border>
    <border>
      <left style="medium">
        <color rgb="FFBFBFBF"/>
      </left>
      <right/>
      <top style="thin">
        <color theme="0" tint="-0.14996795556505021"/>
      </top>
      <bottom style="thin">
        <color theme="0" tint="-0.14996795556505021"/>
      </bottom>
      <diagonal/>
    </border>
    <border>
      <left/>
      <right style="medium">
        <color theme="0" tint="-0.24994659260841701"/>
      </right>
      <top style="thin">
        <color theme="0"/>
      </top>
      <bottom style="thin">
        <color theme="0"/>
      </bottom>
      <diagonal/>
    </border>
    <border>
      <left style="medium">
        <color theme="0" tint="-0.24994659260841701"/>
      </left>
      <right/>
      <top style="thin">
        <color theme="0" tint="-0.14996795556505021"/>
      </top>
      <bottom style="medium">
        <color rgb="FFBFBFBF"/>
      </bottom>
      <diagonal/>
    </border>
    <border>
      <left/>
      <right/>
      <top style="thin">
        <color theme="0" tint="-0.14996795556505021"/>
      </top>
      <bottom style="medium">
        <color rgb="FFBFBFBF"/>
      </bottom>
      <diagonal/>
    </border>
    <border>
      <left style="medium">
        <color theme="0" tint="-0.24994659260841701"/>
      </left>
      <right/>
      <top/>
      <bottom style="thin">
        <color auto="1"/>
      </bottom>
      <diagonal/>
    </border>
    <border>
      <left/>
      <right/>
      <top style="medium">
        <color rgb="FFBFBFBF"/>
      </top>
      <bottom style="thin">
        <color auto="1"/>
      </bottom>
      <diagonal/>
    </border>
    <border>
      <left style="medium">
        <color theme="0" tint="-0.24994659260841701"/>
      </left>
      <right/>
      <top style="thin">
        <color auto="1"/>
      </top>
      <bottom/>
      <diagonal/>
    </border>
    <border>
      <left/>
      <right style="medium">
        <color rgb="FFBFBFBF"/>
      </right>
      <top style="thin">
        <color auto="1"/>
      </top>
      <bottom/>
      <diagonal/>
    </border>
    <border>
      <left/>
      <right style="medium">
        <color rgb="FFBFBFBF"/>
      </right>
      <top/>
      <bottom style="thin">
        <color auto="1"/>
      </bottom>
      <diagonal/>
    </border>
    <border>
      <left/>
      <right/>
      <top style="thin">
        <color auto="1"/>
      </top>
      <bottom style="thin">
        <color theme="0"/>
      </bottom>
      <diagonal/>
    </border>
    <border>
      <left style="medium">
        <color theme="0" tint="-0.24994659260841701"/>
      </left>
      <right/>
      <top/>
      <bottom style="thin">
        <color theme="0"/>
      </bottom>
      <diagonal/>
    </border>
    <border>
      <left/>
      <right/>
      <top style="thin">
        <color theme="0"/>
      </top>
      <bottom style="thin">
        <color theme="0"/>
      </bottom>
      <diagonal/>
    </border>
    <border>
      <left style="medium">
        <color theme="0" tint="-0.24994659260841701"/>
      </left>
      <right/>
      <top style="thin">
        <color theme="0"/>
      </top>
      <bottom style="medium">
        <color theme="0" tint="-0.24994659260841701"/>
      </bottom>
      <diagonal/>
    </border>
    <border>
      <left/>
      <right/>
      <top style="thin">
        <color theme="0"/>
      </top>
      <bottom style="medium">
        <color theme="0" tint="-0.24994659260841701"/>
      </bottom>
      <diagonal/>
    </border>
    <border>
      <left/>
      <right style="medium">
        <color theme="0" tint="-0.24994659260841701"/>
      </right>
      <top style="thin">
        <color theme="0"/>
      </top>
      <bottom/>
      <diagonal/>
    </border>
    <border>
      <left/>
      <right/>
      <top style="medium">
        <color rgb="FFBFBFBF"/>
      </top>
      <bottom/>
      <diagonal/>
    </border>
    <border>
      <left/>
      <right style="hair">
        <color theme="0" tint="-0.24994659260841701"/>
      </right>
      <top/>
      <bottom style="hair">
        <color theme="0" tint="-0.24994659260841701"/>
      </bottom>
      <diagonal/>
    </border>
    <border>
      <left style="hair">
        <color theme="0" tint="-0.24994659260841701"/>
      </left>
      <right/>
      <top style="hair">
        <color theme="0" tint="-0.24994659260841701"/>
      </top>
      <bottom/>
      <diagonal/>
    </border>
    <border>
      <left/>
      <right/>
      <top style="hair">
        <color theme="0" tint="-0.24994659260841701"/>
      </top>
      <bottom/>
      <diagonal/>
    </border>
    <border>
      <left/>
      <right/>
      <top style="thin">
        <color theme="0" tint="-0.14996795556505021"/>
      </top>
      <bottom/>
      <diagonal/>
    </border>
    <border>
      <left/>
      <right/>
      <top style="thick">
        <color theme="0"/>
      </top>
      <bottom style="thin">
        <color theme="0"/>
      </bottom>
      <diagonal/>
    </border>
    <border>
      <left/>
      <right/>
      <top/>
      <bottom style="thin">
        <color theme="0" tint="-0.14996795556505021"/>
      </bottom>
      <diagonal/>
    </border>
    <border>
      <left/>
      <right/>
      <top style="thin">
        <color theme="0"/>
      </top>
      <bottom/>
      <diagonal/>
    </border>
    <border>
      <left/>
      <right/>
      <top style="thin">
        <color theme="0"/>
      </top>
      <bottom style="thick">
        <color theme="0"/>
      </bottom>
      <diagonal/>
    </border>
    <border>
      <left style="thin">
        <color theme="0" tint="-0.14996795556505021"/>
      </left>
      <right/>
      <top/>
      <bottom style="thin">
        <color theme="0" tint="-0.14996795556505021"/>
      </bottom>
      <diagonal/>
    </border>
    <border>
      <left/>
      <right/>
      <top style="thin">
        <color theme="0" tint="-0.14996795556505021"/>
      </top>
      <bottom style="thin">
        <color theme="0"/>
      </bottom>
      <diagonal/>
    </border>
    <border>
      <left/>
      <right/>
      <top/>
      <bottom style="thin">
        <color theme="0"/>
      </bottom>
      <diagonal/>
    </border>
    <border>
      <left/>
      <right/>
      <top style="thin">
        <color theme="0"/>
      </top>
      <bottom style="thin">
        <color theme="0" tint="-0.14996795556505021"/>
      </bottom>
      <diagonal/>
    </border>
    <border>
      <left/>
      <right/>
      <top/>
      <bottom style="mediumDashed">
        <color theme="0" tint="-0.24994659260841701"/>
      </bottom>
      <diagonal/>
    </border>
    <border>
      <left/>
      <right/>
      <top style="mediumDashed">
        <color theme="0" tint="-0.24994659260841701"/>
      </top>
      <bottom/>
      <diagonal/>
    </border>
    <border>
      <left style="hair">
        <color theme="0" tint="-0.24994659260841701"/>
      </left>
      <right/>
      <top/>
      <bottom style="hair">
        <color theme="0" tint="-0.24994659260841701"/>
      </bottom>
      <diagonal/>
    </border>
    <border>
      <left/>
      <right/>
      <top/>
      <bottom style="hair">
        <color theme="0" tint="-0.24994659260841701"/>
      </bottom>
      <diagonal/>
    </border>
    <border>
      <left style="hair">
        <color rgb="FFA6A6A6"/>
      </left>
      <right/>
      <top/>
      <bottom/>
      <diagonal/>
    </border>
    <border>
      <left/>
      <right style="hair">
        <color rgb="FFA6A6A6"/>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medium">
        <color rgb="FFBFBFBF"/>
      </left>
      <right/>
      <top style="medium">
        <color rgb="FFBFBFBF"/>
      </top>
      <bottom style="medium">
        <color rgb="FFBFBFBF"/>
      </bottom>
      <diagonal/>
    </border>
    <border>
      <left/>
      <right/>
      <top style="medium">
        <color rgb="FFBFBFBF"/>
      </top>
      <bottom style="medium">
        <color rgb="FFBFBFBF"/>
      </bottom>
      <diagonal/>
    </border>
    <border>
      <left/>
      <right style="medium">
        <color rgb="FFBFBFBF"/>
      </right>
      <top style="medium">
        <color rgb="FFBFBFBF"/>
      </top>
      <bottom style="medium">
        <color rgb="FFBFBFBF"/>
      </bottom>
      <diagonal/>
    </border>
    <border>
      <left/>
      <right/>
      <top/>
      <bottom style="medium">
        <color rgb="FFBFBFBF"/>
      </bottom>
      <diagonal/>
    </border>
    <border>
      <left/>
      <right style="hair">
        <color theme="0" tint="-0.24994659260841701"/>
      </right>
      <top/>
      <bottom style="medium">
        <color rgb="FFBFBFBF"/>
      </bottom>
      <diagonal/>
    </border>
    <border>
      <left/>
      <right style="medium">
        <color rgb="FFBFBFBF"/>
      </right>
      <top/>
      <bottom style="medium">
        <color rgb="FFBFBFBF"/>
      </bottom>
      <diagonal/>
    </border>
    <border>
      <left style="medium">
        <color theme="0" tint="-0.249977111117893"/>
      </left>
      <right/>
      <top/>
      <bottom style="medium">
        <color theme="0" tint="-0.249977111117893"/>
      </bottom>
      <diagonal/>
    </border>
    <border>
      <left/>
      <right/>
      <top/>
      <bottom style="medium">
        <color theme="0" tint="-0.249977111117893"/>
      </bottom>
      <diagonal/>
    </border>
    <border>
      <left/>
      <right style="medium">
        <color rgb="FFBFBFBF"/>
      </right>
      <top/>
      <bottom style="medium">
        <color theme="0" tint="-0.249977111117893"/>
      </bottom>
      <diagonal/>
    </border>
    <border>
      <left style="medium">
        <color theme="0" tint="-0.249977111117893"/>
      </left>
      <right/>
      <top style="medium">
        <color theme="0" tint="-0.249977111117893"/>
      </top>
      <bottom style="medium">
        <color theme="0" tint="-0.249977111117893"/>
      </bottom>
      <diagonal/>
    </border>
    <border>
      <left/>
      <right/>
      <top style="medium">
        <color theme="0" tint="-0.249977111117893"/>
      </top>
      <bottom style="medium">
        <color theme="0" tint="-0.249977111117893"/>
      </bottom>
      <diagonal/>
    </border>
    <border>
      <left/>
      <right style="medium">
        <color theme="0" tint="-0.249977111117893"/>
      </right>
      <top style="medium">
        <color theme="0" tint="-0.249977111117893"/>
      </top>
      <bottom style="medium">
        <color theme="0" tint="-0.249977111117893"/>
      </bottom>
      <diagonal/>
    </border>
    <border>
      <left style="medium">
        <color theme="0" tint="-0.249977111117893"/>
      </left>
      <right/>
      <top style="medium">
        <color theme="0" tint="-0.249977111117893"/>
      </top>
      <bottom style="thick">
        <color theme="0" tint="-0.249977111117893"/>
      </bottom>
      <diagonal/>
    </border>
    <border>
      <left/>
      <right/>
      <top style="medium">
        <color theme="0" tint="-0.249977111117893"/>
      </top>
      <bottom style="thick">
        <color theme="0" tint="-0.249977111117893"/>
      </bottom>
      <diagonal/>
    </border>
    <border>
      <left/>
      <right style="medium">
        <color theme="0" tint="-0.249977111117893"/>
      </right>
      <top style="medium">
        <color theme="0" tint="-0.249977111117893"/>
      </top>
      <bottom style="thick">
        <color theme="0" tint="-0.249977111117893"/>
      </bottom>
      <diagonal/>
    </border>
    <border>
      <left style="medium">
        <color theme="0" tint="-0.249977111117893"/>
      </left>
      <right/>
      <top style="thick">
        <color theme="0" tint="-0.249977111117893"/>
      </top>
      <bottom/>
      <diagonal/>
    </border>
    <border>
      <left/>
      <right/>
      <top style="thick">
        <color theme="0" tint="-0.249977111117893"/>
      </top>
      <bottom/>
      <diagonal/>
    </border>
    <border>
      <left/>
      <right style="thick">
        <color theme="0" tint="-0.249977111117893"/>
      </right>
      <top style="thick">
        <color theme="0" tint="-0.249977111117893"/>
      </top>
      <bottom/>
      <diagonal/>
    </border>
    <border>
      <left style="medium">
        <color theme="0" tint="-0.249977111117893"/>
      </left>
      <right/>
      <top/>
      <bottom/>
      <diagonal/>
    </border>
    <border>
      <left/>
      <right style="thick">
        <color theme="0" tint="-0.249977111117893"/>
      </right>
      <top/>
      <bottom/>
      <diagonal/>
    </border>
    <border>
      <left style="medium">
        <color theme="0" tint="-0.249977111117893"/>
      </left>
      <right/>
      <top/>
      <bottom style="thick">
        <color theme="0" tint="-0.249977111117893"/>
      </bottom>
      <diagonal/>
    </border>
    <border>
      <left/>
      <right/>
      <top/>
      <bottom style="thick">
        <color theme="0" tint="-0.249977111117893"/>
      </bottom>
      <diagonal/>
    </border>
    <border>
      <left/>
      <right style="thick">
        <color theme="0" tint="-0.249977111117893"/>
      </right>
      <top/>
      <bottom style="thick">
        <color theme="0" tint="-0.249977111117893"/>
      </bottom>
      <diagonal/>
    </border>
    <border>
      <left/>
      <right style="medium">
        <color theme="0" tint="-0.249977111117893"/>
      </right>
      <top style="thick">
        <color theme="0" tint="-0.249977111117893"/>
      </top>
      <bottom/>
      <diagonal/>
    </border>
    <border>
      <left style="medium">
        <color theme="0" tint="-0.249977111117893"/>
      </left>
      <right/>
      <top style="medium">
        <color theme="0" tint="-0.24994659260841701"/>
      </top>
      <bottom/>
      <diagonal/>
    </border>
    <border>
      <left/>
      <right/>
      <top style="medium">
        <color theme="0" tint="-0.24994659260841701"/>
      </top>
      <bottom/>
      <diagonal/>
    </border>
    <border>
      <left/>
      <right style="medium">
        <color theme="0" tint="-0.249977111117893"/>
      </right>
      <top style="medium">
        <color rgb="FFBFBFBF"/>
      </top>
      <bottom/>
      <diagonal/>
    </border>
    <border>
      <left style="medium">
        <color theme="4"/>
      </left>
      <right style="medium">
        <color theme="4"/>
      </right>
      <top style="medium">
        <color theme="4"/>
      </top>
      <bottom/>
      <diagonal/>
    </border>
    <border>
      <left style="medium">
        <color theme="4"/>
      </left>
      <right style="medium">
        <color theme="4"/>
      </right>
      <top/>
      <bottom/>
      <diagonal/>
    </border>
    <border>
      <left style="medium">
        <color theme="4"/>
      </left>
      <right style="medium">
        <color theme="4"/>
      </right>
      <top/>
      <bottom style="medium">
        <color theme="4"/>
      </bottom>
      <diagonal/>
    </border>
    <border>
      <left/>
      <right/>
      <top style="medium">
        <color rgb="FFBFBFBF"/>
      </top>
      <bottom style="medium">
        <color theme="0" tint="-0.24994659260841701"/>
      </bottom>
      <diagonal/>
    </border>
    <border>
      <left/>
      <right/>
      <top/>
      <bottom style="medium">
        <color theme="0" tint="-0.24994659260841701"/>
      </bottom>
      <diagonal/>
    </border>
    <border>
      <left style="medium">
        <color rgb="FFBFBFBF"/>
      </left>
      <right/>
      <top/>
      <bottom/>
      <diagonal/>
    </border>
    <border>
      <left/>
      <right style="medium">
        <color rgb="FFBFBFBF"/>
      </right>
      <top/>
      <bottom/>
      <diagonal/>
    </border>
    <border>
      <left/>
      <right style="medium">
        <color rgb="FFBFBFBF"/>
      </right>
      <top style="thin">
        <color auto="1"/>
      </top>
      <bottom style="thin">
        <color theme="0"/>
      </bottom>
      <diagonal/>
    </border>
    <border>
      <left/>
      <right style="medium">
        <color rgb="FFBFBFBF"/>
      </right>
      <top style="thin">
        <color theme="0"/>
      </top>
      <bottom style="thin">
        <color theme="0"/>
      </bottom>
      <diagonal/>
    </border>
    <border>
      <left/>
      <right style="medium">
        <color rgb="FFBFBFBF"/>
      </right>
      <top style="thin">
        <color theme="0"/>
      </top>
      <bottom style="medium">
        <color theme="0" tint="-0.24994659260841701"/>
      </bottom>
      <diagonal/>
    </border>
    <border>
      <left style="hair">
        <color rgb="FFA6A6A6"/>
      </left>
      <right/>
      <top style="hair">
        <color theme="0" tint="-0.24994659260841701"/>
      </top>
      <bottom/>
      <diagonal/>
    </border>
    <border>
      <left/>
      <right/>
      <top/>
      <bottom style="medium">
        <color auto="1"/>
      </bottom>
      <diagonal/>
    </border>
    <border>
      <left style="medium">
        <color indexed="64"/>
      </left>
      <right/>
      <top style="medium">
        <color indexed="64"/>
      </top>
      <bottom style="thin">
        <color auto="1"/>
      </bottom>
      <diagonal/>
    </border>
    <border>
      <left/>
      <right/>
      <top style="medium">
        <color auto="1"/>
      </top>
      <bottom style="thin">
        <color auto="1"/>
      </bottom>
      <diagonal/>
    </border>
    <border>
      <left style="thin">
        <color auto="1"/>
      </left>
      <right/>
      <top/>
      <bottom style="thin">
        <color auto="1"/>
      </bottom>
      <diagonal/>
    </border>
    <border>
      <left/>
      <right style="thin">
        <color auto="1"/>
      </right>
      <top/>
      <bottom style="thin">
        <color auto="1"/>
      </bottom>
      <diagonal/>
    </border>
    <border>
      <left/>
      <right style="medium">
        <color auto="1"/>
      </right>
      <top style="medium">
        <color auto="1"/>
      </top>
      <bottom style="thin">
        <color auto="1"/>
      </bottom>
      <diagonal/>
    </border>
    <border>
      <left style="medium">
        <color auto="1"/>
      </left>
      <right/>
      <top style="thin">
        <color auto="1"/>
      </top>
      <bottom style="thin">
        <color auto="1"/>
      </bottom>
      <diagonal/>
    </border>
    <border>
      <left/>
      <right style="thin">
        <color auto="1"/>
      </right>
      <top style="thin">
        <color auto="1"/>
      </top>
      <bottom/>
      <diagonal/>
    </border>
    <border>
      <left style="thin">
        <color auto="1"/>
      </left>
      <right style="thin">
        <color auto="1"/>
      </right>
      <top/>
      <bottom style="thin">
        <color auto="1"/>
      </bottom>
      <diagonal/>
    </border>
    <border>
      <left style="medium">
        <color indexed="64"/>
      </left>
      <right/>
      <top style="thin">
        <color auto="1"/>
      </top>
      <bottom style="medium">
        <color indexed="64"/>
      </bottom>
      <diagonal/>
    </border>
    <border>
      <left/>
      <right/>
      <top style="thin">
        <color auto="1"/>
      </top>
      <bottom style="medium">
        <color auto="1"/>
      </bottom>
      <diagonal/>
    </border>
    <border>
      <left/>
      <right style="thin">
        <color auto="1"/>
      </right>
      <top style="thin">
        <color auto="1"/>
      </top>
      <bottom style="medium">
        <color indexed="64"/>
      </bottom>
      <diagonal/>
    </border>
    <border>
      <left style="thin">
        <color auto="1"/>
      </left>
      <right/>
      <top style="thin">
        <color auto="1"/>
      </top>
      <bottom style="medium">
        <color auto="1"/>
      </bottom>
      <diagonal/>
    </border>
    <border>
      <left style="thin">
        <color auto="1"/>
      </left>
      <right style="thin">
        <color auto="1"/>
      </right>
      <top style="thin">
        <color auto="1"/>
      </top>
      <bottom style="medium">
        <color auto="1"/>
      </bottom>
      <diagonal/>
    </border>
    <border>
      <left/>
      <right style="medium">
        <color auto="1"/>
      </right>
      <top style="thin">
        <color auto="1"/>
      </top>
      <bottom style="medium">
        <color auto="1"/>
      </bottom>
      <diagonal/>
    </border>
    <border>
      <left/>
      <right/>
      <top style="medium">
        <color indexed="64"/>
      </top>
      <bottom style="medium">
        <color indexed="64"/>
      </bottom>
      <diagonal/>
    </border>
    <border>
      <left/>
      <right style="thin">
        <color auto="1"/>
      </right>
      <top style="medium">
        <color indexed="64"/>
      </top>
      <bottom style="thin">
        <color auto="1"/>
      </bottom>
      <diagonal/>
    </border>
    <border>
      <left/>
      <right style="medium">
        <color auto="1"/>
      </right>
      <top style="thin">
        <color auto="1"/>
      </top>
      <bottom style="thin">
        <color auto="1"/>
      </bottom>
      <diagonal/>
    </border>
  </borders>
  <cellStyleXfs count="28">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4" fillId="0" borderId="1" applyNumberFormat="0" applyProtection="0">
      <alignment wrapText="1"/>
    </xf>
    <xf numFmtId="0" fontId="5" fillId="0" borderId="0" applyNumberFormat="0" applyProtection="0">
      <alignment horizontal="left"/>
    </xf>
    <xf numFmtId="0" fontId="3" fillId="0" borderId="2" applyNumberFormat="0" applyFont="0" applyProtection="0">
      <alignment wrapText="1"/>
    </xf>
    <xf numFmtId="0" fontId="4" fillId="0" borderId="3" applyNumberFormat="0" applyProtection="0">
      <alignment wrapText="1"/>
    </xf>
    <xf numFmtId="0" fontId="3" fillId="0" borderId="4" applyNumberFormat="0" applyProtection="0">
      <alignment vertical="top" wrapText="1"/>
    </xf>
    <xf numFmtId="9" fontId="8" fillId="0" borderId="0" applyFont="0" applyFill="0" applyBorder="0" applyAlignment="0" applyProtection="0"/>
    <xf numFmtId="0" fontId="17" fillId="0" borderId="0"/>
    <xf numFmtId="0" fontId="17" fillId="0" borderId="5">
      <alignment wrapText="1"/>
    </xf>
    <xf numFmtId="0" fontId="17" fillId="0" borderId="6">
      <alignment wrapText="1"/>
    </xf>
    <xf numFmtId="0" fontId="6" fillId="0" borderId="7">
      <alignment wrapText="1"/>
    </xf>
    <xf numFmtId="0" fontId="6" fillId="0" borderId="8">
      <alignment wrapText="1"/>
    </xf>
    <xf numFmtId="0" fontId="17" fillId="0" borderId="0"/>
    <xf numFmtId="0" fontId="20" fillId="0" borderId="0">
      <alignment horizontal="left"/>
    </xf>
    <xf numFmtId="0" fontId="8" fillId="0" borderId="0"/>
    <xf numFmtId="0" fontId="17" fillId="0" borderId="0"/>
    <xf numFmtId="0" fontId="17" fillId="0" borderId="6">
      <alignment wrapText="1"/>
    </xf>
    <xf numFmtId="0" fontId="17" fillId="0" borderId="0"/>
    <xf numFmtId="0" fontId="17" fillId="0" borderId="5">
      <alignment wrapText="1"/>
    </xf>
    <xf numFmtId="0" fontId="6" fillId="0" borderId="8">
      <alignment wrapText="1"/>
    </xf>
    <xf numFmtId="0" fontId="6" fillId="0" borderId="7">
      <alignment wrapText="1"/>
    </xf>
    <xf numFmtId="0" fontId="20" fillId="0" borderId="0">
      <alignment horizontal="left"/>
    </xf>
    <xf numFmtId="0" fontId="8" fillId="0" borderId="0"/>
    <xf numFmtId="44" fontId="8" fillId="0" borderId="0" applyFont="0" applyFill="0" applyBorder="0" applyAlignment="0" applyProtection="0"/>
    <xf numFmtId="0" fontId="25" fillId="0" borderId="0"/>
    <xf numFmtId="43" fontId="8" fillId="0" borderId="0" applyFont="0" applyFill="0" applyBorder="0" applyAlignment="0" applyProtection="0"/>
  </cellStyleXfs>
  <cellXfs count="481">
    <xf numFmtId="0" fontId="0" fillId="0" borderId="0" xfId="0"/>
    <xf numFmtId="0" fontId="1" fillId="0" borderId="0" xfId="0" applyFont="1"/>
    <xf numFmtId="0" fontId="0" fillId="0" borderId="0" xfId="0" applyAlignment="1">
      <alignment horizontal="left"/>
    </xf>
    <xf numFmtId="0" fontId="1" fillId="0" borderId="0" xfId="0" applyFont="1" applyAlignment="1">
      <alignment horizontal="right"/>
    </xf>
    <xf numFmtId="2" fontId="0" fillId="0" borderId="0" xfId="0" applyNumberFormat="1"/>
    <xf numFmtId="11" fontId="0" fillId="0" borderId="0" xfId="0" applyNumberFormat="1"/>
    <xf numFmtId="0" fontId="9" fillId="0" borderId="0" xfId="0" applyFont="1" applyAlignment="1">
      <alignment wrapText="1"/>
    </xf>
    <xf numFmtId="0" fontId="11" fillId="0" borderId="0" xfId="0" applyFont="1" applyAlignment="1">
      <alignment wrapText="1"/>
    </xf>
    <xf numFmtId="0" fontId="11" fillId="2" borderId="0" xfId="0" applyFont="1" applyFill="1" applyAlignment="1">
      <alignment wrapText="1"/>
    </xf>
    <xf numFmtId="0" fontId="0" fillId="4" borderId="0" xfId="0" applyFill="1"/>
    <xf numFmtId="0" fontId="1" fillId="4" borderId="0" xfId="0" applyFont="1" applyFill="1"/>
    <xf numFmtId="9" fontId="0" fillId="0" borderId="0" xfId="8" applyFont="1"/>
    <xf numFmtId="0" fontId="1" fillId="5" borderId="0" xfId="0" applyFont="1" applyFill="1"/>
    <xf numFmtId="0" fontId="12" fillId="4" borderId="0" xfId="0" applyFont="1" applyFill="1"/>
    <xf numFmtId="9" fontId="13" fillId="0" borderId="0" xfId="8" applyFont="1"/>
    <xf numFmtId="0" fontId="13" fillId="0" borderId="0" xfId="0" applyFont="1"/>
    <xf numFmtId="0" fontId="10" fillId="0" borderId="0" xfId="0" applyFont="1" applyAlignment="1">
      <alignment wrapText="1"/>
    </xf>
    <xf numFmtId="0" fontId="2" fillId="0" borderId="0" xfId="1" applyFill="1"/>
    <xf numFmtId="0" fontId="1" fillId="0" borderId="0" xfId="0" applyFont="1" applyAlignment="1">
      <alignment horizontal="left"/>
    </xf>
    <xf numFmtId="164" fontId="0" fillId="0" borderId="0" xfId="0" applyNumberFormat="1"/>
    <xf numFmtId="1" fontId="0" fillId="0" borderId="0" xfId="0" applyNumberFormat="1"/>
    <xf numFmtId="164" fontId="9" fillId="0" borderId="0" xfId="0" applyNumberFormat="1" applyFont="1"/>
    <xf numFmtId="0" fontId="9" fillId="0" borderId="0" xfId="0" applyFont="1"/>
    <xf numFmtId="0" fontId="11" fillId="0" borderId="0" xfId="0" applyFont="1"/>
    <xf numFmtId="2" fontId="11" fillId="0" borderId="0" xfId="0" applyNumberFormat="1" applyFont="1"/>
    <xf numFmtId="2" fontId="9" fillId="0" borderId="0" xfId="0" applyNumberFormat="1" applyFont="1"/>
    <xf numFmtId="0" fontId="0" fillId="2" borderId="0" xfId="0" applyFill="1"/>
    <xf numFmtId="0" fontId="1" fillId="3" borderId="0" xfId="0" applyFont="1" applyFill="1"/>
    <xf numFmtId="0" fontId="2" fillId="0" borderId="0" xfId="1" applyAlignment="1"/>
    <xf numFmtId="0" fontId="13" fillId="0" borderId="0" xfId="0" applyFont="1" applyAlignment="1">
      <alignment horizontal="left"/>
    </xf>
    <xf numFmtId="0" fontId="16" fillId="0" borderId="0" xfId="0" applyFont="1" applyAlignment="1">
      <alignment horizontal="left"/>
    </xf>
    <xf numFmtId="0" fontId="13" fillId="2" borderId="0" xfId="0" applyFont="1" applyFill="1" applyAlignment="1">
      <alignment horizontal="left"/>
    </xf>
    <xf numFmtId="2" fontId="13" fillId="0" borderId="0" xfId="0" applyNumberFormat="1" applyFont="1" applyAlignment="1">
      <alignment horizontal="left"/>
    </xf>
    <xf numFmtId="0" fontId="10" fillId="0" borderId="0" xfId="0" applyFont="1"/>
    <xf numFmtId="0" fontId="10" fillId="0" borderId="0" xfId="0" applyFont="1" applyAlignment="1">
      <alignment horizontal="left"/>
    </xf>
    <xf numFmtId="0" fontId="13" fillId="2" borderId="0" xfId="0" applyFont="1" applyFill="1" applyAlignment="1">
      <alignment horizontal="center"/>
    </xf>
    <xf numFmtId="0" fontId="0" fillId="0" borderId="0" xfId="0" applyAlignment="1">
      <alignment wrapText="1"/>
    </xf>
    <xf numFmtId="0" fontId="17" fillId="0" borderId="0" xfId="9"/>
    <xf numFmtId="0" fontId="7" fillId="0" borderId="0" xfId="9" applyFont="1"/>
    <xf numFmtId="0" fontId="18" fillId="0" borderId="5" xfId="10" applyFont="1">
      <alignment wrapText="1"/>
    </xf>
    <xf numFmtId="165" fontId="0" fillId="0" borderId="6" xfId="11" applyNumberFormat="1" applyFont="1" applyAlignment="1">
      <alignment horizontal="right" wrapText="1"/>
    </xf>
    <xf numFmtId="166" fontId="0" fillId="0" borderId="6" xfId="11" applyNumberFormat="1" applyFont="1" applyAlignment="1">
      <alignment horizontal="right" wrapText="1"/>
    </xf>
    <xf numFmtId="0" fontId="0" fillId="0" borderId="6" xfId="11" applyFont="1">
      <alignment wrapText="1"/>
    </xf>
    <xf numFmtId="0" fontId="15" fillId="0" borderId="0" xfId="9" applyFont="1"/>
    <xf numFmtId="4" fontId="0" fillId="0" borderId="6" xfId="11" applyNumberFormat="1" applyFont="1" applyAlignment="1">
      <alignment horizontal="right" wrapText="1"/>
    </xf>
    <xf numFmtId="3" fontId="0" fillId="0" borderId="6" xfId="11" applyNumberFormat="1" applyFont="1" applyAlignment="1">
      <alignment horizontal="right" wrapText="1"/>
    </xf>
    <xf numFmtId="0" fontId="6" fillId="0" borderId="7" xfId="12">
      <alignment wrapText="1"/>
    </xf>
    <xf numFmtId="165" fontId="6" fillId="0" borderId="7" xfId="12" applyNumberFormat="1" applyAlignment="1">
      <alignment horizontal="right" wrapText="1"/>
    </xf>
    <xf numFmtId="4" fontId="6" fillId="0" borderId="7" xfId="12" applyNumberFormat="1" applyAlignment="1">
      <alignment horizontal="right" wrapText="1"/>
    </xf>
    <xf numFmtId="0" fontId="6" fillId="0" borderId="8" xfId="13" applyAlignment="1">
      <alignment horizontal="right"/>
    </xf>
    <xf numFmtId="0" fontId="6" fillId="0" borderId="8" xfId="13">
      <alignment wrapText="1"/>
    </xf>
    <xf numFmtId="0" fontId="19" fillId="0" borderId="0" xfId="9" applyFont="1" applyAlignment="1">
      <alignment horizontal="right"/>
    </xf>
    <xf numFmtId="0" fontId="17" fillId="0" borderId="0" xfId="9" applyAlignment="1">
      <alignment horizontal="left"/>
    </xf>
    <xf numFmtId="0" fontId="17" fillId="0" borderId="0" xfId="14"/>
    <xf numFmtId="0" fontId="20" fillId="0" borderId="0" xfId="15">
      <alignment horizontal="left"/>
    </xf>
    <xf numFmtId="0" fontId="21" fillId="0" borderId="0" xfId="9" applyFont="1"/>
    <xf numFmtId="166" fontId="6" fillId="0" borderId="7" xfId="12" applyNumberFormat="1" applyAlignment="1">
      <alignment horizontal="right" wrapText="1"/>
    </xf>
    <xf numFmtId="3" fontId="6" fillId="0" borderId="7" xfId="12" applyNumberFormat="1" applyAlignment="1">
      <alignment horizontal="right" wrapText="1"/>
    </xf>
    <xf numFmtId="0" fontId="17" fillId="0" borderId="5" xfId="9" applyBorder="1"/>
    <xf numFmtId="0" fontId="24" fillId="0" borderId="5" xfId="10" applyFont="1">
      <alignment wrapText="1"/>
    </xf>
    <xf numFmtId="0" fontId="22" fillId="0" borderId="0" xfId="15" applyFont="1">
      <alignment horizontal="left"/>
    </xf>
    <xf numFmtId="0" fontId="7" fillId="0" borderId="0" xfId="14" applyFont="1"/>
    <xf numFmtId="0" fontId="7" fillId="0" borderId="0" xfId="9" applyFont="1" applyAlignment="1">
      <alignment horizontal="left"/>
    </xf>
    <xf numFmtId="0" fontId="19" fillId="0" borderId="8" xfId="13" applyFont="1">
      <alignment wrapText="1"/>
    </xf>
    <xf numFmtId="0" fontId="19" fillId="0" borderId="8" xfId="13" applyFont="1" applyAlignment="1">
      <alignment horizontal="right"/>
    </xf>
    <xf numFmtId="0" fontId="19" fillId="0" borderId="7" xfId="12" applyFont="1">
      <alignment wrapText="1"/>
    </xf>
    <xf numFmtId="0" fontId="7" fillId="0" borderId="6" xfId="11" applyFont="1">
      <alignment wrapText="1"/>
    </xf>
    <xf numFmtId="4" fontId="7" fillId="0" borderId="6" xfId="11" applyNumberFormat="1" applyFont="1" applyAlignment="1">
      <alignment horizontal="right" wrapText="1"/>
    </xf>
    <xf numFmtId="165" fontId="7" fillId="0" borderId="6" xfId="11" applyNumberFormat="1" applyFont="1" applyAlignment="1">
      <alignment horizontal="right" wrapText="1"/>
    </xf>
    <xf numFmtId="4" fontId="19" fillId="0" borderId="7" xfId="12" applyNumberFormat="1" applyFont="1" applyAlignment="1">
      <alignment horizontal="right" wrapText="1"/>
    </xf>
    <xf numFmtId="165" fontId="19" fillId="0" borderId="7" xfId="12" applyNumberFormat="1" applyFont="1" applyAlignment="1">
      <alignment horizontal="right" wrapText="1"/>
    </xf>
    <xf numFmtId="3" fontId="7" fillId="0" borderId="6" xfId="11" applyNumberFormat="1" applyFont="1" applyAlignment="1">
      <alignment horizontal="right" wrapText="1"/>
    </xf>
    <xf numFmtId="166" fontId="7" fillId="0" borderId="6" xfId="11" applyNumberFormat="1" applyFont="1" applyAlignment="1">
      <alignment horizontal="right" wrapText="1"/>
    </xf>
    <xf numFmtId="0" fontId="23" fillId="0" borderId="0" xfId="9" applyFont="1"/>
    <xf numFmtId="3" fontId="19" fillId="0" borderId="7" xfId="12" applyNumberFormat="1" applyFont="1" applyAlignment="1">
      <alignment horizontal="right" wrapText="1"/>
    </xf>
    <xf numFmtId="166" fontId="19" fillId="0" borderId="7" xfId="12" applyNumberFormat="1" applyFont="1" applyAlignment="1">
      <alignment horizontal="right" wrapText="1"/>
    </xf>
    <xf numFmtId="0" fontId="26" fillId="6" borderId="0" xfId="26" applyFont="1" applyFill="1"/>
    <xf numFmtId="0" fontId="27" fillId="0" borderId="0" xfId="26" applyFont="1"/>
    <xf numFmtId="0" fontId="25" fillId="0" borderId="0" xfId="26"/>
    <xf numFmtId="0" fontId="27" fillId="0" borderId="0" xfId="26" applyFont="1" applyAlignment="1">
      <alignment wrapText="1"/>
    </xf>
    <xf numFmtId="0" fontId="27" fillId="6" borderId="0" xfId="26" applyFont="1" applyFill="1"/>
    <xf numFmtId="0" fontId="26" fillId="7" borderId="0" xfId="26" applyFont="1" applyFill="1"/>
    <xf numFmtId="0" fontId="27" fillId="7" borderId="0" xfId="26" applyFont="1" applyFill="1"/>
    <xf numFmtId="0" fontId="28" fillId="0" borderId="0" xfId="26" applyFont="1"/>
    <xf numFmtId="0" fontId="29" fillId="0" borderId="0" xfId="26" applyFont="1"/>
    <xf numFmtId="0" fontId="26" fillId="0" borderId="0" xfId="26" applyFont="1"/>
    <xf numFmtId="165" fontId="27" fillId="0" borderId="0" xfId="26" applyNumberFormat="1" applyFont="1"/>
    <xf numFmtId="9" fontId="27" fillId="0" borderId="0" xfId="8" applyFont="1"/>
    <xf numFmtId="0" fontId="26" fillId="0" borderId="0" xfId="26" applyFont="1" applyAlignment="1">
      <alignment wrapText="1"/>
    </xf>
    <xf numFmtId="0" fontId="30" fillId="0" borderId="0" xfId="26" applyFont="1"/>
    <xf numFmtId="0" fontId="33" fillId="0" borderId="9" xfId="26" applyFont="1" applyBorder="1"/>
    <xf numFmtId="0" fontId="34" fillId="0" borderId="10" xfId="26" applyFont="1" applyBorder="1" applyAlignment="1">
      <alignment horizontal="center"/>
    </xf>
    <xf numFmtId="0" fontId="34" fillId="0" borderId="11" xfId="26" applyFont="1" applyBorder="1"/>
    <xf numFmtId="0" fontId="34" fillId="0" borderId="12" xfId="26" applyFont="1" applyBorder="1" applyAlignment="1">
      <alignment horizontal="center"/>
    </xf>
    <xf numFmtId="0" fontId="31" fillId="0" borderId="11" xfId="26" applyFont="1" applyBorder="1"/>
    <xf numFmtId="10" fontId="31" fillId="0" borderId="12" xfId="26" applyNumberFormat="1" applyFont="1" applyBorder="1" applyAlignment="1">
      <alignment horizontal="right"/>
    </xf>
    <xf numFmtId="10" fontId="27" fillId="0" borderId="0" xfId="26" applyNumberFormat="1" applyFont="1"/>
    <xf numFmtId="0" fontId="31" fillId="0" borderId="13" xfId="26" applyFont="1" applyBorder="1"/>
    <xf numFmtId="10" fontId="31" fillId="0" borderId="14" xfId="26" applyNumberFormat="1" applyFont="1" applyBorder="1" applyAlignment="1">
      <alignment horizontal="right"/>
    </xf>
    <xf numFmtId="0" fontId="35" fillId="0" borderId="0" xfId="26" applyFont="1"/>
    <xf numFmtId="9" fontId="27" fillId="0" borderId="0" xfId="26" applyNumberFormat="1" applyFont="1"/>
    <xf numFmtId="9" fontId="27" fillId="0" borderId="0" xfId="26" applyNumberFormat="1" applyFont="1" applyAlignment="1">
      <alignment wrapText="1"/>
    </xf>
    <xf numFmtId="0" fontId="25" fillId="0" borderId="0" xfId="26" applyAlignment="1">
      <alignment wrapText="1"/>
    </xf>
    <xf numFmtId="0" fontId="27" fillId="0" borderId="0" xfId="26" applyFont="1" applyAlignment="1">
      <alignment horizontal="left" wrapText="1"/>
    </xf>
    <xf numFmtId="44" fontId="27" fillId="0" borderId="0" xfId="25" applyFont="1"/>
    <xf numFmtId="0" fontId="36" fillId="0" borderId="0" xfId="26" applyFont="1"/>
    <xf numFmtId="164" fontId="27" fillId="0" borderId="0" xfId="26" applyNumberFormat="1" applyFont="1"/>
    <xf numFmtId="1" fontId="27" fillId="0" borderId="0" xfId="26" applyNumberFormat="1" applyFont="1"/>
    <xf numFmtId="167" fontId="37" fillId="8" borderId="0" xfId="26" applyNumberFormat="1" applyFont="1" applyFill="1"/>
    <xf numFmtId="168" fontId="27" fillId="0" borderId="0" xfId="26" applyNumberFormat="1" applyFont="1" applyAlignment="1">
      <alignment horizontal="right" wrapText="1"/>
    </xf>
    <xf numFmtId="9" fontId="27" fillId="0" borderId="0" xfId="26" applyNumberFormat="1" applyFont="1" applyAlignment="1">
      <alignment horizontal="right" wrapText="1"/>
    </xf>
    <xf numFmtId="0" fontId="37" fillId="8" borderId="0" xfId="26" applyFont="1" applyFill="1"/>
    <xf numFmtId="165" fontId="27" fillId="0" borderId="0" xfId="26" applyNumberFormat="1" applyFont="1" applyAlignment="1">
      <alignment horizontal="right" wrapText="1"/>
    </xf>
    <xf numFmtId="0" fontId="28" fillId="9" borderId="0" xfId="26" applyFont="1" applyFill="1" applyAlignment="1">
      <alignment horizontal="left" wrapText="1"/>
    </xf>
    <xf numFmtId="0" fontId="27" fillId="9" borderId="0" xfId="26" applyFont="1" applyFill="1" applyAlignment="1">
      <alignment horizontal="left" wrapText="1"/>
    </xf>
    <xf numFmtId="0" fontId="27" fillId="9" borderId="0" xfId="26" applyFont="1" applyFill="1"/>
    <xf numFmtId="0" fontId="25" fillId="9" borderId="0" xfId="26" applyFill="1"/>
    <xf numFmtId="10" fontId="27" fillId="0" borderId="0" xfId="26" applyNumberFormat="1" applyFont="1" applyAlignment="1">
      <alignment horizontal="left" wrapText="1"/>
    </xf>
    <xf numFmtId="2" fontId="27" fillId="0" borderId="0" xfId="26" applyNumberFormat="1" applyFont="1" applyAlignment="1">
      <alignment horizontal="left" wrapText="1"/>
    </xf>
    <xf numFmtId="2" fontId="27" fillId="10" borderId="0" xfId="26" applyNumberFormat="1" applyFont="1" applyFill="1" applyAlignment="1">
      <alignment horizontal="left" wrapText="1"/>
    </xf>
    <xf numFmtId="2" fontId="27" fillId="11" borderId="0" xfId="26" applyNumberFormat="1" applyFont="1" applyFill="1" applyAlignment="1">
      <alignment horizontal="left" wrapText="1"/>
    </xf>
    <xf numFmtId="2" fontId="27" fillId="9" borderId="0" xfId="26" applyNumberFormat="1" applyFont="1" applyFill="1" applyAlignment="1">
      <alignment horizontal="left" wrapText="1"/>
    </xf>
    <xf numFmtId="10" fontId="27" fillId="0" borderId="0" xfId="26" applyNumberFormat="1" applyFont="1" applyAlignment="1">
      <alignment horizontal="right" wrapText="1"/>
    </xf>
    <xf numFmtId="0" fontId="26" fillId="0" borderId="0" xfId="26" applyFont="1" applyAlignment="1">
      <alignment horizontal="left" wrapText="1"/>
    </xf>
    <xf numFmtId="11" fontId="27" fillId="0" borderId="0" xfId="26" applyNumberFormat="1" applyFont="1"/>
    <xf numFmtId="2" fontId="0" fillId="12" borderId="0" xfId="0" applyNumberFormat="1" applyFill="1"/>
    <xf numFmtId="0" fontId="38" fillId="0" borderId="0" xfId="0" applyFont="1" applyAlignment="1">
      <alignment vertical="center"/>
    </xf>
    <xf numFmtId="0" fontId="26" fillId="13" borderId="0" xfId="26" applyFont="1" applyFill="1"/>
    <xf numFmtId="0" fontId="27" fillId="4" borderId="0" xfId="26" applyFont="1" applyFill="1"/>
    <xf numFmtId="0" fontId="34" fillId="0" borderId="0" xfId="0" applyFont="1" applyAlignment="1">
      <alignment horizontal="center" vertical="top"/>
    </xf>
    <xf numFmtId="10" fontId="31" fillId="0" borderId="0" xfId="0" applyNumberFormat="1" applyFont="1" applyAlignment="1">
      <alignment horizontal="center" vertical="top"/>
    </xf>
    <xf numFmtId="168" fontId="31" fillId="0" borderId="0" xfId="0" applyNumberFormat="1" applyFont="1" applyAlignment="1">
      <alignment horizontal="center" vertical="top"/>
    </xf>
    <xf numFmtId="0" fontId="40" fillId="0" borderId="16" xfId="0" applyFont="1" applyBorder="1" applyAlignment="1">
      <alignment vertical="center" wrapText="1"/>
    </xf>
    <xf numFmtId="0" fontId="0" fillId="0" borderId="0" xfId="0" applyAlignment="1">
      <alignment vertical="top"/>
    </xf>
    <xf numFmtId="0" fontId="41" fillId="0" borderId="0" xfId="0" applyFont="1"/>
    <xf numFmtId="0" fontId="42" fillId="0" borderId="17" xfId="0" applyFont="1" applyBorder="1"/>
    <xf numFmtId="0" fontId="43" fillId="0" borderId="0" xfId="0" applyFont="1"/>
    <xf numFmtId="0" fontId="31" fillId="0" borderId="0" xfId="0" applyFont="1"/>
    <xf numFmtId="0" fontId="2" fillId="0" borderId="0" xfId="1"/>
    <xf numFmtId="0" fontId="31" fillId="0" borderId="18" xfId="0" applyFont="1" applyBorder="1"/>
    <xf numFmtId="0" fontId="31" fillId="15" borderId="19" xfId="0" applyFont="1" applyFill="1" applyBorder="1" applyAlignment="1">
      <alignment horizontal="center"/>
    </xf>
    <xf numFmtId="0" fontId="31" fillId="9" borderId="20" xfId="0" applyFont="1" applyFill="1" applyBorder="1" applyAlignment="1">
      <alignment horizontal="center"/>
    </xf>
    <xf numFmtId="0" fontId="34" fillId="0" borderId="0" xfId="0" applyFont="1"/>
    <xf numFmtId="0" fontId="44" fillId="0" borderId="0" xfId="0" applyFont="1"/>
    <xf numFmtId="0" fontId="40" fillId="17" borderId="0" xfId="0" applyFont="1" applyFill="1" applyAlignment="1">
      <alignment horizontal="center"/>
    </xf>
    <xf numFmtId="0" fontId="31" fillId="0" borderId="24" xfId="0" applyFont="1" applyBorder="1"/>
    <xf numFmtId="0" fontId="31" fillId="0" borderId="23" xfId="0" applyFont="1" applyBorder="1"/>
    <xf numFmtId="0" fontId="31" fillId="0" borderId="0" xfId="0" applyFont="1" applyAlignment="1">
      <alignment horizontal="center"/>
    </xf>
    <xf numFmtId="0" fontId="31" fillId="0" borderId="25" xfId="0" applyFont="1" applyBorder="1"/>
    <xf numFmtId="0" fontId="34" fillId="9" borderId="28" xfId="0" applyFont="1" applyFill="1" applyBorder="1"/>
    <xf numFmtId="0" fontId="34" fillId="9" borderId="0" xfId="0" applyFont="1" applyFill="1"/>
    <xf numFmtId="0" fontId="40" fillId="14" borderId="0" xfId="0" applyFont="1" applyFill="1" applyAlignment="1">
      <alignment horizontal="center" vertical="center" wrapText="1"/>
    </xf>
    <xf numFmtId="0" fontId="46" fillId="0" borderId="29" xfId="0" applyFont="1" applyBorder="1" applyAlignment="1">
      <alignment horizontal="center" vertical="center" wrapText="1"/>
    </xf>
    <xf numFmtId="0" fontId="31" fillId="19" borderId="30" xfId="0" applyFont="1" applyFill="1" applyBorder="1" applyAlignment="1">
      <alignment horizontal="center" vertical="center" wrapText="1"/>
    </xf>
    <xf numFmtId="0" fontId="31" fillId="19" borderId="31" xfId="0" applyFont="1" applyFill="1" applyBorder="1" applyAlignment="1">
      <alignment horizontal="center" vertical="center" wrapText="1"/>
    </xf>
    <xf numFmtId="0" fontId="31" fillId="0" borderId="32" xfId="0" applyFont="1" applyBorder="1"/>
    <xf numFmtId="0" fontId="31" fillId="0" borderId="33" xfId="0" applyFont="1" applyBorder="1" applyAlignment="1">
      <alignment horizontal="center" vertical="center" wrapText="1"/>
    </xf>
    <xf numFmtId="0" fontId="31" fillId="0" borderId="34" xfId="0" applyFont="1" applyBorder="1" applyAlignment="1">
      <alignment horizontal="center" vertical="center" wrapText="1"/>
    </xf>
    <xf numFmtId="0" fontId="31" fillId="19" borderId="33" xfId="0" applyFont="1" applyFill="1" applyBorder="1" applyAlignment="1">
      <alignment horizontal="center" vertical="center" wrapText="1"/>
    </xf>
    <xf numFmtId="0" fontId="31" fillId="19" borderId="34" xfId="0" applyFont="1" applyFill="1" applyBorder="1" applyAlignment="1">
      <alignment horizontal="center" vertical="center" wrapText="1"/>
    </xf>
    <xf numFmtId="169" fontId="31" fillId="0" borderId="33" xfId="0" applyNumberFormat="1" applyFont="1" applyBorder="1" applyAlignment="1">
      <alignment horizontal="center" vertical="center" wrapText="1"/>
    </xf>
    <xf numFmtId="169" fontId="31" fillId="0" borderId="34" xfId="0" applyNumberFormat="1" applyFont="1" applyBorder="1" applyAlignment="1">
      <alignment horizontal="center" vertical="center" wrapText="1"/>
    </xf>
    <xf numFmtId="0" fontId="31" fillId="0" borderId="35" xfId="0" applyFont="1" applyBorder="1" applyAlignment="1">
      <alignment horizontal="center" vertical="center" wrapText="1"/>
    </xf>
    <xf numFmtId="0" fontId="31" fillId="0" borderId="36" xfId="0" applyFont="1" applyBorder="1" applyAlignment="1">
      <alignment horizontal="center" vertical="center" wrapText="1"/>
    </xf>
    <xf numFmtId="37" fontId="31" fillId="20" borderId="0" xfId="0" applyNumberFormat="1" applyFont="1" applyFill="1" applyAlignment="1">
      <alignment horizontal="right"/>
    </xf>
    <xf numFmtId="37" fontId="31" fillId="20" borderId="0" xfId="0" applyNumberFormat="1" applyFont="1" applyFill="1"/>
    <xf numFmtId="0" fontId="31" fillId="0" borderId="40" xfId="0" applyFont="1" applyBorder="1"/>
    <xf numFmtId="0" fontId="31" fillId="0" borderId="41" xfId="0" applyFont="1" applyBorder="1"/>
    <xf numFmtId="37" fontId="31" fillId="9" borderId="42" xfId="0" applyNumberFormat="1" applyFont="1" applyFill="1" applyBorder="1" applyAlignment="1">
      <alignment horizontal="right" vertical="center"/>
    </xf>
    <xf numFmtId="0" fontId="46" fillId="0" borderId="0" xfId="0" applyFont="1"/>
    <xf numFmtId="0" fontId="47" fillId="0" borderId="43" xfId="0" applyFont="1" applyBorder="1"/>
    <xf numFmtId="0" fontId="47" fillId="0" borderId="41" xfId="0" applyFont="1" applyBorder="1"/>
    <xf numFmtId="37" fontId="31" fillId="15" borderId="44" xfId="0" applyNumberFormat="1" applyFont="1" applyFill="1" applyBorder="1" applyAlignment="1">
      <alignment horizontal="right"/>
    </xf>
    <xf numFmtId="165" fontId="31" fillId="15" borderId="44" xfId="0" applyNumberFormat="1" applyFont="1" applyFill="1" applyBorder="1"/>
    <xf numFmtId="0" fontId="34" fillId="0" borderId="47" xfId="0" applyFont="1" applyBorder="1" applyAlignment="1">
      <alignment horizontal="left"/>
    </xf>
    <xf numFmtId="0" fontId="34" fillId="0" borderId="17" xfId="0" applyFont="1" applyBorder="1" applyAlignment="1">
      <alignment horizontal="left"/>
    </xf>
    <xf numFmtId="0" fontId="31" fillId="0" borderId="48" xfId="0" applyFont="1" applyBorder="1"/>
    <xf numFmtId="0" fontId="34" fillId="15" borderId="39" xfId="0" applyFont="1" applyFill="1" applyBorder="1" applyAlignment="1">
      <alignment horizontal="center"/>
    </xf>
    <xf numFmtId="0" fontId="31" fillId="0" borderId="49" xfId="0" applyFont="1" applyBorder="1" applyAlignment="1">
      <alignment horizontal="center" vertical="center"/>
    </xf>
    <xf numFmtId="0" fontId="31" fillId="0" borderId="18" xfId="0" applyFont="1" applyBorder="1" applyAlignment="1">
      <alignment horizontal="center" vertical="center"/>
    </xf>
    <xf numFmtId="0" fontId="31" fillId="0" borderId="28" xfId="0" applyFont="1" applyBorder="1" applyAlignment="1">
      <alignment horizontal="center" vertical="center"/>
    </xf>
    <xf numFmtId="0" fontId="31" fillId="0" borderId="0" xfId="0" applyFont="1" applyAlignment="1">
      <alignment horizontal="center" vertical="center"/>
    </xf>
    <xf numFmtId="37" fontId="31" fillId="0" borderId="49" xfId="0" applyNumberFormat="1" applyFont="1" applyBorder="1" applyAlignment="1">
      <alignment horizontal="center"/>
    </xf>
    <xf numFmtId="9" fontId="31" fillId="15" borderId="52" xfId="0" applyNumberFormat="1" applyFont="1" applyFill="1" applyBorder="1"/>
    <xf numFmtId="165" fontId="31" fillId="9" borderId="44" xfId="0" applyNumberFormat="1" applyFont="1" applyFill="1" applyBorder="1"/>
    <xf numFmtId="37" fontId="31" fillId="0" borderId="53" xfId="0" applyNumberFormat="1" applyFont="1" applyBorder="1" applyAlignment="1">
      <alignment horizontal="center"/>
    </xf>
    <xf numFmtId="9" fontId="31" fillId="15" borderId="54" xfId="0" applyNumberFormat="1" applyFont="1" applyFill="1" applyBorder="1"/>
    <xf numFmtId="2" fontId="31" fillId="0" borderId="0" xfId="0" applyNumberFormat="1" applyFont="1"/>
    <xf numFmtId="37" fontId="31" fillId="0" borderId="55" xfId="0" applyNumberFormat="1" applyFont="1" applyBorder="1" applyAlignment="1">
      <alignment horizontal="center"/>
    </xf>
    <xf numFmtId="9" fontId="31" fillId="15" borderId="56" xfId="0" applyNumberFormat="1" applyFont="1" applyFill="1" applyBorder="1"/>
    <xf numFmtId="165" fontId="31" fillId="9" borderId="57" xfId="0" applyNumberFormat="1" applyFont="1" applyFill="1" applyBorder="1"/>
    <xf numFmtId="0" fontId="31" fillId="0" borderId="58" xfId="0" applyFont="1" applyBorder="1"/>
    <xf numFmtId="165" fontId="34" fillId="0" borderId="0" xfId="8" applyNumberFormat="1" applyFont="1"/>
    <xf numFmtId="165" fontId="31" fillId="16" borderId="0" xfId="8" applyNumberFormat="1" applyFont="1" applyFill="1"/>
    <xf numFmtId="165" fontId="0" fillId="9" borderId="0" xfId="8" applyNumberFormat="1" applyFont="1" applyFill="1"/>
    <xf numFmtId="165" fontId="31" fillId="9" borderId="0" xfId="8" applyNumberFormat="1" applyFont="1" applyFill="1"/>
    <xf numFmtId="2" fontId="34" fillId="0" borderId="0" xfId="0" applyNumberFormat="1" applyFont="1"/>
    <xf numFmtId="0" fontId="31" fillId="0" borderId="59" xfId="0" applyFont="1" applyBorder="1"/>
    <xf numFmtId="0" fontId="31" fillId="0" borderId="60" xfId="0" applyFont="1" applyBorder="1"/>
    <xf numFmtId="0" fontId="31" fillId="0" borderId="61" xfId="0" applyFont="1" applyBorder="1"/>
    <xf numFmtId="0" fontId="48" fillId="17" borderId="0" xfId="0" applyFont="1" applyFill="1" applyAlignment="1">
      <alignment horizontal="center"/>
    </xf>
    <xf numFmtId="0" fontId="34" fillId="0" borderId="62" xfId="0" applyFont="1" applyBorder="1"/>
    <xf numFmtId="9" fontId="31" fillId="15" borderId="63" xfId="0" applyNumberFormat="1" applyFont="1" applyFill="1" applyBorder="1"/>
    <xf numFmtId="0" fontId="34" fillId="0" borderId="64" xfId="0" applyFont="1" applyBorder="1"/>
    <xf numFmtId="9" fontId="31" fillId="15" borderId="65" xfId="0" applyNumberFormat="1" applyFont="1" applyFill="1" applyBorder="1"/>
    <xf numFmtId="9" fontId="31" fillId="15" borderId="66" xfId="0" applyNumberFormat="1" applyFont="1" applyFill="1" applyBorder="1"/>
    <xf numFmtId="0" fontId="31" fillId="0" borderId="66" xfId="0" applyFont="1" applyBorder="1"/>
    <xf numFmtId="0" fontId="31" fillId="0" borderId="63" xfId="0" applyFont="1" applyBorder="1"/>
    <xf numFmtId="0" fontId="40" fillId="0" borderId="0" xfId="0" applyFont="1" applyAlignment="1">
      <alignment horizontal="center" vertical="center" wrapText="1"/>
    </xf>
    <xf numFmtId="9" fontId="31" fillId="0" borderId="0" xfId="0" applyNumberFormat="1" applyFont="1"/>
    <xf numFmtId="37" fontId="31" fillId="9" borderId="68" xfId="0" applyNumberFormat="1" applyFont="1" applyFill="1" applyBorder="1"/>
    <xf numFmtId="37" fontId="31" fillId="9" borderId="54" xfId="0" applyNumberFormat="1" applyFont="1" applyFill="1" applyBorder="1"/>
    <xf numFmtId="37" fontId="31" fillId="9" borderId="66" xfId="0" applyNumberFormat="1" applyFont="1" applyFill="1" applyBorder="1"/>
    <xf numFmtId="37" fontId="31" fillId="9" borderId="63" xfId="0" applyNumberFormat="1" applyFont="1" applyFill="1" applyBorder="1"/>
    <xf numFmtId="37" fontId="31" fillId="9" borderId="65" xfId="0" applyNumberFormat="1" applyFont="1" applyFill="1" applyBorder="1"/>
    <xf numFmtId="37" fontId="31" fillId="9" borderId="69" xfId="0" applyNumberFormat="1" applyFont="1" applyFill="1" applyBorder="1"/>
    <xf numFmtId="37" fontId="31" fillId="9" borderId="70" xfId="0" applyNumberFormat="1" applyFont="1" applyFill="1" applyBorder="1"/>
    <xf numFmtId="37" fontId="31" fillId="0" borderId="0" xfId="0" applyNumberFormat="1" applyFont="1"/>
    <xf numFmtId="9" fontId="31" fillId="0" borderId="0" xfId="8" applyFont="1"/>
    <xf numFmtId="170" fontId="31" fillId="9" borderId="68" xfId="0" applyNumberFormat="1" applyFont="1" applyFill="1" applyBorder="1"/>
    <xf numFmtId="170" fontId="31" fillId="9" borderId="54" xfId="0" applyNumberFormat="1" applyFont="1" applyFill="1" applyBorder="1"/>
    <xf numFmtId="170" fontId="31" fillId="9" borderId="66" xfId="0" applyNumberFormat="1" applyFont="1" applyFill="1" applyBorder="1"/>
    <xf numFmtId="170" fontId="31" fillId="9" borderId="63" xfId="0" applyNumberFormat="1" applyFont="1" applyFill="1" applyBorder="1"/>
    <xf numFmtId="170" fontId="31" fillId="9" borderId="65" xfId="0" applyNumberFormat="1" applyFont="1" applyFill="1" applyBorder="1"/>
    <xf numFmtId="170" fontId="31" fillId="9" borderId="69" xfId="0" applyNumberFormat="1" applyFont="1" applyFill="1" applyBorder="1"/>
    <xf numFmtId="170" fontId="31" fillId="9" borderId="70" xfId="0" applyNumberFormat="1" applyFont="1" applyFill="1" applyBorder="1"/>
    <xf numFmtId="170" fontId="31" fillId="0" borderId="0" xfId="0" applyNumberFormat="1" applyFont="1"/>
    <xf numFmtId="5" fontId="31" fillId="15" borderId="68" xfId="0" applyNumberFormat="1" applyFont="1" applyFill="1" applyBorder="1"/>
    <xf numFmtId="5" fontId="31" fillId="15" borderId="54" xfId="0" applyNumberFormat="1" applyFont="1" applyFill="1" applyBorder="1"/>
    <xf numFmtId="5" fontId="31" fillId="15" borderId="66" xfId="0" applyNumberFormat="1" applyFont="1" applyFill="1" applyBorder="1"/>
    <xf numFmtId="5" fontId="31" fillId="15" borderId="63" xfId="0" applyNumberFormat="1" applyFont="1" applyFill="1" applyBorder="1"/>
    <xf numFmtId="5" fontId="31" fillId="0" borderId="0" xfId="0" applyNumberFormat="1" applyFont="1"/>
    <xf numFmtId="170" fontId="31" fillId="15" borderId="68" xfId="0" applyNumberFormat="1" applyFont="1" applyFill="1" applyBorder="1"/>
    <xf numFmtId="170" fontId="31" fillId="15" borderId="54" xfId="0" applyNumberFormat="1" applyFont="1" applyFill="1" applyBorder="1"/>
    <xf numFmtId="170" fontId="31" fillId="15" borderId="66" xfId="0" applyNumberFormat="1" applyFont="1" applyFill="1" applyBorder="1"/>
    <xf numFmtId="170" fontId="31" fillId="15" borderId="63" xfId="0" applyNumberFormat="1" applyFont="1" applyFill="1" applyBorder="1"/>
    <xf numFmtId="170" fontId="31" fillId="15" borderId="70" xfId="0" applyNumberFormat="1" applyFont="1" applyFill="1" applyBorder="1"/>
    <xf numFmtId="0" fontId="31" fillId="0" borderId="71" xfId="0" applyFont="1" applyBorder="1"/>
    <xf numFmtId="0" fontId="31" fillId="0" borderId="72" xfId="0" applyFont="1" applyBorder="1"/>
    <xf numFmtId="5" fontId="31" fillId="15" borderId="70" xfId="0" applyNumberFormat="1" applyFont="1" applyFill="1" applyBorder="1"/>
    <xf numFmtId="0" fontId="34" fillId="10" borderId="0" xfId="0" applyFont="1" applyFill="1" applyAlignment="1">
      <alignment horizontal="center" vertical="center" textRotation="90" wrapText="1"/>
    </xf>
    <xf numFmtId="165" fontId="31" fillId="16" borderId="0" xfId="8" applyNumberFormat="1" applyFont="1" applyFill="1" applyAlignment="1">
      <alignment horizontal="center"/>
    </xf>
    <xf numFmtId="44" fontId="31" fillId="0" borderId="0" xfId="25" applyFont="1" applyAlignment="1">
      <alignment horizontal="center" vertical="top"/>
    </xf>
    <xf numFmtId="0" fontId="34" fillId="10" borderId="0" xfId="0" applyFont="1" applyFill="1" applyAlignment="1">
      <alignment vertical="center" textRotation="90" wrapText="1"/>
    </xf>
    <xf numFmtId="0" fontId="40" fillId="14" borderId="16" xfId="0" applyFont="1" applyFill="1" applyBorder="1" applyAlignment="1">
      <alignment vertical="center" wrapText="1"/>
    </xf>
    <xf numFmtId="164" fontId="31" fillId="0" borderId="0" xfId="0" applyNumberFormat="1" applyFont="1" applyAlignment="1">
      <alignment horizontal="center" vertical="top"/>
    </xf>
    <xf numFmtId="0" fontId="31" fillId="0" borderId="0" xfId="0" applyFont="1" applyAlignment="1">
      <alignment horizontal="left"/>
    </xf>
    <xf numFmtId="0" fontId="40" fillId="24" borderId="0" xfId="0" applyFont="1" applyFill="1" applyAlignment="1">
      <alignment horizontal="center" vertical="center" wrapText="1"/>
    </xf>
    <xf numFmtId="0" fontId="34" fillId="0" borderId="0" xfId="0" applyFont="1" applyAlignment="1">
      <alignment horizontal="center"/>
    </xf>
    <xf numFmtId="0" fontId="34" fillId="0" borderId="0" xfId="0" applyFont="1" applyAlignment="1">
      <alignment horizontal="center" vertical="center"/>
    </xf>
    <xf numFmtId="171" fontId="31" fillId="0" borderId="0" xfId="0" applyNumberFormat="1" applyFont="1" applyAlignment="1">
      <alignment horizontal="center" vertical="top"/>
    </xf>
    <xf numFmtId="0" fontId="40" fillId="24" borderId="0" xfId="0" applyFont="1" applyFill="1" applyAlignment="1">
      <alignment vertical="center" wrapText="1"/>
    </xf>
    <xf numFmtId="0" fontId="31" fillId="0" borderId="73" xfId="0" applyFont="1" applyBorder="1"/>
    <xf numFmtId="0" fontId="31" fillId="0" borderId="74" xfId="0" applyFont="1" applyBorder="1"/>
    <xf numFmtId="0" fontId="40" fillId="24" borderId="74" xfId="0" applyFont="1" applyFill="1" applyBorder="1" applyAlignment="1">
      <alignment vertical="center" wrapText="1"/>
    </xf>
    <xf numFmtId="0" fontId="31" fillId="0" borderId="75" xfId="0" applyFont="1" applyBorder="1"/>
    <xf numFmtId="172" fontId="31" fillId="9" borderId="63" xfId="0" applyNumberFormat="1" applyFont="1" applyFill="1" applyBorder="1"/>
    <xf numFmtId="0" fontId="31" fillId="0" borderId="76" xfId="0" applyFont="1" applyBorder="1"/>
    <xf numFmtId="172" fontId="31" fillId="9" borderId="54" xfId="0" applyNumberFormat="1" applyFont="1" applyFill="1" applyBorder="1"/>
    <xf numFmtId="172" fontId="31" fillId="9" borderId="70" xfId="0" applyNumberFormat="1" applyFont="1" applyFill="1" applyBorder="1"/>
    <xf numFmtId="0" fontId="34" fillId="0" borderId="77" xfId="0" applyFont="1" applyBorder="1" applyAlignment="1">
      <alignment vertical="top"/>
    </xf>
    <xf numFmtId="0" fontId="31" fillId="0" borderId="78" xfId="0" applyFont="1" applyBorder="1"/>
    <xf numFmtId="0" fontId="31" fillId="0" borderId="79" xfId="0" applyFont="1" applyBorder="1"/>
    <xf numFmtId="0" fontId="31" fillId="0" borderId="77" xfId="0" applyFont="1" applyBorder="1"/>
    <xf numFmtId="0" fontId="2" fillId="0" borderId="80" xfId="1" applyBorder="1" applyAlignment="1"/>
    <xf numFmtId="0" fontId="2" fillId="0" borderId="78" xfId="1" applyBorder="1" applyAlignment="1"/>
    <xf numFmtId="0" fontId="2" fillId="0" borderId="79" xfId="1" applyBorder="1" applyAlignment="1"/>
    <xf numFmtId="0" fontId="0" fillId="0" borderId="81" xfId="0" applyBorder="1"/>
    <xf numFmtId="0" fontId="31" fillId="0" borderId="80" xfId="0" applyFont="1" applyBorder="1"/>
    <xf numFmtId="0" fontId="2" fillId="0" borderId="18" xfId="1" applyBorder="1"/>
    <xf numFmtId="0" fontId="2" fillId="0" borderId="77" xfId="1" applyBorder="1"/>
    <xf numFmtId="0" fontId="2" fillId="0" borderId="78" xfId="1" applyBorder="1"/>
    <xf numFmtId="0" fontId="39" fillId="25" borderId="0" xfId="0" applyFont="1" applyFill="1" applyAlignment="1">
      <alignment horizontal="center" vertical="center" textRotation="90" wrapText="1"/>
    </xf>
    <xf numFmtId="0" fontId="31" fillId="0" borderId="85" xfId="0" applyFont="1" applyBorder="1"/>
    <xf numFmtId="0" fontId="31" fillId="0" borderId="86" xfId="0" applyFont="1" applyBorder="1"/>
    <xf numFmtId="0" fontId="31" fillId="0" borderId="87" xfId="0" applyFont="1" applyBorder="1"/>
    <xf numFmtId="49" fontId="50" fillId="0" borderId="0" xfId="0" applyNumberFormat="1" applyFont="1" applyAlignment="1">
      <alignment wrapText="1"/>
    </xf>
    <xf numFmtId="49" fontId="0" fillId="0" borderId="0" xfId="0" applyNumberFormat="1" applyAlignment="1">
      <alignment wrapText="1"/>
    </xf>
    <xf numFmtId="0" fontId="31" fillId="0" borderId="106" xfId="0" applyFont="1" applyBorder="1"/>
    <xf numFmtId="0" fontId="31" fillId="0" borderId="107" xfId="0" applyFont="1" applyBorder="1"/>
    <xf numFmtId="0" fontId="31" fillId="0" borderId="108" xfId="0" applyFont="1" applyBorder="1"/>
    <xf numFmtId="0" fontId="51" fillId="0" borderId="0" xfId="0" applyFont="1" applyAlignment="1">
      <alignment vertical="top" wrapText="1"/>
    </xf>
    <xf numFmtId="0" fontId="31" fillId="0" borderId="100" xfId="0" applyFont="1" applyBorder="1"/>
    <xf numFmtId="0" fontId="51" fillId="0" borderId="0" xfId="0" applyFont="1" applyAlignment="1">
      <alignment horizontal="center" vertical="top" wrapText="1"/>
    </xf>
    <xf numFmtId="0" fontId="31" fillId="0" borderId="88" xfId="0" applyFont="1" applyBorder="1"/>
    <xf numFmtId="0" fontId="31" fillId="0" borderId="89" xfId="0" applyFont="1" applyBorder="1"/>
    <xf numFmtId="0" fontId="31" fillId="19" borderId="109" xfId="0" applyFont="1" applyFill="1" applyBorder="1" applyAlignment="1">
      <alignment horizontal="center" vertical="center" wrapText="1"/>
    </xf>
    <xf numFmtId="0" fontId="31" fillId="0" borderId="110" xfId="0" applyFont="1" applyBorder="1" applyAlignment="1">
      <alignment horizontal="center" vertical="center" wrapText="1"/>
    </xf>
    <xf numFmtId="0" fontId="31" fillId="19" borderId="110" xfId="0" applyFont="1" applyFill="1" applyBorder="1" applyAlignment="1">
      <alignment horizontal="center" vertical="center" wrapText="1"/>
    </xf>
    <xf numFmtId="169" fontId="31" fillId="0" borderId="110" xfId="0" applyNumberFormat="1" applyFont="1" applyBorder="1" applyAlignment="1">
      <alignment horizontal="center" vertical="center" wrapText="1"/>
    </xf>
    <xf numFmtId="0" fontId="31" fillId="0" borderId="111" xfId="0" applyFont="1" applyBorder="1" applyAlignment="1">
      <alignment horizontal="center" vertical="center" wrapText="1"/>
    </xf>
    <xf numFmtId="0" fontId="0" fillId="0" borderId="112" xfId="0" applyBorder="1"/>
    <xf numFmtId="37" fontId="31" fillId="9" borderId="113" xfId="0" applyNumberFormat="1" applyFont="1" applyFill="1" applyBorder="1" applyAlignment="1">
      <alignment horizontal="right" vertical="center"/>
    </xf>
    <xf numFmtId="0" fontId="31" fillId="0" borderId="114" xfId="0" applyFont="1" applyBorder="1"/>
    <xf numFmtId="2" fontId="31" fillId="0" borderId="40" xfId="0" applyNumberFormat="1" applyFont="1" applyBorder="1"/>
    <xf numFmtId="2" fontId="31" fillId="0" borderId="41" xfId="0" applyNumberFormat="1" applyFont="1" applyBorder="1"/>
    <xf numFmtId="165" fontId="31" fillId="0" borderId="0" xfId="0" applyNumberFormat="1" applyFont="1"/>
    <xf numFmtId="0" fontId="34" fillId="0" borderId="37" xfId="0" applyFont="1" applyBorder="1" applyAlignment="1">
      <alignment horizontal="left"/>
    </xf>
    <xf numFmtId="0" fontId="34" fillId="0" borderId="38" xfId="0" applyFont="1" applyBorder="1" applyAlignment="1">
      <alignment horizontal="left"/>
    </xf>
    <xf numFmtId="0" fontId="31" fillId="0" borderId="49" xfId="0" applyFont="1" applyBorder="1" applyAlignment="1">
      <alignment horizontal="center"/>
    </xf>
    <xf numFmtId="0" fontId="31" fillId="0" borderId="18" xfId="0" applyFont="1" applyBorder="1" applyAlignment="1">
      <alignment horizontal="center"/>
    </xf>
    <xf numFmtId="0" fontId="31" fillId="0" borderId="28" xfId="0" applyFont="1" applyBorder="1" applyAlignment="1">
      <alignment horizontal="center"/>
    </xf>
    <xf numFmtId="9" fontId="31" fillId="9" borderId="116" xfId="0" applyNumberFormat="1" applyFont="1" applyFill="1" applyBorder="1"/>
    <xf numFmtId="9" fontId="31" fillId="9" borderId="117" xfId="0" applyNumberFormat="1" applyFont="1" applyFill="1" applyBorder="1"/>
    <xf numFmtId="9" fontId="31" fillId="9" borderId="118" xfId="0" applyNumberFormat="1" applyFont="1" applyFill="1" applyBorder="1"/>
    <xf numFmtId="37" fontId="31" fillId="0" borderId="0" xfId="0" applyNumberFormat="1" applyFont="1" applyAlignment="1">
      <alignment horizontal="center"/>
    </xf>
    <xf numFmtId="10" fontId="31" fillId="0" borderId="0" xfId="0" applyNumberFormat="1" applyFont="1"/>
    <xf numFmtId="9" fontId="31" fillId="15" borderId="68" xfId="8" applyFont="1" applyFill="1" applyBorder="1"/>
    <xf numFmtId="9" fontId="31" fillId="15" borderId="54" xfId="8" applyFont="1" applyFill="1" applyBorder="1"/>
    <xf numFmtId="9" fontId="31" fillId="15" borderId="66" xfId="8" applyFont="1" applyFill="1" applyBorder="1"/>
    <xf numFmtId="173" fontId="31" fillId="9" borderId="68" xfId="27" applyNumberFormat="1" applyFont="1" applyFill="1" applyBorder="1"/>
    <xf numFmtId="173" fontId="31" fillId="9" borderId="54" xfId="27" applyNumberFormat="1" applyFont="1" applyFill="1" applyBorder="1"/>
    <xf numFmtId="173" fontId="31" fillId="9" borderId="66" xfId="27" applyNumberFormat="1" applyFont="1" applyFill="1" applyBorder="1"/>
    <xf numFmtId="173" fontId="31" fillId="9" borderId="63" xfId="27" applyNumberFormat="1" applyFont="1" applyFill="1" applyBorder="1"/>
    <xf numFmtId="173" fontId="31" fillId="9" borderId="70" xfId="27" applyNumberFormat="1" applyFont="1" applyFill="1" applyBorder="1"/>
    <xf numFmtId="0" fontId="31" fillId="0" borderId="119" xfId="0" applyFont="1" applyBorder="1"/>
    <xf numFmtId="174" fontId="31" fillId="0" borderId="0" xfId="0" applyNumberFormat="1" applyFont="1"/>
    <xf numFmtId="0" fontId="31" fillId="0" borderId="120" xfId="0" applyFont="1" applyBorder="1"/>
    <xf numFmtId="0" fontId="34" fillId="0" borderId="123" xfId="0" applyFont="1" applyBorder="1" applyAlignment="1">
      <alignment vertical="top"/>
    </xf>
    <xf numFmtId="0" fontId="31" fillId="0" borderId="17" xfId="0" applyFont="1" applyBorder="1"/>
    <xf numFmtId="0" fontId="31" fillId="0" borderId="122" xfId="0" applyFont="1" applyBorder="1"/>
    <xf numFmtId="0" fontId="31" fillId="0" borderId="125" xfId="0" applyFont="1" applyBorder="1"/>
    <xf numFmtId="0" fontId="2" fillId="0" borderId="21" xfId="1" applyFill="1" applyBorder="1" applyAlignment="1"/>
    <xf numFmtId="0" fontId="2" fillId="0" borderId="18" xfId="1" applyFill="1" applyBorder="1" applyAlignment="1"/>
    <xf numFmtId="0" fontId="2" fillId="0" borderId="127" xfId="1" applyFill="1" applyBorder="1" applyAlignment="1"/>
    <xf numFmtId="0" fontId="2" fillId="0" borderId="80" xfId="1" applyFill="1" applyBorder="1" applyAlignment="1">
      <alignment vertical="top"/>
    </xf>
    <xf numFmtId="0" fontId="2" fillId="0" borderId="78" xfId="1" applyFill="1" applyBorder="1" applyAlignment="1">
      <alignment vertical="top"/>
    </xf>
    <xf numFmtId="0" fontId="2" fillId="0" borderId="79" xfId="1" applyFill="1" applyBorder="1" applyAlignment="1">
      <alignment vertical="top"/>
    </xf>
    <xf numFmtId="0" fontId="31" fillId="0" borderId="80" xfId="0" applyFont="1" applyBorder="1" applyAlignment="1">
      <alignment vertical="top" wrapText="1"/>
    </xf>
    <xf numFmtId="0" fontId="31" fillId="0" borderId="78" xfId="0" applyFont="1" applyBorder="1" applyAlignment="1">
      <alignment vertical="top" wrapText="1"/>
    </xf>
    <xf numFmtId="0" fontId="31" fillId="0" borderId="79" xfId="0" applyFont="1" applyBorder="1" applyAlignment="1">
      <alignment vertical="top" wrapText="1"/>
    </xf>
    <xf numFmtId="0" fontId="31" fillId="0" borderId="128" xfId="0" applyFont="1" applyBorder="1" applyAlignment="1">
      <alignment vertical="top" wrapText="1"/>
    </xf>
    <xf numFmtId="0" fontId="31" fillId="0" borderId="17" xfId="0" applyFont="1" applyBorder="1" applyAlignment="1">
      <alignment vertical="top" wrapText="1"/>
    </xf>
    <xf numFmtId="0" fontId="31" fillId="0" borderId="124" xfId="0" applyFont="1" applyBorder="1" applyAlignment="1">
      <alignment vertical="top" wrapText="1"/>
    </xf>
    <xf numFmtId="0" fontId="31" fillId="0" borderId="80" xfId="0" applyFont="1" applyBorder="1" applyAlignment="1">
      <alignment vertical="top"/>
    </xf>
    <xf numFmtId="0" fontId="31" fillId="0" borderId="78" xfId="0" applyFont="1" applyBorder="1" applyAlignment="1">
      <alignment vertical="top"/>
    </xf>
    <xf numFmtId="0" fontId="31" fillId="0" borderId="79" xfId="0" applyFont="1" applyBorder="1" applyAlignment="1">
      <alignment vertical="top"/>
    </xf>
    <xf numFmtId="0" fontId="31" fillId="0" borderId="133" xfId="0" applyFont="1" applyBorder="1" applyAlignment="1">
      <alignment vertical="top"/>
    </xf>
    <xf numFmtId="0" fontId="31" fillId="0" borderId="132" xfId="0" applyFont="1" applyBorder="1" applyAlignment="1">
      <alignment vertical="top"/>
    </xf>
    <xf numFmtId="0" fontId="31" fillId="0" borderId="130" xfId="0" applyFont="1" applyBorder="1" applyAlignment="1">
      <alignment vertical="top"/>
    </xf>
    <xf numFmtId="0" fontId="31" fillId="0" borderId="134" xfId="0" applyFont="1" applyBorder="1" applyAlignment="1">
      <alignment vertical="top"/>
    </xf>
    <xf numFmtId="0" fontId="31" fillId="0" borderId="135" xfId="0" applyFont="1" applyBorder="1" applyAlignment="1">
      <alignment vertical="top"/>
    </xf>
    <xf numFmtId="0" fontId="31" fillId="0" borderId="0" xfId="0" applyFont="1" applyAlignment="1">
      <alignment vertical="top"/>
    </xf>
    <xf numFmtId="0" fontId="31" fillId="0" borderId="122" xfId="0" applyFont="1" applyBorder="1" applyAlignment="1">
      <alignment vertical="top"/>
    </xf>
    <xf numFmtId="0" fontId="31" fillId="0" borderId="125" xfId="0" applyFont="1" applyBorder="1" applyAlignment="1">
      <alignment vertical="top"/>
    </xf>
    <xf numFmtId="0" fontId="31" fillId="0" borderId="137" xfId="0" applyFont="1" applyBorder="1" applyAlignment="1">
      <alignment vertical="top"/>
    </xf>
    <xf numFmtId="0" fontId="52" fillId="0" borderId="0" xfId="0" applyFont="1" applyAlignment="1">
      <alignment horizontal="left" vertical="center"/>
    </xf>
    <xf numFmtId="9" fontId="27" fillId="0" borderId="0" xfId="8" applyFont="1" applyFill="1"/>
    <xf numFmtId="167" fontId="37" fillId="0" borderId="0" xfId="26" applyNumberFormat="1" applyFont="1"/>
    <xf numFmtId="0" fontId="0" fillId="0" borderId="0" xfId="0" applyAlignment="1">
      <alignment horizontal="right"/>
    </xf>
    <xf numFmtId="14" fontId="0" fillId="0" borderId="0" xfId="0" applyNumberFormat="1"/>
    <xf numFmtId="0" fontId="40" fillId="14" borderId="15" xfId="0" applyFont="1" applyFill="1" applyBorder="1" applyAlignment="1">
      <alignment horizontal="center" vertical="center" wrapText="1"/>
    </xf>
    <xf numFmtId="0" fontId="40" fillId="14" borderId="16" xfId="0" applyFont="1" applyFill="1" applyBorder="1" applyAlignment="1">
      <alignment horizontal="center" vertical="center" wrapText="1"/>
    </xf>
    <xf numFmtId="0" fontId="31" fillId="0" borderId="126" xfId="0" applyFont="1" applyBorder="1"/>
    <xf numFmtId="0" fontId="31" fillId="0" borderId="78" xfId="0" applyFont="1" applyBorder="1"/>
    <xf numFmtId="0" fontId="31" fillId="0" borderId="79" xfId="0" applyFont="1" applyBorder="1"/>
    <xf numFmtId="0" fontId="31" fillId="0" borderId="77" xfId="0" applyFont="1" applyBorder="1" applyAlignment="1">
      <alignment horizontal="center" vertical="top" wrapText="1"/>
    </xf>
    <xf numFmtId="0" fontId="31" fillId="0" borderId="78" xfId="0" applyFont="1" applyBorder="1" applyAlignment="1">
      <alignment horizontal="center" vertical="top" wrapText="1"/>
    </xf>
    <xf numFmtId="0" fontId="31" fillId="0" borderId="77" xfId="0" applyFont="1" applyBorder="1" applyAlignment="1">
      <alignment horizontal="center" vertical="top"/>
    </xf>
    <xf numFmtId="0" fontId="31" fillId="0" borderId="78" xfId="0" applyFont="1" applyBorder="1" applyAlignment="1">
      <alignment horizontal="center" vertical="top"/>
    </xf>
    <xf numFmtId="0" fontId="31" fillId="0" borderId="129" xfId="0" applyFont="1" applyBorder="1"/>
    <xf numFmtId="0" fontId="31" fillId="0" borderId="130" xfId="0" applyFont="1" applyBorder="1"/>
    <xf numFmtId="0" fontId="31" fillId="0" borderId="131" xfId="0" applyFont="1" applyBorder="1"/>
    <xf numFmtId="0" fontId="31" fillId="0" borderId="132" xfId="0" applyFont="1" applyBorder="1" applyAlignment="1">
      <alignment horizontal="center" vertical="top"/>
    </xf>
    <xf numFmtId="0" fontId="31" fillId="0" borderId="130" xfId="0" applyFont="1" applyBorder="1" applyAlignment="1">
      <alignment horizontal="center" vertical="top"/>
    </xf>
    <xf numFmtId="0" fontId="31" fillId="0" borderId="77" xfId="0" applyFont="1" applyBorder="1" applyAlignment="1">
      <alignment horizontal="left"/>
    </xf>
    <xf numFmtId="0" fontId="31" fillId="0" borderId="78" xfId="0" applyFont="1" applyBorder="1" applyAlignment="1">
      <alignment horizontal="left"/>
    </xf>
    <xf numFmtId="0" fontId="31" fillId="0" borderId="79" xfId="0" applyFont="1" applyBorder="1" applyAlignment="1">
      <alignment horizontal="left"/>
    </xf>
    <xf numFmtId="0" fontId="2" fillId="0" borderId="77" xfId="1" applyBorder="1" applyAlignment="1">
      <alignment horizontal="center" wrapText="1"/>
    </xf>
    <xf numFmtId="0" fontId="2" fillId="0" borderId="78" xfId="1" applyBorder="1" applyAlignment="1">
      <alignment horizontal="center"/>
    </xf>
    <xf numFmtId="0" fontId="2" fillId="0" borderId="79" xfId="1" applyBorder="1" applyAlignment="1">
      <alignment horizontal="center"/>
    </xf>
    <xf numFmtId="0" fontId="34" fillId="0" borderId="121" xfId="0" applyFont="1" applyBorder="1" applyAlignment="1">
      <alignment horizontal="left" vertical="center"/>
    </xf>
    <xf numFmtId="0" fontId="34" fillId="0" borderId="122" xfId="0" applyFont="1" applyBorder="1" applyAlignment="1">
      <alignment horizontal="left" vertical="center"/>
    </xf>
    <xf numFmtId="0" fontId="34" fillId="0" borderId="136" xfId="0" applyFont="1" applyBorder="1" applyAlignment="1">
      <alignment horizontal="left" vertical="center"/>
    </xf>
    <xf numFmtId="0" fontId="34" fillId="0" borderId="123" xfId="0" applyFont="1" applyBorder="1" applyAlignment="1">
      <alignment horizontal="center" vertical="top"/>
    </xf>
    <xf numFmtId="0" fontId="34" fillId="0" borderId="17" xfId="0" applyFont="1" applyBorder="1" applyAlignment="1">
      <alignment horizontal="center" vertical="top"/>
    </xf>
    <xf numFmtId="0" fontId="34" fillId="0" borderId="124" xfId="0" applyFont="1" applyBorder="1" applyAlignment="1">
      <alignment horizontal="center" vertical="top"/>
    </xf>
    <xf numFmtId="0" fontId="2" fillId="0" borderId="77" xfId="1" applyFill="1" applyBorder="1" applyAlignment="1">
      <alignment horizontal="center" vertical="top"/>
    </xf>
    <xf numFmtId="0" fontId="2" fillId="0" borderId="78" xfId="1" applyFill="1" applyBorder="1" applyAlignment="1">
      <alignment horizontal="center" vertical="top"/>
    </xf>
    <xf numFmtId="0" fontId="31" fillId="0" borderId="135" xfId="0" applyFont="1" applyBorder="1" applyAlignment="1">
      <alignment horizontal="left" vertical="center"/>
    </xf>
    <xf numFmtId="0" fontId="40" fillId="17" borderId="24" xfId="0" applyFont="1" applyFill="1" applyBorder="1" applyAlignment="1">
      <alignment horizontal="center"/>
    </xf>
    <xf numFmtId="0" fontId="40" fillId="17" borderId="0" xfId="0" applyFont="1" applyFill="1" applyAlignment="1">
      <alignment horizontal="center"/>
    </xf>
    <xf numFmtId="0" fontId="2" fillId="0" borderId="77" xfId="1" applyFill="1" applyBorder="1" applyAlignment="1">
      <alignment horizontal="center"/>
    </xf>
    <xf numFmtId="0" fontId="2" fillId="0" borderId="78" xfId="1" applyFill="1" applyBorder="1" applyAlignment="1">
      <alignment horizontal="center"/>
    </xf>
    <xf numFmtId="0" fontId="34" fillId="27" borderId="0" xfId="0" applyFont="1" applyFill="1" applyAlignment="1">
      <alignment horizontal="center" vertical="center" textRotation="90"/>
    </xf>
    <xf numFmtId="0" fontId="40" fillId="14" borderId="67" xfId="0" applyFont="1" applyFill="1" applyBorder="1" applyAlignment="1">
      <alignment horizontal="center" vertical="center" wrapText="1"/>
    </xf>
    <xf numFmtId="0" fontId="34" fillId="24" borderId="0" xfId="0" applyFont="1" applyFill="1" applyAlignment="1">
      <alignment horizontal="center" vertical="center" textRotation="90"/>
    </xf>
    <xf numFmtId="0" fontId="34" fillId="24" borderId="71" xfId="0" applyFont="1" applyFill="1" applyBorder="1" applyAlignment="1">
      <alignment horizontal="center" vertical="center" textRotation="90"/>
    </xf>
    <xf numFmtId="0" fontId="40" fillId="14" borderId="0" xfId="0" applyFont="1" applyFill="1" applyAlignment="1">
      <alignment horizontal="center" vertical="center" wrapText="1"/>
    </xf>
    <xf numFmtId="0" fontId="40" fillId="14" borderId="71" xfId="0" applyFont="1" applyFill="1" applyBorder="1" applyAlignment="1">
      <alignment horizontal="center" vertical="center" wrapText="1"/>
    </xf>
    <xf numFmtId="0" fontId="34" fillId="10" borderId="0" xfId="0" applyFont="1" applyFill="1" applyAlignment="1">
      <alignment horizontal="center" vertical="center" textRotation="90" wrapText="1"/>
    </xf>
    <xf numFmtId="0" fontId="49" fillId="22" borderId="0" xfId="0" applyFont="1" applyFill="1" applyAlignment="1">
      <alignment horizontal="center" vertical="center" textRotation="90" wrapText="1"/>
    </xf>
    <xf numFmtId="0" fontId="40" fillId="21" borderId="0" xfId="0" applyFont="1" applyFill="1" applyAlignment="1">
      <alignment horizontal="center" vertical="center" textRotation="90"/>
    </xf>
    <xf numFmtId="0" fontId="0" fillId="0" borderId="0" xfId="0" applyAlignment="1">
      <alignment horizontal="center" vertical="center" textRotation="90"/>
    </xf>
    <xf numFmtId="0" fontId="34" fillId="0" borderId="37" xfId="0" applyFont="1" applyBorder="1" applyAlignment="1">
      <alignment horizontal="center"/>
    </xf>
    <xf numFmtId="0" fontId="34" fillId="0" borderId="38" xfId="0" applyFont="1" applyBorder="1" applyAlignment="1">
      <alignment horizontal="center"/>
    </xf>
    <xf numFmtId="0" fontId="34" fillId="0" borderId="39" xfId="0" applyFont="1" applyBorder="1" applyAlignment="1">
      <alignment horizontal="center"/>
    </xf>
    <xf numFmtId="0" fontId="31" fillId="0" borderId="40" xfId="0" applyFont="1" applyBorder="1"/>
    <xf numFmtId="0" fontId="31" fillId="0" borderId="41" xfId="0" applyFont="1" applyBorder="1"/>
    <xf numFmtId="2" fontId="31" fillId="0" borderId="49" xfId="0" applyNumberFormat="1" applyFont="1" applyBorder="1" applyAlignment="1">
      <alignment horizontal="center" wrapText="1"/>
    </xf>
    <xf numFmtId="2" fontId="31" fillId="0" borderId="28" xfId="0" applyNumberFormat="1" applyFont="1" applyBorder="1" applyAlignment="1">
      <alignment horizontal="center" wrapText="1"/>
    </xf>
    <xf numFmtId="2" fontId="31" fillId="0" borderId="47" xfId="0" applyNumberFormat="1" applyFont="1" applyBorder="1" applyAlignment="1">
      <alignment horizontal="center" wrapText="1"/>
    </xf>
    <xf numFmtId="165" fontId="31" fillId="0" borderId="50" xfId="0" applyNumberFormat="1" applyFont="1" applyBorder="1" applyAlignment="1">
      <alignment horizontal="center" wrapText="1"/>
    </xf>
    <xf numFmtId="165" fontId="31" fillId="0" borderId="115" xfId="0" applyNumberFormat="1" applyFont="1" applyBorder="1" applyAlignment="1">
      <alignment horizontal="center" wrapText="1"/>
    </xf>
    <xf numFmtId="165" fontId="31" fillId="0" borderId="51" xfId="0" applyNumberFormat="1" applyFont="1" applyBorder="1" applyAlignment="1">
      <alignment horizontal="center" wrapText="1"/>
    </xf>
    <xf numFmtId="0" fontId="42" fillId="0" borderId="17" xfId="0" applyFont="1" applyBorder="1"/>
    <xf numFmtId="0" fontId="31" fillId="16" borderId="21" xfId="0" applyFont="1" applyFill="1" applyBorder="1" applyAlignment="1">
      <alignment horizontal="center" wrapText="1"/>
    </xf>
    <xf numFmtId="0" fontId="31" fillId="16" borderId="22" xfId="0" applyFont="1" applyFill="1" applyBorder="1" applyAlignment="1">
      <alignment horizontal="center" wrapText="1"/>
    </xf>
    <xf numFmtId="0" fontId="0" fillId="0" borderId="0" xfId="0" applyAlignment="1">
      <alignment horizontal="center"/>
    </xf>
    <xf numFmtId="0" fontId="40" fillId="25" borderId="0" xfId="0" applyFont="1" applyFill="1" applyAlignment="1">
      <alignment horizontal="center" vertical="center" textRotation="90" wrapText="1"/>
    </xf>
    <xf numFmtId="0" fontId="39" fillId="25" borderId="0" xfId="0" applyFont="1" applyFill="1" applyAlignment="1">
      <alignment horizontal="center" vertical="center" textRotation="90" wrapText="1"/>
    </xf>
    <xf numFmtId="0" fontId="31" fillId="0" borderId="25" xfId="0" applyFont="1" applyBorder="1" applyAlignment="1">
      <alignment horizontal="center"/>
    </xf>
    <xf numFmtId="0" fontId="31" fillId="0" borderId="26" xfId="0" applyFont="1" applyBorder="1" applyAlignment="1">
      <alignment horizontal="center"/>
    </xf>
    <xf numFmtId="0" fontId="31" fillId="0" borderId="27" xfId="0" applyFont="1" applyBorder="1" applyAlignment="1">
      <alignment horizontal="center"/>
    </xf>
    <xf numFmtId="0" fontId="45" fillId="18" borderId="82" xfId="0" applyFont="1" applyFill="1" applyBorder="1" applyAlignment="1">
      <alignment horizontal="center"/>
    </xf>
    <xf numFmtId="0" fontId="45" fillId="18" borderId="83" xfId="0" applyFont="1" applyFill="1" applyBorder="1" applyAlignment="1">
      <alignment horizontal="center"/>
    </xf>
    <xf numFmtId="0" fontId="0" fillId="0" borderId="83" xfId="0" applyBorder="1"/>
    <xf numFmtId="0" fontId="0" fillId="0" borderId="84" xfId="0" applyBorder="1"/>
    <xf numFmtId="0" fontId="34" fillId="26" borderId="88" xfId="0" applyFont="1" applyFill="1" applyBorder="1" applyAlignment="1">
      <alignment horizontal="center"/>
    </xf>
    <xf numFmtId="0" fontId="34" fillId="26" borderId="89" xfId="0" applyFont="1" applyFill="1" applyBorder="1" applyAlignment="1">
      <alignment horizontal="center"/>
    </xf>
    <xf numFmtId="0" fontId="34" fillId="26" borderId="90" xfId="0" applyFont="1" applyFill="1" applyBorder="1" applyAlignment="1">
      <alignment horizontal="center"/>
    </xf>
    <xf numFmtId="0" fontId="31" fillId="0" borderId="91" xfId="0" applyFont="1" applyBorder="1" applyAlignment="1">
      <alignment horizontal="left"/>
    </xf>
    <xf numFmtId="0" fontId="31" fillId="0" borderId="92" xfId="0" applyFont="1" applyBorder="1" applyAlignment="1">
      <alignment horizontal="left"/>
    </xf>
    <xf numFmtId="0" fontId="31" fillId="0" borderId="93" xfId="0" applyFont="1" applyBorder="1" applyAlignment="1">
      <alignment horizontal="left"/>
    </xf>
    <xf numFmtId="0" fontId="31" fillId="0" borderId="94" xfId="0" applyFont="1" applyBorder="1" applyAlignment="1">
      <alignment horizontal="left"/>
    </xf>
    <xf numFmtId="0" fontId="31" fillId="0" borderId="95" xfId="0" applyFont="1" applyBorder="1" applyAlignment="1">
      <alignment horizontal="left"/>
    </xf>
    <xf numFmtId="0" fontId="31" fillId="0" borderId="96" xfId="0" applyFont="1" applyBorder="1" applyAlignment="1">
      <alignment horizontal="left"/>
    </xf>
    <xf numFmtId="0" fontId="34" fillId="0" borderId="97" xfId="0" applyFont="1" applyBorder="1" applyAlignment="1">
      <alignment horizontal="center" vertical="center" wrapText="1"/>
    </xf>
    <xf numFmtId="0" fontId="34" fillId="0" borderId="98" xfId="0" applyFont="1" applyBorder="1" applyAlignment="1">
      <alignment horizontal="center" vertical="center" wrapText="1"/>
    </xf>
    <xf numFmtId="0" fontId="34" fillId="0" borderId="99" xfId="0" applyFont="1" applyBorder="1" applyAlignment="1">
      <alignment horizontal="center" vertical="center" wrapText="1"/>
    </xf>
    <xf numFmtId="0" fontId="34" fillId="0" borderId="100" xfId="0" applyFont="1" applyBorder="1" applyAlignment="1">
      <alignment horizontal="center" vertical="center" wrapText="1"/>
    </xf>
    <xf numFmtId="0" fontId="34" fillId="0" borderId="0" xfId="0" applyFont="1" applyAlignment="1">
      <alignment horizontal="center" vertical="center" wrapText="1"/>
    </xf>
    <xf numFmtId="0" fontId="34" fillId="0" borderId="101" xfId="0" applyFont="1" applyBorder="1" applyAlignment="1">
      <alignment horizontal="center" vertical="center" wrapText="1"/>
    </xf>
    <xf numFmtId="0" fontId="34" fillId="0" borderId="102" xfId="0" applyFont="1" applyBorder="1" applyAlignment="1">
      <alignment horizontal="center" vertical="center" wrapText="1"/>
    </xf>
    <xf numFmtId="0" fontId="34" fillId="0" borderId="103" xfId="0" applyFont="1" applyBorder="1" applyAlignment="1">
      <alignment horizontal="center" vertical="center" wrapText="1"/>
    </xf>
    <xf numFmtId="0" fontId="34" fillId="0" borderId="104" xfId="0" applyFont="1" applyBorder="1" applyAlignment="1">
      <alignment horizontal="center" vertical="center" wrapText="1"/>
    </xf>
    <xf numFmtId="3" fontId="34" fillId="0" borderId="97" xfId="0" applyNumberFormat="1" applyFont="1" applyBorder="1" applyAlignment="1">
      <alignment horizontal="center" vertical="center"/>
    </xf>
    <xf numFmtId="3" fontId="34" fillId="0" borderId="98" xfId="0" applyNumberFormat="1" applyFont="1" applyBorder="1" applyAlignment="1">
      <alignment horizontal="center" vertical="center"/>
    </xf>
    <xf numFmtId="3" fontId="34" fillId="0" borderId="105" xfId="0" applyNumberFormat="1" applyFont="1" applyBorder="1" applyAlignment="1">
      <alignment horizontal="center" vertical="center"/>
    </xf>
    <xf numFmtId="0" fontId="51" fillId="0" borderId="97" xfId="0" applyFont="1" applyBorder="1" applyAlignment="1">
      <alignment horizontal="center" vertical="top" wrapText="1"/>
    </xf>
    <xf numFmtId="0" fontId="51" fillId="0" borderId="98" xfId="0" applyFont="1" applyBorder="1" applyAlignment="1">
      <alignment horizontal="center" vertical="top" wrapText="1"/>
    </xf>
    <xf numFmtId="0" fontId="51" fillId="0" borderId="99" xfId="0" applyFont="1" applyBorder="1" applyAlignment="1">
      <alignment horizontal="center" vertical="top" wrapText="1"/>
    </xf>
    <xf numFmtId="0" fontId="51" fillId="0" borderId="100" xfId="0" applyFont="1" applyBorder="1" applyAlignment="1">
      <alignment horizontal="center" vertical="top" wrapText="1"/>
    </xf>
    <xf numFmtId="0" fontId="51" fillId="0" borderId="0" xfId="0" applyFont="1" applyAlignment="1">
      <alignment horizontal="center" vertical="top" wrapText="1"/>
    </xf>
    <xf numFmtId="0" fontId="51" fillId="0" borderId="101" xfId="0" applyFont="1" applyBorder="1" applyAlignment="1">
      <alignment horizontal="center" vertical="top" wrapText="1"/>
    </xf>
    <xf numFmtId="0" fontId="51" fillId="0" borderId="102" xfId="0" applyFont="1" applyBorder="1" applyAlignment="1">
      <alignment horizontal="center" vertical="top" wrapText="1"/>
    </xf>
    <xf numFmtId="0" fontId="51" fillId="0" borderId="103" xfId="0" applyFont="1" applyBorder="1" applyAlignment="1">
      <alignment horizontal="center" vertical="top" wrapText="1"/>
    </xf>
    <xf numFmtId="0" fontId="51" fillId="0" borderId="104" xfId="0" applyFont="1" applyBorder="1" applyAlignment="1">
      <alignment horizontal="center" vertical="top" wrapText="1"/>
    </xf>
    <xf numFmtId="0" fontId="31" fillId="0" borderId="77" xfId="0" applyFont="1" applyBorder="1"/>
    <xf numFmtId="0" fontId="31" fillId="0" borderId="77" xfId="0" applyFont="1" applyBorder="1" applyAlignment="1">
      <alignment horizontal="center"/>
    </xf>
    <xf numFmtId="0" fontId="31" fillId="0" borderId="78" xfId="0" applyFont="1" applyBorder="1" applyAlignment="1">
      <alignment horizontal="center"/>
    </xf>
    <xf numFmtId="0" fontId="2" fillId="0" borderId="77" xfId="1" applyBorder="1" applyAlignment="1">
      <alignment horizontal="center"/>
    </xf>
    <xf numFmtId="0" fontId="34" fillId="0" borderId="77" xfId="0" applyFont="1" applyBorder="1" applyAlignment="1">
      <alignment horizontal="left" vertical="center"/>
    </xf>
    <xf numFmtId="0" fontId="34" fillId="0" borderId="78" xfId="0" applyFont="1" applyBorder="1" applyAlignment="1">
      <alignment horizontal="left" vertical="center"/>
    </xf>
    <xf numFmtId="0" fontId="34" fillId="0" borderId="77" xfId="0" applyFont="1" applyBorder="1" applyAlignment="1">
      <alignment horizontal="center" vertical="top"/>
    </xf>
    <xf numFmtId="0" fontId="34" fillId="0" borderId="78" xfId="0" applyFont="1" applyBorder="1" applyAlignment="1">
      <alignment horizontal="center" vertical="top"/>
    </xf>
    <xf numFmtId="0" fontId="34" fillId="0" borderId="79" xfId="0" applyFont="1" applyBorder="1" applyAlignment="1">
      <alignment horizontal="center" vertical="top"/>
    </xf>
    <xf numFmtId="0" fontId="31" fillId="0" borderId="18" xfId="0" applyFont="1" applyBorder="1" applyAlignment="1">
      <alignment horizontal="left" vertical="center"/>
    </xf>
    <xf numFmtId="0" fontId="34" fillId="23" borderId="0" xfId="0" applyFont="1" applyFill="1" applyAlignment="1">
      <alignment horizontal="center" vertical="center" textRotation="90"/>
    </xf>
    <xf numFmtId="0" fontId="40" fillId="24" borderId="0" xfId="0" applyFont="1" applyFill="1" applyAlignment="1">
      <alignment horizontal="center" vertical="center" wrapText="1"/>
    </xf>
    <xf numFmtId="0" fontId="40" fillId="21" borderId="0" xfId="0" applyFont="1" applyFill="1" applyAlignment="1">
      <alignment horizontal="center" vertical="center" textRotation="90" wrapText="1"/>
    </xf>
    <xf numFmtId="0" fontId="39" fillId="21" borderId="0" xfId="0" applyFont="1" applyFill="1" applyAlignment="1">
      <alignment horizontal="center" vertical="center" textRotation="90" wrapText="1"/>
    </xf>
    <xf numFmtId="0" fontId="31" fillId="0" borderId="45" xfId="0" applyFont="1" applyBorder="1" applyAlignment="1">
      <alignment horizontal="left"/>
    </xf>
    <xf numFmtId="0" fontId="31" fillId="0" borderId="46" xfId="0" applyFont="1" applyBorder="1" applyAlignment="1">
      <alignment horizontal="left"/>
    </xf>
    <xf numFmtId="0" fontId="31" fillId="0" borderId="18" xfId="0" applyFont="1" applyBorder="1" applyAlignment="1">
      <alignment horizontal="center" vertical="center" wrapText="1"/>
    </xf>
    <xf numFmtId="0" fontId="31" fillId="0" borderId="17" xfId="0" applyFont="1" applyBorder="1" applyAlignment="1">
      <alignment horizontal="center" vertical="center" wrapText="1"/>
    </xf>
    <xf numFmtId="0" fontId="31" fillId="0" borderId="50" xfId="0" applyFont="1" applyBorder="1" applyAlignment="1">
      <alignment horizontal="center" wrapText="1"/>
    </xf>
    <xf numFmtId="0" fontId="31" fillId="0" borderId="51" xfId="0" applyFont="1" applyBorder="1" applyAlignment="1">
      <alignment horizontal="center" wrapText="1"/>
    </xf>
    <xf numFmtId="0" fontId="0" fillId="0" borderId="0" xfId="0"/>
    <xf numFmtId="0" fontId="0" fillId="0" borderId="23" xfId="0" applyBorder="1"/>
    <xf numFmtId="0" fontId="40" fillId="17" borderId="0" xfId="0" applyFont="1" applyFill="1" applyAlignment="1">
      <alignment horizontal="center" vertical="center" textRotation="90" wrapText="1"/>
    </xf>
    <xf numFmtId="0" fontId="39" fillId="0" borderId="0" xfId="0" applyFont="1" applyAlignment="1">
      <alignment horizontal="center" vertical="center" textRotation="90" wrapText="1"/>
    </xf>
    <xf numFmtId="0" fontId="45" fillId="18" borderId="25" xfId="0" applyFont="1" applyFill="1" applyBorder="1" applyAlignment="1">
      <alignment horizontal="center"/>
    </xf>
    <xf numFmtId="0" fontId="45" fillId="18" borderId="26" xfId="0" applyFont="1" applyFill="1" applyBorder="1" applyAlignment="1">
      <alignment horizontal="center"/>
    </xf>
    <xf numFmtId="0" fontId="45" fillId="18" borderId="27" xfId="0" applyFont="1" applyFill="1" applyBorder="1" applyAlignment="1">
      <alignment horizontal="center"/>
    </xf>
    <xf numFmtId="0" fontId="17" fillId="0" borderId="0" xfId="9"/>
    <xf numFmtId="0" fontId="7" fillId="0" borderId="0" xfId="9" applyFont="1"/>
    <xf numFmtId="0" fontId="24" fillId="0" borderId="5" xfId="10" applyFont="1">
      <alignment wrapText="1"/>
    </xf>
    <xf numFmtId="0" fontId="17" fillId="0" borderId="5" xfId="9" applyBorder="1"/>
    <xf numFmtId="0" fontId="13" fillId="2" borderId="0" xfId="0" applyFont="1" applyFill="1" applyAlignment="1">
      <alignment horizontal="center"/>
    </xf>
    <xf numFmtId="0" fontId="0" fillId="2" borderId="0" xfId="0" applyFill="1"/>
  </cellXfs>
  <cellStyles count="28">
    <cellStyle name="Body: normal cell" xfId="5" xr:uid="{00000000-0005-0000-0000-000000000000}"/>
    <cellStyle name="Body: normal cell 2" xfId="11" xr:uid="{302A8535-EF51-406D-9F09-9001D25AAB20}"/>
    <cellStyle name="Body: normal cell 3" xfId="18" xr:uid="{5646201A-E67F-4158-AC0E-63A99F2EF262}"/>
    <cellStyle name="Comma 2" xfId="27" xr:uid="{2D9210EE-48B8-4E20-AC08-D7EE23E5A6CF}"/>
    <cellStyle name="Currency" xfId="25" builtinId="4"/>
    <cellStyle name="Font: Calibri, 9pt regular" xfId="2" xr:uid="{00000000-0005-0000-0000-000001000000}"/>
    <cellStyle name="Font: Calibri, 9pt regular 2" xfId="14" xr:uid="{FB548D06-65A6-40FA-97FC-AE99C7DD1D1C}"/>
    <cellStyle name="Font: Calibri, 9pt regular 3" xfId="19" xr:uid="{DED189DA-7AE7-44F6-ABCE-1B0616217E58}"/>
    <cellStyle name="Footnotes: top row" xfId="7" xr:uid="{00000000-0005-0000-0000-000002000000}"/>
    <cellStyle name="Footnotes: top row 2" xfId="10" xr:uid="{A38393EC-91E7-4B18-85F0-F99D7914A5F7}"/>
    <cellStyle name="Footnotes: top row 3" xfId="20" xr:uid="{C1EF6EAD-1B45-435B-B0A6-20CAD2E475A6}"/>
    <cellStyle name="Header: bottom row" xfId="3" xr:uid="{00000000-0005-0000-0000-000003000000}"/>
    <cellStyle name="Header: bottom row 2" xfId="13" xr:uid="{411EBDF3-BE70-43DB-B402-DA378359BD4D}"/>
    <cellStyle name="Header: bottom row 3" xfId="21" xr:uid="{D7795A50-7FAA-4E97-B50E-1C621167FFBC}"/>
    <cellStyle name="Hyperlink" xfId="1" builtinId="8"/>
    <cellStyle name="Normal" xfId="0" builtinId="0"/>
    <cellStyle name="Normal 2" xfId="9" xr:uid="{B3297951-8F9F-48E7-A902-E6053AEFC6DA}"/>
    <cellStyle name="Normal 3" xfId="24" xr:uid="{F2B436AD-88C6-4678-B909-CF34813C5C2C}"/>
    <cellStyle name="Normal 3 2" xfId="26" xr:uid="{C84A21B1-5A4B-4B8D-BC1E-A838A19837B5}"/>
    <cellStyle name="Normal 4" xfId="17" xr:uid="{90C20F15-07F3-4557-8A21-B84C32BCCFBD}"/>
    <cellStyle name="Normal 5" xfId="16" xr:uid="{B48DABF3-9075-4A92-9FE4-58ED17FCA3D1}"/>
    <cellStyle name="Parent row" xfId="6" xr:uid="{00000000-0005-0000-0000-000006000000}"/>
    <cellStyle name="Parent row 2" xfId="12" xr:uid="{F631EF22-D511-46C4-BE7D-23E8DF9DF268}"/>
    <cellStyle name="Parent row 3" xfId="22" xr:uid="{884C8E0C-4836-4959-84E6-16DB1465CD05}"/>
    <cellStyle name="Percent" xfId="8" builtinId="5"/>
    <cellStyle name="Table title" xfId="4" xr:uid="{00000000-0005-0000-0000-000008000000}"/>
    <cellStyle name="Table title 2" xfId="15" xr:uid="{EA8B6505-0321-48D8-B43F-9CD49B2ACED0}"/>
    <cellStyle name="Table title 3" xfId="23" xr:uid="{8CCF9A45-88BF-4497-80B3-C35E13BE7E6C}"/>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none"/>
          </c:marker>
          <c:val>
            <c:numRef>
              <c:f>'Solar - Utility PV'!$M$348:$AP$348</c:f>
              <c:numCache>
                <c:formatCode>"$"#,##0</c:formatCode>
                <c:ptCount val="30"/>
                <c:pt idx="0">
                  <c:v>29.91568484364419</c:v>
                </c:pt>
                <c:pt idx="1">
                  <c:v>31.194872757697265</c:v>
                </c:pt>
                <c:pt idx="2">
                  <c:v>21.950175627295788</c:v>
                </c:pt>
                <c:pt idx="3">
                  <c:v>20.634015869000223</c:v>
                </c:pt>
                <c:pt idx="4">
                  <c:v>19.256205350678673</c:v>
                </c:pt>
                <c:pt idx="5">
                  <c:v>17.887292566960369</c:v>
                </c:pt>
                <c:pt idx="6">
                  <c:v>16.526961662659843</c:v>
                </c:pt>
                <c:pt idx="7">
                  <c:v>15.174880145036475</c:v>
                </c:pt>
                <c:pt idx="8">
                  <c:v>13.830695675362598</c:v>
                </c:pt>
                <c:pt idx="9">
                  <c:v>12.494032288839957</c:v>
                </c:pt>
                <c:pt idx="10">
                  <c:v>11.164485909883904</c:v>
                </c:pt>
                <c:pt idx="11">
                  <c:v>9.8416189942655876</c:v>
                </c:pt>
                <c:pt idx="12">
                  <c:v>8.5249540829579651</c:v>
                </c:pt>
                <c:pt idx="13">
                  <c:v>7.213965990728525</c:v>
                </c:pt>
                <c:pt idx="14">
                  <c:v>5.9080722699054391</c:v>
                </c:pt>
                <c:pt idx="15">
                  <c:v>5.5023946115710913</c:v>
                </c:pt>
                <c:pt idx="16">
                  <c:v>5.0971844123677528</c:v>
                </c:pt>
                <c:pt idx="17">
                  <c:v>4.6924188029097706</c:v>
                </c:pt>
                <c:pt idx="18">
                  <c:v>4.2880739946610582</c:v>
                </c:pt>
                <c:pt idx="19">
                  <c:v>3.8841252213365465</c:v>
                </c:pt>
                <c:pt idx="20">
                  <c:v>3.4805466758753774</c:v>
                </c:pt>
                <c:pt idx="21">
                  <c:v>3.0773114426039996</c:v>
                </c:pt>
                <c:pt idx="22">
                  <c:v>2.6743914241394933</c:v>
                </c:pt>
                <c:pt idx="23">
                  <c:v>7.1915153851544034</c:v>
                </c:pt>
                <c:pt idx="24">
                  <c:v>11.60844930000799</c:v>
                </c:pt>
                <c:pt idx="25">
                  <c:v>20.402096514353239</c:v>
                </c:pt>
                <c:pt idx="26">
                  <c:v>20.027982250968265</c:v>
                </c:pt>
                <c:pt idx="27">
                  <c:v>19.654818492904052</c:v>
                </c:pt>
                <c:pt idx="28">
                  <c:v>19.282601636746261</c:v>
                </c:pt>
                <c:pt idx="29">
                  <c:v>18.911328097851538</c:v>
                </c:pt>
              </c:numCache>
            </c:numRef>
          </c:val>
          <c:smooth val="0"/>
          <c:extLst>
            <c:ext xmlns:c16="http://schemas.microsoft.com/office/drawing/2014/chart" uri="{C3380CC4-5D6E-409C-BE32-E72D297353CC}">
              <c16:uniqueId val="{00000000-57CF-4AFB-81C8-5E5C2D1A8AE3}"/>
            </c:ext>
          </c:extLst>
        </c:ser>
        <c:dLbls>
          <c:showLegendKey val="0"/>
          <c:showVal val="0"/>
          <c:showCatName val="0"/>
          <c:showSerName val="0"/>
          <c:showPercent val="0"/>
          <c:showBubbleSize val="0"/>
        </c:dLbls>
        <c:smooth val="0"/>
        <c:axId val="1482796448"/>
        <c:axId val="1481085024"/>
      </c:lineChart>
      <c:catAx>
        <c:axId val="1482796448"/>
        <c:scaling>
          <c:orientation val="minMax"/>
        </c:scaling>
        <c:delete val="0"/>
        <c:axPos val="b"/>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1085024"/>
        <c:crosses val="autoZero"/>
        <c:auto val="1"/>
        <c:lblAlgn val="ctr"/>
        <c:lblOffset val="100"/>
        <c:noMultiLvlLbl val="0"/>
      </c:catAx>
      <c:valAx>
        <c:axId val="1481085024"/>
        <c:scaling>
          <c:orientation val="minMax"/>
        </c:scaling>
        <c:delete val="0"/>
        <c:axPos val="l"/>
        <c:majorGridlines>
          <c:spPr>
            <a:ln w="9525" cap="flat" cmpd="sng" algn="ctr">
              <a:solidFill>
                <a:schemeClr val="tx1">
                  <a:lumMod val="15000"/>
                  <a:lumOff val="85000"/>
                </a:schemeClr>
              </a:solid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827964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xdr:from>
      <xdr:col>0</xdr:col>
      <xdr:colOff>28575</xdr:colOff>
      <xdr:row>16</xdr:row>
      <xdr:rowOff>123825</xdr:rowOff>
    </xdr:from>
    <xdr:ext cx="3924300" cy="2562225"/>
    <xdr:pic>
      <xdr:nvPicPr>
        <xdr:cNvPr id="2" name="image2.png" title="Image">
          <a:extLst>
            <a:ext uri="{FF2B5EF4-FFF2-40B4-BE49-F238E27FC236}">
              <a16:creationId xmlns:a16="http://schemas.microsoft.com/office/drawing/2014/main" id="{58682226-4EE7-453C-9DB9-8E09B6A862DB}"/>
            </a:ext>
          </a:extLst>
        </xdr:cNvPr>
        <xdr:cNvPicPr preferRelativeResize="0"/>
      </xdr:nvPicPr>
      <xdr:blipFill>
        <a:blip xmlns:r="http://schemas.openxmlformats.org/officeDocument/2006/relationships" r:embed="rId1" cstate="print"/>
        <a:stretch>
          <a:fillRect/>
        </a:stretch>
      </xdr:blipFill>
      <xdr:spPr>
        <a:xfrm>
          <a:off x="28575" y="4972050"/>
          <a:ext cx="3924300" cy="2562225"/>
        </a:xfrm>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dr:twoCellAnchor>
    <xdr:from>
      <xdr:col>29</xdr:col>
      <xdr:colOff>161925</xdr:colOff>
      <xdr:row>351</xdr:row>
      <xdr:rowOff>14287</xdr:rowOff>
    </xdr:from>
    <xdr:to>
      <xdr:col>35</xdr:col>
      <xdr:colOff>161925</xdr:colOff>
      <xdr:row>366</xdr:row>
      <xdr:rowOff>42862</xdr:rowOff>
    </xdr:to>
    <xdr:graphicFrame macro="">
      <xdr:nvGraphicFramePr>
        <xdr:cNvPr id="2" name="Chart 1">
          <a:extLst>
            <a:ext uri="{FF2B5EF4-FFF2-40B4-BE49-F238E27FC236}">
              <a16:creationId xmlns:a16="http://schemas.microsoft.com/office/drawing/2014/main" id="{BB03A496-B40A-4A22-A9F2-729CC6620F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14288</xdr:colOff>
      <xdr:row>0</xdr:row>
      <xdr:rowOff>0</xdr:rowOff>
    </xdr:from>
    <xdr:to>
      <xdr:col>19</xdr:col>
      <xdr:colOff>146083</xdr:colOff>
      <xdr:row>25</xdr:row>
      <xdr:rowOff>161339</xdr:rowOff>
    </xdr:to>
    <xdr:pic>
      <xdr:nvPicPr>
        <xdr:cNvPr id="2" name="Picture 1">
          <a:extLst>
            <a:ext uri="{FF2B5EF4-FFF2-40B4-BE49-F238E27FC236}">
              <a16:creationId xmlns:a16="http://schemas.microsoft.com/office/drawing/2014/main" id="{00000000-0008-0000-0600-000002000000}"/>
            </a:ext>
          </a:extLst>
        </xdr:cNvPr>
        <xdr:cNvPicPr>
          <a:picLocks noChangeAspect="1"/>
        </xdr:cNvPicPr>
      </xdr:nvPicPr>
      <xdr:blipFill>
        <a:blip xmlns:r="http://schemas.openxmlformats.org/officeDocument/2006/relationships" r:embed="rId1"/>
        <a:stretch>
          <a:fillRect/>
        </a:stretch>
      </xdr:blipFill>
      <xdr:spPr>
        <a:xfrm>
          <a:off x="14288" y="0"/>
          <a:ext cx="12438095" cy="4685714"/>
        </a:xfrm>
        <a:prstGeom prst="rect">
          <a:avLst/>
        </a:prstGeom>
      </xdr:spPr>
    </xdr:pic>
    <xdr:clientData/>
  </xdr:two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atb.nrel.gov/" TargetMode="External"/><Relationship Id="rId2" Type="http://schemas.openxmlformats.org/officeDocument/2006/relationships/hyperlink" Target="https://www.greentechmedia.com/articles/read/solar-and-wind-tax-credit-extensions-energy-rd-package-in-spending-bill-before-congress" TargetMode="External"/><Relationship Id="rId1" Type="http://schemas.openxmlformats.org/officeDocument/2006/relationships/hyperlink" Target="https://www.jct.gov/publications.html?func=download&amp;id=4663&amp;chk=4663&amp;no_html=1" TargetMode="External"/><Relationship Id="rId4" Type="http://schemas.openxmlformats.org/officeDocument/2006/relationships/printerSettings" Target="../printerSettings/printerSettings1.bin"/></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govinfo.gov/content/pkg/FR-2020-05-13/pdf/2020-10273.pdf" TargetMode="External"/><Relationship Id="rId2" Type="http://schemas.openxmlformats.org/officeDocument/2006/relationships/hyperlink" Target="https://netzeroamerica.princeton.edu/img/Working_Paper-High_Road_Labor_and_Renewable_Energy-PUBLIC_RELEASE-4-13-21.pdf" TargetMode="External"/><Relationship Id="rId1" Type="http://schemas.openxmlformats.org/officeDocument/2006/relationships/hyperlink" Target="https://cleanpower.org/wp-content/uploads/2021/06/ACP-Labor-Supply-Report.pdf" TargetMode="External"/><Relationship Id="rId5" Type="http://schemas.openxmlformats.org/officeDocument/2006/relationships/drawing" Target="../drawings/drawing1.xml"/><Relationship Id="rId4"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hyperlink" Target="https://www.nrel.gov/docs/fy22osti/83586.pdf" TargetMode="External"/><Relationship Id="rId2" Type="http://schemas.openxmlformats.org/officeDocument/2006/relationships/hyperlink" Target="https://www.nrel.gov/docs/fy22osti/83586.pdf" TargetMode="External"/><Relationship Id="rId1" Type="http://schemas.openxmlformats.org/officeDocument/2006/relationships/hyperlink" Target="https://atb.nrel.gov/electricity/2023/utility-scale_pv" TargetMode="External"/><Relationship Id="rId6" Type="http://schemas.openxmlformats.org/officeDocument/2006/relationships/drawing" Target="../drawings/drawing2.xml"/><Relationship Id="rId5" Type="http://schemas.openxmlformats.org/officeDocument/2006/relationships/printerSettings" Target="../printerSettings/printerSettings4.bin"/><Relationship Id="rId4" Type="http://schemas.openxmlformats.org/officeDocument/2006/relationships/hyperlink" Target="https://www.nrel.gov/docs/fy22osti/83586.pdf"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doi.org/10.1016/j.ref.2019.05.003" TargetMode="External"/><Relationship Id="rId3" Type="http://schemas.openxmlformats.org/officeDocument/2006/relationships/hyperlink" Target="https://sam.nrel.gov/" TargetMode="External"/><Relationship Id="rId7" Type="http://schemas.openxmlformats.org/officeDocument/2006/relationships/hyperlink" Target="https://doi.org/10.1016/j.energy.2021.120044" TargetMode="External"/><Relationship Id="rId2" Type="http://schemas.openxmlformats.org/officeDocument/2006/relationships/hyperlink" Target="https://sam.nrel.gov/" TargetMode="External"/><Relationship Id="rId1" Type="http://schemas.openxmlformats.org/officeDocument/2006/relationships/hyperlink" Target="https://atb.nrel.gov/electricity/2023/land-based_wind" TargetMode="External"/><Relationship Id="rId6" Type="http://schemas.openxmlformats.org/officeDocument/2006/relationships/hyperlink" Target="https://www.nrel.gov/docs/fy23osti/84774.pdf" TargetMode="External"/><Relationship Id="rId5" Type="http://schemas.openxmlformats.org/officeDocument/2006/relationships/hyperlink" Target="https://www.nrel.gov/docs/fy23osti/84774.pdf" TargetMode="External"/><Relationship Id="rId4" Type="http://schemas.openxmlformats.org/officeDocument/2006/relationships/hyperlink" Target="https://www.nrel.gov/docs/fy19osti/72201.pdf" TargetMode="External"/><Relationship Id="rId9"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3" Type="http://schemas.openxmlformats.org/officeDocument/2006/relationships/hyperlink" Target="http://programs.dsireusa.org/system/program/detail/734" TargetMode="External"/><Relationship Id="rId2" Type="http://schemas.openxmlformats.org/officeDocument/2006/relationships/hyperlink" Target="https://www.jct.gov/publications.html?func=download&amp;id=4663&amp;chk=4663&amp;no_html=1" TargetMode="External"/><Relationship Id="rId1" Type="http://schemas.openxmlformats.org/officeDocument/2006/relationships/hyperlink" Target="https://www.jct.gov/publications.html?func=download&amp;id=4663&amp;chk=4663&amp;no_html=1" TargetMode="External"/><Relationship Id="rId6" Type="http://schemas.openxmlformats.org/officeDocument/2006/relationships/printerSettings" Target="../printerSettings/printerSettings6.bin"/><Relationship Id="rId5" Type="http://schemas.openxmlformats.org/officeDocument/2006/relationships/hyperlink" Target="http://programs.dsireusa.org/system/program/detail/658" TargetMode="External"/><Relationship Id="rId4" Type="http://schemas.openxmlformats.org/officeDocument/2006/relationships/hyperlink" Target="http://www.treasury.gov/open/Documents/USA%20FFSR%20progress%20report%20to%20G20%202014%20Fina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110"/>
  <sheetViews>
    <sheetView workbookViewId="0">
      <selection activeCell="B9" sqref="B9"/>
    </sheetView>
  </sheetViews>
  <sheetFormatPr defaultColWidth="9.1328125" defaultRowHeight="14.75" x14ac:dyDescent="0.75"/>
  <cols>
    <col min="2" max="2" width="83.26953125" customWidth="1"/>
  </cols>
  <sheetData>
    <row r="1" spans="1:3" x14ac:dyDescent="0.75">
      <c r="A1" s="1" t="s">
        <v>184</v>
      </c>
      <c r="B1" t="s">
        <v>1076</v>
      </c>
      <c r="C1" s="350">
        <v>45363</v>
      </c>
    </row>
    <row r="2" spans="1:3" x14ac:dyDescent="0.75">
      <c r="A2" s="1" t="s">
        <v>183</v>
      </c>
    </row>
    <row r="3" spans="1:3" x14ac:dyDescent="0.75">
      <c r="A3" s="1" t="s">
        <v>310</v>
      </c>
    </row>
    <row r="5" spans="1:3" x14ac:dyDescent="0.75">
      <c r="A5" s="1" t="s">
        <v>0</v>
      </c>
      <c r="B5" s="27" t="s">
        <v>115</v>
      </c>
    </row>
    <row r="6" spans="1:3" x14ac:dyDescent="0.75">
      <c r="B6" t="s">
        <v>1</v>
      </c>
    </row>
    <row r="7" spans="1:3" x14ac:dyDescent="0.75">
      <c r="B7" s="2">
        <v>2014</v>
      </c>
    </row>
    <row r="8" spans="1:3" x14ac:dyDescent="0.75">
      <c r="B8" t="s">
        <v>2</v>
      </c>
    </row>
    <row r="9" spans="1:3" x14ac:dyDescent="0.75">
      <c r="B9" s="28" t="s">
        <v>3</v>
      </c>
    </row>
    <row r="10" spans="1:3" x14ac:dyDescent="0.75">
      <c r="B10" t="s">
        <v>4</v>
      </c>
    </row>
    <row r="12" spans="1:3" x14ac:dyDescent="0.75">
      <c r="B12" s="27" t="s">
        <v>256</v>
      </c>
    </row>
    <row r="13" spans="1:3" x14ac:dyDescent="0.75">
      <c r="B13" t="s">
        <v>288</v>
      </c>
    </row>
    <row r="14" spans="1:3" x14ac:dyDescent="0.75">
      <c r="B14" s="2">
        <v>2015</v>
      </c>
    </row>
    <row r="15" spans="1:3" x14ac:dyDescent="0.75">
      <c r="B15" t="s">
        <v>289</v>
      </c>
    </row>
    <row r="16" spans="1:3" x14ac:dyDescent="0.75">
      <c r="B16" s="28" t="s">
        <v>230</v>
      </c>
    </row>
    <row r="18" spans="2:2" x14ac:dyDescent="0.75">
      <c r="B18" s="27" t="s">
        <v>290</v>
      </c>
    </row>
    <row r="19" spans="2:2" x14ac:dyDescent="0.75">
      <c r="B19" t="s">
        <v>521</v>
      </c>
    </row>
    <row r="20" spans="2:2" x14ac:dyDescent="0.75">
      <c r="B20" s="2">
        <v>2020</v>
      </c>
    </row>
    <row r="21" spans="2:2" x14ac:dyDescent="0.75">
      <c r="B21" t="s">
        <v>520</v>
      </c>
    </row>
    <row r="22" spans="2:2" x14ac:dyDescent="0.75">
      <c r="B22" s="28" t="s">
        <v>519</v>
      </c>
    </row>
    <row r="24" spans="2:2" x14ac:dyDescent="0.75">
      <c r="B24" s="27" t="s">
        <v>291</v>
      </c>
    </row>
    <row r="25" spans="2:2" x14ac:dyDescent="0.75">
      <c r="B25" t="s">
        <v>292</v>
      </c>
    </row>
    <row r="26" spans="2:2" x14ac:dyDescent="0.75">
      <c r="B26" s="2">
        <v>2015</v>
      </c>
    </row>
    <row r="27" spans="2:2" x14ac:dyDescent="0.75">
      <c r="B27" t="s">
        <v>293</v>
      </c>
    </row>
    <row r="28" spans="2:2" x14ac:dyDescent="0.75">
      <c r="B28" s="28" t="s">
        <v>224</v>
      </c>
    </row>
    <row r="30" spans="2:2" x14ac:dyDescent="0.75">
      <c r="B30" s="27" t="s">
        <v>297</v>
      </c>
    </row>
    <row r="31" spans="2:2" x14ac:dyDescent="0.75">
      <c r="B31" t="s">
        <v>294</v>
      </c>
    </row>
    <row r="32" spans="2:2" x14ac:dyDescent="0.75">
      <c r="B32" s="2">
        <v>2015</v>
      </c>
    </row>
    <row r="33" spans="2:2" x14ac:dyDescent="0.75">
      <c r="B33" t="s">
        <v>295</v>
      </c>
    </row>
    <row r="34" spans="2:2" x14ac:dyDescent="0.75">
      <c r="B34" s="28" t="s">
        <v>235</v>
      </c>
    </row>
    <row r="35" spans="2:2" x14ac:dyDescent="0.75">
      <c r="B35" t="s">
        <v>296</v>
      </c>
    </row>
    <row r="37" spans="2:2" x14ac:dyDescent="0.75">
      <c r="B37" s="27" t="s">
        <v>167</v>
      </c>
    </row>
    <row r="38" spans="2:2" x14ac:dyDescent="0.75">
      <c r="B38" t="s">
        <v>168</v>
      </c>
    </row>
    <row r="39" spans="2:2" x14ac:dyDescent="0.75">
      <c r="B39" s="2" t="s">
        <v>637</v>
      </c>
    </row>
    <row r="40" spans="2:2" x14ac:dyDescent="0.75">
      <c r="B40" t="s">
        <v>638</v>
      </c>
    </row>
    <row r="41" spans="2:2" x14ac:dyDescent="0.75">
      <c r="B41" s="28" t="s">
        <v>588</v>
      </c>
    </row>
    <row r="42" spans="2:2" x14ac:dyDescent="0.75">
      <c r="B42" t="s">
        <v>636</v>
      </c>
    </row>
    <row r="44" spans="2:2" x14ac:dyDescent="0.75">
      <c r="B44" s="27" t="s">
        <v>526</v>
      </c>
    </row>
    <row r="45" spans="2:2" x14ac:dyDescent="0.75">
      <c r="B45" t="s">
        <v>522</v>
      </c>
    </row>
    <row r="46" spans="2:2" x14ac:dyDescent="0.75">
      <c r="B46" s="2">
        <v>2020</v>
      </c>
    </row>
    <row r="47" spans="2:2" x14ac:dyDescent="0.75">
      <c r="B47" t="s">
        <v>523</v>
      </c>
    </row>
    <row r="48" spans="2:2" x14ac:dyDescent="0.75">
      <c r="B48" s="28" t="s">
        <v>517</v>
      </c>
    </row>
    <row r="50" spans="1:2" x14ac:dyDescent="0.75">
      <c r="B50" s="27" t="s">
        <v>533</v>
      </c>
    </row>
    <row r="51" spans="1:2" x14ac:dyDescent="0.75">
      <c r="B51" t="s">
        <v>527</v>
      </c>
    </row>
    <row r="52" spans="1:2" x14ac:dyDescent="0.75">
      <c r="B52" s="2">
        <v>2020</v>
      </c>
    </row>
    <row r="53" spans="1:2" x14ac:dyDescent="0.75">
      <c r="B53" t="s">
        <v>528</v>
      </c>
    </row>
    <row r="54" spans="1:2" x14ac:dyDescent="0.75">
      <c r="B54" t="s">
        <v>529</v>
      </c>
    </row>
    <row r="55" spans="1:2" x14ac:dyDescent="0.75">
      <c r="B55" t="s">
        <v>534</v>
      </c>
    </row>
    <row r="57" spans="1:2" x14ac:dyDescent="0.75">
      <c r="B57" s="27" t="s">
        <v>1058</v>
      </c>
    </row>
    <row r="58" spans="1:2" x14ac:dyDescent="0.75">
      <c r="B58" t="s">
        <v>1059</v>
      </c>
    </row>
    <row r="59" spans="1:2" x14ac:dyDescent="0.75">
      <c r="B59" s="2">
        <v>2023</v>
      </c>
    </row>
    <row r="60" spans="1:2" x14ac:dyDescent="0.75">
      <c r="B60" t="s">
        <v>1061</v>
      </c>
    </row>
    <row r="61" spans="1:2" x14ac:dyDescent="0.75">
      <c r="B61" s="138" t="s">
        <v>1060</v>
      </c>
    </row>
    <row r="64" spans="1:2" x14ac:dyDescent="0.75">
      <c r="A64" s="1" t="s">
        <v>169</v>
      </c>
    </row>
    <row r="65" spans="1:1" x14ac:dyDescent="0.75">
      <c r="A65" t="s">
        <v>671</v>
      </c>
    </row>
    <row r="66" spans="1:1" x14ac:dyDescent="0.75">
      <c r="A66" t="s">
        <v>672</v>
      </c>
    </row>
    <row r="67" spans="1:1" x14ac:dyDescent="0.75">
      <c r="A67" s="1"/>
    </row>
    <row r="68" spans="1:1" x14ac:dyDescent="0.75">
      <c r="A68" t="s">
        <v>170</v>
      </c>
    </row>
    <row r="69" spans="1:1" x14ac:dyDescent="0.75">
      <c r="A69" t="s">
        <v>171</v>
      </c>
    </row>
    <row r="71" spans="1:1" x14ac:dyDescent="0.75">
      <c r="A71" t="s">
        <v>174</v>
      </c>
    </row>
    <row r="72" spans="1:1" x14ac:dyDescent="0.75">
      <c r="A72" t="s">
        <v>175</v>
      </c>
    </row>
    <row r="73" spans="1:1" x14ac:dyDescent="0.75">
      <c r="A73" t="s">
        <v>176</v>
      </c>
    </row>
    <row r="74" spans="1:1" x14ac:dyDescent="0.75">
      <c r="A74" t="s">
        <v>177</v>
      </c>
    </row>
    <row r="76" spans="1:1" x14ac:dyDescent="0.75">
      <c r="A76" t="s">
        <v>186</v>
      </c>
    </row>
    <row r="77" spans="1:1" x14ac:dyDescent="0.75">
      <c r="A77" t="s">
        <v>187</v>
      </c>
    </row>
    <row r="78" spans="1:1" x14ac:dyDescent="0.75">
      <c r="A78" t="s">
        <v>188</v>
      </c>
    </row>
    <row r="79" spans="1:1" x14ac:dyDescent="0.75">
      <c r="A79" t="s">
        <v>190</v>
      </c>
    </row>
    <row r="80" spans="1:1" x14ac:dyDescent="0.75">
      <c r="A80">
        <v>0.97099999999999997</v>
      </c>
    </row>
    <row r="81" spans="1:5" x14ac:dyDescent="0.75">
      <c r="A81" t="s">
        <v>189</v>
      </c>
    </row>
    <row r="83" spans="1:5" x14ac:dyDescent="0.75">
      <c r="A83" t="s">
        <v>524</v>
      </c>
    </row>
    <row r="84" spans="1:5" x14ac:dyDescent="0.75">
      <c r="A84">
        <v>0.89805481563188172</v>
      </c>
    </row>
    <row r="85" spans="1:5" x14ac:dyDescent="0.75">
      <c r="A85" t="s">
        <v>189</v>
      </c>
    </row>
    <row r="86" spans="1:5" x14ac:dyDescent="0.75">
      <c r="A86">
        <v>0.88711067149387013</v>
      </c>
      <c r="B86" t="s">
        <v>537</v>
      </c>
      <c r="E86" s="19"/>
    </row>
    <row r="87" spans="1:5" x14ac:dyDescent="0.75">
      <c r="A87">
        <v>0.78452102304761584</v>
      </c>
      <c r="B87" t="s">
        <v>839</v>
      </c>
      <c r="E87" s="19"/>
    </row>
    <row r="88" spans="1:5" x14ac:dyDescent="0.75">
      <c r="E88" s="19"/>
    </row>
    <row r="89" spans="1:5" x14ac:dyDescent="0.75">
      <c r="E89" s="19"/>
    </row>
    <row r="90" spans="1:5" x14ac:dyDescent="0.75">
      <c r="E90" s="19"/>
    </row>
    <row r="93" spans="1:5" x14ac:dyDescent="0.75">
      <c r="A93" s="1" t="s">
        <v>530</v>
      </c>
    </row>
    <row r="94" spans="1:5" x14ac:dyDescent="0.75">
      <c r="A94" t="s">
        <v>589</v>
      </c>
    </row>
    <row r="95" spans="1:5" x14ac:dyDescent="0.75">
      <c r="A95" t="s">
        <v>590</v>
      </c>
    </row>
    <row r="96" spans="1:5" x14ac:dyDescent="0.75">
      <c r="A96" t="s">
        <v>531</v>
      </c>
    </row>
    <row r="97" spans="1:1" x14ac:dyDescent="0.75">
      <c r="A97" t="s">
        <v>532</v>
      </c>
    </row>
    <row r="99" spans="1:1" x14ac:dyDescent="0.75">
      <c r="A99" s="1" t="s">
        <v>305</v>
      </c>
    </row>
    <row r="100" spans="1:1" x14ac:dyDescent="0.75">
      <c r="A100" t="s">
        <v>316</v>
      </c>
    </row>
    <row r="101" spans="1:1" x14ac:dyDescent="0.75">
      <c r="A101" t="s">
        <v>317</v>
      </c>
    </row>
    <row r="102" spans="1:1" x14ac:dyDescent="0.75">
      <c r="A102" t="s">
        <v>306</v>
      </c>
    </row>
    <row r="103" spans="1:1" x14ac:dyDescent="0.75">
      <c r="A103" t="s">
        <v>307</v>
      </c>
    </row>
    <row r="105" spans="1:1" x14ac:dyDescent="0.75">
      <c r="A105" s="1" t="s">
        <v>535</v>
      </c>
    </row>
    <row r="106" spans="1:1" x14ac:dyDescent="0.75">
      <c r="A106" t="s">
        <v>831</v>
      </c>
    </row>
    <row r="107" spans="1:1" x14ac:dyDescent="0.75">
      <c r="A107" t="s">
        <v>832</v>
      </c>
    </row>
    <row r="109" spans="1:1" x14ac:dyDescent="0.75">
      <c r="A109" t="s">
        <v>536</v>
      </c>
    </row>
    <row r="110" spans="1:1" x14ac:dyDescent="0.75">
      <c r="A110">
        <v>30</v>
      </c>
    </row>
  </sheetData>
  <hyperlinks>
    <hyperlink ref="B9" r:id="rId1" xr:uid="{E434201F-67F7-4D65-9066-DFDD513735DE}"/>
    <hyperlink ref="B48" r:id="rId2" location=":~:text=According%20to%20a%20summary%20shared,would%20have%20under%20existing%20law." xr:uid="{67801826-7C88-4F68-B3D9-D8166093D007}"/>
    <hyperlink ref="B61" r:id="rId3" xr:uid="{D8F5F842-437D-4B20-98C7-D78BF2E7BBF4}"/>
  </hyperlinks>
  <pageMargins left="0.7" right="0.7" top="0.75" bottom="0.75" header="0.3" footer="0.3"/>
  <pageSetup orientation="portrait" horizontalDpi="1200" verticalDpi="1200"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979BF8-8E6A-4421-937E-034D2DF3CD98}">
  <dimension ref="A1:AH2837"/>
  <sheetViews>
    <sheetView workbookViewId="0">
      <pane xSplit="2" ySplit="1" topLeftCell="C2" activePane="bottomRight" state="frozen"/>
      <selection pane="topRight" activeCell="C1" sqref="C1"/>
      <selection pane="bottomLeft" activeCell="A2" sqref="A2"/>
      <selection pane="bottomRight" sqref="A1:AH2837"/>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373</v>
      </c>
      <c r="B10" s="60" t="s">
        <v>117</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118</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119</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120</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B16" s="38"/>
      <c r="C16" s="38"/>
      <c r="D16" s="38"/>
      <c r="E16" s="38"/>
      <c r="F16" s="38"/>
      <c r="G16" s="38"/>
      <c r="H16" s="38"/>
      <c r="I16" s="38"/>
      <c r="J16" s="38"/>
      <c r="K16" s="38"/>
      <c r="L16" s="38"/>
      <c r="M16" s="38"/>
      <c r="N16" s="38"/>
      <c r="O16" s="38"/>
      <c r="P16" s="38"/>
      <c r="Q16" s="38"/>
      <c r="R16" s="38"/>
      <c r="S16" s="38"/>
      <c r="T16" s="38"/>
      <c r="U16" s="38"/>
      <c r="V16" s="38"/>
      <c r="W16" s="38"/>
      <c r="X16" s="38"/>
      <c r="Y16" s="38"/>
      <c r="Z16" s="38"/>
      <c r="AA16" s="38"/>
      <c r="AB16" s="38"/>
      <c r="AC16" s="38"/>
      <c r="AD16" s="38"/>
      <c r="AE16" s="38"/>
      <c r="AF16" s="38"/>
      <c r="AG16" s="38"/>
    </row>
    <row r="17" spans="1:33" ht="15" customHeight="1" x14ac:dyDescent="0.65">
      <c r="B17" s="65" t="s">
        <v>75</v>
      </c>
      <c r="C17" s="38"/>
      <c r="D17" s="38"/>
      <c r="E17" s="38"/>
      <c r="F17" s="38"/>
      <c r="G17" s="38"/>
      <c r="H17" s="38"/>
      <c r="I17" s="38"/>
      <c r="J17" s="38"/>
      <c r="K17" s="38"/>
      <c r="L17" s="38"/>
      <c r="M17" s="38"/>
      <c r="N17" s="38"/>
      <c r="O17" s="38"/>
      <c r="P17" s="38"/>
      <c r="Q17" s="38"/>
      <c r="R17" s="38"/>
      <c r="S17" s="38"/>
      <c r="T17" s="38"/>
      <c r="U17" s="38"/>
      <c r="V17" s="38"/>
      <c r="W17" s="38"/>
      <c r="X17" s="38"/>
      <c r="Y17" s="38"/>
      <c r="Z17" s="38"/>
      <c r="AA17" s="38"/>
      <c r="AB17" s="38"/>
      <c r="AC17" s="38"/>
      <c r="AD17" s="38"/>
      <c r="AE17" s="38"/>
      <c r="AF17" s="38"/>
      <c r="AG17" s="38"/>
    </row>
    <row r="18" spans="1:33" ht="15" customHeight="1" x14ac:dyDescent="0.65">
      <c r="B18" s="65" t="s">
        <v>121</v>
      </c>
      <c r="C18" s="38"/>
      <c r="D18" s="38"/>
      <c r="E18" s="38"/>
      <c r="F18" s="38"/>
      <c r="G18" s="38"/>
      <c r="H18" s="38"/>
      <c r="I18" s="38"/>
      <c r="J18" s="38"/>
      <c r="K18" s="38"/>
      <c r="L18" s="38"/>
      <c r="M18" s="38"/>
      <c r="N18" s="38"/>
      <c r="O18" s="38"/>
      <c r="P18" s="38"/>
      <c r="Q18" s="38"/>
      <c r="R18" s="38"/>
      <c r="S18" s="38"/>
      <c r="T18" s="38"/>
      <c r="U18" s="38"/>
      <c r="V18" s="38"/>
      <c r="W18" s="38"/>
      <c r="X18" s="38"/>
      <c r="Y18" s="38"/>
      <c r="Z18" s="38"/>
      <c r="AA18" s="38"/>
      <c r="AB18" s="38"/>
      <c r="AC18" s="38"/>
      <c r="AD18" s="38"/>
      <c r="AE18" s="38"/>
      <c r="AF18" s="38"/>
      <c r="AG18" s="38"/>
    </row>
    <row r="19" spans="1:33" ht="15" customHeight="1" x14ac:dyDescent="0.65">
      <c r="A19" s="43" t="s">
        <v>374</v>
      </c>
      <c r="B19" s="66" t="s">
        <v>122</v>
      </c>
      <c r="C19" s="71">
        <v>832.22631799999999</v>
      </c>
      <c r="D19" s="71">
        <v>783.51873799999998</v>
      </c>
      <c r="E19" s="71">
        <v>824.05676300000005</v>
      </c>
      <c r="F19" s="71">
        <v>754.55761700000005</v>
      </c>
      <c r="G19" s="71">
        <v>646.98290999999995</v>
      </c>
      <c r="H19" s="71">
        <v>548.90808100000004</v>
      </c>
      <c r="I19" s="71">
        <v>453.32052599999997</v>
      </c>
      <c r="J19" s="71">
        <v>383.88156099999998</v>
      </c>
      <c r="K19" s="71">
        <v>344.67388899999997</v>
      </c>
      <c r="L19" s="71">
        <v>336.42291299999999</v>
      </c>
      <c r="M19" s="71">
        <v>332.679596</v>
      </c>
      <c r="N19" s="71">
        <v>341.92962599999998</v>
      </c>
      <c r="O19" s="71">
        <v>339.71804800000001</v>
      </c>
      <c r="P19" s="71">
        <v>340.08657799999997</v>
      </c>
      <c r="Q19" s="71">
        <v>336.70202599999999</v>
      </c>
      <c r="R19" s="71">
        <v>328.44534299999998</v>
      </c>
      <c r="S19" s="71">
        <v>316.24642899999998</v>
      </c>
      <c r="T19" s="71">
        <v>308.52734400000003</v>
      </c>
      <c r="U19" s="71">
        <v>300.465149</v>
      </c>
      <c r="V19" s="71">
        <v>302.17205799999999</v>
      </c>
      <c r="W19" s="71">
        <v>301.89288299999998</v>
      </c>
      <c r="X19" s="71">
        <v>298.36657700000001</v>
      </c>
      <c r="Y19" s="71">
        <v>286.82672100000002</v>
      </c>
      <c r="Z19" s="71">
        <v>278.50741599999998</v>
      </c>
      <c r="AA19" s="71">
        <v>268.90802000000002</v>
      </c>
      <c r="AB19" s="71">
        <v>264.177795</v>
      </c>
      <c r="AC19" s="71">
        <v>254.06308000000001</v>
      </c>
      <c r="AD19" s="71">
        <v>252.43649300000001</v>
      </c>
      <c r="AE19" s="71">
        <v>242.82354699999999</v>
      </c>
      <c r="AF19" s="68">
        <v>-4.3038E-2</v>
      </c>
      <c r="AG19" s="38"/>
    </row>
    <row r="20" spans="1:33" ht="15" customHeight="1" x14ac:dyDescent="0.65">
      <c r="A20" s="43" t="s">
        <v>375</v>
      </c>
      <c r="B20" s="66" t="s">
        <v>123</v>
      </c>
      <c r="C20" s="71">
        <v>10.012233999999999</v>
      </c>
      <c r="D20" s="71">
        <v>9.5081570000000006</v>
      </c>
      <c r="E20" s="71">
        <v>9.5879399999999997</v>
      </c>
      <c r="F20" s="71">
        <v>9.2670560000000002</v>
      </c>
      <c r="G20" s="71">
        <v>8.5621480000000005</v>
      </c>
      <c r="H20" s="71">
        <v>7.868519</v>
      </c>
      <c r="I20" s="71">
        <v>7.1793659999999999</v>
      </c>
      <c r="J20" s="71">
        <v>6.7758539999999998</v>
      </c>
      <c r="K20" s="71">
        <v>6.4861849999999999</v>
      </c>
      <c r="L20" s="71">
        <v>6.2037129999999996</v>
      </c>
      <c r="M20" s="71">
        <v>6.1673489999999997</v>
      </c>
      <c r="N20" s="71">
        <v>6.1629240000000003</v>
      </c>
      <c r="O20" s="71">
        <v>6.1347639999999997</v>
      </c>
      <c r="P20" s="71">
        <v>6.1178660000000002</v>
      </c>
      <c r="Q20" s="71">
        <v>6.030214</v>
      </c>
      <c r="R20" s="71">
        <v>5.846374</v>
      </c>
      <c r="S20" s="71">
        <v>5.5758270000000003</v>
      </c>
      <c r="T20" s="71">
        <v>5.4650049999999997</v>
      </c>
      <c r="U20" s="71">
        <v>5.3707089999999997</v>
      </c>
      <c r="V20" s="71">
        <v>5.097988</v>
      </c>
      <c r="W20" s="71">
        <v>4.7791790000000001</v>
      </c>
      <c r="X20" s="71">
        <v>4.4546349999999997</v>
      </c>
      <c r="Y20" s="71">
        <v>4.106789</v>
      </c>
      <c r="Z20" s="71">
        <v>3.7438880000000001</v>
      </c>
      <c r="AA20" s="71">
        <v>3.7051370000000001</v>
      </c>
      <c r="AB20" s="71">
        <v>3.7114029999999998</v>
      </c>
      <c r="AC20" s="71">
        <v>3.688313</v>
      </c>
      <c r="AD20" s="71">
        <v>3.7027950000000001</v>
      </c>
      <c r="AE20" s="71">
        <v>3.687182</v>
      </c>
      <c r="AF20" s="68">
        <v>-3.5048000000000003E-2</v>
      </c>
      <c r="AG20" s="38"/>
    </row>
    <row r="21" spans="1:33" ht="15" customHeight="1" x14ac:dyDescent="0.65">
      <c r="A21" s="43" t="s">
        <v>376</v>
      </c>
      <c r="B21" s="66" t="s">
        <v>124</v>
      </c>
      <c r="C21" s="71">
        <v>1451.6611330000001</v>
      </c>
      <c r="D21" s="71">
        <v>1354.2910159999999</v>
      </c>
      <c r="E21" s="71">
        <v>1260.048096</v>
      </c>
      <c r="F21" s="71">
        <v>1195.330933</v>
      </c>
      <c r="G21" s="71">
        <v>1141.2430420000001</v>
      </c>
      <c r="H21" s="71">
        <v>1055.9729</v>
      </c>
      <c r="I21" s="71">
        <v>1012.561707</v>
      </c>
      <c r="J21" s="71">
        <v>976.55212400000005</v>
      </c>
      <c r="K21" s="71">
        <v>931.62261999999998</v>
      </c>
      <c r="L21" s="71">
        <v>886.70178199999998</v>
      </c>
      <c r="M21" s="71">
        <v>853.36431900000002</v>
      </c>
      <c r="N21" s="71">
        <v>828.168091</v>
      </c>
      <c r="O21" s="71">
        <v>803.13696300000004</v>
      </c>
      <c r="P21" s="71">
        <v>793.34411599999999</v>
      </c>
      <c r="Q21" s="71">
        <v>794.537598</v>
      </c>
      <c r="R21" s="71">
        <v>805.12658699999997</v>
      </c>
      <c r="S21" s="71">
        <v>827.58831799999996</v>
      </c>
      <c r="T21" s="71">
        <v>839.38970900000004</v>
      </c>
      <c r="U21" s="71">
        <v>861.87487799999997</v>
      </c>
      <c r="V21" s="71">
        <v>870.91137700000002</v>
      </c>
      <c r="W21" s="71">
        <v>884.54205300000001</v>
      </c>
      <c r="X21" s="71">
        <v>893.38915999999995</v>
      </c>
      <c r="Y21" s="71">
        <v>894.65850799999998</v>
      </c>
      <c r="Z21" s="71">
        <v>903.08007799999996</v>
      </c>
      <c r="AA21" s="71">
        <v>900.81451400000003</v>
      </c>
      <c r="AB21" s="71">
        <v>903.86340299999995</v>
      </c>
      <c r="AC21" s="71">
        <v>914.66229199999998</v>
      </c>
      <c r="AD21" s="71">
        <v>918.518372</v>
      </c>
      <c r="AE21" s="71">
        <v>930.68591300000003</v>
      </c>
      <c r="AF21" s="68">
        <v>-1.5751000000000001E-2</v>
      </c>
      <c r="AG21" s="38"/>
    </row>
    <row r="22" spans="1:33" ht="15" customHeight="1" x14ac:dyDescent="0.65">
      <c r="A22" s="43" t="s">
        <v>377</v>
      </c>
      <c r="B22" s="66" t="s">
        <v>125</v>
      </c>
      <c r="C22" s="71">
        <v>771.984375</v>
      </c>
      <c r="D22" s="71">
        <v>783.71594200000004</v>
      </c>
      <c r="E22" s="71">
        <v>789.40368699999999</v>
      </c>
      <c r="F22" s="71">
        <v>782.25647000000004</v>
      </c>
      <c r="G22" s="71">
        <v>774.68408199999999</v>
      </c>
      <c r="H22" s="71">
        <v>774.67089799999997</v>
      </c>
      <c r="I22" s="71">
        <v>765.55304000000001</v>
      </c>
      <c r="J22" s="71">
        <v>765.54077099999995</v>
      </c>
      <c r="K22" s="71">
        <v>758.01715100000001</v>
      </c>
      <c r="L22" s="71">
        <v>758.02221699999996</v>
      </c>
      <c r="M22" s="71">
        <v>758.03063999999995</v>
      </c>
      <c r="N22" s="71">
        <v>715.33032200000002</v>
      </c>
      <c r="O22" s="71">
        <v>708.66870100000006</v>
      </c>
      <c r="P22" s="71">
        <v>700.12188700000002</v>
      </c>
      <c r="Q22" s="71">
        <v>684.02917500000001</v>
      </c>
      <c r="R22" s="71">
        <v>673.099243</v>
      </c>
      <c r="S22" s="71">
        <v>654.48669400000006</v>
      </c>
      <c r="T22" s="71">
        <v>644.63195800000005</v>
      </c>
      <c r="U22" s="71">
        <v>625.42901600000005</v>
      </c>
      <c r="V22" s="71">
        <v>625.59808299999997</v>
      </c>
      <c r="W22" s="71">
        <v>625.89691200000004</v>
      </c>
      <c r="X22" s="71">
        <v>626.152649</v>
      </c>
      <c r="Y22" s="71">
        <v>626.43640100000005</v>
      </c>
      <c r="Z22" s="71">
        <v>626.43884300000002</v>
      </c>
      <c r="AA22" s="71">
        <v>626.196777</v>
      </c>
      <c r="AB22" s="71">
        <v>626.00213599999995</v>
      </c>
      <c r="AC22" s="71">
        <v>625.14129600000001</v>
      </c>
      <c r="AD22" s="71">
        <v>625.25939900000003</v>
      </c>
      <c r="AE22" s="71">
        <v>624.86090100000001</v>
      </c>
      <c r="AF22" s="68">
        <v>-7.5230000000000002E-3</v>
      </c>
      <c r="AG22" s="38"/>
    </row>
    <row r="23" spans="1:33" ht="15" customHeight="1" x14ac:dyDescent="0.65">
      <c r="A23" s="43" t="s">
        <v>378</v>
      </c>
      <c r="B23" s="66" t="s">
        <v>126</v>
      </c>
      <c r="C23" s="71">
        <v>0.55476400000000003</v>
      </c>
      <c r="D23" s="71">
        <v>-8.1639000000000003E-2</v>
      </c>
      <c r="E23" s="71">
        <v>-1.123405</v>
      </c>
      <c r="F23" s="71">
        <v>-1.9092709999999999</v>
      </c>
      <c r="G23" s="71">
        <v>-2.4858929999999999</v>
      </c>
      <c r="H23" s="71">
        <v>-2.9139560000000002</v>
      </c>
      <c r="I23" s="71">
        <v>-4.2850299999999999</v>
      </c>
      <c r="J23" s="71">
        <v>-4.9817809999999998</v>
      </c>
      <c r="K23" s="71">
        <v>-5.6707020000000004</v>
      </c>
      <c r="L23" s="71">
        <v>-6.5043220000000002</v>
      </c>
      <c r="M23" s="71">
        <v>-7.7092239999999999</v>
      </c>
      <c r="N23" s="71">
        <v>-9.1685890000000008</v>
      </c>
      <c r="O23" s="71">
        <v>-10.592758999999999</v>
      </c>
      <c r="P23" s="71">
        <v>-11.908464</v>
      </c>
      <c r="Q23" s="71">
        <v>-13.402108</v>
      </c>
      <c r="R23" s="71">
        <v>-15.528079999999999</v>
      </c>
      <c r="S23" s="71">
        <v>-17.882428999999998</v>
      </c>
      <c r="T23" s="71">
        <v>-20.471281000000001</v>
      </c>
      <c r="U23" s="71">
        <v>-22.979378000000001</v>
      </c>
      <c r="V23" s="71">
        <v>-25.068142000000002</v>
      </c>
      <c r="W23" s="71">
        <v>-26.707905</v>
      </c>
      <c r="X23" s="71">
        <v>-28.283214999999998</v>
      </c>
      <c r="Y23" s="71">
        <v>-30.580137000000001</v>
      </c>
      <c r="Z23" s="71">
        <v>-32.549838999999999</v>
      </c>
      <c r="AA23" s="71">
        <v>-33.796047000000002</v>
      </c>
      <c r="AB23" s="71">
        <v>-35.146495999999999</v>
      </c>
      <c r="AC23" s="71">
        <v>-36.587879000000001</v>
      </c>
      <c r="AD23" s="71">
        <v>-38.203732000000002</v>
      </c>
      <c r="AE23" s="71">
        <v>-39.922955000000002</v>
      </c>
      <c r="AF23" s="68" t="s">
        <v>613</v>
      </c>
      <c r="AG23" s="38"/>
    </row>
    <row r="24" spans="1:33" ht="15" customHeight="1" x14ac:dyDescent="0.65">
      <c r="A24" s="43" t="s">
        <v>379</v>
      </c>
      <c r="B24" s="66" t="s">
        <v>127</v>
      </c>
      <c r="C24" s="71">
        <v>884.92919900000004</v>
      </c>
      <c r="D24" s="71">
        <v>961.45910600000002</v>
      </c>
      <c r="E24" s="71">
        <v>1051.532837</v>
      </c>
      <c r="F24" s="71">
        <v>1219.0980219999999</v>
      </c>
      <c r="G24" s="71">
        <v>1425.474121</v>
      </c>
      <c r="H24" s="71">
        <v>1638.205811</v>
      </c>
      <c r="I24" s="71">
        <v>1823.229736</v>
      </c>
      <c r="J24" s="71">
        <v>1963.2510990000001</v>
      </c>
      <c r="K24" s="71">
        <v>2082.2614749999998</v>
      </c>
      <c r="L24" s="71">
        <v>2166.423828</v>
      </c>
      <c r="M24" s="71">
        <v>2239.3549800000001</v>
      </c>
      <c r="N24" s="71">
        <v>2324.4648440000001</v>
      </c>
      <c r="O24" s="71">
        <v>2389.7634280000002</v>
      </c>
      <c r="P24" s="71">
        <v>2442.6357419999999</v>
      </c>
      <c r="Q24" s="71">
        <v>2496.030518</v>
      </c>
      <c r="R24" s="71">
        <v>2538.811279</v>
      </c>
      <c r="S24" s="71">
        <v>2579.8964839999999</v>
      </c>
      <c r="T24" s="71">
        <v>2615.169922</v>
      </c>
      <c r="U24" s="71">
        <v>2652.873047</v>
      </c>
      <c r="V24" s="71">
        <v>2680.0114749999998</v>
      </c>
      <c r="W24" s="71">
        <v>2705.7783199999999</v>
      </c>
      <c r="X24" s="71">
        <v>2740.4643550000001</v>
      </c>
      <c r="Y24" s="71">
        <v>2791.2124020000001</v>
      </c>
      <c r="Z24" s="71">
        <v>2836.367432</v>
      </c>
      <c r="AA24" s="71">
        <v>2890.9724120000001</v>
      </c>
      <c r="AB24" s="71">
        <v>2939.0747070000002</v>
      </c>
      <c r="AC24" s="71">
        <v>2983.045654</v>
      </c>
      <c r="AD24" s="71">
        <v>3026.3388669999999</v>
      </c>
      <c r="AE24" s="71">
        <v>3076.7624510000001</v>
      </c>
      <c r="AF24" s="68">
        <v>4.5510000000000002E-2</v>
      </c>
      <c r="AG24" s="38"/>
    </row>
    <row r="25" spans="1:33" ht="15" customHeight="1" x14ac:dyDescent="0.65">
      <c r="A25" s="43" t="s">
        <v>380</v>
      </c>
      <c r="B25" s="66" t="s">
        <v>128</v>
      </c>
      <c r="C25" s="71">
        <v>0</v>
      </c>
      <c r="D25" s="71">
        <v>0</v>
      </c>
      <c r="E25" s="71">
        <v>0.20539499999999999</v>
      </c>
      <c r="F25" s="71">
        <v>0.260878</v>
      </c>
      <c r="G25" s="71">
        <v>0.31893700000000003</v>
      </c>
      <c r="H25" s="71">
        <v>0.40227400000000002</v>
      </c>
      <c r="I25" s="71">
        <v>0.561052</v>
      </c>
      <c r="J25" s="71">
        <v>0.73606099999999997</v>
      </c>
      <c r="K25" s="71">
        <v>0.94242199999999998</v>
      </c>
      <c r="L25" s="71">
        <v>1.174811</v>
      </c>
      <c r="M25" s="71">
        <v>1.4213480000000001</v>
      </c>
      <c r="N25" s="71">
        <v>1.6911620000000001</v>
      </c>
      <c r="O25" s="71">
        <v>1.984645</v>
      </c>
      <c r="P25" s="71">
        <v>2.3304360000000002</v>
      </c>
      <c r="Q25" s="71">
        <v>2.672148</v>
      </c>
      <c r="R25" s="71">
        <v>3.1055229999999998</v>
      </c>
      <c r="S25" s="71">
        <v>3.5882010000000002</v>
      </c>
      <c r="T25" s="71">
        <v>3.9917400000000001</v>
      </c>
      <c r="U25" s="71">
        <v>4.4289949999999996</v>
      </c>
      <c r="V25" s="71">
        <v>4.9772210000000001</v>
      </c>
      <c r="W25" s="71">
        <v>5.5124120000000003</v>
      </c>
      <c r="X25" s="71">
        <v>6.1170020000000003</v>
      </c>
      <c r="Y25" s="71">
        <v>6.7812950000000001</v>
      </c>
      <c r="Z25" s="71">
        <v>7.5515840000000001</v>
      </c>
      <c r="AA25" s="71">
        <v>8.3358419999999995</v>
      </c>
      <c r="AB25" s="71">
        <v>9.1501999999999999</v>
      </c>
      <c r="AC25" s="71">
        <v>9.9523679999999999</v>
      </c>
      <c r="AD25" s="71">
        <v>10.818008000000001</v>
      </c>
      <c r="AE25" s="71">
        <v>11.722452000000001</v>
      </c>
      <c r="AF25" s="68" t="s">
        <v>613</v>
      </c>
      <c r="AG25" s="38"/>
    </row>
    <row r="26" spans="1:33" ht="15" customHeight="1" x14ac:dyDescent="0.65">
      <c r="A26" s="43" t="s">
        <v>381</v>
      </c>
      <c r="B26" s="65" t="s">
        <v>129</v>
      </c>
      <c r="C26" s="74">
        <v>3951.3679200000001</v>
      </c>
      <c r="D26" s="74">
        <v>3892.4111330000001</v>
      </c>
      <c r="E26" s="74">
        <v>3933.7116700000001</v>
      </c>
      <c r="F26" s="74">
        <v>3958.8620609999998</v>
      </c>
      <c r="G26" s="74">
        <v>3994.779297</v>
      </c>
      <c r="H26" s="74">
        <v>4023.1145019999999</v>
      </c>
      <c r="I26" s="74">
        <v>4058.1203609999998</v>
      </c>
      <c r="J26" s="74">
        <v>4091.755615</v>
      </c>
      <c r="K26" s="74">
        <v>4118.3330079999996</v>
      </c>
      <c r="L26" s="74">
        <v>4148.4448240000002</v>
      </c>
      <c r="M26" s="74">
        <v>4183.3090819999998</v>
      </c>
      <c r="N26" s="74">
        <v>4208.5786129999997</v>
      </c>
      <c r="O26" s="74">
        <v>4238.8139650000003</v>
      </c>
      <c r="P26" s="74">
        <v>4272.7280270000001</v>
      </c>
      <c r="Q26" s="74">
        <v>4306.5996089999999</v>
      </c>
      <c r="R26" s="74">
        <v>4338.90625</v>
      </c>
      <c r="S26" s="74">
        <v>4369.4995120000003</v>
      </c>
      <c r="T26" s="74">
        <v>4396.7045900000003</v>
      </c>
      <c r="U26" s="74">
        <v>4427.4624020000001</v>
      </c>
      <c r="V26" s="74">
        <v>4463.6997069999998</v>
      </c>
      <c r="W26" s="74">
        <v>4501.6938479999999</v>
      </c>
      <c r="X26" s="74">
        <v>4540.6611329999996</v>
      </c>
      <c r="Y26" s="74">
        <v>4579.4418949999999</v>
      </c>
      <c r="Z26" s="74">
        <v>4623.1396480000003</v>
      </c>
      <c r="AA26" s="74">
        <v>4665.1367190000001</v>
      </c>
      <c r="AB26" s="74">
        <v>4710.8330079999996</v>
      </c>
      <c r="AC26" s="74">
        <v>4753.9648440000001</v>
      </c>
      <c r="AD26" s="74">
        <v>4798.8701170000004</v>
      </c>
      <c r="AE26" s="74">
        <v>4850.6196289999998</v>
      </c>
      <c r="AF26" s="70">
        <v>7.3499999999999998E-3</v>
      </c>
      <c r="AG26" s="38"/>
    </row>
    <row r="27" spans="1:33" ht="15" customHeight="1" x14ac:dyDescent="0.65">
      <c r="B27" s="65" t="s">
        <v>130</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382</v>
      </c>
      <c r="B28" s="66" t="s">
        <v>122</v>
      </c>
      <c r="C28" s="71">
        <v>9.9263359999999992</v>
      </c>
      <c r="D28" s="71">
        <v>9.9495050000000003</v>
      </c>
      <c r="E28" s="71">
        <v>9.2386569999999999</v>
      </c>
      <c r="F28" s="71">
        <v>8.7888889999999993</v>
      </c>
      <c r="G28" s="71">
        <v>8.3916649999999997</v>
      </c>
      <c r="H28" s="71">
        <v>8.4107690000000002</v>
      </c>
      <c r="I28" s="71">
        <v>8.3975989999999996</v>
      </c>
      <c r="J28" s="71">
        <v>8.3829440000000002</v>
      </c>
      <c r="K28" s="71">
        <v>8.3943770000000004</v>
      </c>
      <c r="L28" s="71">
        <v>8.3716299999999997</v>
      </c>
      <c r="M28" s="71">
        <v>8.4007120000000004</v>
      </c>
      <c r="N28" s="71">
        <v>8.3601899999999993</v>
      </c>
      <c r="O28" s="71">
        <v>8.3820259999999998</v>
      </c>
      <c r="P28" s="71">
        <v>8.3820379999999997</v>
      </c>
      <c r="Q28" s="71">
        <v>8.3820329999999998</v>
      </c>
      <c r="R28" s="71">
        <v>8.3820370000000004</v>
      </c>
      <c r="S28" s="71">
        <v>8.3820139999999999</v>
      </c>
      <c r="T28" s="71">
        <v>8.3820359999999994</v>
      </c>
      <c r="U28" s="71">
        <v>8.3820370000000004</v>
      </c>
      <c r="V28" s="71">
        <v>8.3820350000000001</v>
      </c>
      <c r="W28" s="71">
        <v>8.3820350000000001</v>
      </c>
      <c r="X28" s="71">
        <v>8.3820340000000009</v>
      </c>
      <c r="Y28" s="71">
        <v>8.3820329999999998</v>
      </c>
      <c r="Z28" s="71">
        <v>8.3820320000000006</v>
      </c>
      <c r="AA28" s="71">
        <v>8.3820320000000006</v>
      </c>
      <c r="AB28" s="71">
        <v>8.3820320000000006</v>
      </c>
      <c r="AC28" s="71">
        <v>8.3820309999999996</v>
      </c>
      <c r="AD28" s="71">
        <v>8.3820300000000003</v>
      </c>
      <c r="AE28" s="71">
        <v>8.3820300000000003</v>
      </c>
      <c r="AF28" s="68">
        <v>-6.0210000000000003E-3</v>
      </c>
      <c r="AG28" s="38"/>
    </row>
    <row r="29" spans="1:33" ht="15" customHeight="1" x14ac:dyDescent="0.65">
      <c r="A29" s="43" t="s">
        <v>383</v>
      </c>
      <c r="B29" s="66" t="s">
        <v>123</v>
      </c>
      <c r="C29" s="71">
        <v>0.54831399999999997</v>
      </c>
      <c r="D29" s="71">
        <v>0.54840699999999998</v>
      </c>
      <c r="E29" s="71">
        <v>0.54556800000000005</v>
      </c>
      <c r="F29" s="71">
        <v>0.54376500000000005</v>
      </c>
      <c r="G29" s="71">
        <v>0.54217300000000002</v>
      </c>
      <c r="H29" s="71">
        <v>0.54217300000000002</v>
      </c>
      <c r="I29" s="71">
        <v>0.54217300000000002</v>
      </c>
      <c r="J29" s="71">
        <v>0.54217300000000002</v>
      </c>
      <c r="K29" s="71">
        <v>0.54217300000000002</v>
      </c>
      <c r="L29" s="71">
        <v>0.54217300000000002</v>
      </c>
      <c r="M29" s="71">
        <v>0.54217300000000002</v>
      </c>
      <c r="N29" s="71">
        <v>0.54217300000000002</v>
      </c>
      <c r="O29" s="71">
        <v>0.54217300000000002</v>
      </c>
      <c r="P29" s="71">
        <v>0.54217300000000002</v>
      </c>
      <c r="Q29" s="71">
        <v>0.54217300000000002</v>
      </c>
      <c r="R29" s="71">
        <v>0.54217300000000002</v>
      </c>
      <c r="S29" s="71">
        <v>0.54217300000000002</v>
      </c>
      <c r="T29" s="71">
        <v>0.54217300000000002</v>
      </c>
      <c r="U29" s="71">
        <v>0.54217300000000002</v>
      </c>
      <c r="V29" s="71">
        <v>0.54217300000000002</v>
      </c>
      <c r="W29" s="71">
        <v>0.54217300000000002</v>
      </c>
      <c r="X29" s="71">
        <v>0.54217300000000002</v>
      </c>
      <c r="Y29" s="71">
        <v>0.54217300000000002</v>
      </c>
      <c r="Z29" s="71">
        <v>0.54217300000000002</v>
      </c>
      <c r="AA29" s="71">
        <v>0.54217300000000002</v>
      </c>
      <c r="AB29" s="71">
        <v>0.54217300000000002</v>
      </c>
      <c r="AC29" s="71">
        <v>0.54217300000000002</v>
      </c>
      <c r="AD29" s="71">
        <v>0.54217300000000002</v>
      </c>
      <c r="AE29" s="71">
        <v>0.54217300000000002</v>
      </c>
      <c r="AF29" s="68">
        <v>-4.0200000000000001E-4</v>
      </c>
      <c r="AG29" s="38"/>
    </row>
    <row r="30" spans="1:33" ht="15" customHeight="1" x14ac:dyDescent="0.65">
      <c r="A30" s="43" t="s">
        <v>384</v>
      </c>
      <c r="B30" s="66" t="s">
        <v>131</v>
      </c>
      <c r="C30" s="71">
        <v>122.817505</v>
      </c>
      <c r="D30" s="71">
        <v>119.97487599999999</v>
      </c>
      <c r="E30" s="71">
        <v>119.169571</v>
      </c>
      <c r="F30" s="71">
        <v>119.244591</v>
      </c>
      <c r="G30" s="71">
        <v>116.667732</v>
      </c>
      <c r="H30" s="71">
        <v>116.666534</v>
      </c>
      <c r="I30" s="71">
        <v>116.66600800000001</v>
      </c>
      <c r="J30" s="71">
        <v>116.66727400000001</v>
      </c>
      <c r="K30" s="71">
        <v>115.235268</v>
      </c>
      <c r="L30" s="71">
        <v>114.117638</v>
      </c>
      <c r="M30" s="71">
        <v>113.766518</v>
      </c>
      <c r="N30" s="71">
        <v>113.76393899999999</v>
      </c>
      <c r="O30" s="71">
        <v>113.763908</v>
      </c>
      <c r="P30" s="71">
        <v>113.764061</v>
      </c>
      <c r="Q30" s="71">
        <v>113.777458</v>
      </c>
      <c r="R30" s="71">
        <v>113.791382</v>
      </c>
      <c r="S30" s="71">
        <v>113.763481</v>
      </c>
      <c r="T30" s="71">
        <v>113.76383199999999</v>
      </c>
      <c r="U30" s="71">
        <v>113.90773799999999</v>
      </c>
      <c r="V30" s="71">
        <v>114.16223100000001</v>
      </c>
      <c r="W30" s="71">
        <v>114.162437</v>
      </c>
      <c r="X30" s="71">
        <v>114.16490899999999</v>
      </c>
      <c r="Y30" s="71">
        <v>114.176376</v>
      </c>
      <c r="Z30" s="71">
        <v>114.17585800000001</v>
      </c>
      <c r="AA30" s="71">
        <v>114.100418</v>
      </c>
      <c r="AB30" s="71">
        <v>113.934082</v>
      </c>
      <c r="AC30" s="71">
        <v>113.884727</v>
      </c>
      <c r="AD30" s="71">
        <v>113.884094</v>
      </c>
      <c r="AE30" s="71">
        <v>113.87455</v>
      </c>
      <c r="AF30" s="68">
        <v>-2.696E-3</v>
      </c>
      <c r="AG30" s="38"/>
    </row>
    <row r="31" spans="1:33" ht="12.25" x14ac:dyDescent="0.65">
      <c r="A31" s="43" t="s">
        <v>385</v>
      </c>
      <c r="B31" s="66" t="s">
        <v>132</v>
      </c>
      <c r="C31" s="71">
        <v>3.520349</v>
      </c>
      <c r="D31" s="71">
        <v>3.5696690000000002</v>
      </c>
      <c r="E31" s="71">
        <v>3.5653320000000002</v>
      </c>
      <c r="F31" s="71">
        <v>3.570071</v>
      </c>
      <c r="G31" s="71">
        <v>3.5873740000000001</v>
      </c>
      <c r="H31" s="71">
        <v>3.5683349999999998</v>
      </c>
      <c r="I31" s="71">
        <v>3.5806580000000001</v>
      </c>
      <c r="J31" s="71">
        <v>3.597604</v>
      </c>
      <c r="K31" s="71">
        <v>3.5883250000000002</v>
      </c>
      <c r="L31" s="71">
        <v>3.6024829999999999</v>
      </c>
      <c r="M31" s="71">
        <v>3.573909</v>
      </c>
      <c r="N31" s="71">
        <v>3.6210580000000001</v>
      </c>
      <c r="O31" s="71">
        <v>3.5961280000000002</v>
      </c>
      <c r="P31" s="71">
        <v>3.6014539999999999</v>
      </c>
      <c r="Q31" s="71">
        <v>3.6070359999999999</v>
      </c>
      <c r="R31" s="71">
        <v>3.612136</v>
      </c>
      <c r="S31" s="71">
        <v>3.615227</v>
      </c>
      <c r="T31" s="71">
        <v>3.6245660000000002</v>
      </c>
      <c r="U31" s="71">
        <v>3.6231900000000001</v>
      </c>
      <c r="V31" s="71">
        <v>3.6251310000000001</v>
      </c>
      <c r="W31" s="71">
        <v>3.6261570000000001</v>
      </c>
      <c r="X31" s="71">
        <v>3.6262150000000002</v>
      </c>
      <c r="Y31" s="71">
        <v>3.626903</v>
      </c>
      <c r="Z31" s="71">
        <v>3.6273900000000001</v>
      </c>
      <c r="AA31" s="71">
        <v>3.6272820000000001</v>
      </c>
      <c r="AB31" s="71">
        <v>3.628072</v>
      </c>
      <c r="AC31" s="71">
        <v>3.6289579999999999</v>
      </c>
      <c r="AD31" s="71">
        <v>3.629664</v>
      </c>
      <c r="AE31" s="71">
        <v>3.630665</v>
      </c>
      <c r="AF31" s="68">
        <v>1.103E-3</v>
      </c>
      <c r="AG31" s="38"/>
    </row>
    <row r="32" spans="1:33" ht="12.25" x14ac:dyDescent="0.65">
      <c r="A32" s="43" t="s">
        <v>504</v>
      </c>
      <c r="B32" s="66" t="s">
        <v>498</v>
      </c>
      <c r="C32" s="71">
        <v>0.48208800000000002</v>
      </c>
      <c r="D32" s="71">
        <v>0.47476699999999999</v>
      </c>
      <c r="E32" s="71">
        <v>0.47235300000000002</v>
      </c>
      <c r="F32" s="71">
        <v>0.47203899999999999</v>
      </c>
      <c r="G32" s="71">
        <v>0.47102699999999997</v>
      </c>
      <c r="H32" s="71">
        <v>0.46887200000000001</v>
      </c>
      <c r="I32" s="71">
        <v>0.46775699999999998</v>
      </c>
      <c r="J32" s="71">
        <v>0.46497899999999998</v>
      </c>
      <c r="K32" s="71">
        <v>0.46259699999999998</v>
      </c>
      <c r="L32" s="71">
        <v>0.45934199999999997</v>
      </c>
      <c r="M32" s="71">
        <v>0.45719100000000001</v>
      </c>
      <c r="N32" s="71">
        <v>0.45389400000000002</v>
      </c>
      <c r="O32" s="71">
        <v>0.45230599999999999</v>
      </c>
      <c r="P32" s="71">
        <v>0.450021</v>
      </c>
      <c r="Q32" s="71">
        <v>0.447519</v>
      </c>
      <c r="R32" s="71">
        <v>0.44519399999999998</v>
      </c>
      <c r="S32" s="71">
        <v>0.44183899999999998</v>
      </c>
      <c r="T32" s="71">
        <v>0.43955</v>
      </c>
      <c r="U32" s="71">
        <v>0.43778099999999998</v>
      </c>
      <c r="V32" s="71">
        <v>0.43600899999999998</v>
      </c>
      <c r="W32" s="71">
        <v>0.43419099999999999</v>
      </c>
      <c r="X32" s="71">
        <v>0.43235000000000001</v>
      </c>
      <c r="Y32" s="71">
        <v>0.43063200000000001</v>
      </c>
      <c r="Z32" s="71">
        <v>0.428811</v>
      </c>
      <c r="AA32" s="71">
        <v>0.427589</v>
      </c>
      <c r="AB32" s="71">
        <v>0.42643199999999998</v>
      </c>
      <c r="AC32" s="71">
        <v>0.42527599999999999</v>
      </c>
      <c r="AD32" s="71">
        <v>0.42455900000000002</v>
      </c>
      <c r="AE32" s="71">
        <v>0.42339100000000002</v>
      </c>
      <c r="AF32" s="68">
        <v>-4.6259999999999999E-3</v>
      </c>
      <c r="AG32" s="38"/>
    </row>
    <row r="33" spans="1:33" ht="12.25" x14ac:dyDescent="0.65">
      <c r="A33" s="43" t="s">
        <v>386</v>
      </c>
      <c r="B33" s="65" t="s">
        <v>129</v>
      </c>
      <c r="C33" s="74">
        <v>137.294601</v>
      </c>
      <c r="D33" s="74">
        <v>134.51722699999999</v>
      </c>
      <c r="E33" s="74">
        <v>132.99148600000001</v>
      </c>
      <c r="F33" s="74">
        <v>132.61935399999999</v>
      </c>
      <c r="G33" s="74">
        <v>129.65997300000001</v>
      </c>
      <c r="H33" s="74">
        <v>129.656677</v>
      </c>
      <c r="I33" s="74">
        <v>129.65420499999999</v>
      </c>
      <c r="J33" s="74">
        <v>129.65498400000001</v>
      </c>
      <c r="K33" s="74">
        <v>128.22273300000001</v>
      </c>
      <c r="L33" s="74">
        <v>127.09326900000001</v>
      </c>
      <c r="M33" s="74">
        <v>126.74050099999999</v>
      </c>
      <c r="N33" s="74">
        <v>126.741257</v>
      </c>
      <c r="O33" s="74">
        <v>126.736549</v>
      </c>
      <c r="P33" s="74">
        <v>126.739746</v>
      </c>
      <c r="Q33" s="74">
        <v>126.756218</v>
      </c>
      <c r="R33" s="74">
        <v>126.772919</v>
      </c>
      <c r="S33" s="74">
        <v>126.744736</v>
      </c>
      <c r="T33" s="74">
        <v>126.75215900000001</v>
      </c>
      <c r="U33" s="74">
        <v>126.892921</v>
      </c>
      <c r="V33" s="74">
        <v>127.147583</v>
      </c>
      <c r="W33" s="74">
        <v>127.146996</v>
      </c>
      <c r="X33" s="74">
        <v>127.147682</v>
      </c>
      <c r="Y33" s="74">
        <v>127.158119</v>
      </c>
      <c r="Z33" s="74">
        <v>127.156265</v>
      </c>
      <c r="AA33" s="74">
        <v>127.079498</v>
      </c>
      <c r="AB33" s="74">
        <v>126.912796</v>
      </c>
      <c r="AC33" s="74">
        <v>126.863167</v>
      </c>
      <c r="AD33" s="74">
        <v>126.86251799999999</v>
      </c>
      <c r="AE33" s="74">
        <v>126.852806</v>
      </c>
      <c r="AF33" s="70">
        <v>-2.8210000000000002E-3</v>
      </c>
      <c r="AG33" s="38"/>
    </row>
    <row r="34" spans="1:33" ht="12.25" x14ac:dyDescent="0.65">
      <c r="A34" s="43" t="s">
        <v>387</v>
      </c>
      <c r="B34" s="65" t="s">
        <v>193</v>
      </c>
      <c r="C34" s="74">
        <v>4088.6625979999999</v>
      </c>
      <c r="D34" s="74">
        <v>4026.9284670000002</v>
      </c>
      <c r="E34" s="74">
        <v>4066.703125</v>
      </c>
      <c r="F34" s="74">
        <v>4091.4814449999999</v>
      </c>
      <c r="G34" s="74">
        <v>4124.439453</v>
      </c>
      <c r="H34" s="74">
        <v>4152.7709960000002</v>
      </c>
      <c r="I34" s="74">
        <v>4187.7744140000004</v>
      </c>
      <c r="J34" s="74">
        <v>4221.4106449999999</v>
      </c>
      <c r="K34" s="74">
        <v>4246.5556640000004</v>
      </c>
      <c r="L34" s="74">
        <v>4275.5380859999996</v>
      </c>
      <c r="M34" s="74">
        <v>4310.0498049999997</v>
      </c>
      <c r="N34" s="74">
        <v>4335.3198240000002</v>
      </c>
      <c r="O34" s="74">
        <v>4365.5502930000002</v>
      </c>
      <c r="P34" s="74">
        <v>4399.4677730000003</v>
      </c>
      <c r="Q34" s="74">
        <v>4433.3559569999998</v>
      </c>
      <c r="R34" s="74">
        <v>4465.6791990000002</v>
      </c>
      <c r="S34" s="74">
        <v>4496.2441410000001</v>
      </c>
      <c r="T34" s="74">
        <v>4523.4565430000002</v>
      </c>
      <c r="U34" s="74">
        <v>4554.3554690000001</v>
      </c>
      <c r="V34" s="74">
        <v>4590.8471680000002</v>
      </c>
      <c r="W34" s="74">
        <v>4628.8408200000003</v>
      </c>
      <c r="X34" s="74">
        <v>4667.8085940000001</v>
      </c>
      <c r="Y34" s="74">
        <v>4706.6000979999999</v>
      </c>
      <c r="Z34" s="74">
        <v>4750.2958980000003</v>
      </c>
      <c r="AA34" s="74">
        <v>4792.2163090000004</v>
      </c>
      <c r="AB34" s="74">
        <v>4837.7456050000001</v>
      </c>
      <c r="AC34" s="74">
        <v>4880.828125</v>
      </c>
      <c r="AD34" s="74">
        <v>4925.732422</v>
      </c>
      <c r="AE34" s="74">
        <v>4977.4726559999999</v>
      </c>
      <c r="AF34" s="70">
        <v>7.0499999999999998E-3</v>
      </c>
      <c r="AG34" s="38"/>
    </row>
    <row r="35" spans="1:33" ht="12.25" x14ac:dyDescent="0.65">
      <c r="A35" s="43" t="s">
        <v>388</v>
      </c>
      <c r="B35" s="66" t="s">
        <v>133</v>
      </c>
      <c r="C35" s="71">
        <v>17.237857999999999</v>
      </c>
      <c r="D35" s="71">
        <v>16.757368</v>
      </c>
      <c r="E35" s="71">
        <v>16.663492000000002</v>
      </c>
      <c r="F35" s="71">
        <v>16.595973999999998</v>
      </c>
      <c r="G35" s="71">
        <v>16.577276000000001</v>
      </c>
      <c r="H35" s="71">
        <v>16.577276000000001</v>
      </c>
      <c r="I35" s="71">
        <v>16.576129999999999</v>
      </c>
      <c r="J35" s="71">
        <v>16.576129999999999</v>
      </c>
      <c r="K35" s="71">
        <v>16.576129999999999</v>
      </c>
      <c r="L35" s="71">
        <v>16.554311999999999</v>
      </c>
      <c r="M35" s="71">
        <v>16.554311999999999</v>
      </c>
      <c r="N35" s="71">
        <v>16.553688000000001</v>
      </c>
      <c r="O35" s="71">
        <v>16.553688000000001</v>
      </c>
      <c r="P35" s="71">
        <v>16.553608000000001</v>
      </c>
      <c r="Q35" s="71">
        <v>16.553608000000001</v>
      </c>
      <c r="R35" s="71">
        <v>16.551003000000001</v>
      </c>
      <c r="S35" s="71">
        <v>16.551003000000001</v>
      </c>
      <c r="T35" s="71">
        <v>16.551003000000001</v>
      </c>
      <c r="U35" s="71">
        <v>16.551003000000001</v>
      </c>
      <c r="V35" s="71">
        <v>16.551003000000001</v>
      </c>
      <c r="W35" s="71">
        <v>16.551003000000001</v>
      </c>
      <c r="X35" s="71">
        <v>16.550709000000001</v>
      </c>
      <c r="Y35" s="71">
        <v>16.550709000000001</v>
      </c>
      <c r="Z35" s="71">
        <v>16.550709000000001</v>
      </c>
      <c r="AA35" s="71">
        <v>16.550709000000001</v>
      </c>
      <c r="AB35" s="71">
        <v>16.550709000000001</v>
      </c>
      <c r="AC35" s="71">
        <v>16.550709000000001</v>
      </c>
      <c r="AD35" s="71">
        <v>16.550709000000001</v>
      </c>
      <c r="AE35" s="71">
        <v>16.550709000000001</v>
      </c>
      <c r="AF35" s="68">
        <v>-1.4519999999999999E-3</v>
      </c>
      <c r="AG35" s="38"/>
    </row>
    <row r="36" spans="1:33" ht="12.25" x14ac:dyDescent="0.65">
      <c r="B36" s="38"/>
      <c r="C36" s="38"/>
      <c r="D36" s="38"/>
      <c r="E36" s="38"/>
      <c r="F36" s="38"/>
      <c r="G36" s="38"/>
      <c r="H36" s="38"/>
      <c r="I36" s="38"/>
      <c r="J36" s="38"/>
      <c r="K36" s="38"/>
      <c r="L36" s="38"/>
      <c r="M36" s="38"/>
      <c r="N36" s="38"/>
      <c r="O36" s="38"/>
      <c r="P36" s="38"/>
      <c r="Q36" s="38"/>
      <c r="R36" s="38"/>
      <c r="S36" s="38"/>
      <c r="T36" s="38"/>
      <c r="U36" s="38"/>
      <c r="V36" s="38"/>
      <c r="W36" s="38"/>
      <c r="X36" s="38"/>
      <c r="Y36" s="38"/>
      <c r="Z36" s="38"/>
      <c r="AA36" s="38"/>
      <c r="AB36" s="38"/>
      <c r="AC36" s="38"/>
      <c r="AD36" s="38"/>
      <c r="AE36" s="38"/>
      <c r="AF36" s="38"/>
      <c r="AG36" s="38"/>
    </row>
    <row r="37" spans="1:33" ht="12.25" x14ac:dyDescent="0.65">
      <c r="A37" s="43" t="s">
        <v>389</v>
      </c>
      <c r="B37" s="65" t="s">
        <v>134</v>
      </c>
      <c r="C37" s="74">
        <v>4071.4248050000001</v>
      </c>
      <c r="D37" s="74">
        <v>4010.171143</v>
      </c>
      <c r="E37" s="74">
        <v>4050.0395509999998</v>
      </c>
      <c r="F37" s="74">
        <v>4074.8854980000001</v>
      </c>
      <c r="G37" s="74">
        <v>4107.8623049999997</v>
      </c>
      <c r="H37" s="74">
        <v>4136.1938479999999</v>
      </c>
      <c r="I37" s="74">
        <v>4171.1982420000004</v>
      </c>
      <c r="J37" s="74">
        <v>4204.8344729999999</v>
      </c>
      <c r="K37" s="74">
        <v>4229.9794920000004</v>
      </c>
      <c r="L37" s="74">
        <v>4258.9838870000003</v>
      </c>
      <c r="M37" s="74">
        <v>4293.4956050000001</v>
      </c>
      <c r="N37" s="74">
        <v>4318.7661129999997</v>
      </c>
      <c r="O37" s="74">
        <v>4348.9965819999998</v>
      </c>
      <c r="P37" s="74">
        <v>4382.9140619999998</v>
      </c>
      <c r="Q37" s="74">
        <v>4416.8022460000002</v>
      </c>
      <c r="R37" s="74">
        <v>4449.1284180000002</v>
      </c>
      <c r="S37" s="74">
        <v>4479.6933589999999</v>
      </c>
      <c r="T37" s="74">
        <v>4506.9057620000003</v>
      </c>
      <c r="U37" s="74">
        <v>4537.8046880000002</v>
      </c>
      <c r="V37" s="74">
        <v>4574.2963870000003</v>
      </c>
      <c r="W37" s="74">
        <v>4612.2900390000004</v>
      </c>
      <c r="X37" s="74">
        <v>4651.2578119999998</v>
      </c>
      <c r="Y37" s="74">
        <v>4690.0493159999996</v>
      </c>
      <c r="Z37" s="74">
        <v>4733.7451170000004</v>
      </c>
      <c r="AA37" s="74">
        <v>4775.6655270000001</v>
      </c>
      <c r="AB37" s="74">
        <v>4821.1948240000002</v>
      </c>
      <c r="AC37" s="74">
        <v>4864.2773440000001</v>
      </c>
      <c r="AD37" s="74">
        <v>4909.1816410000001</v>
      </c>
      <c r="AE37" s="74">
        <v>4960.921875</v>
      </c>
      <c r="AF37" s="70">
        <v>7.0819999999999998E-3</v>
      </c>
      <c r="AG37" s="38"/>
    </row>
    <row r="38" spans="1:33" ht="12.25" x14ac:dyDescent="0.65">
      <c r="B38" s="38"/>
      <c r="C38" s="38"/>
      <c r="D38" s="38"/>
      <c r="E38" s="38"/>
      <c r="F38" s="38"/>
      <c r="G38" s="38"/>
      <c r="H38" s="38"/>
      <c r="I38" s="38"/>
      <c r="J38" s="38"/>
      <c r="K38" s="38"/>
      <c r="L38" s="38"/>
      <c r="M38" s="38"/>
      <c r="N38" s="38"/>
      <c r="O38" s="38"/>
      <c r="P38" s="38"/>
      <c r="Q38" s="38"/>
      <c r="R38" s="38"/>
      <c r="S38" s="38"/>
      <c r="T38" s="38"/>
      <c r="U38" s="38"/>
      <c r="V38" s="38"/>
      <c r="W38" s="38"/>
      <c r="X38" s="38"/>
      <c r="Y38" s="38"/>
      <c r="Z38" s="38"/>
      <c r="AA38" s="38"/>
      <c r="AB38" s="38"/>
      <c r="AC38" s="38"/>
      <c r="AD38" s="38"/>
      <c r="AE38" s="38"/>
      <c r="AF38" s="38"/>
      <c r="AG38" s="38"/>
    </row>
    <row r="39" spans="1:33" ht="12.25" x14ac:dyDescent="0.65">
      <c r="B39" s="65" t="s">
        <v>135</v>
      </c>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390</v>
      </c>
      <c r="B40" s="66" t="s">
        <v>122</v>
      </c>
      <c r="C40" s="71">
        <v>6.4199299999999999</v>
      </c>
      <c r="D40" s="71">
        <v>6.3415350000000004</v>
      </c>
      <c r="E40" s="71">
        <v>6.2558259999999999</v>
      </c>
      <c r="F40" s="71">
        <v>6.1831019999999999</v>
      </c>
      <c r="G40" s="71">
        <v>6.1453990000000003</v>
      </c>
      <c r="H40" s="71">
        <v>6.1072110000000004</v>
      </c>
      <c r="I40" s="71">
        <v>6.0673329999999996</v>
      </c>
      <c r="J40" s="71">
        <v>6.0266739999999999</v>
      </c>
      <c r="K40" s="71">
        <v>5.9840739999999997</v>
      </c>
      <c r="L40" s="71">
        <v>5.9450159999999999</v>
      </c>
      <c r="M40" s="71">
        <v>5.90862</v>
      </c>
      <c r="N40" s="71">
        <v>5.8692849999999996</v>
      </c>
      <c r="O40" s="71">
        <v>5.8313790000000001</v>
      </c>
      <c r="P40" s="71">
        <v>5.7949539999999997</v>
      </c>
      <c r="Q40" s="71">
        <v>5.7562119999999997</v>
      </c>
      <c r="R40" s="71">
        <v>5.7192259999999999</v>
      </c>
      <c r="S40" s="71">
        <v>5.6811210000000001</v>
      </c>
      <c r="T40" s="71">
        <v>5.6422610000000004</v>
      </c>
      <c r="U40" s="71">
        <v>5.6061909999999999</v>
      </c>
      <c r="V40" s="71">
        <v>5.5704989999999999</v>
      </c>
      <c r="W40" s="71">
        <v>5.535927</v>
      </c>
      <c r="X40" s="71">
        <v>5.5001179999999996</v>
      </c>
      <c r="Y40" s="71">
        <v>5.4632569999999996</v>
      </c>
      <c r="Z40" s="71">
        <v>5.4260780000000004</v>
      </c>
      <c r="AA40" s="71">
        <v>5.3908550000000002</v>
      </c>
      <c r="AB40" s="71">
        <v>5.3577320000000004</v>
      </c>
      <c r="AC40" s="71">
        <v>5.3216219999999996</v>
      </c>
      <c r="AD40" s="71">
        <v>5.2868769999999996</v>
      </c>
      <c r="AE40" s="71">
        <v>5.2554069999999999</v>
      </c>
      <c r="AF40" s="68">
        <v>-7.123E-3</v>
      </c>
      <c r="AG40" s="38"/>
    </row>
    <row r="41" spans="1:33" ht="12.25" x14ac:dyDescent="0.65">
      <c r="A41" s="43" t="s">
        <v>391</v>
      </c>
      <c r="B41" s="66" t="s">
        <v>123</v>
      </c>
      <c r="C41" s="71">
        <v>0.75842299999999996</v>
      </c>
      <c r="D41" s="71">
        <v>0.75539400000000001</v>
      </c>
      <c r="E41" s="71">
        <v>0.46853299999999998</v>
      </c>
      <c r="F41" s="71">
        <v>0.46553499999999998</v>
      </c>
      <c r="G41" s="71">
        <v>0.465584</v>
      </c>
      <c r="H41" s="71">
        <v>0.46553299999999997</v>
      </c>
      <c r="I41" s="71">
        <v>0.46529300000000001</v>
      </c>
      <c r="J41" s="71">
        <v>0.46496599999999999</v>
      </c>
      <c r="K41" s="71">
        <v>0.464391</v>
      </c>
      <c r="L41" s="71">
        <v>0.46412999999999999</v>
      </c>
      <c r="M41" s="71">
        <v>0.464169</v>
      </c>
      <c r="N41" s="71">
        <v>0.46385100000000001</v>
      </c>
      <c r="O41" s="71">
        <v>0.463673</v>
      </c>
      <c r="P41" s="71">
        <v>0.46365200000000001</v>
      </c>
      <c r="Q41" s="71">
        <v>0.46337600000000001</v>
      </c>
      <c r="R41" s="71">
        <v>0.46329199999999998</v>
      </c>
      <c r="S41" s="71">
        <v>0.46302500000000002</v>
      </c>
      <c r="T41" s="71">
        <v>0.46263100000000001</v>
      </c>
      <c r="U41" s="71">
        <v>0.46257599999999999</v>
      </c>
      <c r="V41" s="71">
        <v>0.46258899999999997</v>
      </c>
      <c r="W41" s="71">
        <v>0.46275899999999998</v>
      </c>
      <c r="X41" s="71">
        <v>0.46274799999999999</v>
      </c>
      <c r="Y41" s="71">
        <v>0.46256599999999998</v>
      </c>
      <c r="Z41" s="71">
        <v>0.462308</v>
      </c>
      <c r="AA41" s="71">
        <v>0.462343</v>
      </c>
      <c r="AB41" s="71">
        <v>0.46273500000000001</v>
      </c>
      <c r="AC41" s="71">
        <v>0.462621</v>
      </c>
      <c r="AD41" s="71">
        <v>0.46275300000000003</v>
      </c>
      <c r="AE41" s="71">
        <v>0.46354800000000002</v>
      </c>
      <c r="AF41" s="68">
        <v>-1.7430000000000001E-2</v>
      </c>
      <c r="AG41" s="38"/>
    </row>
    <row r="42" spans="1:33" ht="12.25" x14ac:dyDescent="0.65">
      <c r="A42" s="43" t="s">
        <v>392</v>
      </c>
      <c r="B42" s="66" t="s">
        <v>131</v>
      </c>
      <c r="C42" s="71">
        <v>110.904663</v>
      </c>
      <c r="D42" s="71">
        <v>112.063866</v>
      </c>
      <c r="E42" s="71">
        <v>115.074921</v>
      </c>
      <c r="F42" s="71">
        <v>115.737877</v>
      </c>
      <c r="G42" s="71">
        <v>117.073486</v>
      </c>
      <c r="H42" s="71">
        <v>118.032089</v>
      </c>
      <c r="I42" s="71">
        <v>118.99503300000001</v>
      </c>
      <c r="J42" s="71">
        <v>119.97281599999999</v>
      </c>
      <c r="K42" s="71">
        <v>120.97473100000001</v>
      </c>
      <c r="L42" s="71">
        <v>122.04821800000001</v>
      </c>
      <c r="M42" s="71">
        <v>123.209785</v>
      </c>
      <c r="N42" s="71">
        <v>124.393883</v>
      </c>
      <c r="O42" s="71">
        <v>125.66469600000001</v>
      </c>
      <c r="P42" s="71">
        <v>127.00679</v>
      </c>
      <c r="Q42" s="71">
        <v>128.37536600000001</v>
      </c>
      <c r="R42" s="71">
        <v>129.82170099999999</v>
      </c>
      <c r="S42" s="71">
        <v>131.33123800000001</v>
      </c>
      <c r="T42" s="71">
        <v>132.914017</v>
      </c>
      <c r="U42" s="71">
        <v>134.58850100000001</v>
      </c>
      <c r="V42" s="71">
        <v>136.34385700000001</v>
      </c>
      <c r="W42" s="71">
        <v>138.18336500000001</v>
      </c>
      <c r="X42" s="71">
        <v>140.07849100000001</v>
      </c>
      <c r="Y42" s="71">
        <v>142.009872</v>
      </c>
      <c r="Z42" s="71">
        <v>143.96772799999999</v>
      </c>
      <c r="AA42" s="71">
        <v>144.80242899999999</v>
      </c>
      <c r="AB42" s="71">
        <v>146.65562399999999</v>
      </c>
      <c r="AC42" s="71">
        <v>148.86570699999999</v>
      </c>
      <c r="AD42" s="71">
        <v>150.869202</v>
      </c>
      <c r="AE42" s="71">
        <v>152.87919600000001</v>
      </c>
      <c r="AF42" s="68">
        <v>1.1528999999999999E-2</v>
      </c>
      <c r="AG42" s="38"/>
    </row>
    <row r="43" spans="1:33" ht="12.25" x14ac:dyDescent="0.65">
      <c r="A43" s="43" t="s">
        <v>393</v>
      </c>
      <c r="B43" s="66" t="s">
        <v>136</v>
      </c>
      <c r="C43" s="71">
        <v>10.509938</v>
      </c>
      <c r="D43" s="71">
        <v>10.645227</v>
      </c>
      <c r="E43" s="71">
        <v>12.165609999999999</v>
      </c>
      <c r="F43" s="71">
        <v>12.281819</v>
      </c>
      <c r="G43" s="71">
        <v>12.281819</v>
      </c>
      <c r="H43" s="71">
        <v>12.281819</v>
      </c>
      <c r="I43" s="71">
        <v>12.281819</v>
      </c>
      <c r="J43" s="71">
        <v>12.281819</v>
      </c>
      <c r="K43" s="71">
        <v>12.281819</v>
      </c>
      <c r="L43" s="71">
        <v>12.281819</v>
      </c>
      <c r="M43" s="71">
        <v>12.281819</v>
      </c>
      <c r="N43" s="71">
        <v>12.281819</v>
      </c>
      <c r="O43" s="71">
        <v>12.281819</v>
      </c>
      <c r="P43" s="71">
        <v>12.281819</v>
      </c>
      <c r="Q43" s="71">
        <v>12.281819</v>
      </c>
      <c r="R43" s="71">
        <v>12.281819</v>
      </c>
      <c r="S43" s="71">
        <v>12.281819</v>
      </c>
      <c r="T43" s="71">
        <v>12.281819</v>
      </c>
      <c r="U43" s="71">
        <v>12.281819</v>
      </c>
      <c r="V43" s="71">
        <v>12.281819</v>
      </c>
      <c r="W43" s="71">
        <v>12.281819</v>
      </c>
      <c r="X43" s="71">
        <v>12.281819</v>
      </c>
      <c r="Y43" s="71">
        <v>12.281819</v>
      </c>
      <c r="Z43" s="71">
        <v>12.281819</v>
      </c>
      <c r="AA43" s="71">
        <v>12.029291000000001</v>
      </c>
      <c r="AB43" s="71">
        <v>12.004455999999999</v>
      </c>
      <c r="AC43" s="71">
        <v>12.066053</v>
      </c>
      <c r="AD43" s="71">
        <v>12.053805000000001</v>
      </c>
      <c r="AE43" s="71">
        <v>11.999513</v>
      </c>
      <c r="AF43" s="68">
        <v>4.7450000000000001E-3</v>
      </c>
      <c r="AG43" s="38"/>
    </row>
    <row r="44" spans="1:33" ht="12.25" x14ac:dyDescent="0.65">
      <c r="A44" s="43" t="s">
        <v>394</v>
      </c>
      <c r="B44" s="66" t="s">
        <v>137</v>
      </c>
      <c r="C44" s="71">
        <v>101.924057</v>
      </c>
      <c r="D44" s="71">
        <v>111.49603999999999</v>
      </c>
      <c r="E44" s="71">
        <v>120.813164</v>
      </c>
      <c r="F44" s="71">
        <v>129.69979900000001</v>
      </c>
      <c r="G44" s="71">
        <v>136.93699599999999</v>
      </c>
      <c r="H44" s="71">
        <v>144.681747</v>
      </c>
      <c r="I44" s="71">
        <v>152.19091800000001</v>
      </c>
      <c r="J44" s="71">
        <v>161.057739</v>
      </c>
      <c r="K44" s="71">
        <v>169.08909600000001</v>
      </c>
      <c r="L44" s="71">
        <v>177.42253099999999</v>
      </c>
      <c r="M44" s="71">
        <v>185.85311899999999</v>
      </c>
      <c r="N44" s="71">
        <v>195.30084199999999</v>
      </c>
      <c r="O44" s="71">
        <v>205.071777</v>
      </c>
      <c r="P44" s="71">
        <v>212.727417</v>
      </c>
      <c r="Q44" s="71">
        <v>222.24558999999999</v>
      </c>
      <c r="R44" s="71">
        <v>230.54827900000001</v>
      </c>
      <c r="S44" s="71">
        <v>240.08265700000001</v>
      </c>
      <c r="T44" s="71">
        <v>249.91828899999999</v>
      </c>
      <c r="U44" s="71">
        <v>259.80996699999997</v>
      </c>
      <c r="V44" s="71">
        <v>269.79595899999998</v>
      </c>
      <c r="W44" s="71">
        <v>279.88192700000002</v>
      </c>
      <c r="X44" s="71">
        <v>290.217468</v>
      </c>
      <c r="Y44" s="71">
        <v>300.67962599999998</v>
      </c>
      <c r="Z44" s="71">
        <v>311.51861600000001</v>
      </c>
      <c r="AA44" s="71">
        <v>323.80166600000001</v>
      </c>
      <c r="AB44" s="71">
        <v>334.81521600000002</v>
      </c>
      <c r="AC44" s="71">
        <v>346.80365</v>
      </c>
      <c r="AD44" s="71">
        <v>358.34973100000002</v>
      </c>
      <c r="AE44" s="71">
        <v>370.104218</v>
      </c>
      <c r="AF44" s="68">
        <v>4.7133000000000001E-2</v>
      </c>
      <c r="AG44" s="38"/>
    </row>
    <row r="45" spans="1:33" ht="12.25" x14ac:dyDescent="0.65">
      <c r="A45" s="43" t="s">
        <v>395</v>
      </c>
      <c r="B45" s="66" t="s">
        <v>138</v>
      </c>
      <c r="C45" s="71">
        <v>1.62704</v>
      </c>
      <c r="D45" s="71">
        <v>1.62704</v>
      </c>
      <c r="E45" s="71">
        <v>1.62704</v>
      </c>
      <c r="F45" s="71">
        <v>1.62704</v>
      </c>
      <c r="G45" s="71">
        <v>1.91612</v>
      </c>
      <c r="H45" s="71">
        <v>1.91612</v>
      </c>
      <c r="I45" s="71">
        <v>1.91612</v>
      </c>
      <c r="J45" s="71">
        <v>1.91612</v>
      </c>
      <c r="K45" s="71">
        <v>1.91612</v>
      </c>
      <c r="L45" s="71">
        <v>1.91612</v>
      </c>
      <c r="M45" s="71">
        <v>1.91612</v>
      </c>
      <c r="N45" s="71">
        <v>1.91612</v>
      </c>
      <c r="O45" s="71">
        <v>1.91612</v>
      </c>
      <c r="P45" s="71">
        <v>1.91612</v>
      </c>
      <c r="Q45" s="71">
        <v>1.91612</v>
      </c>
      <c r="R45" s="71">
        <v>1.91612</v>
      </c>
      <c r="S45" s="71">
        <v>1.91612</v>
      </c>
      <c r="T45" s="71">
        <v>1.91612</v>
      </c>
      <c r="U45" s="71">
        <v>1.91612</v>
      </c>
      <c r="V45" s="71">
        <v>1.91612</v>
      </c>
      <c r="W45" s="71">
        <v>1.91612</v>
      </c>
      <c r="X45" s="71">
        <v>1.91612</v>
      </c>
      <c r="Y45" s="71">
        <v>1.91612</v>
      </c>
      <c r="Z45" s="71">
        <v>1.91612</v>
      </c>
      <c r="AA45" s="71">
        <v>1.91612</v>
      </c>
      <c r="AB45" s="71">
        <v>1.91612</v>
      </c>
      <c r="AC45" s="71">
        <v>1.91612</v>
      </c>
      <c r="AD45" s="71">
        <v>1.91612</v>
      </c>
      <c r="AE45" s="71">
        <v>1.91612</v>
      </c>
      <c r="AF45" s="68">
        <v>5.8580000000000004E-3</v>
      </c>
      <c r="AG45" s="38"/>
    </row>
    <row r="46" spans="1:33" ht="12.25" x14ac:dyDescent="0.65">
      <c r="A46" s="43" t="s">
        <v>396</v>
      </c>
      <c r="B46" s="65" t="s">
        <v>194</v>
      </c>
      <c r="C46" s="74">
        <v>232.144058</v>
      </c>
      <c r="D46" s="74">
        <v>242.92910800000001</v>
      </c>
      <c r="E46" s="74">
        <v>256.40508999999997</v>
      </c>
      <c r="F46" s="74">
        <v>265.99517800000001</v>
      </c>
      <c r="G46" s="74">
        <v>274.81942700000002</v>
      </c>
      <c r="H46" s="74">
        <v>283.48452800000001</v>
      </c>
      <c r="I46" s="74">
        <v>291.91653400000001</v>
      </c>
      <c r="J46" s="74">
        <v>301.720123</v>
      </c>
      <c r="K46" s="74">
        <v>310.71023600000001</v>
      </c>
      <c r="L46" s="74">
        <v>320.07781999999997</v>
      </c>
      <c r="M46" s="74">
        <v>329.63363600000002</v>
      </c>
      <c r="N46" s="74">
        <v>340.22579999999999</v>
      </c>
      <c r="O46" s="74">
        <v>351.22946200000001</v>
      </c>
      <c r="P46" s="74">
        <v>360.19073500000002</v>
      </c>
      <c r="Q46" s="74">
        <v>371.03848299999999</v>
      </c>
      <c r="R46" s="74">
        <v>380.750427</v>
      </c>
      <c r="S46" s="74">
        <v>391.75598100000002</v>
      </c>
      <c r="T46" s="74">
        <v>403.135132</v>
      </c>
      <c r="U46" s="74">
        <v>414.66516100000001</v>
      </c>
      <c r="V46" s="74">
        <v>426.37081899999998</v>
      </c>
      <c r="W46" s="74">
        <v>438.26190200000002</v>
      </c>
      <c r="X46" s="74">
        <v>450.45675699999998</v>
      </c>
      <c r="Y46" s="74">
        <v>462.81329299999999</v>
      </c>
      <c r="Z46" s="74">
        <v>475.57269300000002</v>
      </c>
      <c r="AA46" s="74">
        <v>488.40271000000001</v>
      </c>
      <c r="AB46" s="74">
        <v>501.21185300000002</v>
      </c>
      <c r="AC46" s="74">
        <v>515.43579099999999</v>
      </c>
      <c r="AD46" s="74">
        <v>528.93847700000003</v>
      </c>
      <c r="AE46" s="74">
        <v>542.61798099999999</v>
      </c>
      <c r="AF46" s="70">
        <v>3.0787999999999999E-2</v>
      </c>
      <c r="AG46" s="38"/>
    </row>
    <row r="47" spans="1:33" ht="12.25" x14ac:dyDescent="0.65">
      <c r="A47" s="43" t="s">
        <v>397</v>
      </c>
      <c r="B47" s="66" t="s">
        <v>139</v>
      </c>
      <c r="C47" s="71">
        <v>181.11088599999999</v>
      </c>
      <c r="D47" s="71">
        <v>190.62063599999999</v>
      </c>
      <c r="E47" s="71">
        <v>210.67314099999999</v>
      </c>
      <c r="F47" s="71">
        <v>219.02018699999999</v>
      </c>
      <c r="G47" s="71">
        <v>226.43895000000001</v>
      </c>
      <c r="H47" s="71">
        <v>233.806702</v>
      </c>
      <c r="I47" s="71">
        <v>240.91570999999999</v>
      </c>
      <c r="J47" s="71">
        <v>249.31706199999999</v>
      </c>
      <c r="K47" s="71">
        <v>256.861786</v>
      </c>
      <c r="L47" s="71">
        <v>264.67620799999997</v>
      </c>
      <c r="M47" s="71">
        <v>272.551422</v>
      </c>
      <c r="N47" s="71">
        <v>281.454498</v>
      </c>
      <c r="O47" s="71">
        <v>290.69879200000003</v>
      </c>
      <c r="P47" s="71">
        <v>298.08367900000002</v>
      </c>
      <c r="Q47" s="71">
        <v>307.26489299999997</v>
      </c>
      <c r="R47" s="71">
        <v>315.26034499999997</v>
      </c>
      <c r="S47" s="71">
        <v>324.42819200000002</v>
      </c>
      <c r="T47" s="71">
        <v>333.85717799999998</v>
      </c>
      <c r="U47" s="71">
        <v>343.297729</v>
      </c>
      <c r="V47" s="71">
        <v>352.80676299999999</v>
      </c>
      <c r="W47" s="71">
        <v>362.39596599999999</v>
      </c>
      <c r="X47" s="71">
        <v>372.13952599999999</v>
      </c>
      <c r="Y47" s="71">
        <v>381.96148699999998</v>
      </c>
      <c r="Z47" s="71">
        <v>392.09750400000001</v>
      </c>
      <c r="AA47" s="71">
        <v>401.80764799999997</v>
      </c>
      <c r="AB47" s="71">
        <v>411.96237200000002</v>
      </c>
      <c r="AC47" s="71">
        <v>423.423248</v>
      </c>
      <c r="AD47" s="71">
        <v>434.12606799999998</v>
      </c>
      <c r="AE47" s="71">
        <v>444.91101099999997</v>
      </c>
      <c r="AF47" s="68">
        <v>3.2619000000000002E-2</v>
      </c>
      <c r="AG47" s="38"/>
    </row>
    <row r="48" spans="1:33" ht="12.25" x14ac:dyDescent="0.65">
      <c r="A48" s="43" t="s">
        <v>398</v>
      </c>
      <c r="B48" s="65" t="s">
        <v>140</v>
      </c>
      <c r="C48" s="74">
        <v>51.033164999999997</v>
      </c>
      <c r="D48" s="74">
        <v>52.308464000000001</v>
      </c>
      <c r="E48" s="74">
        <v>45.731968000000002</v>
      </c>
      <c r="F48" s="74">
        <v>46.974986999999999</v>
      </c>
      <c r="G48" s="74">
        <v>48.380462999999999</v>
      </c>
      <c r="H48" s="74">
        <v>49.677826000000003</v>
      </c>
      <c r="I48" s="74">
        <v>51.000835000000002</v>
      </c>
      <c r="J48" s="74">
        <v>52.403038000000002</v>
      </c>
      <c r="K48" s="74">
        <v>53.848433999999997</v>
      </c>
      <c r="L48" s="74">
        <v>55.401608000000003</v>
      </c>
      <c r="M48" s="74">
        <v>57.082248999999997</v>
      </c>
      <c r="N48" s="74">
        <v>58.771317000000003</v>
      </c>
      <c r="O48" s="74">
        <v>60.530642999999998</v>
      </c>
      <c r="P48" s="74">
        <v>62.107093999999996</v>
      </c>
      <c r="Q48" s="74">
        <v>63.773631999999999</v>
      </c>
      <c r="R48" s="74">
        <v>65.490105</v>
      </c>
      <c r="S48" s="74">
        <v>67.327751000000006</v>
      </c>
      <c r="T48" s="74">
        <v>69.277962000000002</v>
      </c>
      <c r="U48" s="74">
        <v>71.367439000000005</v>
      </c>
      <c r="V48" s="74">
        <v>73.564071999999996</v>
      </c>
      <c r="W48" s="74">
        <v>75.865936000000005</v>
      </c>
      <c r="X48" s="74">
        <v>78.317215000000004</v>
      </c>
      <c r="Y48" s="74">
        <v>80.851723000000007</v>
      </c>
      <c r="Z48" s="74">
        <v>83.475066999999996</v>
      </c>
      <c r="AA48" s="74">
        <v>86.595009000000005</v>
      </c>
      <c r="AB48" s="74">
        <v>89.249435000000005</v>
      </c>
      <c r="AC48" s="74">
        <v>92.012512000000001</v>
      </c>
      <c r="AD48" s="74">
        <v>94.812340000000006</v>
      </c>
      <c r="AE48" s="74">
        <v>97.706871000000007</v>
      </c>
      <c r="AF48" s="70">
        <v>2.3466999999999998E-2</v>
      </c>
      <c r="AG48" s="38"/>
    </row>
    <row r="49" spans="1:33" ht="12.25" x14ac:dyDescent="0.65">
      <c r="B49" s="38"/>
      <c r="C49" s="38"/>
      <c r="D49" s="38"/>
      <c r="E49" s="38"/>
      <c r="F49" s="38"/>
      <c r="G49" s="38"/>
      <c r="H49" s="38"/>
      <c r="I49" s="38"/>
      <c r="J49" s="38"/>
      <c r="K49" s="38"/>
      <c r="L49" s="38"/>
      <c r="M49" s="38"/>
      <c r="N49" s="38"/>
      <c r="O49" s="38"/>
      <c r="P49" s="38"/>
      <c r="Q49" s="38"/>
      <c r="R49" s="38"/>
      <c r="S49" s="38"/>
      <c r="T49" s="38"/>
      <c r="U49" s="38"/>
      <c r="V49" s="38"/>
      <c r="W49" s="38"/>
      <c r="X49" s="38"/>
      <c r="Y49" s="38"/>
      <c r="Z49" s="38"/>
      <c r="AA49" s="38"/>
      <c r="AB49" s="38"/>
      <c r="AC49" s="38"/>
      <c r="AD49" s="38"/>
      <c r="AE49" s="38"/>
      <c r="AF49" s="38"/>
      <c r="AG49" s="38"/>
    </row>
    <row r="50" spans="1:33" ht="15" customHeight="1" x14ac:dyDescent="0.65">
      <c r="B50" s="65" t="s">
        <v>195</v>
      </c>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399</v>
      </c>
      <c r="B51" s="66" t="s">
        <v>122</v>
      </c>
      <c r="C51" s="71">
        <v>848.57257100000004</v>
      </c>
      <c r="D51" s="71">
        <v>799.80981399999996</v>
      </c>
      <c r="E51" s="71">
        <v>839.55120799999997</v>
      </c>
      <c r="F51" s="71">
        <v>769.52960199999995</v>
      </c>
      <c r="G51" s="71">
        <v>661.51995799999997</v>
      </c>
      <c r="H51" s="71">
        <v>563.42608600000005</v>
      </c>
      <c r="I51" s="71">
        <v>467.785461</v>
      </c>
      <c r="J51" s="71">
        <v>398.29116800000003</v>
      </c>
      <c r="K51" s="71">
        <v>359.05233800000002</v>
      </c>
      <c r="L51" s="71">
        <v>350.73956299999998</v>
      </c>
      <c r="M51" s="71">
        <v>346.98895299999998</v>
      </c>
      <c r="N51" s="71">
        <v>356.15911899999998</v>
      </c>
      <c r="O51" s="71">
        <v>353.93145800000002</v>
      </c>
      <c r="P51" s="71">
        <v>354.26357999999999</v>
      </c>
      <c r="Q51" s="71">
        <v>350.84027099999997</v>
      </c>
      <c r="R51" s="71">
        <v>342.54663099999999</v>
      </c>
      <c r="S51" s="71">
        <v>330.30957000000001</v>
      </c>
      <c r="T51" s="71">
        <v>322.55166600000001</v>
      </c>
      <c r="U51" s="71">
        <v>314.45339999999999</v>
      </c>
      <c r="V51" s="71">
        <v>316.12460299999998</v>
      </c>
      <c r="W51" s="71">
        <v>315.81085200000001</v>
      </c>
      <c r="X51" s="71">
        <v>312.248718</v>
      </c>
      <c r="Y51" s="71">
        <v>300.67199699999998</v>
      </c>
      <c r="Z51" s="71">
        <v>292.31552099999999</v>
      </c>
      <c r="AA51" s="71">
        <v>282.68090799999999</v>
      </c>
      <c r="AB51" s="71">
        <v>277.91754200000003</v>
      </c>
      <c r="AC51" s="71">
        <v>267.76672400000001</v>
      </c>
      <c r="AD51" s="71">
        <v>266.10537699999998</v>
      </c>
      <c r="AE51" s="71">
        <v>256.46099900000002</v>
      </c>
      <c r="AF51" s="68">
        <v>-4.1834999999999997E-2</v>
      </c>
      <c r="AG51" s="38"/>
    </row>
    <row r="52" spans="1:33" ht="15" customHeight="1" x14ac:dyDescent="0.65">
      <c r="A52" s="43" t="s">
        <v>400</v>
      </c>
      <c r="B52" s="66" t="s">
        <v>123</v>
      </c>
      <c r="C52" s="71">
        <v>11.318970999999999</v>
      </c>
      <c r="D52" s="71">
        <v>10.811957</v>
      </c>
      <c r="E52" s="71">
        <v>10.602041</v>
      </c>
      <c r="F52" s="71">
        <v>10.276357000000001</v>
      </c>
      <c r="G52" s="71">
        <v>9.5699050000000003</v>
      </c>
      <c r="H52" s="71">
        <v>8.8762249999999998</v>
      </c>
      <c r="I52" s="71">
        <v>8.1868309999999997</v>
      </c>
      <c r="J52" s="71">
        <v>7.7829940000000004</v>
      </c>
      <c r="K52" s="71">
        <v>7.49275</v>
      </c>
      <c r="L52" s="71">
        <v>7.2100169999999997</v>
      </c>
      <c r="M52" s="71">
        <v>7.1736909999999998</v>
      </c>
      <c r="N52" s="71">
        <v>7.1689489999999996</v>
      </c>
      <c r="O52" s="71">
        <v>7.1406099999999997</v>
      </c>
      <c r="P52" s="71">
        <v>7.1236920000000001</v>
      </c>
      <c r="Q52" s="71">
        <v>7.0357640000000004</v>
      </c>
      <c r="R52" s="71">
        <v>6.851839</v>
      </c>
      <c r="S52" s="71">
        <v>6.5810259999999996</v>
      </c>
      <c r="T52" s="71">
        <v>6.4698099999999998</v>
      </c>
      <c r="U52" s="71">
        <v>6.3754590000000002</v>
      </c>
      <c r="V52" s="71">
        <v>6.1027500000000003</v>
      </c>
      <c r="W52" s="71">
        <v>5.7841110000000002</v>
      </c>
      <c r="X52" s="71">
        <v>5.4595560000000001</v>
      </c>
      <c r="Y52" s="71">
        <v>5.1115279999999998</v>
      </c>
      <c r="Z52" s="71">
        <v>4.7483690000000003</v>
      </c>
      <c r="AA52" s="71">
        <v>4.7096530000000003</v>
      </c>
      <c r="AB52" s="71">
        <v>4.7163110000000001</v>
      </c>
      <c r="AC52" s="71">
        <v>4.6931079999999996</v>
      </c>
      <c r="AD52" s="71">
        <v>4.7077210000000003</v>
      </c>
      <c r="AE52" s="71">
        <v>4.6929040000000004</v>
      </c>
      <c r="AF52" s="68">
        <v>-3.0955E-2</v>
      </c>
      <c r="AG52" s="38"/>
    </row>
    <row r="53" spans="1:33" ht="15" customHeight="1" x14ac:dyDescent="0.65">
      <c r="A53" s="43" t="s">
        <v>401</v>
      </c>
      <c r="B53" s="66" t="s">
        <v>131</v>
      </c>
      <c r="C53" s="71">
        <v>1685.3833010000001</v>
      </c>
      <c r="D53" s="71">
        <v>1586.329712</v>
      </c>
      <c r="E53" s="71">
        <v>1494.498047</v>
      </c>
      <c r="F53" s="71">
        <v>1430.574341</v>
      </c>
      <c r="G53" s="71">
        <v>1375.3032229999999</v>
      </c>
      <c r="H53" s="71">
        <v>1291.0737300000001</v>
      </c>
      <c r="I53" s="71">
        <v>1248.7836910000001</v>
      </c>
      <c r="J53" s="71">
        <v>1213.9282229999999</v>
      </c>
      <c r="K53" s="71">
        <v>1168.775024</v>
      </c>
      <c r="L53" s="71">
        <v>1124.0424800000001</v>
      </c>
      <c r="M53" s="71">
        <v>1091.7619629999999</v>
      </c>
      <c r="N53" s="71">
        <v>1068.0170900000001</v>
      </c>
      <c r="O53" s="71">
        <v>1044.5501710000001</v>
      </c>
      <c r="P53" s="71">
        <v>1036.4454350000001</v>
      </c>
      <c r="Q53" s="71">
        <v>1039.3625489999999</v>
      </c>
      <c r="R53" s="71">
        <v>1051.8452150000001</v>
      </c>
      <c r="S53" s="71">
        <v>1076.27124</v>
      </c>
      <c r="T53" s="71">
        <v>1090.0593260000001</v>
      </c>
      <c r="U53" s="71">
        <v>1114.8000489999999</v>
      </c>
      <c r="V53" s="71">
        <v>1126.3946530000001</v>
      </c>
      <c r="W53" s="71">
        <v>1142.400269</v>
      </c>
      <c r="X53" s="71">
        <v>1153.7495120000001</v>
      </c>
      <c r="Y53" s="71">
        <v>1157.6260990000001</v>
      </c>
      <c r="Z53" s="71">
        <v>1168.775269</v>
      </c>
      <c r="AA53" s="71">
        <v>1168.0532229999999</v>
      </c>
      <c r="AB53" s="71">
        <v>1173.603394</v>
      </c>
      <c r="AC53" s="71">
        <v>1187.365112</v>
      </c>
      <c r="AD53" s="71">
        <v>1194.0896</v>
      </c>
      <c r="AE53" s="71">
        <v>1209.1621090000001</v>
      </c>
      <c r="AF53" s="68">
        <v>-1.1789000000000001E-2</v>
      </c>
      <c r="AG53" s="38"/>
    </row>
    <row r="54" spans="1:33" ht="15" customHeight="1" x14ac:dyDescent="0.65">
      <c r="A54" s="43" t="s">
        <v>402</v>
      </c>
      <c r="B54" s="66" t="s">
        <v>125</v>
      </c>
      <c r="C54" s="71">
        <v>771.984375</v>
      </c>
      <c r="D54" s="71">
        <v>783.71594200000004</v>
      </c>
      <c r="E54" s="71">
        <v>789.40368699999999</v>
      </c>
      <c r="F54" s="71">
        <v>782.25647000000004</v>
      </c>
      <c r="G54" s="71">
        <v>774.68408199999999</v>
      </c>
      <c r="H54" s="71">
        <v>774.67089799999997</v>
      </c>
      <c r="I54" s="71">
        <v>765.55304000000001</v>
      </c>
      <c r="J54" s="71">
        <v>765.54077099999995</v>
      </c>
      <c r="K54" s="71">
        <v>758.01715100000001</v>
      </c>
      <c r="L54" s="71">
        <v>758.02221699999996</v>
      </c>
      <c r="M54" s="71">
        <v>758.03063999999995</v>
      </c>
      <c r="N54" s="71">
        <v>715.33032200000002</v>
      </c>
      <c r="O54" s="71">
        <v>708.66870100000006</v>
      </c>
      <c r="P54" s="71">
        <v>700.12188700000002</v>
      </c>
      <c r="Q54" s="71">
        <v>684.02917500000001</v>
      </c>
      <c r="R54" s="71">
        <v>673.099243</v>
      </c>
      <c r="S54" s="71">
        <v>654.48669400000006</v>
      </c>
      <c r="T54" s="71">
        <v>644.63195800000005</v>
      </c>
      <c r="U54" s="71">
        <v>625.42901600000005</v>
      </c>
      <c r="V54" s="71">
        <v>625.59808299999997</v>
      </c>
      <c r="W54" s="71">
        <v>625.89691200000004</v>
      </c>
      <c r="X54" s="71">
        <v>626.152649</v>
      </c>
      <c r="Y54" s="71">
        <v>626.43640100000005</v>
      </c>
      <c r="Z54" s="71">
        <v>626.43884300000002</v>
      </c>
      <c r="AA54" s="71">
        <v>626.196777</v>
      </c>
      <c r="AB54" s="71">
        <v>626.00213599999995</v>
      </c>
      <c r="AC54" s="71">
        <v>625.14129600000001</v>
      </c>
      <c r="AD54" s="71">
        <v>625.25939900000003</v>
      </c>
      <c r="AE54" s="71">
        <v>624.86090100000001</v>
      </c>
      <c r="AF54" s="68">
        <v>-7.5230000000000002E-3</v>
      </c>
      <c r="AG54" s="38"/>
    </row>
    <row r="55" spans="1:33" ht="15" customHeight="1" x14ac:dyDescent="0.65">
      <c r="A55" s="43" t="s">
        <v>403</v>
      </c>
      <c r="B55" s="66" t="s">
        <v>141</v>
      </c>
      <c r="C55" s="71">
        <v>990.37359600000002</v>
      </c>
      <c r="D55" s="71">
        <v>1076.52478</v>
      </c>
      <c r="E55" s="71">
        <v>1175.911255</v>
      </c>
      <c r="F55" s="71">
        <v>1352.3679199999999</v>
      </c>
      <c r="G55" s="71">
        <v>1565.9985349999999</v>
      </c>
      <c r="H55" s="71">
        <v>1786.455933</v>
      </c>
      <c r="I55" s="71">
        <v>1979.0013429999999</v>
      </c>
      <c r="J55" s="71">
        <v>2127.9064939999998</v>
      </c>
      <c r="K55" s="71">
        <v>2254.9389649999998</v>
      </c>
      <c r="L55" s="71">
        <v>2347.4489749999998</v>
      </c>
      <c r="M55" s="71">
        <v>2428.781982</v>
      </c>
      <c r="N55" s="71">
        <v>2523.3867190000001</v>
      </c>
      <c r="O55" s="71">
        <v>2598.4313959999999</v>
      </c>
      <c r="P55" s="71">
        <v>2658.9648440000001</v>
      </c>
      <c r="Q55" s="71">
        <v>2721.883057</v>
      </c>
      <c r="R55" s="71">
        <v>2772.9716800000001</v>
      </c>
      <c r="S55" s="71">
        <v>2823.594482</v>
      </c>
      <c r="T55" s="71">
        <v>2868.7126459999999</v>
      </c>
      <c r="U55" s="71">
        <v>2916.3063959999999</v>
      </c>
      <c r="V55" s="71">
        <v>2953.4326169999999</v>
      </c>
      <c r="W55" s="71">
        <v>2989.2863769999999</v>
      </c>
      <c r="X55" s="71">
        <v>3034.3081050000001</v>
      </c>
      <c r="Y55" s="71">
        <v>3095.5190429999998</v>
      </c>
      <c r="Z55" s="71">
        <v>3151.5134280000002</v>
      </c>
      <c r="AA55" s="71">
        <v>3218.4013669999999</v>
      </c>
      <c r="AB55" s="71">
        <v>3277.5180660000001</v>
      </c>
      <c r="AC55" s="71">
        <v>3333.4782709999999</v>
      </c>
      <c r="AD55" s="71">
        <v>3388.3183589999999</v>
      </c>
      <c r="AE55" s="71">
        <v>3450.4973140000002</v>
      </c>
      <c r="AF55" s="68">
        <v>4.5587000000000003E-2</v>
      </c>
      <c r="AG55" s="38"/>
    </row>
    <row r="56" spans="1:33" ht="15" customHeight="1" x14ac:dyDescent="0.65">
      <c r="A56" s="43" t="s">
        <v>404</v>
      </c>
      <c r="B56" s="66" t="s">
        <v>142</v>
      </c>
      <c r="C56" s="71">
        <v>13.173830000000001</v>
      </c>
      <c r="D56" s="71">
        <v>12.665395999999999</v>
      </c>
      <c r="E56" s="71">
        <v>13.1416</v>
      </c>
      <c r="F56" s="71">
        <v>12.471628000000001</v>
      </c>
      <c r="G56" s="71">
        <v>12.183074</v>
      </c>
      <c r="H56" s="71">
        <v>11.752855</v>
      </c>
      <c r="I56" s="71">
        <v>10.380667000000001</v>
      </c>
      <c r="J56" s="71">
        <v>9.6811369999999997</v>
      </c>
      <c r="K56" s="71">
        <v>8.9898349999999994</v>
      </c>
      <c r="L56" s="71">
        <v>8.1529600000000002</v>
      </c>
      <c r="M56" s="71">
        <v>6.9459070000000001</v>
      </c>
      <c r="N56" s="71">
        <v>5.4832450000000001</v>
      </c>
      <c r="O56" s="71">
        <v>4.0574870000000001</v>
      </c>
      <c r="P56" s="71">
        <v>2.7394959999999999</v>
      </c>
      <c r="Q56" s="71">
        <v>1.24335</v>
      </c>
      <c r="R56" s="71">
        <v>-0.88494600000000001</v>
      </c>
      <c r="S56" s="71">
        <v>-3.2426499999999998</v>
      </c>
      <c r="T56" s="71">
        <v>-5.8337909999999997</v>
      </c>
      <c r="U56" s="71">
        <v>-8.3436570000000003</v>
      </c>
      <c r="V56" s="71">
        <v>-10.434194</v>
      </c>
      <c r="W56" s="71">
        <v>-12.075773999999999</v>
      </c>
      <c r="X56" s="71">
        <v>-13.652925</v>
      </c>
      <c r="Y56" s="71">
        <v>-15.951567000000001</v>
      </c>
      <c r="Z56" s="71">
        <v>-17.923089999999998</v>
      </c>
      <c r="AA56" s="71">
        <v>-19.423045999999999</v>
      </c>
      <c r="AB56" s="71">
        <v>-20.799486000000002</v>
      </c>
      <c r="AC56" s="71">
        <v>-22.180427999999999</v>
      </c>
      <c r="AD56" s="71">
        <v>-23.809244</v>
      </c>
      <c r="AE56" s="71">
        <v>-25.583932999999998</v>
      </c>
      <c r="AF56" s="68" t="s">
        <v>613</v>
      </c>
      <c r="AG56" s="38"/>
    </row>
    <row r="57" spans="1:33" ht="15" customHeight="1" x14ac:dyDescent="0.65">
      <c r="A57" s="43" t="s">
        <v>405</v>
      </c>
      <c r="B57" s="65" t="s">
        <v>196</v>
      </c>
      <c r="C57" s="74">
        <v>4320.8066410000001</v>
      </c>
      <c r="D57" s="74">
        <v>4269.857422</v>
      </c>
      <c r="E57" s="74">
        <v>4323.1083980000003</v>
      </c>
      <c r="F57" s="74">
        <v>4357.4765619999998</v>
      </c>
      <c r="G57" s="74">
        <v>4399.2587890000004</v>
      </c>
      <c r="H57" s="74">
        <v>4436.2553710000002</v>
      </c>
      <c r="I57" s="74">
        <v>4479.6909180000002</v>
      </c>
      <c r="J57" s="74">
        <v>4523.1308589999999</v>
      </c>
      <c r="K57" s="74">
        <v>4557.2661129999997</v>
      </c>
      <c r="L57" s="74">
        <v>4595.6157229999999</v>
      </c>
      <c r="M57" s="74">
        <v>4639.6835940000001</v>
      </c>
      <c r="N57" s="74">
        <v>4675.5454099999997</v>
      </c>
      <c r="O57" s="74">
        <v>4716.7797849999997</v>
      </c>
      <c r="P57" s="74">
        <v>4759.6586909999996</v>
      </c>
      <c r="Q57" s="74">
        <v>4804.3945309999999</v>
      </c>
      <c r="R57" s="74">
        <v>4846.4296880000002</v>
      </c>
      <c r="S57" s="74">
        <v>4888</v>
      </c>
      <c r="T57" s="74">
        <v>4926.591797</v>
      </c>
      <c r="U57" s="74">
        <v>4969.0205079999996</v>
      </c>
      <c r="V57" s="74">
        <v>5017.2177730000003</v>
      </c>
      <c r="W57" s="74">
        <v>5067.1025390000004</v>
      </c>
      <c r="X57" s="74">
        <v>5118.2651370000003</v>
      </c>
      <c r="Y57" s="74">
        <v>5169.4135740000002</v>
      </c>
      <c r="Z57" s="74">
        <v>5225.8686520000001</v>
      </c>
      <c r="AA57" s="74">
        <v>5280.6191410000001</v>
      </c>
      <c r="AB57" s="74">
        <v>5338.9575199999999</v>
      </c>
      <c r="AC57" s="74">
        <v>5396.263672</v>
      </c>
      <c r="AD57" s="74">
        <v>5454.6708980000003</v>
      </c>
      <c r="AE57" s="74">
        <v>5520.0908200000003</v>
      </c>
      <c r="AF57" s="70">
        <v>8.7869999999999997E-3</v>
      </c>
      <c r="AG57" s="38"/>
    </row>
    <row r="58" spans="1:33" ht="15" customHeight="1" x14ac:dyDescent="0.65">
      <c r="A58" s="43" t="s">
        <v>406</v>
      </c>
      <c r="B58" s="65" t="s">
        <v>143</v>
      </c>
      <c r="C58" s="74">
        <v>4122.4580079999996</v>
      </c>
      <c r="D58" s="74">
        <v>4062.4794919999999</v>
      </c>
      <c r="E58" s="74">
        <v>4095.7714839999999</v>
      </c>
      <c r="F58" s="74">
        <v>4121.8603519999997</v>
      </c>
      <c r="G58" s="74">
        <v>4156.2426759999998</v>
      </c>
      <c r="H58" s="74">
        <v>4185.8715819999998</v>
      </c>
      <c r="I58" s="74">
        <v>4222.1992190000001</v>
      </c>
      <c r="J58" s="74">
        <v>4257.2373049999997</v>
      </c>
      <c r="K58" s="74">
        <v>4283.828125</v>
      </c>
      <c r="L58" s="74">
        <v>4314.3852539999998</v>
      </c>
      <c r="M58" s="74">
        <v>4350.5776370000003</v>
      </c>
      <c r="N58" s="74">
        <v>4377.5375979999999</v>
      </c>
      <c r="O58" s="74">
        <v>4409.5273440000001</v>
      </c>
      <c r="P58" s="74">
        <v>4445.0209960000002</v>
      </c>
      <c r="Q58" s="74">
        <v>4480.5756840000004</v>
      </c>
      <c r="R58" s="74">
        <v>4514.6186520000001</v>
      </c>
      <c r="S58" s="74">
        <v>4547.0209960000002</v>
      </c>
      <c r="T58" s="74">
        <v>4576.1835940000001</v>
      </c>
      <c r="U58" s="74">
        <v>4609.1723629999997</v>
      </c>
      <c r="V58" s="74">
        <v>4647.8603519999997</v>
      </c>
      <c r="W58" s="74">
        <v>4688.1557620000003</v>
      </c>
      <c r="X58" s="74">
        <v>4729.5751950000003</v>
      </c>
      <c r="Y58" s="74">
        <v>4770.9008789999998</v>
      </c>
      <c r="Z58" s="74">
        <v>4817.2202150000003</v>
      </c>
      <c r="AA58" s="74">
        <v>4862.2607420000004</v>
      </c>
      <c r="AB58" s="74">
        <v>4910.4443359999996</v>
      </c>
      <c r="AC58" s="74">
        <v>4956.2900390000004</v>
      </c>
      <c r="AD58" s="74">
        <v>5003.9941410000001</v>
      </c>
      <c r="AE58" s="74">
        <v>5058.6289059999999</v>
      </c>
      <c r="AF58" s="70">
        <v>7.3359999999999996E-3</v>
      </c>
      <c r="AG58" s="38"/>
    </row>
    <row r="59" spans="1:33" ht="15" customHeight="1" x14ac:dyDescent="0.65">
      <c r="B59" s="38"/>
      <c r="C59" s="38"/>
      <c r="D59" s="38"/>
      <c r="E59" s="38"/>
      <c r="F59" s="38"/>
      <c r="G59" s="38"/>
      <c r="H59" s="38"/>
      <c r="I59" s="38"/>
      <c r="J59" s="38"/>
      <c r="K59" s="38"/>
      <c r="L59" s="38"/>
      <c r="M59" s="38"/>
      <c r="N59" s="38"/>
      <c r="O59" s="38"/>
      <c r="P59" s="38"/>
      <c r="Q59" s="38"/>
      <c r="R59" s="38"/>
      <c r="S59" s="38"/>
      <c r="T59" s="38"/>
      <c r="U59" s="38"/>
      <c r="V59" s="38"/>
      <c r="W59" s="38"/>
      <c r="X59" s="38"/>
      <c r="Y59" s="38"/>
      <c r="Z59" s="38"/>
      <c r="AA59" s="38"/>
      <c r="AB59" s="38"/>
      <c r="AC59" s="38"/>
      <c r="AD59" s="38"/>
      <c r="AE59" s="38"/>
      <c r="AF59" s="38"/>
      <c r="AG59" s="38"/>
    </row>
    <row r="60" spans="1:33" ht="15" customHeight="1" x14ac:dyDescent="0.65">
      <c r="A60" s="43" t="s">
        <v>407</v>
      </c>
      <c r="B60" s="65" t="s">
        <v>144</v>
      </c>
      <c r="C60" s="74">
        <v>42.686298000000001</v>
      </c>
      <c r="D60" s="74">
        <v>51.119979999999998</v>
      </c>
      <c r="E60" s="74">
        <v>43.615738</v>
      </c>
      <c r="F60" s="74">
        <v>38.624619000000003</v>
      </c>
      <c r="G60" s="74">
        <v>39.763869999999997</v>
      </c>
      <c r="H60" s="74">
        <v>43.742573</v>
      </c>
      <c r="I60" s="74">
        <v>46.178566000000004</v>
      </c>
      <c r="J60" s="74">
        <v>43.965916</v>
      </c>
      <c r="K60" s="74">
        <v>46.238979</v>
      </c>
      <c r="L60" s="74">
        <v>43.695438000000003</v>
      </c>
      <c r="M60" s="74">
        <v>44.762752999999996</v>
      </c>
      <c r="N60" s="74">
        <v>45.263348000000001</v>
      </c>
      <c r="O60" s="74">
        <v>45.660316000000002</v>
      </c>
      <c r="P60" s="74">
        <v>44.496665999999998</v>
      </c>
      <c r="Q60" s="74">
        <v>44.117919999999998</v>
      </c>
      <c r="R60" s="74">
        <v>44.085835000000003</v>
      </c>
      <c r="S60" s="74">
        <v>44.846587999999997</v>
      </c>
      <c r="T60" s="74">
        <v>45.481293000000001</v>
      </c>
      <c r="U60" s="74">
        <v>45.996226999999998</v>
      </c>
      <c r="V60" s="74">
        <v>44.588566</v>
      </c>
      <c r="W60" s="74">
        <v>44.562922999999998</v>
      </c>
      <c r="X60" s="74">
        <v>43.881526999999998</v>
      </c>
      <c r="Y60" s="74">
        <v>43.068035000000002</v>
      </c>
      <c r="Z60" s="74">
        <v>42.262462999999997</v>
      </c>
      <c r="AA60" s="74">
        <v>41.340632999999997</v>
      </c>
      <c r="AB60" s="74">
        <v>41.192641999999999</v>
      </c>
      <c r="AC60" s="74">
        <v>41.599384000000001</v>
      </c>
      <c r="AD60" s="74">
        <v>41.154651999999999</v>
      </c>
      <c r="AE60" s="74">
        <v>40.559696000000002</v>
      </c>
      <c r="AF60" s="70">
        <v>-1.823E-3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65" t="s">
        <v>145</v>
      </c>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A63" s="43" t="s">
        <v>408</v>
      </c>
      <c r="B63" s="66" t="s">
        <v>146</v>
      </c>
      <c r="C63" s="71">
        <v>1508.6479489999999</v>
      </c>
      <c r="D63" s="71">
        <v>1479.0584719999999</v>
      </c>
      <c r="E63" s="71">
        <v>1498.761841</v>
      </c>
      <c r="F63" s="71">
        <v>1511.532837</v>
      </c>
      <c r="G63" s="71">
        <v>1523.877686</v>
      </c>
      <c r="H63" s="71">
        <v>1537.3596190000001</v>
      </c>
      <c r="I63" s="71">
        <v>1548.5345460000001</v>
      </c>
      <c r="J63" s="71">
        <v>1557.1938479999999</v>
      </c>
      <c r="K63" s="71">
        <v>1563.3201899999999</v>
      </c>
      <c r="L63" s="71">
        <v>1568.4975589999999</v>
      </c>
      <c r="M63" s="71">
        <v>1574.0804439999999</v>
      </c>
      <c r="N63" s="71">
        <v>1580.035034</v>
      </c>
      <c r="O63" s="71">
        <v>1585.5839840000001</v>
      </c>
      <c r="P63" s="71">
        <v>1595.0478519999999</v>
      </c>
      <c r="Q63" s="71">
        <v>1606.128784</v>
      </c>
      <c r="R63" s="71">
        <v>1618.1392820000001</v>
      </c>
      <c r="S63" s="71">
        <v>1629.1613769999999</v>
      </c>
      <c r="T63" s="71">
        <v>1640.3579099999999</v>
      </c>
      <c r="U63" s="71">
        <v>1651.3817140000001</v>
      </c>
      <c r="V63" s="71">
        <v>1662.9941409999999</v>
      </c>
      <c r="W63" s="71">
        <v>1675.880737</v>
      </c>
      <c r="X63" s="71">
        <v>1689.648193</v>
      </c>
      <c r="Y63" s="71">
        <v>1704.3085940000001</v>
      </c>
      <c r="Z63" s="71">
        <v>1719.7033690000001</v>
      </c>
      <c r="AA63" s="71">
        <v>1736.4311520000001</v>
      </c>
      <c r="AB63" s="71">
        <v>1754.3100589999999</v>
      </c>
      <c r="AC63" s="71">
        <v>1772.478149</v>
      </c>
      <c r="AD63" s="71">
        <v>1791.2467039999999</v>
      </c>
      <c r="AE63" s="71">
        <v>1811.7939449999999</v>
      </c>
      <c r="AF63" s="68">
        <v>6.561E-3</v>
      </c>
      <c r="AG63" s="38"/>
    </row>
    <row r="64" spans="1:33" ht="15" customHeight="1" x14ac:dyDescent="0.65">
      <c r="A64" s="43" t="s">
        <v>409</v>
      </c>
      <c r="B64" s="66" t="s">
        <v>147</v>
      </c>
      <c r="C64" s="71">
        <v>1346.5756839999999</v>
      </c>
      <c r="D64" s="71">
        <v>1324.414673</v>
      </c>
      <c r="E64" s="71">
        <v>1332.190552</v>
      </c>
      <c r="F64" s="71">
        <v>1329.360107</v>
      </c>
      <c r="G64" s="71">
        <v>1330.9746090000001</v>
      </c>
      <c r="H64" s="71">
        <v>1330.901611</v>
      </c>
      <c r="I64" s="71">
        <v>1338.4526370000001</v>
      </c>
      <c r="J64" s="71">
        <v>1345.4063719999999</v>
      </c>
      <c r="K64" s="71">
        <v>1351.6407469999999</v>
      </c>
      <c r="L64" s="71">
        <v>1358.888428</v>
      </c>
      <c r="M64" s="71">
        <v>1366.605591</v>
      </c>
      <c r="N64" s="71">
        <v>1371.6313479999999</v>
      </c>
      <c r="O64" s="71">
        <v>1375.619629</v>
      </c>
      <c r="P64" s="71">
        <v>1381.3101810000001</v>
      </c>
      <c r="Q64" s="71">
        <v>1385.496948</v>
      </c>
      <c r="R64" s="71">
        <v>1390.2330320000001</v>
      </c>
      <c r="S64" s="71">
        <v>1393.473999</v>
      </c>
      <c r="T64" s="71">
        <v>1396.2742920000001</v>
      </c>
      <c r="U64" s="71">
        <v>1400.4307859999999</v>
      </c>
      <c r="V64" s="71">
        <v>1405.8426509999999</v>
      </c>
      <c r="W64" s="71">
        <v>1412.1163329999999</v>
      </c>
      <c r="X64" s="71">
        <v>1419.3504640000001</v>
      </c>
      <c r="Y64" s="71">
        <v>1427.110962</v>
      </c>
      <c r="Z64" s="71">
        <v>1435.6904300000001</v>
      </c>
      <c r="AA64" s="71">
        <v>1444.2977289999999</v>
      </c>
      <c r="AB64" s="71">
        <v>1455.439453</v>
      </c>
      <c r="AC64" s="71">
        <v>1466.544312</v>
      </c>
      <c r="AD64" s="71">
        <v>1478.826904</v>
      </c>
      <c r="AE64" s="71">
        <v>1492.142822</v>
      </c>
      <c r="AF64" s="68">
        <v>3.673E-3</v>
      </c>
      <c r="AG64" s="38"/>
    </row>
    <row r="65" spans="1:33" ht="15" customHeight="1" x14ac:dyDescent="0.65">
      <c r="A65" s="43" t="s">
        <v>410</v>
      </c>
      <c r="B65" s="66" t="s">
        <v>148</v>
      </c>
      <c r="C65" s="71">
        <v>1013.826233</v>
      </c>
      <c r="D65" s="71">
        <v>1017.035034</v>
      </c>
      <c r="E65" s="71">
        <v>1010.613342</v>
      </c>
      <c r="F65" s="71">
        <v>1017.345337</v>
      </c>
      <c r="G65" s="71">
        <v>1029.3660890000001</v>
      </c>
      <c r="H65" s="71">
        <v>1038.971802</v>
      </c>
      <c r="I65" s="71">
        <v>1046.74353</v>
      </c>
      <c r="J65" s="71">
        <v>1051.9785159999999</v>
      </c>
      <c r="K65" s="71">
        <v>1054.5239260000001</v>
      </c>
      <c r="L65" s="71">
        <v>1056.740845</v>
      </c>
      <c r="M65" s="71">
        <v>1062.9748540000001</v>
      </c>
      <c r="N65" s="71">
        <v>1066.2261960000001</v>
      </c>
      <c r="O65" s="71">
        <v>1072.4453120000001</v>
      </c>
      <c r="P65" s="71">
        <v>1079.723755</v>
      </c>
      <c r="Q65" s="71">
        <v>1084.6324460000001</v>
      </c>
      <c r="R65" s="71">
        <v>1090.831543</v>
      </c>
      <c r="S65" s="71">
        <v>1097.142212</v>
      </c>
      <c r="T65" s="71">
        <v>1102.1000979999999</v>
      </c>
      <c r="U65" s="71">
        <v>1108.7885739999999</v>
      </c>
      <c r="V65" s="71">
        <v>1116.909058</v>
      </c>
      <c r="W65" s="71">
        <v>1124.6568600000001</v>
      </c>
      <c r="X65" s="71">
        <v>1131.1889650000001</v>
      </c>
      <c r="Y65" s="71">
        <v>1136.258789</v>
      </c>
      <c r="Z65" s="71">
        <v>1141.7172849999999</v>
      </c>
      <c r="AA65" s="71">
        <v>1152.8532709999999</v>
      </c>
      <c r="AB65" s="71">
        <v>1160.8237300000001</v>
      </c>
      <c r="AC65" s="71">
        <v>1166.3402100000001</v>
      </c>
      <c r="AD65" s="71">
        <v>1172.239624</v>
      </c>
      <c r="AE65" s="71">
        <v>1183.400269</v>
      </c>
      <c r="AF65" s="68">
        <v>5.5389999999999997E-3</v>
      </c>
      <c r="AG65" s="38"/>
    </row>
    <row r="66" spans="1:33" ht="12.25" x14ac:dyDescent="0.65">
      <c r="A66" s="43" t="s">
        <v>411</v>
      </c>
      <c r="B66" s="66" t="s">
        <v>149</v>
      </c>
      <c r="C66" s="71">
        <v>17.104813</v>
      </c>
      <c r="D66" s="71">
        <v>20.818840000000002</v>
      </c>
      <c r="E66" s="71">
        <v>25.291713999999999</v>
      </c>
      <c r="F66" s="71">
        <v>30.471529</v>
      </c>
      <c r="G66" s="71">
        <v>36.671711000000002</v>
      </c>
      <c r="H66" s="71">
        <v>44.034016000000001</v>
      </c>
      <c r="I66" s="71">
        <v>52.443638</v>
      </c>
      <c r="J66" s="71">
        <v>62.011752999999999</v>
      </c>
      <c r="K66" s="71">
        <v>72.547957999999994</v>
      </c>
      <c r="L66" s="71">
        <v>82.243622000000002</v>
      </c>
      <c r="M66" s="71">
        <v>92.229598999999993</v>
      </c>
      <c r="N66" s="71">
        <v>102.246773</v>
      </c>
      <c r="O66" s="71">
        <v>112.604744</v>
      </c>
      <c r="P66" s="71">
        <v>122.83654799999999</v>
      </c>
      <c r="Q66" s="71">
        <v>132.71783400000001</v>
      </c>
      <c r="R66" s="71">
        <v>142.34561199999999</v>
      </c>
      <c r="S66" s="71">
        <v>151.66184999999999</v>
      </c>
      <c r="T66" s="71">
        <v>160.5009</v>
      </c>
      <c r="U66" s="71">
        <v>168.79473899999999</v>
      </c>
      <c r="V66" s="71">
        <v>176.638443</v>
      </c>
      <c r="W66" s="71">
        <v>183.959</v>
      </c>
      <c r="X66" s="71">
        <v>190.64669799999999</v>
      </c>
      <c r="Y66" s="71">
        <v>196.906891</v>
      </c>
      <c r="Z66" s="71">
        <v>202.55365</v>
      </c>
      <c r="AA66" s="71">
        <v>208.316788</v>
      </c>
      <c r="AB66" s="71">
        <v>213.76280199999999</v>
      </c>
      <c r="AC66" s="71">
        <v>219.04420500000001</v>
      </c>
      <c r="AD66" s="71">
        <v>224.230515</v>
      </c>
      <c r="AE66" s="71">
        <v>229.211716</v>
      </c>
      <c r="AF66" s="68">
        <v>9.7119999999999998E-2</v>
      </c>
      <c r="AG66" s="38"/>
    </row>
    <row r="67" spans="1:33" ht="15" customHeight="1" x14ac:dyDescent="0.65">
      <c r="A67" s="43" t="s">
        <v>412</v>
      </c>
      <c r="B67" s="65" t="s">
        <v>150</v>
      </c>
      <c r="C67" s="74">
        <v>3886.1547850000002</v>
      </c>
      <c r="D67" s="74">
        <v>3841.326904</v>
      </c>
      <c r="E67" s="74">
        <v>3866.8576659999999</v>
      </c>
      <c r="F67" s="74">
        <v>3888.7097170000002</v>
      </c>
      <c r="G67" s="74">
        <v>3920.8901369999999</v>
      </c>
      <c r="H67" s="74">
        <v>3951.2670899999998</v>
      </c>
      <c r="I67" s="74">
        <v>3986.1743160000001</v>
      </c>
      <c r="J67" s="74">
        <v>4016.5903320000002</v>
      </c>
      <c r="K67" s="74">
        <v>4042.032471</v>
      </c>
      <c r="L67" s="74">
        <v>4066.3703609999998</v>
      </c>
      <c r="M67" s="74">
        <v>4095.8903810000002</v>
      </c>
      <c r="N67" s="74">
        <v>4120.1391599999997</v>
      </c>
      <c r="O67" s="74">
        <v>4146.2539059999999</v>
      </c>
      <c r="P67" s="74">
        <v>4178.9184569999998</v>
      </c>
      <c r="Q67" s="74">
        <v>4208.9760740000002</v>
      </c>
      <c r="R67" s="74">
        <v>4241.5493159999996</v>
      </c>
      <c r="S67" s="74">
        <v>4271.4399409999996</v>
      </c>
      <c r="T67" s="74">
        <v>4299.2333980000003</v>
      </c>
      <c r="U67" s="74">
        <v>4329.3959960000002</v>
      </c>
      <c r="V67" s="74">
        <v>4362.3837890000004</v>
      </c>
      <c r="W67" s="74">
        <v>4396.6127930000002</v>
      </c>
      <c r="X67" s="74">
        <v>4430.8344729999999</v>
      </c>
      <c r="Y67" s="74">
        <v>4464.5854490000002</v>
      </c>
      <c r="Z67" s="74">
        <v>4499.6645509999998</v>
      </c>
      <c r="AA67" s="74">
        <v>4541.8984380000002</v>
      </c>
      <c r="AB67" s="74">
        <v>4584.3359380000002</v>
      </c>
      <c r="AC67" s="74">
        <v>4624.40625</v>
      </c>
      <c r="AD67" s="74">
        <v>4666.5439450000003</v>
      </c>
      <c r="AE67" s="74">
        <v>4716.5493159999996</v>
      </c>
      <c r="AF67" s="70">
        <v>6.94E-3</v>
      </c>
      <c r="AG67" s="38"/>
    </row>
    <row r="68" spans="1:33" ht="15" customHeight="1" x14ac:dyDescent="0.65">
      <c r="A68" s="43" t="s">
        <v>413</v>
      </c>
      <c r="B68" s="66" t="s">
        <v>151</v>
      </c>
      <c r="C68" s="71">
        <v>198.34873999999999</v>
      </c>
      <c r="D68" s="71">
        <v>207.378006</v>
      </c>
      <c r="E68" s="71">
        <v>227.33663899999999</v>
      </c>
      <c r="F68" s="71">
        <v>235.616165</v>
      </c>
      <c r="G68" s="71">
        <v>243.01622</v>
      </c>
      <c r="H68" s="71">
        <v>250.383972</v>
      </c>
      <c r="I68" s="71">
        <v>257.49185199999999</v>
      </c>
      <c r="J68" s="71">
        <v>265.89318800000001</v>
      </c>
      <c r="K68" s="71">
        <v>273.437927</v>
      </c>
      <c r="L68" s="71">
        <v>281.23052999999999</v>
      </c>
      <c r="M68" s="71">
        <v>289.10574300000002</v>
      </c>
      <c r="N68" s="71">
        <v>298.00817899999998</v>
      </c>
      <c r="O68" s="71">
        <v>307.25247200000001</v>
      </c>
      <c r="P68" s="71">
        <v>314.63729899999998</v>
      </c>
      <c r="Q68" s="71">
        <v>323.818512</v>
      </c>
      <c r="R68" s="71">
        <v>331.81133999999997</v>
      </c>
      <c r="S68" s="71">
        <v>340.97918700000002</v>
      </c>
      <c r="T68" s="71">
        <v>350.40817299999998</v>
      </c>
      <c r="U68" s="71">
        <v>359.848724</v>
      </c>
      <c r="V68" s="71">
        <v>369.35775799999999</v>
      </c>
      <c r="W68" s="71">
        <v>378.94695999999999</v>
      </c>
      <c r="X68" s="71">
        <v>388.690247</v>
      </c>
      <c r="Y68" s="71">
        <v>398.51220699999999</v>
      </c>
      <c r="Z68" s="71">
        <v>408.64822400000003</v>
      </c>
      <c r="AA68" s="71">
        <v>418.35836799999998</v>
      </c>
      <c r="AB68" s="71">
        <v>428.51309199999997</v>
      </c>
      <c r="AC68" s="71">
        <v>439.97396900000001</v>
      </c>
      <c r="AD68" s="71">
        <v>450.67678799999999</v>
      </c>
      <c r="AE68" s="71">
        <v>461.46173099999999</v>
      </c>
      <c r="AF68" s="68">
        <v>3.0615E-2</v>
      </c>
      <c r="AG68" s="38"/>
    </row>
    <row r="69" spans="1:33" ht="15" customHeight="1" x14ac:dyDescent="0.65">
      <c r="A69" s="43" t="s">
        <v>414</v>
      </c>
      <c r="B69" s="65" t="s">
        <v>152</v>
      </c>
      <c r="C69" s="74">
        <v>4084.5034179999998</v>
      </c>
      <c r="D69" s="74">
        <v>4048.7048340000001</v>
      </c>
      <c r="E69" s="74">
        <v>4094.194336</v>
      </c>
      <c r="F69" s="74">
        <v>4124.3256840000004</v>
      </c>
      <c r="G69" s="74">
        <v>4163.90625</v>
      </c>
      <c r="H69" s="74">
        <v>4201.6508789999998</v>
      </c>
      <c r="I69" s="74">
        <v>4243.6660160000001</v>
      </c>
      <c r="J69" s="74">
        <v>4282.4833980000003</v>
      </c>
      <c r="K69" s="74">
        <v>4315.4702150000003</v>
      </c>
      <c r="L69" s="74">
        <v>4347.6010740000002</v>
      </c>
      <c r="M69" s="74">
        <v>4384.9960940000001</v>
      </c>
      <c r="N69" s="74">
        <v>4418.1474609999996</v>
      </c>
      <c r="O69" s="74">
        <v>4453.5063479999999</v>
      </c>
      <c r="P69" s="74">
        <v>4493.5556640000004</v>
      </c>
      <c r="Q69" s="74">
        <v>4532.7944340000004</v>
      </c>
      <c r="R69" s="74">
        <v>4573.3608400000003</v>
      </c>
      <c r="S69" s="74">
        <v>4612.4189450000003</v>
      </c>
      <c r="T69" s="74">
        <v>4649.6416019999997</v>
      </c>
      <c r="U69" s="74">
        <v>4689.2446289999998</v>
      </c>
      <c r="V69" s="74">
        <v>4731.7416990000002</v>
      </c>
      <c r="W69" s="74">
        <v>4775.5595700000003</v>
      </c>
      <c r="X69" s="74">
        <v>4819.5249020000001</v>
      </c>
      <c r="Y69" s="74">
        <v>4863.0976559999999</v>
      </c>
      <c r="Z69" s="74">
        <v>4908.3129879999997</v>
      </c>
      <c r="AA69" s="74">
        <v>4960.2568359999996</v>
      </c>
      <c r="AB69" s="74">
        <v>5012.8491210000002</v>
      </c>
      <c r="AC69" s="74">
        <v>5064.3803710000002</v>
      </c>
      <c r="AD69" s="74">
        <v>5117.220703</v>
      </c>
      <c r="AE69" s="74">
        <v>5178.0112300000001</v>
      </c>
      <c r="AF69" s="70">
        <v>8.5079999999999999E-3</v>
      </c>
      <c r="AG69" s="38"/>
    </row>
    <row r="70" spans="1:33" ht="15" customHeight="1" x14ac:dyDescent="0.65">
      <c r="B70" s="38"/>
      <c r="C70" s="38"/>
      <c r="D70" s="38"/>
      <c r="E70" s="38"/>
      <c r="F70" s="38"/>
      <c r="G70" s="38"/>
      <c r="H70" s="38"/>
      <c r="I70" s="38"/>
      <c r="J70" s="38"/>
      <c r="K70" s="38"/>
      <c r="L70" s="38"/>
      <c r="M70" s="38"/>
      <c r="N70" s="38"/>
      <c r="O70" s="38"/>
      <c r="P70" s="38"/>
      <c r="Q70" s="38"/>
      <c r="R70" s="38"/>
      <c r="S70" s="38"/>
      <c r="T70" s="38"/>
      <c r="U70" s="38"/>
      <c r="V70" s="38"/>
      <c r="W70" s="38"/>
      <c r="X70" s="38"/>
      <c r="Y70" s="38"/>
      <c r="Z70" s="38"/>
      <c r="AA70" s="38"/>
      <c r="AB70" s="38"/>
      <c r="AC70" s="38"/>
      <c r="AD70" s="38"/>
      <c r="AE70" s="38"/>
      <c r="AF70" s="38"/>
      <c r="AG70" s="38"/>
    </row>
    <row r="71" spans="1:33" ht="15" customHeight="1" x14ac:dyDescent="0.65">
      <c r="B71" s="65" t="s">
        <v>153</v>
      </c>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B72" s="65" t="s">
        <v>651</v>
      </c>
      <c r="C72" s="38"/>
      <c r="D72" s="38"/>
      <c r="E72" s="38"/>
      <c r="F72" s="38"/>
      <c r="G72" s="38"/>
      <c r="H72" s="38"/>
      <c r="I72" s="38"/>
      <c r="J72" s="38"/>
      <c r="K72" s="38"/>
      <c r="L72" s="38"/>
      <c r="M72" s="38"/>
      <c r="N72" s="38"/>
      <c r="O72" s="38"/>
      <c r="P72" s="38"/>
      <c r="Q72" s="38"/>
      <c r="R72" s="38"/>
      <c r="S72" s="38"/>
      <c r="T72" s="38"/>
      <c r="U72" s="38"/>
      <c r="V72" s="38"/>
      <c r="W72" s="38"/>
      <c r="X72" s="38"/>
      <c r="Y72" s="38"/>
      <c r="Z72" s="38"/>
      <c r="AA72" s="38"/>
      <c r="AB72" s="38"/>
      <c r="AC72" s="38"/>
      <c r="AD72" s="38"/>
      <c r="AE72" s="38"/>
      <c r="AF72" s="38"/>
      <c r="AG72" s="38"/>
    </row>
    <row r="73" spans="1:33" ht="12.25" x14ac:dyDescent="0.65">
      <c r="A73" s="43" t="s">
        <v>415</v>
      </c>
      <c r="B73" s="66" t="s">
        <v>146</v>
      </c>
      <c r="C73" s="72">
        <v>14.558745999999999</v>
      </c>
      <c r="D73" s="72">
        <v>14.137022</v>
      </c>
      <c r="E73" s="72">
        <v>13.836985</v>
      </c>
      <c r="F73" s="72">
        <v>13.423342999999999</v>
      </c>
      <c r="G73" s="72">
        <v>13.182622</v>
      </c>
      <c r="H73" s="72">
        <v>12.999249000000001</v>
      </c>
      <c r="I73" s="72">
        <v>12.875704000000001</v>
      </c>
      <c r="J73" s="72">
        <v>12.842129</v>
      </c>
      <c r="K73" s="72">
        <v>12.876039</v>
      </c>
      <c r="L73" s="72">
        <v>12.943087</v>
      </c>
      <c r="M73" s="72">
        <v>13.004488</v>
      </c>
      <c r="N73" s="72">
        <v>13.199555</v>
      </c>
      <c r="O73" s="72">
        <v>13.349550000000001</v>
      </c>
      <c r="P73" s="72">
        <v>13.363859</v>
      </c>
      <c r="Q73" s="72">
        <v>13.446160000000001</v>
      </c>
      <c r="R73" s="72">
        <v>13.548438000000001</v>
      </c>
      <c r="S73" s="72">
        <v>13.691177</v>
      </c>
      <c r="T73" s="72">
        <v>13.791919999999999</v>
      </c>
      <c r="U73" s="72">
        <v>13.892632000000001</v>
      </c>
      <c r="V73" s="72">
        <v>13.972958</v>
      </c>
      <c r="W73" s="72">
        <v>14.018152000000001</v>
      </c>
      <c r="X73" s="72">
        <v>14.048780000000001</v>
      </c>
      <c r="Y73" s="72">
        <v>14.074063000000001</v>
      </c>
      <c r="Z73" s="72">
        <v>14.104900000000001</v>
      </c>
      <c r="AA73" s="72">
        <v>14.081588</v>
      </c>
      <c r="AB73" s="72">
        <v>14.041449</v>
      </c>
      <c r="AC73" s="72">
        <v>14.020605</v>
      </c>
      <c r="AD73" s="72">
        <v>13.956806</v>
      </c>
      <c r="AE73" s="72">
        <v>13.852473</v>
      </c>
      <c r="AF73" s="68">
        <v>-1.774E-3</v>
      </c>
      <c r="AG73" s="38"/>
    </row>
    <row r="74" spans="1:33" ht="15" customHeight="1" x14ac:dyDescent="0.65">
      <c r="A74" s="43" t="s">
        <v>416</v>
      </c>
      <c r="B74" s="66" t="s">
        <v>147</v>
      </c>
      <c r="C74" s="72">
        <v>12.512105</v>
      </c>
      <c r="D74" s="72">
        <v>12.249195</v>
      </c>
      <c r="E74" s="72">
        <v>11.71762</v>
      </c>
      <c r="F74" s="72">
        <v>11.21616</v>
      </c>
      <c r="G74" s="72">
        <v>10.936932000000001</v>
      </c>
      <c r="H74" s="72">
        <v>10.734302</v>
      </c>
      <c r="I74" s="72">
        <v>10.563871000000001</v>
      </c>
      <c r="J74" s="72">
        <v>10.480594999999999</v>
      </c>
      <c r="K74" s="72">
        <v>10.468112</v>
      </c>
      <c r="L74" s="72">
        <v>10.462433000000001</v>
      </c>
      <c r="M74" s="72">
        <v>10.451896</v>
      </c>
      <c r="N74" s="72">
        <v>10.570556</v>
      </c>
      <c r="O74" s="72">
        <v>10.648975</v>
      </c>
      <c r="P74" s="72">
        <v>10.623759</v>
      </c>
      <c r="Q74" s="72">
        <v>10.65635</v>
      </c>
      <c r="R74" s="72">
        <v>10.693994</v>
      </c>
      <c r="S74" s="72">
        <v>10.778915</v>
      </c>
      <c r="T74" s="72">
        <v>10.834794</v>
      </c>
      <c r="U74" s="72">
        <v>10.88077</v>
      </c>
      <c r="V74" s="72">
        <v>10.91621</v>
      </c>
      <c r="W74" s="72">
        <v>10.921968</v>
      </c>
      <c r="X74" s="72">
        <v>10.924382</v>
      </c>
      <c r="Y74" s="72">
        <v>10.911804</v>
      </c>
      <c r="Z74" s="72">
        <v>10.894216</v>
      </c>
      <c r="AA74" s="72">
        <v>10.833881999999999</v>
      </c>
      <c r="AB74" s="72">
        <v>10.744009</v>
      </c>
      <c r="AC74" s="72">
        <v>10.705812</v>
      </c>
      <c r="AD74" s="72">
        <v>10.620430000000001</v>
      </c>
      <c r="AE74" s="72">
        <v>10.509831</v>
      </c>
      <c r="AF74" s="68">
        <v>-6.2090000000000001E-3</v>
      </c>
      <c r="AG74" s="38"/>
    </row>
    <row r="75" spans="1:33" ht="15" customHeight="1" x14ac:dyDescent="0.65">
      <c r="A75" s="43" t="s">
        <v>417</v>
      </c>
      <c r="B75" s="66" t="s">
        <v>148</v>
      </c>
      <c r="C75" s="72">
        <v>8.3324549999999995</v>
      </c>
      <c r="D75" s="72">
        <v>8.1783110000000008</v>
      </c>
      <c r="E75" s="72">
        <v>7.5627209999999998</v>
      </c>
      <c r="F75" s="72">
        <v>7.1506829999999999</v>
      </c>
      <c r="G75" s="72">
        <v>6.8767699999999996</v>
      </c>
      <c r="H75" s="72">
        <v>6.6846040000000002</v>
      </c>
      <c r="I75" s="72">
        <v>6.5606540000000004</v>
      </c>
      <c r="J75" s="72">
        <v>6.4943369999999998</v>
      </c>
      <c r="K75" s="72">
        <v>6.4774989999999999</v>
      </c>
      <c r="L75" s="72">
        <v>6.4750870000000003</v>
      </c>
      <c r="M75" s="72">
        <v>6.4792339999999999</v>
      </c>
      <c r="N75" s="72">
        <v>6.5891409999999997</v>
      </c>
      <c r="O75" s="72">
        <v>6.6222760000000003</v>
      </c>
      <c r="P75" s="72">
        <v>6.60487</v>
      </c>
      <c r="Q75" s="72">
        <v>6.6469009999999997</v>
      </c>
      <c r="R75" s="72">
        <v>6.7022019999999998</v>
      </c>
      <c r="S75" s="72">
        <v>6.7931980000000003</v>
      </c>
      <c r="T75" s="72">
        <v>6.8714449999999996</v>
      </c>
      <c r="U75" s="72">
        <v>6.9273300000000004</v>
      </c>
      <c r="V75" s="72">
        <v>6.9735250000000004</v>
      </c>
      <c r="W75" s="72">
        <v>6.9766310000000002</v>
      </c>
      <c r="X75" s="72">
        <v>6.9635569999999998</v>
      </c>
      <c r="Y75" s="72">
        <v>6.9610820000000002</v>
      </c>
      <c r="Z75" s="72">
        <v>6.9443729999999997</v>
      </c>
      <c r="AA75" s="72">
        <v>6.9011990000000001</v>
      </c>
      <c r="AB75" s="72">
        <v>6.8564980000000002</v>
      </c>
      <c r="AC75" s="72">
        <v>6.8319080000000003</v>
      </c>
      <c r="AD75" s="72">
        <v>6.7879420000000001</v>
      </c>
      <c r="AE75" s="72">
        <v>6.7243789999999999</v>
      </c>
      <c r="AF75" s="68">
        <v>-7.6290000000000004E-3</v>
      </c>
      <c r="AG75" s="38"/>
    </row>
    <row r="76" spans="1:33" ht="15" customHeight="1" x14ac:dyDescent="0.65">
      <c r="A76" s="43" t="s">
        <v>418</v>
      </c>
      <c r="B76" s="66" t="s">
        <v>149</v>
      </c>
      <c r="C76" s="72">
        <v>14.502357</v>
      </c>
      <c r="D76" s="72">
        <v>15.017732000000001</v>
      </c>
      <c r="E76" s="72">
        <v>14.568986000000001</v>
      </c>
      <c r="F76" s="72">
        <v>13.740180000000001</v>
      </c>
      <c r="G76" s="72">
        <v>13.61303</v>
      </c>
      <c r="H76" s="72">
        <v>13.589596999999999</v>
      </c>
      <c r="I76" s="72">
        <v>13.559766</v>
      </c>
      <c r="J76" s="72">
        <v>13.553876000000001</v>
      </c>
      <c r="K76" s="72">
        <v>13.556692</v>
      </c>
      <c r="L76" s="72">
        <v>13.623919000000001</v>
      </c>
      <c r="M76" s="72">
        <v>13.704961000000001</v>
      </c>
      <c r="N76" s="72">
        <v>13.841100000000001</v>
      </c>
      <c r="O76" s="72">
        <v>13.939563</v>
      </c>
      <c r="P76" s="72">
        <v>14.008406000000001</v>
      </c>
      <c r="Q76" s="72">
        <v>14.012616</v>
      </c>
      <c r="R76" s="72">
        <v>14.122978</v>
      </c>
      <c r="S76" s="72">
        <v>14.216115</v>
      </c>
      <c r="T76" s="72">
        <v>14.355930000000001</v>
      </c>
      <c r="U76" s="72">
        <v>14.427718</v>
      </c>
      <c r="V76" s="72">
        <v>14.510460999999999</v>
      </c>
      <c r="W76" s="72">
        <v>14.511039</v>
      </c>
      <c r="X76" s="72">
        <v>14.500132000000001</v>
      </c>
      <c r="Y76" s="72">
        <v>14.488925</v>
      </c>
      <c r="Z76" s="72">
        <v>14.506548</v>
      </c>
      <c r="AA76" s="72">
        <v>14.54316</v>
      </c>
      <c r="AB76" s="72">
        <v>14.494947</v>
      </c>
      <c r="AC76" s="72">
        <v>14.495820999999999</v>
      </c>
      <c r="AD76" s="72">
        <v>14.338176000000001</v>
      </c>
      <c r="AE76" s="72">
        <v>14.21382</v>
      </c>
      <c r="AF76" s="68">
        <v>-7.1699999999999997E-4</v>
      </c>
      <c r="AG76" s="38"/>
    </row>
    <row r="77" spans="1:33" ht="15" customHeight="1" x14ac:dyDescent="0.65">
      <c r="A77" s="43" t="s">
        <v>419</v>
      </c>
      <c r="B77" s="65" t="s">
        <v>154</v>
      </c>
      <c r="C77" s="75">
        <v>12.224997999999999</v>
      </c>
      <c r="D77" s="75">
        <v>11.913273</v>
      </c>
      <c r="E77" s="75">
        <v>11.471824</v>
      </c>
      <c r="F77" s="75">
        <v>11.030275</v>
      </c>
      <c r="G77" s="75">
        <v>10.768831</v>
      </c>
      <c r="H77" s="75">
        <v>10.582514</v>
      </c>
      <c r="I77" s="75">
        <v>10.45016</v>
      </c>
      <c r="J77" s="75">
        <v>10.399552</v>
      </c>
      <c r="K77" s="75">
        <v>10.413741999999999</v>
      </c>
      <c r="L77" s="75">
        <v>10.447018999999999</v>
      </c>
      <c r="M77" s="75">
        <v>10.475133</v>
      </c>
      <c r="N77" s="75">
        <v>10.629588999999999</v>
      </c>
      <c r="O77" s="75">
        <v>10.729555</v>
      </c>
      <c r="P77" s="75">
        <v>10.730740000000001</v>
      </c>
      <c r="Q77" s="75">
        <v>10.793545</v>
      </c>
      <c r="R77" s="75">
        <v>10.871433</v>
      </c>
      <c r="S77" s="75">
        <v>10.987963000000001</v>
      </c>
      <c r="T77" s="75">
        <v>11.078531</v>
      </c>
      <c r="U77" s="75">
        <v>11.155383</v>
      </c>
      <c r="V77" s="75">
        <v>11.217563</v>
      </c>
      <c r="W77" s="75">
        <v>11.243109</v>
      </c>
      <c r="X77" s="75">
        <v>11.258493</v>
      </c>
      <c r="Y77" s="75">
        <v>11.271253</v>
      </c>
      <c r="Z77" s="75">
        <v>11.281693000000001</v>
      </c>
      <c r="AA77" s="75">
        <v>11.247436</v>
      </c>
      <c r="AB77" s="75">
        <v>11.196383000000001</v>
      </c>
      <c r="AC77" s="75">
        <v>11.178801</v>
      </c>
      <c r="AD77" s="75">
        <v>11.117008</v>
      </c>
      <c r="AE77" s="75">
        <v>11.024077999999999</v>
      </c>
      <c r="AF77" s="70">
        <v>-3.686E-3</v>
      </c>
      <c r="AG77" s="38"/>
    </row>
    <row r="78" spans="1:33" ht="15" customHeight="1" x14ac:dyDescent="0.65">
      <c r="B78" s="65" t="s">
        <v>155</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3" ht="12.25" x14ac:dyDescent="0.65">
      <c r="A79" s="43" t="s">
        <v>420</v>
      </c>
      <c r="B79" s="66" t="s">
        <v>146</v>
      </c>
      <c r="C79" s="72">
        <v>14.558745999999999</v>
      </c>
      <c r="D79" s="72">
        <v>14.721423</v>
      </c>
      <c r="E79" s="72">
        <v>14.760685</v>
      </c>
      <c r="F79" s="72">
        <v>14.630814000000001</v>
      </c>
      <c r="G79" s="72">
        <v>14.674791000000001</v>
      </c>
      <c r="H79" s="72">
        <v>14.783257000000001</v>
      </c>
      <c r="I79" s="72">
        <v>14.959111</v>
      </c>
      <c r="J79" s="72">
        <v>15.247320999999999</v>
      </c>
      <c r="K79" s="72">
        <v>15.628829</v>
      </c>
      <c r="L79" s="72">
        <v>16.069664</v>
      </c>
      <c r="M79" s="72">
        <v>16.515978</v>
      </c>
      <c r="N79" s="72">
        <v>17.160717000000002</v>
      </c>
      <c r="O79" s="72">
        <v>17.771509000000002</v>
      </c>
      <c r="P79" s="72">
        <v>18.207148</v>
      </c>
      <c r="Q79" s="72">
        <v>18.741202999999999</v>
      </c>
      <c r="R79" s="72">
        <v>19.306435</v>
      </c>
      <c r="S79" s="72">
        <v>19.941206000000001</v>
      </c>
      <c r="T79" s="72">
        <v>20.5291</v>
      </c>
      <c r="U79" s="72">
        <v>21.140167000000002</v>
      </c>
      <c r="V79" s="72">
        <v>21.739135999999998</v>
      </c>
      <c r="W79" s="72">
        <v>22.302057000000001</v>
      </c>
      <c r="X79" s="72">
        <v>22.863129000000001</v>
      </c>
      <c r="Y79" s="72">
        <v>23.433163</v>
      </c>
      <c r="Z79" s="72">
        <v>24.031725000000002</v>
      </c>
      <c r="AA79" s="72">
        <v>24.558036999999999</v>
      </c>
      <c r="AB79" s="72">
        <v>25.069824000000001</v>
      </c>
      <c r="AC79" s="72">
        <v>25.632684999999999</v>
      </c>
      <c r="AD79" s="72">
        <v>26.128471000000001</v>
      </c>
      <c r="AE79" s="72">
        <v>26.559172</v>
      </c>
      <c r="AF79" s="68">
        <v>2.1703E-2</v>
      </c>
      <c r="AG79" s="38"/>
    </row>
    <row r="80" spans="1:33" ht="15" customHeight="1" x14ac:dyDescent="0.65">
      <c r="A80" s="43" t="s">
        <v>421</v>
      </c>
      <c r="B80" s="66" t="s">
        <v>147</v>
      </c>
      <c r="C80" s="72">
        <v>12.512105</v>
      </c>
      <c r="D80" s="72">
        <v>12.755557</v>
      </c>
      <c r="E80" s="72">
        <v>12.499840000000001</v>
      </c>
      <c r="F80" s="72">
        <v>12.225088</v>
      </c>
      <c r="G80" s="72">
        <v>12.174906999999999</v>
      </c>
      <c r="H80" s="72">
        <v>12.207471999999999</v>
      </c>
      <c r="I80" s="72">
        <v>12.273202</v>
      </c>
      <c r="J80" s="72">
        <v>12.443498</v>
      </c>
      <c r="K80" s="72">
        <v>12.706108</v>
      </c>
      <c r="L80" s="72">
        <v>12.989776000000001</v>
      </c>
      <c r="M80" s="72">
        <v>13.274132</v>
      </c>
      <c r="N80" s="72">
        <v>13.742760000000001</v>
      </c>
      <c r="O80" s="72">
        <v>14.176384000000001</v>
      </c>
      <c r="P80" s="72">
        <v>14.473990000000001</v>
      </c>
      <c r="Q80" s="72">
        <v>14.852778000000001</v>
      </c>
      <c r="R80" s="72">
        <v>15.23887</v>
      </c>
      <c r="S80" s="72">
        <v>15.699496</v>
      </c>
      <c r="T80" s="72">
        <v>16.127457</v>
      </c>
      <c r="U80" s="72">
        <v>16.557072000000002</v>
      </c>
      <c r="V80" s="72">
        <v>16.983446000000001</v>
      </c>
      <c r="W80" s="72">
        <v>17.376208999999999</v>
      </c>
      <c r="X80" s="72">
        <v>17.778452000000001</v>
      </c>
      <c r="Y80" s="72">
        <v>18.168036000000001</v>
      </c>
      <c r="Z80" s="72">
        <v>18.561406999999999</v>
      </c>
      <c r="AA80" s="72">
        <v>18.894096000000001</v>
      </c>
      <c r="AB80" s="72">
        <v>19.182524000000001</v>
      </c>
      <c r="AC80" s="72">
        <v>19.572531000000001</v>
      </c>
      <c r="AD80" s="72">
        <v>19.882456000000001</v>
      </c>
      <c r="AE80" s="72">
        <v>20.150366000000002</v>
      </c>
      <c r="AF80" s="68">
        <v>1.7163999999999999E-2</v>
      </c>
      <c r="AG80" s="38"/>
    </row>
    <row r="81" spans="1:33" ht="12.25" x14ac:dyDescent="0.65">
      <c r="A81" s="43" t="s">
        <v>422</v>
      </c>
      <c r="B81" s="66" t="s">
        <v>148</v>
      </c>
      <c r="C81" s="72">
        <v>8.3324549999999995</v>
      </c>
      <c r="D81" s="72">
        <v>8.5163890000000002</v>
      </c>
      <c r="E81" s="72">
        <v>8.0675760000000007</v>
      </c>
      <c r="F81" s="72">
        <v>7.7939100000000003</v>
      </c>
      <c r="G81" s="72">
        <v>7.6551679999999998</v>
      </c>
      <c r="H81" s="72">
        <v>7.6019949999999996</v>
      </c>
      <c r="I81" s="72">
        <v>7.6222279999999998</v>
      </c>
      <c r="J81" s="72">
        <v>7.7106570000000003</v>
      </c>
      <c r="K81" s="72">
        <v>7.8623339999999997</v>
      </c>
      <c r="L81" s="72">
        <v>8.0392309999999991</v>
      </c>
      <c r="M81" s="72">
        <v>8.2287660000000002</v>
      </c>
      <c r="N81" s="72">
        <v>8.5665300000000002</v>
      </c>
      <c r="O81" s="72">
        <v>8.8158650000000005</v>
      </c>
      <c r="P81" s="72">
        <v>8.9985870000000006</v>
      </c>
      <c r="Q81" s="72">
        <v>9.2644230000000007</v>
      </c>
      <c r="R81" s="72">
        <v>9.5505929999999992</v>
      </c>
      <c r="S81" s="72">
        <v>9.8942960000000006</v>
      </c>
      <c r="T81" s="72">
        <v>10.228059</v>
      </c>
      <c r="U81" s="72">
        <v>10.541193</v>
      </c>
      <c r="V81" s="72">
        <v>10.849413999999999</v>
      </c>
      <c r="W81" s="72">
        <v>11.099410000000001</v>
      </c>
      <c r="X81" s="72">
        <v>11.332565000000001</v>
      </c>
      <c r="Y81" s="72">
        <v>11.590127000000001</v>
      </c>
      <c r="Z81" s="72">
        <v>11.831720000000001</v>
      </c>
      <c r="AA81" s="72">
        <v>12.035568</v>
      </c>
      <c r="AB81" s="72">
        <v>12.2417</v>
      </c>
      <c r="AC81" s="72">
        <v>12.490197999999999</v>
      </c>
      <c r="AD81" s="72">
        <v>12.707675</v>
      </c>
      <c r="AE81" s="72">
        <v>12.892566</v>
      </c>
      <c r="AF81" s="68">
        <v>1.5710999999999999E-2</v>
      </c>
      <c r="AG81" s="38"/>
    </row>
    <row r="82" spans="1:33" ht="15" customHeight="1" x14ac:dyDescent="0.65">
      <c r="A82" s="43" t="s">
        <v>423</v>
      </c>
      <c r="B82" s="66" t="s">
        <v>149</v>
      </c>
      <c r="C82" s="72">
        <v>14.502357</v>
      </c>
      <c r="D82" s="72">
        <v>15.638540000000001</v>
      </c>
      <c r="E82" s="72">
        <v>15.541551</v>
      </c>
      <c r="F82" s="72">
        <v>14.976151</v>
      </c>
      <c r="G82" s="72">
        <v>15.153918000000001</v>
      </c>
      <c r="H82" s="72">
        <v>15.454625</v>
      </c>
      <c r="I82" s="72">
        <v>15.75386</v>
      </c>
      <c r="J82" s="72">
        <v>16.092371</v>
      </c>
      <c r="K82" s="72">
        <v>16.454999999999998</v>
      </c>
      <c r="L82" s="72">
        <v>16.914961000000002</v>
      </c>
      <c r="M82" s="72">
        <v>17.405594000000001</v>
      </c>
      <c r="N82" s="72">
        <v>17.994786999999999</v>
      </c>
      <c r="O82" s="72">
        <v>18.556958999999999</v>
      </c>
      <c r="P82" s="72">
        <v>19.085289</v>
      </c>
      <c r="Q82" s="72">
        <v>19.530726999999999</v>
      </c>
      <c r="R82" s="72">
        <v>20.125150999999999</v>
      </c>
      <c r="S82" s="72">
        <v>20.705777999999999</v>
      </c>
      <c r="T82" s="72">
        <v>21.368621999999998</v>
      </c>
      <c r="U82" s="72">
        <v>21.954397</v>
      </c>
      <c r="V82" s="72">
        <v>22.575384</v>
      </c>
      <c r="W82" s="72">
        <v>23.086210000000001</v>
      </c>
      <c r="X82" s="72">
        <v>23.597664000000002</v>
      </c>
      <c r="Y82" s="72">
        <v>24.123901</v>
      </c>
      <c r="Z82" s="72">
        <v>24.716045000000001</v>
      </c>
      <c r="AA82" s="72">
        <v>25.363009999999999</v>
      </c>
      <c r="AB82" s="72">
        <v>25.879507</v>
      </c>
      <c r="AC82" s="72">
        <v>26.501481999999999</v>
      </c>
      <c r="AD82" s="72">
        <v>26.84243</v>
      </c>
      <c r="AE82" s="72">
        <v>27.251978000000001</v>
      </c>
      <c r="AF82" s="68">
        <v>2.2785E-2</v>
      </c>
      <c r="AG82" s="38"/>
    </row>
    <row r="83" spans="1:33" ht="15" customHeight="1" x14ac:dyDescent="0.65">
      <c r="A83" s="43" t="s">
        <v>424</v>
      </c>
      <c r="B83" s="65" t="s">
        <v>154</v>
      </c>
      <c r="C83" s="75">
        <v>12.224997999999999</v>
      </c>
      <c r="D83" s="75">
        <v>12.405747</v>
      </c>
      <c r="E83" s="75">
        <v>12.237636</v>
      </c>
      <c r="F83" s="75">
        <v>12.022482999999999</v>
      </c>
      <c r="G83" s="75">
        <v>11.987779</v>
      </c>
      <c r="H83" s="75">
        <v>12.034852000000001</v>
      </c>
      <c r="I83" s="75">
        <v>12.141092</v>
      </c>
      <c r="J83" s="75">
        <v>12.347277</v>
      </c>
      <c r="K83" s="75">
        <v>12.640115</v>
      </c>
      <c r="L83" s="75">
        <v>12.970637</v>
      </c>
      <c r="M83" s="75">
        <v>13.303642999999999</v>
      </c>
      <c r="N83" s="75">
        <v>13.819509999999999</v>
      </c>
      <c r="O83" s="75">
        <v>14.283655</v>
      </c>
      <c r="P83" s="75">
        <v>14.619742</v>
      </c>
      <c r="Q83" s="75">
        <v>15.044</v>
      </c>
      <c r="R83" s="75">
        <v>15.491720000000001</v>
      </c>
      <c r="S83" s="75">
        <v>16.003972999999998</v>
      </c>
      <c r="T83" s="75">
        <v>16.490255000000001</v>
      </c>
      <c r="U83" s="75">
        <v>16.974945000000002</v>
      </c>
      <c r="V83" s="75">
        <v>17.452290999999999</v>
      </c>
      <c r="W83" s="75">
        <v>17.887127</v>
      </c>
      <c r="X83" s="75">
        <v>18.322187</v>
      </c>
      <c r="Y83" s="75">
        <v>18.766511999999999</v>
      </c>
      <c r="Z83" s="75">
        <v>19.221584</v>
      </c>
      <c r="AA83" s="75">
        <v>19.615328000000002</v>
      </c>
      <c r="AB83" s="75">
        <v>19.990197999999999</v>
      </c>
      <c r="AC83" s="75">
        <v>20.437253999999999</v>
      </c>
      <c r="AD83" s="75">
        <v>20.812099</v>
      </c>
      <c r="AE83" s="75">
        <v>21.136326</v>
      </c>
      <c r="AF83" s="70">
        <v>1.9746E-2</v>
      </c>
      <c r="AG83" s="38"/>
    </row>
    <row r="84" spans="1:33" ht="15" customHeight="1" x14ac:dyDescent="0.65">
      <c r="B84" s="38"/>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1:33" ht="15" customHeight="1" x14ac:dyDescent="0.65">
      <c r="B85" s="65" t="s">
        <v>156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3" ht="15" customHeight="1" x14ac:dyDescent="0.65">
      <c r="B86" s="65" t="s">
        <v>651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3" ht="15" customHeight="1" x14ac:dyDescent="0.65">
      <c r="A87" s="43" t="s">
        <v>425</v>
      </c>
      <c r="B87" s="66" t="s">
        <v>157</v>
      </c>
      <c r="C87" s="72">
        <v>7.490151</v>
      </c>
      <c r="D87" s="72">
        <v>7.1217509999999997</v>
      </c>
      <c r="E87" s="72">
        <v>6.6237709999999996</v>
      </c>
      <c r="F87" s="72">
        <v>6.0795459999999997</v>
      </c>
      <c r="G87" s="72">
        <v>5.7195609999999997</v>
      </c>
      <c r="H87" s="72">
        <v>5.4453969999999998</v>
      </c>
      <c r="I87" s="72">
        <v>5.2318230000000003</v>
      </c>
      <c r="J87" s="72">
        <v>5.1054500000000003</v>
      </c>
      <c r="K87" s="72">
        <v>5.031301</v>
      </c>
      <c r="L87" s="72">
        <v>4.987285</v>
      </c>
      <c r="M87" s="72">
        <v>4.950399</v>
      </c>
      <c r="N87" s="72">
        <v>5.0374600000000003</v>
      </c>
      <c r="O87" s="72">
        <v>5.0800809999999998</v>
      </c>
      <c r="P87" s="72">
        <v>5.0371709999999998</v>
      </c>
      <c r="Q87" s="72">
        <v>5.065124</v>
      </c>
      <c r="R87" s="72">
        <v>5.1057360000000003</v>
      </c>
      <c r="S87" s="72">
        <v>5.1828440000000002</v>
      </c>
      <c r="T87" s="72">
        <v>5.2374910000000003</v>
      </c>
      <c r="U87" s="72">
        <v>5.279604</v>
      </c>
      <c r="V87" s="72">
        <v>5.3068010000000001</v>
      </c>
      <c r="W87" s="72">
        <v>5.3077310000000004</v>
      </c>
      <c r="X87" s="72">
        <v>5.3018929999999997</v>
      </c>
      <c r="Y87" s="72">
        <v>5.2897550000000004</v>
      </c>
      <c r="Z87" s="72">
        <v>5.2716000000000003</v>
      </c>
      <c r="AA87" s="72">
        <v>5.2285089999999999</v>
      </c>
      <c r="AB87" s="72">
        <v>5.1739329999999999</v>
      </c>
      <c r="AC87" s="72">
        <v>5.1594519999999999</v>
      </c>
      <c r="AD87" s="72">
        <v>5.1117509999999999</v>
      </c>
      <c r="AE87" s="72">
        <v>5.0462470000000001</v>
      </c>
      <c r="AF87" s="68">
        <v>-1.4005999999999999E-2</v>
      </c>
      <c r="AG87" s="38"/>
    </row>
    <row r="88" spans="1:33" ht="15" customHeight="1" x14ac:dyDescent="0.65">
      <c r="A88" s="43" t="s">
        <v>426</v>
      </c>
      <c r="B88" s="66" t="s">
        <v>158</v>
      </c>
      <c r="C88" s="72">
        <v>1.5122469999999999</v>
      </c>
      <c r="D88" s="72">
        <v>1.5237149999999999</v>
      </c>
      <c r="E88" s="72">
        <v>1.5509329999999999</v>
      </c>
      <c r="F88" s="72">
        <v>1.5992839999999999</v>
      </c>
      <c r="G88" s="72">
        <v>1.643408</v>
      </c>
      <c r="H88" s="72">
        <v>1.685827</v>
      </c>
      <c r="I88" s="72">
        <v>1.7226619999999999</v>
      </c>
      <c r="J88" s="72">
        <v>1.750883</v>
      </c>
      <c r="K88" s="72">
        <v>1.7757419999999999</v>
      </c>
      <c r="L88" s="72">
        <v>1.795445</v>
      </c>
      <c r="M88" s="72">
        <v>1.814422</v>
      </c>
      <c r="N88" s="72">
        <v>1.836012</v>
      </c>
      <c r="O88" s="72">
        <v>1.855661</v>
      </c>
      <c r="P88" s="72">
        <v>1.8730869999999999</v>
      </c>
      <c r="Q88" s="72">
        <v>1.8880269999999999</v>
      </c>
      <c r="R88" s="72">
        <v>1.904115</v>
      </c>
      <c r="S88" s="72">
        <v>1.9209229999999999</v>
      </c>
      <c r="T88" s="72">
        <v>1.935961</v>
      </c>
      <c r="U88" s="72">
        <v>1.950267</v>
      </c>
      <c r="V88" s="72">
        <v>1.964521</v>
      </c>
      <c r="W88" s="72">
        <v>1.968928</v>
      </c>
      <c r="X88" s="72">
        <v>1.9702649999999999</v>
      </c>
      <c r="Y88" s="72">
        <v>1.9745619999999999</v>
      </c>
      <c r="Z88" s="72">
        <v>1.9796750000000001</v>
      </c>
      <c r="AA88" s="72">
        <v>1.982947</v>
      </c>
      <c r="AB88" s="72">
        <v>1.983171</v>
      </c>
      <c r="AC88" s="72">
        <v>1.981943</v>
      </c>
      <c r="AD88" s="72">
        <v>1.9809159999999999</v>
      </c>
      <c r="AE88" s="72">
        <v>1.9766300000000001</v>
      </c>
      <c r="AF88" s="68">
        <v>9.6100000000000005E-3</v>
      </c>
      <c r="AG88" s="38"/>
    </row>
    <row r="89" spans="1:33" ht="15" customHeight="1" x14ac:dyDescent="0.65">
      <c r="A89" s="43" t="s">
        <v>427</v>
      </c>
      <c r="B89" s="66" t="s">
        <v>159</v>
      </c>
      <c r="C89" s="72">
        <v>3.199084</v>
      </c>
      <c r="D89" s="72">
        <v>3.250197</v>
      </c>
      <c r="E89" s="72">
        <v>3.2819440000000002</v>
      </c>
      <c r="F89" s="72">
        <v>3.3432189999999999</v>
      </c>
      <c r="G89" s="72">
        <v>3.3968910000000001</v>
      </c>
      <c r="H89" s="72">
        <v>3.4421580000000001</v>
      </c>
      <c r="I89" s="72">
        <v>3.4860069999999999</v>
      </c>
      <c r="J89" s="72">
        <v>3.5301019999999999</v>
      </c>
      <c r="K89" s="72">
        <v>3.592832</v>
      </c>
      <c r="L89" s="72">
        <v>3.6520389999999998</v>
      </c>
      <c r="M89" s="72">
        <v>3.6986690000000002</v>
      </c>
      <c r="N89" s="72">
        <v>3.7433900000000002</v>
      </c>
      <c r="O89" s="72">
        <v>3.7815989999999999</v>
      </c>
      <c r="P89" s="72">
        <v>3.8082210000000001</v>
      </c>
      <c r="Q89" s="72">
        <v>3.8281529999999999</v>
      </c>
      <c r="R89" s="72">
        <v>3.8491569999999999</v>
      </c>
      <c r="S89" s="72">
        <v>3.8713649999999999</v>
      </c>
      <c r="T89" s="72">
        <v>3.8920689999999998</v>
      </c>
      <c r="U89" s="72">
        <v>3.9122240000000001</v>
      </c>
      <c r="V89" s="72">
        <v>3.9328690000000002</v>
      </c>
      <c r="W89" s="72">
        <v>3.9520499999999998</v>
      </c>
      <c r="X89" s="72">
        <v>3.9705379999999999</v>
      </c>
      <c r="Y89" s="72">
        <v>3.9900180000000001</v>
      </c>
      <c r="Z89" s="72">
        <v>4.0082709999999997</v>
      </c>
      <c r="AA89" s="72">
        <v>4.0183809999999998</v>
      </c>
      <c r="AB89" s="72">
        <v>4.0209000000000001</v>
      </c>
      <c r="AC89" s="72">
        <v>4.0190720000000004</v>
      </c>
      <c r="AD89" s="72">
        <v>4.0056570000000002</v>
      </c>
      <c r="AE89" s="72">
        <v>3.9821240000000002</v>
      </c>
      <c r="AF89" s="68">
        <v>7.8499999999999993E-3</v>
      </c>
      <c r="AG89" s="38"/>
    </row>
    <row r="90" spans="1:33" ht="15" customHeight="1" x14ac:dyDescent="0.65">
      <c r="B90" s="65" t="s">
        <v>155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3" ht="15" customHeight="1" x14ac:dyDescent="0.65">
      <c r="A91" s="43" t="s">
        <v>428</v>
      </c>
      <c r="B91" s="66" t="s">
        <v>157</v>
      </c>
      <c r="C91" s="72">
        <v>7.490151</v>
      </c>
      <c r="D91" s="72">
        <v>7.4161520000000003</v>
      </c>
      <c r="E91" s="72">
        <v>7.0659470000000004</v>
      </c>
      <c r="F91" s="72">
        <v>6.6264200000000004</v>
      </c>
      <c r="G91" s="72">
        <v>6.3669700000000002</v>
      </c>
      <c r="H91" s="72">
        <v>6.1927209999999997</v>
      </c>
      <c r="I91" s="72">
        <v>6.0783800000000001</v>
      </c>
      <c r="J91" s="72">
        <v>6.0616459999999996</v>
      </c>
      <c r="K91" s="72">
        <v>6.1069509999999996</v>
      </c>
      <c r="L91" s="72">
        <v>6.1920310000000001</v>
      </c>
      <c r="M91" s="72">
        <v>6.2871129999999997</v>
      </c>
      <c r="N91" s="72">
        <v>6.5491919999999997</v>
      </c>
      <c r="O91" s="72">
        <v>6.7628279999999998</v>
      </c>
      <c r="P91" s="72">
        <v>6.8627279999999997</v>
      </c>
      <c r="Q91" s="72">
        <v>7.0597500000000002</v>
      </c>
      <c r="R91" s="72">
        <v>7.2756400000000001</v>
      </c>
      <c r="S91" s="72">
        <v>7.5488150000000003</v>
      </c>
      <c r="T91" s="72">
        <v>7.7959389999999997</v>
      </c>
      <c r="U91" s="72">
        <v>8.0338779999999996</v>
      </c>
      <c r="V91" s="72">
        <v>8.2563250000000004</v>
      </c>
      <c r="W91" s="72">
        <v>8.4442880000000002</v>
      </c>
      <c r="X91" s="72">
        <v>8.6283550000000009</v>
      </c>
      <c r="Y91" s="72">
        <v>8.8073840000000008</v>
      </c>
      <c r="Z91" s="72">
        <v>8.9816760000000002</v>
      </c>
      <c r="AA91" s="72">
        <v>9.1184250000000002</v>
      </c>
      <c r="AB91" s="72">
        <v>9.2376199999999997</v>
      </c>
      <c r="AC91" s="72">
        <v>9.4325899999999994</v>
      </c>
      <c r="AD91" s="72">
        <v>9.5696849999999998</v>
      </c>
      <c r="AE91" s="72">
        <v>9.6751059999999995</v>
      </c>
      <c r="AF91" s="68">
        <v>9.1839999999999995E-3</v>
      </c>
      <c r="AG91" s="38"/>
    </row>
    <row r="92" spans="1:33" ht="12.25" x14ac:dyDescent="0.65">
      <c r="A92" s="43" t="s">
        <v>429</v>
      </c>
      <c r="B92" s="66" t="s">
        <v>158</v>
      </c>
      <c r="C92" s="72">
        <v>1.5122469999999999</v>
      </c>
      <c r="D92" s="72">
        <v>1.586703</v>
      </c>
      <c r="E92" s="72">
        <v>1.6544669999999999</v>
      </c>
      <c r="F92" s="72">
        <v>1.743144</v>
      </c>
      <c r="G92" s="72">
        <v>1.829429</v>
      </c>
      <c r="H92" s="72">
        <v>1.917189</v>
      </c>
      <c r="I92" s="72">
        <v>2.0014050000000001</v>
      </c>
      <c r="J92" s="72">
        <v>2.078805</v>
      </c>
      <c r="K92" s="72">
        <v>2.1553810000000002</v>
      </c>
      <c r="L92" s="72">
        <v>2.2291590000000001</v>
      </c>
      <c r="M92" s="72">
        <v>2.3043550000000002</v>
      </c>
      <c r="N92" s="72">
        <v>2.3869950000000002</v>
      </c>
      <c r="O92" s="72">
        <v>2.4703369999999998</v>
      </c>
      <c r="P92" s="72">
        <v>2.5519259999999999</v>
      </c>
      <c r="Q92" s="72">
        <v>2.6315240000000002</v>
      </c>
      <c r="R92" s="72">
        <v>2.7133509999999998</v>
      </c>
      <c r="S92" s="72">
        <v>2.797825</v>
      </c>
      <c r="T92" s="72">
        <v>2.8816540000000002</v>
      </c>
      <c r="U92" s="72">
        <v>2.967686</v>
      </c>
      <c r="V92" s="72">
        <v>3.0564040000000001</v>
      </c>
      <c r="W92" s="72">
        <v>3.1324489999999998</v>
      </c>
      <c r="X92" s="72">
        <v>3.2064300000000001</v>
      </c>
      <c r="Y92" s="72">
        <v>3.2876249999999998</v>
      </c>
      <c r="Z92" s="72">
        <v>3.3729420000000001</v>
      </c>
      <c r="AA92" s="72">
        <v>3.4582250000000001</v>
      </c>
      <c r="AB92" s="72">
        <v>3.5407839999999999</v>
      </c>
      <c r="AC92" s="72">
        <v>3.623418</v>
      </c>
      <c r="AD92" s="72">
        <v>3.7084630000000001</v>
      </c>
      <c r="AE92" s="72">
        <v>3.789768</v>
      </c>
      <c r="AF92" s="68">
        <v>3.3355000000000003E-2</v>
      </c>
      <c r="AG92" s="38"/>
    </row>
    <row r="93" spans="1:33" ht="15" customHeight="1" x14ac:dyDescent="0.65">
      <c r="A93" s="43" t="s">
        <v>430</v>
      </c>
      <c r="B93" s="66" t="s">
        <v>159</v>
      </c>
      <c r="C93" s="72">
        <v>3.199084</v>
      </c>
      <c r="D93" s="72">
        <v>3.3845550000000002</v>
      </c>
      <c r="E93" s="72">
        <v>3.5010330000000001</v>
      </c>
      <c r="F93" s="72">
        <v>3.6439509999999999</v>
      </c>
      <c r="G93" s="72">
        <v>3.781393</v>
      </c>
      <c r="H93" s="72">
        <v>3.9145569999999998</v>
      </c>
      <c r="I93" s="72">
        <v>4.0500749999999996</v>
      </c>
      <c r="J93" s="72">
        <v>4.1912529999999997</v>
      </c>
      <c r="K93" s="72">
        <v>4.3609499999999999</v>
      </c>
      <c r="L93" s="72">
        <v>4.5342390000000004</v>
      </c>
      <c r="M93" s="72">
        <v>4.6973880000000001</v>
      </c>
      <c r="N93" s="72">
        <v>4.8667749999999996</v>
      </c>
      <c r="O93" s="72">
        <v>5.0342310000000001</v>
      </c>
      <c r="P93" s="72">
        <v>5.1883850000000002</v>
      </c>
      <c r="Q93" s="72">
        <v>5.3356640000000004</v>
      </c>
      <c r="R93" s="72">
        <v>5.485023</v>
      </c>
      <c r="S93" s="72">
        <v>5.6386450000000004</v>
      </c>
      <c r="T93" s="72">
        <v>5.7932959999999998</v>
      </c>
      <c r="U93" s="72">
        <v>5.9531609999999997</v>
      </c>
      <c r="V93" s="72">
        <v>6.11876</v>
      </c>
      <c r="W93" s="72">
        <v>6.2874800000000004</v>
      </c>
      <c r="X93" s="72">
        <v>6.4616939999999996</v>
      </c>
      <c r="Y93" s="72">
        <v>6.6433359999999997</v>
      </c>
      <c r="Z93" s="72">
        <v>6.8292339999999996</v>
      </c>
      <c r="AA93" s="72">
        <v>7.0079849999999997</v>
      </c>
      <c r="AB93" s="72">
        <v>7.178979</v>
      </c>
      <c r="AC93" s="72">
        <v>7.3477290000000002</v>
      </c>
      <c r="AD93" s="72">
        <v>7.4989710000000001</v>
      </c>
      <c r="AE93" s="72">
        <v>7.6348750000000001</v>
      </c>
      <c r="AF93" s="68">
        <v>3.1553999999999999E-2</v>
      </c>
      <c r="AG93" s="38"/>
    </row>
    <row r="94" spans="1:33" ht="15" customHeight="1" x14ac:dyDescent="0.65">
      <c r="B94" s="38"/>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3" ht="15" customHeight="1" x14ac:dyDescent="0.65">
      <c r="B95" s="65" t="s">
        <v>160</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3" ht="15" customHeight="1" x14ac:dyDescent="0.65">
      <c r="A96" s="43" t="s">
        <v>431</v>
      </c>
      <c r="B96" s="66" t="s">
        <v>161</v>
      </c>
      <c r="C96" s="67">
        <v>0.61597900000000005</v>
      </c>
      <c r="D96" s="67">
        <v>0.56548100000000001</v>
      </c>
      <c r="E96" s="67">
        <v>0.584982</v>
      </c>
      <c r="F96" s="67">
        <v>0.57908899999999996</v>
      </c>
      <c r="G96" s="67">
        <v>0.53188199999999997</v>
      </c>
      <c r="H96" s="67">
        <v>0.47616999999999998</v>
      </c>
      <c r="I96" s="67">
        <v>0.39708599999999999</v>
      </c>
      <c r="J96" s="67">
        <v>0.256523</v>
      </c>
      <c r="K96" s="67">
        <v>0.23081599999999999</v>
      </c>
      <c r="L96" s="67">
        <v>0.230573</v>
      </c>
      <c r="M96" s="67">
        <v>0.23397899999999999</v>
      </c>
      <c r="N96" s="67">
        <v>0.237536</v>
      </c>
      <c r="O96" s="67">
        <v>0.228662</v>
      </c>
      <c r="P96" s="67">
        <v>0.231098</v>
      </c>
      <c r="Q96" s="67">
        <v>0.227378</v>
      </c>
      <c r="R96" s="67">
        <v>0.219642</v>
      </c>
      <c r="S96" s="67">
        <v>0.21731</v>
      </c>
      <c r="T96" s="67">
        <v>0.216026</v>
      </c>
      <c r="U96" s="67">
        <v>0.210899</v>
      </c>
      <c r="V96" s="67">
        <v>0.209505</v>
      </c>
      <c r="W96" s="67">
        <v>0.21051500000000001</v>
      </c>
      <c r="X96" s="67">
        <v>0.21016399999999999</v>
      </c>
      <c r="Y96" s="67">
        <v>0.205342</v>
      </c>
      <c r="Z96" s="67">
        <v>0.204598</v>
      </c>
      <c r="AA96" s="67">
        <v>0.20261000000000001</v>
      </c>
      <c r="AB96" s="67">
        <v>0.20086499999999999</v>
      </c>
      <c r="AC96" s="67">
        <v>0.19707</v>
      </c>
      <c r="AD96" s="67">
        <v>0.19859199999999999</v>
      </c>
      <c r="AE96" s="67">
        <v>0.18834899999999999</v>
      </c>
      <c r="AF96" s="68">
        <v>-4.1435E-2</v>
      </c>
      <c r="AG96" s="38"/>
    </row>
    <row r="97" spans="1:34" ht="15" customHeight="1" x14ac:dyDescent="0.65">
      <c r="A97" s="43" t="s">
        <v>432</v>
      </c>
      <c r="B97" s="66" t="s">
        <v>162</v>
      </c>
      <c r="C97" s="67">
        <v>0.83835899999999997</v>
      </c>
      <c r="D97" s="67">
        <v>0.75834299999999999</v>
      </c>
      <c r="E97" s="67">
        <v>0.74342600000000003</v>
      </c>
      <c r="F97" s="67">
        <v>0.65097099999999997</v>
      </c>
      <c r="G97" s="67">
        <v>0.54790799999999995</v>
      </c>
      <c r="H97" s="67">
        <v>0.45306400000000002</v>
      </c>
      <c r="I97" s="67">
        <v>0.40640999999999999</v>
      </c>
      <c r="J97" s="67">
        <v>0.37621100000000002</v>
      </c>
      <c r="K97" s="67">
        <v>0.34792600000000001</v>
      </c>
      <c r="L97" s="67">
        <v>0.31550800000000001</v>
      </c>
      <c r="M97" s="67">
        <v>0.309701</v>
      </c>
      <c r="N97" s="67">
        <v>0.32134200000000002</v>
      </c>
      <c r="O97" s="67">
        <v>0.32014100000000001</v>
      </c>
      <c r="P97" s="67">
        <v>0.31675599999999998</v>
      </c>
      <c r="Q97" s="67">
        <v>0.31518600000000002</v>
      </c>
      <c r="R97" s="67">
        <v>0.30467</v>
      </c>
      <c r="S97" s="67">
        <v>0.28098299999999998</v>
      </c>
      <c r="T97" s="67">
        <v>0.26944200000000001</v>
      </c>
      <c r="U97" s="67">
        <v>0.27182400000000001</v>
      </c>
      <c r="V97" s="67">
        <v>0.27671400000000002</v>
      </c>
      <c r="W97" s="67">
        <v>0.27645599999999998</v>
      </c>
      <c r="X97" s="67">
        <v>0.27567999999999998</v>
      </c>
      <c r="Y97" s="67">
        <v>0.27428799999999998</v>
      </c>
      <c r="Z97" s="67">
        <v>0.271096</v>
      </c>
      <c r="AA97" s="67">
        <v>0.26914900000000003</v>
      </c>
      <c r="AB97" s="67">
        <v>0.26687699999999998</v>
      </c>
      <c r="AC97" s="67">
        <v>0.26465300000000003</v>
      </c>
      <c r="AD97" s="67">
        <v>0.26547999999999999</v>
      </c>
      <c r="AE97" s="67">
        <v>0.267461</v>
      </c>
      <c r="AF97" s="68">
        <v>-3.9981000000000003E-2</v>
      </c>
      <c r="AG97" s="38"/>
    </row>
    <row r="98" spans="1:34" ht="15" customHeight="1" x14ac:dyDescent="0.65">
      <c r="A98" s="43" t="s">
        <v>433</v>
      </c>
      <c r="B98" s="66" t="s">
        <v>163</v>
      </c>
      <c r="C98" s="67">
        <v>3.6862599999999999</v>
      </c>
      <c r="D98" s="67">
        <v>3.4044910000000002</v>
      </c>
      <c r="E98" s="67">
        <v>3.4990749999999999</v>
      </c>
      <c r="F98" s="67">
        <v>3.273323</v>
      </c>
      <c r="G98" s="67">
        <v>2.8589099999999998</v>
      </c>
      <c r="H98" s="67">
        <v>2.4950800000000002</v>
      </c>
      <c r="I98" s="67">
        <v>2.1364839999999998</v>
      </c>
      <c r="J98" s="67">
        <v>1.7361139999999999</v>
      </c>
      <c r="K98" s="67">
        <v>1.575008</v>
      </c>
      <c r="L98" s="67">
        <v>1.5581830000000001</v>
      </c>
      <c r="M98" s="67">
        <v>1.5348310000000001</v>
      </c>
      <c r="N98" s="67">
        <v>1.5033030000000001</v>
      </c>
      <c r="O98" s="67">
        <v>1.467937</v>
      </c>
      <c r="P98" s="67">
        <v>1.4793240000000001</v>
      </c>
      <c r="Q98" s="67">
        <v>1.465252</v>
      </c>
      <c r="R98" s="67">
        <v>1.3946670000000001</v>
      </c>
      <c r="S98" s="67">
        <v>1.359971</v>
      </c>
      <c r="T98" s="67">
        <v>1.32958</v>
      </c>
      <c r="U98" s="67">
        <v>1.3077319999999999</v>
      </c>
      <c r="V98" s="67">
        <v>1.315598</v>
      </c>
      <c r="W98" s="67">
        <v>1.3166739999999999</v>
      </c>
      <c r="X98" s="67">
        <v>1.3005770000000001</v>
      </c>
      <c r="Y98" s="67">
        <v>1.2646470000000001</v>
      </c>
      <c r="Z98" s="67">
        <v>1.23315</v>
      </c>
      <c r="AA98" s="67">
        <v>1.215068</v>
      </c>
      <c r="AB98" s="67">
        <v>1.2070639999999999</v>
      </c>
      <c r="AC98" s="67">
        <v>1.1852739999999999</v>
      </c>
      <c r="AD98" s="67">
        <v>1.1756850000000001</v>
      </c>
      <c r="AE98" s="67">
        <v>1.117597</v>
      </c>
      <c r="AF98" s="68">
        <v>-4.1727E-2</v>
      </c>
      <c r="AG98" s="38"/>
    </row>
    <row r="99" spans="1:34" ht="15" customHeight="1" thickBot="1" x14ac:dyDescent="0.8">
      <c r="B99" s="38"/>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1:34" ht="15" customHeight="1" x14ac:dyDescent="0.65">
      <c r="B100" s="477" t="s">
        <v>652</v>
      </c>
      <c r="C100" s="478"/>
      <c r="D100" s="478"/>
      <c r="E100" s="478"/>
      <c r="F100" s="478"/>
      <c r="G100" s="478"/>
      <c r="H100" s="478"/>
      <c r="I100" s="478"/>
      <c r="J100" s="478"/>
      <c r="K100" s="478"/>
      <c r="L100" s="478"/>
      <c r="M100" s="478"/>
      <c r="N100" s="478"/>
      <c r="O100" s="478"/>
      <c r="P100" s="478"/>
      <c r="Q100" s="478"/>
      <c r="R100" s="478"/>
      <c r="S100" s="478"/>
      <c r="T100" s="478"/>
      <c r="U100" s="478"/>
      <c r="V100" s="478"/>
      <c r="W100" s="478"/>
      <c r="X100" s="478"/>
      <c r="Y100" s="478"/>
      <c r="Z100" s="478"/>
      <c r="AA100" s="478"/>
      <c r="AB100" s="478"/>
      <c r="AC100" s="478"/>
      <c r="AD100" s="478"/>
      <c r="AE100" s="478"/>
      <c r="AF100" s="478"/>
      <c r="AG100" s="478"/>
      <c r="AH100" s="58"/>
    </row>
    <row r="101" spans="1:34" ht="12.25" x14ac:dyDescent="0.65">
      <c r="B101" s="38" t="s">
        <v>557</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1:34" ht="12.25" x14ac:dyDescent="0.65">
      <c r="B102" s="38" t="s">
        <v>558</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1:34" ht="15" customHeight="1" x14ac:dyDescent="0.65">
      <c r="B103" s="38" t="s">
        <v>559</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1:34" ht="15" customHeight="1" x14ac:dyDescent="0.65">
      <c r="B104" s="38" t="s">
        <v>560</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1:34" ht="15" customHeight="1" x14ac:dyDescent="0.65">
      <c r="B105" s="38" t="s">
        <v>561</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1:34" ht="15" customHeight="1" x14ac:dyDescent="0.65">
      <c r="B106" s="38" t="s">
        <v>653</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1:34" ht="15" customHeight="1" x14ac:dyDescent="0.65">
      <c r="B107" s="38" t="s">
        <v>654</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1:34" ht="15" customHeight="1" x14ac:dyDescent="0.65">
      <c r="B108" s="38" t="s">
        <v>655</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1:34" ht="15" customHeight="1" x14ac:dyDescent="0.65">
      <c r="B109" s="38" t="s">
        <v>656</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1:34" ht="15" customHeight="1" x14ac:dyDescent="0.65">
      <c r="B110" s="38" t="s">
        <v>77</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1:34" ht="15" customHeight="1" x14ac:dyDescent="0.65">
      <c r="B111" s="38" t="s">
        <v>564</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1:34" ht="15" customHeight="1" x14ac:dyDescent="0.65">
      <c r="B112" s="476" t="s">
        <v>569</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t="s">
        <v>657</v>
      </c>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t="s">
        <v>566</v>
      </c>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t="s">
        <v>567</v>
      </c>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t="s">
        <v>165</v>
      </c>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t="s">
        <v>554</v>
      </c>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t="s">
        <v>555</v>
      </c>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t="s">
        <v>658</v>
      </c>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t="s">
        <v>659</v>
      </c>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100:AG100"/>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G2837"/>
  <sheetViews>
    <sheetView workbookViewId="0">
      <selection sqref="A1:XFD1048576"/>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434</v>
      </c>
      <c r="B10" s="54" t="s">
        <v>78</v>
      </c>
      <c r="AG10" s="51" t="s">
        <v>617</v>
      </c>
    </row>
    <row r="11" spans="1:33" ht="15" customHeight="1" x14ac:dyDescent="0.65">
      <c r="B11" s="53" t="s">
        <v>79</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80</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81</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435</v>
      </c>
      <c r="B16" s="42" t="s">
        <v>82</v>
      </c>
      <c r="C16" s="44">
        <v>11.13137</v>
      </c>
      <c r="D16" s="44">
        <v>11.889478</v>
      </c>
      <c r="E16" s="44">
        <v>12.275468999999999</v>
      </c>
      <c r="F16" s="44">
        <v>12.609235999999999</v>
      </c>
      <c r="G16" s="44">
        <v>13.052148000000001</v>
      </c>
      <c r="H16" s="44">
        <v>13.237693</v>
      </c>
      <c r="I16" s="44">
        <v>13.193173</v>
      </c>
      <c r="J16" s="44">
        <v>13.348814000000001</v>
      </c>
      <c r="K16" s="44">
        <v>13.321289</v>
      </c>
      <c r="L16" s="44">
        <v>13.279311999999999</v>
      </c>
      <c r="M16" s="44">
        <v>13.144327000000001</v>
      </c>
      <c r="N16" s="44">
        <v>13.016207</v>
      </c>
      <c r="O16" s="44">
        <v>13.009095</v>
      </c>
      <c r="P16" s="44">
        <v>12.840246</v>
      </c>
      <c r="Q16" s="44">
        <v>12.759727</v>
      </c>
      <c r="R16" s="44">
        <v>12.67831</v>
      </c>
      <c r="S16" s="44">
        <v>12.545458</v>
      </c>
      <c r="T16" s="44">
        <v>12.455380999999999</v>
      </c>
      <c r="U16" s="44">
        <v>12.459657999999999</v>
      </c>
      <c r="V16" s="44">
        <v>12.500586999999999</v>
      </c>
      <c r="W16" s="44">
        <v>12.419264</v>
      </c>
      <c r="X16" s="44">
        <v>12.381392</v>
      </c>
      <c r="Y16" s="44">
        <v>12.382156</v>
      </c>
      <c r="Z16" s="44">
        <v>12.307539</v>
      </c>
      <c r="AA16" s="44">
        <v>12.451010999999999</v>
      </c>
      <c r="AB16" s="44">
        <v>12.532495000000001</v>
      </c>
      <c r="AC16" s="44">
        <v>12.548349</v>
      </c>
      <c r="AD16" s="44">
        <v>12.492279</v>
      </c>
      <c r="AE16" s="44">
        <v>12.350566000000001</v>
      </c>
      <c r="AF16" s="44">
        <v>12.663138</v>
      </c>
      <c r="AG16" s="40">
        <v>4.4559999999999999E-3</v>
      </c>
    </row>
    <row r="17" spans="1:33" ht="15" customHeight="1" x14ac:dyDescent="0.75">
      <c r="A17" s="43" t="s">
        <v>436</v>
      </c>
      <c r="B17" s="42" t="s">
        <v>83</v>
      </c>
      <c r="C17" s="44">
        <v>0.44028499999999998</v>
      </c>
      <c r="D17" s="44">
        <v>0.41328300000000001</v>
      </c>
      <c r="E17" s="44">
        <v>0.39400000000000002</v>
      </c>
      <c r="F17" s="44">
        <v>0.41007500000000002</v>
      </c>
      <c r="G17" s="44">
        <v>0.45656999999999998</v>
      </c>
      <c r="H17" s="44">
        <v>0.48005199999999998</v>
      </c>
      <c r="I17" s="44">
        <v>0.50985400000000003</v>
      </c>
      <c r="J17" s="44">
        <v>0.55565600000000004</v>
      </c>
      <c r="K17" s="44">
        <v>0.56595099999999998</v>
      </c>
      <c r="L17" s="44">
        <v>0.60359300000000005</v>
      </c>
      <c r="M17" s="44">
        <v>0.60308200000000001</v>
      </c>
      <c r="N17" s="44">
        <v>0.63263100000000005</v>
      </c>
      <c r="O17" s="44">
        <v>0.65583400000000003</v>
      </c>
      <c r="P17" s="44">
        <v>0.60842099999999999</v>
      </c>
      <c r="Q17" s="44">
        <v>0.56258699999999995</v>
      </c>
      <c r="R17" s="44">
        <v>0.52347500000000002</v>
      </c>
      <c r="S17" s="44">
        <v>0.48912899999999998</v>
      </c>
      <c r="T17" s="44">
        <v>0.45771299999999998</v>
      </c>
      <c r="U17" s="44">
        <v>0.427311</v>
      </c>
      <c r="V17" s="44">
        <v>0.399117</v>
      </c>
      <c r="W17" s="44">
        <v>0.37276599999999999</v>
      </c>
      <c r="X17" s="44">
        <v>0.38711200000000001</v>
      </c>
      <c r="Y17" s="44">
        <v>0.44032900000000003</v>
      </c>
      <c r="Z17" s="44">
        <v>0.49331000000000003</v>
      </c>
      <c r="AA17" s="44">
        <v>0.53611200000000003</v>
      </c>
      <c r="AB17" s="44">
        <v>0.53799699999999995</v>
      </c>
      <c r="AC17" s="44">
        <v>0.54183300000000001</v>
      </c>
      <c r="AD17" s="44">
        <v>0.60490900000000003</v>
      </c>
      <c r="AE17" s="44">
        <v>0.64028099999999999</v>
      </c>
      <c r="AF17" s="44">
        <v>0.70481199999999999</v>
      </c>
      <c r="AG17" s="40">
        <v>1.6357E-2</v>
      </c>
    </row>
    <row r="18" spans="1:33" ht="15" customHeight="1" x14ac:dyDescent="0.75">
      <c r="A18" s="43" t="s">
        <v>437</v>
      </c>
      <c r="B18" s="42" t="s">
        <v>84</v>
      </c>
      <c r="C18" s="44">
        <v>10.691084999999999</v>
      </c>
      <c r="D18" s="44">
        <v>11.476194</v>
      </c>
      <c r="E18" s="44">
        <v>11.881468999999999</v>
      </c>
      <c r="F18" s="44">
        <v>12.199161</v>
      </c>
      <c r="G18" s="44">
        <v>12.595578</v>
      </c>
      <c r="H18" s="44">
        <v>12.757642000000001</v>
      </c>
      <c r="I18" s="44">
        <v>12.683318999999999</v>
      </c>
      <c r="J18" s="44">
        <v>12.793158999999999</v>
      </c>
      <c r="K18" s="44">
        <v>12.755338999999999</v>
      </c>
      <c r="L18" s="44">
        <v>12.675718</v>
      </c>
      <c r="M18" s="44">
        <v>12.541245</v>
      </c>
      <c r="N18" s="44">
        <v>12.383576</v>
      </c>
      <c r="O18" s="44">
        <v>12.353261</v>
      </c>
      <c r="P18" s="44">
        <v>12.231825000000001</v>
      </c>
      <c r="Q18" s="44">
        <v>12.197141999999999</v>
      </c>
      <c r="R18" s="44">
        <v>12.154836</v>
      </c>
      <c r="S18" s="44">
        <v>12.056330000000001</v>
      </c>
      <c r="T18" s="44">
        <v>11.997668000000001</v>
      </c>
      <c r="U18" s="44">
        <v>12.032348000000001</v>
      </c>
      <c r="V18" s="44">
        <v>12.101470000000001</v>
      </c>
      <c r="W18" s="44">
        <v>12.046497</v>
      </c>
      <c r="X18" s="44">
        <v>11.99428</v>
      </c>
      <c r="Y18" s="44">
        <v>11.941829</v>
      </c>
      <c r="Z18" s="44">
        <v>11.814228999999999</v>
      </c>
      <c r="AA18" s="44">
        <v>11.914899</v>
      </c>
      <c r="AB18" s="44">
        <v>11.994498</v>
      </c>
      <c r="AC18" s="44">
        <v>12.006516</v>
      </c>
      <c r="AD18" s="44">
        <v>11.887370000000001</v>
      </c>
      <c r="AE18" s="44">
        <v>11.710285000000001</v>
      </c>
      <c r="AF18" s="44">
        <v>11.958327000000001</v>
      </c>
      <c r="AG18" s="40">
        <v>3.8700000000000002E-3</v>
      </c>
    </row>
    <row r="19" spans="1:33" ht="15" customHeight="1" x14ac:dyDescent="0.75">
      <c r="A19" s="43" t="s">
        <v>438</v>
      </c>
      <c r="B19" s="42" t="s">
        <v>85</v>
      </c>
      <c r="C19" s="44">
        <v>3.2371400000000001</v>
      </c>
      <c r="D19" s="44">
        <v>4.1941600000000001</v>
      </c>
      <c r="E19" s="44">
        <v>4.1525480000000003</v>
      </c>
      <c r="F19" s="44">
        <v>3.8770340000000001</v>
      </c>
      <c r="G19" s="44">
        <v>3.5371090000000001</v>
      </c>
      <c r="H19" s="44">
        <v>3.305701</v>
      </c>
      <c r="I19" s="44">
        <v>3.2987639999999998</v>
      </c>
      <c r="J19" s="44">
        <v>3.1111439999999999</v>
      </c>
      <c r="K19" s="44">
        <v>3.1348910000000001</v>
      </c>
      <c r="L19" s="44">
        <v>3.1332559999999998</v>
      </c>
      <c r="M19" s="44">
        <v>3.1414879999999998</v>
      </c>
      <c r="N19" s="44">
        <v>3.3788279999999999</v>
      </c>
      <c r="O19" s="44">
        <v>3.3040029999999998</v>
      </c>
      <c r="P19" s="44">
        <v>3.387724</v>
      </c>
      <c r="Q19" s="44">
        <v>3.4157739999999999</v>
      </c>
      <c r="R19" s="44">
        <v>3.3911829999999998</v>
      </c>
      <c r="S19" s="44">
        <v>3.4768469999999998</v>
      </c>
      <c r="T19" s="44">
        <v>3.582338</v>
      </c>
      <c r="U19" s="44">
        <v>3.488359</v>
      </c>
      <c r="V19" s="44">
        <v>3.4089239999999998</v>
      </c>
      <c r="W19" s="44">
        <v>3.5039479999999998</v>
      </c>
      <c r="X19" s="44">
        <v>3.4924620000000002</v>
      </c>
      <c r="Y19" s="44">
        <v>3.525169</v>
      </c>
      <c r="Z19" s="44">
        <v>3.6002489999999998</v>
      </c>
      <c r="AA19" s="44">
        <v>3.3680789999999998</v>
      </c>
      <c r="AB19" s="44">
        <v>3.2827519999999999</v>
      </c>
      <c r="AC19" s="44">
        <v>3.1696149999999998</v>
      </c>
      <c r="AD19" s="44">
        <v>3.2632029999999999</v>
      </c>
      <c r="AE19" s="44">
        <v>3.4066380000000001</v>
      </c>
      <c r="AF19" s="44">
        <v>3.0713240000000002</v>
      </c>
      <c r="AG19" s="40">
        <v>-1.812E-3</v>
      </c>
    </row>
    <row r="20" spans="1:33" ht="15" customHeight="1" x14ac:dyDescent="0.75">
      <c r="A20" s="43" t="s">
        <v>439</v>
      </c>
      <c r="B20" s="42" t="s">
        <v>86</v>
      </c>
      <c r="C20" s="44">
        <v>6.2629999999999999</v>
      </c>
      <c r="D20" s="44">
        <v>7.4429999999999996</v>
      </c>
      <c r="E20" s="44">
        <v>7.5188540000000001</v>
      </c>
      <c r="F20" s="44">
        <v>7.2151439999999996</v>
      </c>
      <c r="G20" s="44">
        <v>6.8781530000000002</v>
      </c>
      <c r="H20" s="44">
        <v>6.6044510000000001</v>
      </c>
      <c r="I20" s="44">
        <v>6.6097010000000003</v>
      </c>
      <c r="J20" s="44">
        <v>6.468909</v>
      </c>
      <c r="K20" s="44">
        <v>6.4279159999999997</v>
      </c>
      <c r="L20" s="44">
        <v>6.4035450000000003</v>
      </c>
      <c r="M20" s="44">
        <v>6.4879709999999999</v>
      </c>
      <c r="N20" s="44">
        <v>6.6482469999999996</v>
      </c>
      <c r="O20" s="44">
        <v>6.5731590000000004</v>
      </c>
      <c r="P20" s="44">
        <v>6.7187890000000001</v>
      </c>
      <c r="Q20" s="44">
        <v>6.7541250000000002</v>
      </c>
      <c r="R20" s="44">
        <v>6.894927</v>
      </c>
      <c r="S20" s="44">
        <v>6.9520140000000001</v>
      </c>
      <c r="T20" s="44">
        <v>7.0490259999999996</v>
      </c>
      <c r="U20" s="44">
        <v>7.0809490000000004</v>
      </c>
      <c r="V20" s="44">
        <v>6.9350889999999996</v>
      </c>
      <c r="W20" s="44">
        <v>6.929074</v>
      </c>
      <c r="X20" s="44">
        <v>6.8477430000000004</v>
      </c>
      <c r="Y20" s="44">
        <v>6.697597</v>
      </c>
      <c r="Z20" s="44">
        <v>6.8411229999999996</v>
      </c>
      <c r="AA20" s="44">
        <v>6.5286559999999998</v>
      </c>
      <c r="AB20" s="44">
        <v>6.3633509999999998</v>
      </c>
      <c r="AC20" s="44">
        <v>6.2827359999999999</v>
      </c>
      <c r="AD20" s="44">
        <v>6.3719890000000001</v>
      </c>
      <c r="AE20" s="44">
        <v>6.5198140000000002</v>
      </c>
      <c r="AF20" s="44">
        <v>6.1941750000000004</v>
      </c>
      <c r="AG20" s="40">
        <v>-3.8099999999999999E-4</v>
      </c>
    </row>
    <row r="21" spans="1:33" ht="15" customHeight="1" x14ac:dyDescent="0.75">
      <c r="A21" s="43" t="s">
        <v>440</v>
      </c>
      <c r="B21" s="42" t="s">
        <v>87</v>
      </c>
      <c r="C21" s="44">
        <v>3.0258600000000002</v>
      </c>
      <c r="D21" s="44">
        <v>3.24884</v>
      </c>
      <c r="E21" s="44">
        <v>3.3663059999999998</v>
      </c>
      <c r="F21" s="44">
        <v>3.3381099999999999</v>
      </c>
      <c r="G21" s="44">
        <v>3.341043</v>
      </c>
      <c r="H21" s="44">
        <v>3.2987510000000002</v>
      </c>
      <c r="I21" s="44">
        <v>3.310937</v>
      </c>
      <c r="J21" s="44">
        <v>3.3577650000000001</v>
      </c>
      <c r="K21" s="44">
        <v>3.2930250000000001</v>
      </c>
      <c r="L21" s="44">
        <v>3.270289</v>
      </c>
      <c r="M21" s="44">
        <v>3.3464830000000001</v>
      </c>
      <c r="N21" s="44">
        <v>3.2694190000000001</v>
      </c>
      <c r="O21" s="44">
        <v>3.2691560000000002</v>
      </c>
      <c r="P21" s="44">
        <v>3.3310659999999999</v>
      </c>
      <c r="Q21" s="44">
        <v>3.3383509999999998</v>
      </c>
      <c r="R21" s="44">
        <v>3.5037440000000002</v>
      </c>
      <c r="S21" s="44">
        <v>3.4751669999999999</v>
      </c>
      <c r="T21" s="44">
        <v>3.466688</v>
      </c>
      <c r="U21" s="44">
        <v>3.59259</v>
      </c>
      <c r="V21" s="44">
        <v>3.5261650000000002</v>
      </c>
      <c r="W21" s="44">
        <v>3.4251260000000001</v>
      </c>
      <c r="X21" s="44">
        <v>3.3552810000000002</v>
      </c>
      <c r="Y21" s="44">
        <v>3.172428</v>
      </c>
      <c r="Z21" s="44">
        <v>3.240875</v>
      </c>
      <c r="AA21" s="44">
        <v>3.160577</v>
      </c>
      <c r="AB21" s="44">
        <v>3.0805989999999999</v>
      </c>
      <c r="AC21" s="44">
        <v>3.1131220000000002</v>
      </c>
      <c r="AD21" s="44">
        <v>3.1087859999999998</v>
      </c>
      <c r="AE21" s="44">
        <v>3.1131760000000002</v>
      </c>
      <c r="AF21" s="44">
        <v>3.1228509999999998</v>
      </c>
      <c r="AG21" s="40">
        <v>1.0889999999999999E-3</v>
      </c>
    </row>
    <row r="22" spans="1:33" ht="15" customHeight="1" x14ac:dyDescent="0.75">
      <c r="A22" s="43" t="s">
        <v>441</v>
      </c>
      <c r="B22" s="42" t="s">
        <v>88</v>
      </c>
      <c r="C22" s="44">
        <v>0.74099999999999999</v>
      </c>
      <c r="D22" s="44">
        <v>0.20300000000000001</v>
      </c>
      <c r="E22" s="44">
        <v>9.7949999999999995E-2</v>
      </c>
      <c r="F22" s="44">
        <v>0.111</v>
      </c>
      <c r="G22" s="44">
        <v>5.4109999999999998E-2</v>
      </c>
      <c r="H22" s="44">
        <v>0.10617</v>
      </c>
      <c r="I22" s="44">
        <v>0.10548</v>
      </c>
      <c r="J22" s="44">
        <v>7.0080000000000003E-2</v>
      </c>
      <c r="K22" s="44">
        <v>0.06</v>
      </c>
      <c r="L22" s="44">
        <v>0.06</v>
      </c>
      <c r="M22" s="44">
        <v>0.06</v>
      </c>
      <c r="N22" s="44">
        <v>0</v>
      </c>
      <c r="O22" s="44">
        <v>0</v>
      </c>
      <c r="P22" s="44">
        <v>0</v>
      </c>
      <c r="Q22" s="44">
        <v>0</v>
      </c>
      <c r="R22" s="44">
        <v>0</v>
      </c>
      <c r="S22" s="44">
        <v>0</v>
      </c>
      <c r="T22" s="44">
        <v>0</v>
      </c>
      <c r="U22" s="44">
        <v>0</v>
      </c>
      <c r="V22" s="44">
        <v>0</v>
      </c>
      <c r="W22" s="44">
        <v>0</v>
      </c>
      <c r="X22" s="44">
        <v>0</v>
      </c>
      <c r="Y22" s="44">
        <v>0</v>
      </c>
      <c r="Z22" s="44">
        <v>0</v>
      </c>
      <c r="AA22" s="44">
        <v>0</v>
      </c>
      <c r="AB22" s="44">
        <v>0</v>
      </c>
      <c r="AC22" s="44">
        <v>0</v>
      </c>
      <c r="AD22" s="44">
        <v>0</v>
      </c>
      <c r="AE22" s="44">
        <v>0</v>
      </c>
      <c r="AF22" s="44">
        <v>0</v>
      </c>
      <c r="AG22" s="40" t="s">
        <v>613</v>
      </c>
    </row>
    <row r="23" spans="1:33" ht="15" customHeight="1" x14ac:dyDescent="0.65">
      <c r="A23" s="43" t="s">
        <v>442</v>
      </c>
      <c r="B23" s="46" t="s">
        <v>89</v>
      </c>
      <c r="C23" s="48">
        <v>15.109508999999999</v>
      </c>
      <c r="D23" s="48">
        <v>16.286636000000001</v>
      </c>
      <c r="E23" s="48">
        <v>16.525967000000001</v>
      </c>
      <c r="F23" s="48">
        <v>16.597269000000001</v>
      </c>
      <c r="G23" s="48">
        <v>16.643366</v>
      </c>
      <c r="H23" s="48">
        <v>16.649564999999999</v>
      </c>
      <c r="I23" s="48">
        <v>16.597418000000001</v>
      </c>
      <c r="J23" s="48">
        <v>16.530037</v>
      </c>
      <c r="K23" s="48">
        <v>16.516179999999999</v>
      </c>
      <c r="L23" s="48">
        <v>16.472569</v>
      </c>
      <c r="M23" s="48">
        <v>16.345815999999999</v>
      </c>
      <c r="N23" s="48">
        <v>16.395035</v>
      </c>
      <c r="O23" s="48">
        <v>16.313099000000001</v>
      </c>
      <c r="P23" s="48">
        <v>16.227969999999999</v>
      </c>
      <c r="Q23" s="48">
        <v>16.175501000000001</v>
      </c>
      <c r="R23" s="48">
        <v>16.069493999999999</v>
      </c>
      <c r="S23" s="48">
        <v>16.022304999999999</v>
      </c>
      <c r="T23" s="48">
        <v>16.03772</v>
      </c>
      <c r="U23" s="48">
        <v>15.948017</v>
      </c>
      <c r="V23" s="48">
        <v>15.909509999999999</v>
      </c>
      <c r="W23" s="48">
        <v>15.923211999999999</v>
      </c>
      <c r="X23" s="48">
        <v>15.873854</v>
      </c>
      <c r="Y23" s="48">
        <v>15.907325</v>
      </c>
      <c r="Z23" s="48">
        <v>15.907787000000001</v>
      </c>
      <c r="AA23" s="48">
        <v>15.819089999999999</v>
      </c>
      <c r="AB23" s="48">
        <v>15.815246999999999</v>
      </c>
      <c r="AC23" s="48">
        <v>15.717964</v>
      </c>
      <c r="AD23" s="48">
        <v>15.755483</v>
      </c>
      <c r="AE23" s="48">
        <v>15.757204</v>
      </c>
      <c r="AF23" s="48">
        <v>15.734463</v>
      </c>
      <c r="AG23" s="47">
        <v>1.3990000000000001E-3</v>
      </c>
    </row>
    <row r="24" spans="1:33" ht="15" customHeight="1" x14ac:dyDescent="0.75">
      <c r="B24"/>
      <c r="C24"/>
      <c r="D24"/>
      <c r="E24"/>
      <c r="F24"/>
      <c r="G24"/>
      <c r="H24"/>
      <c r="I24"/>
      <c r="J24"/>
      <c r="K24"/>
      <c r="L24"/>
      <c r="M24"/>
      <c r="N24"/>
      <c r="O24"/>
      <c r="P24"/>
      <c r="Q24"/>
      <c r="R24"/>
      <c r="S24"/>
      <c r="T24"/>
      <c r="U24"/>
      <c r="V24"/>
      <c r="W24"/>
      <c r="X24"/>
      <c r="Y24"/>
      <c r="Z24"/>
      <c r="AA24"/>
      <c r="AB24"/>
      <c r="AC24"/>
      <c r="AD24"/>
      <c r="AE24"/>
      <c r="AF24"/>
      <c r="AG24"/>
    </row>
    <row r="25" spans="1:33" ht="15" customHeight="1" x14ac:dyDescent="0.75">
      <c r="A25" s="43" t="s">
        <v>443</v>
      </c>
      <c r="B25" s="42" t="s">
        <v>197</v>
      </c>
      <c r="C25" s="44">
        <v>-3.4039999999999999</v>
      </c>
      <c r="D25" s="44">
        <v>-4.2270000000000003</v>
      </c>
      <c r="E25" s="44">
        <v>-4.772481</v>
      </c>
      <c r="F25" s="44">
        <v>-5.0140019999999996</v>
      </c>
      <c r="G25" s="44">
        <v>-5.1417529999999996</v>
      </c>
      <c r="H25" s="44">
        <v>-5.1079350000000003</v>
      </c>
      <c r="I25" s="44">
        <v>-5.0319070000000004</v>
      </c>
      <c r="J25" s="44">
        <v>-5.0084039999999996</v>
      </c>
      <c r="K25" s="44">
        <v>-5.1342429999999997</v>
      </c>
      <c r="L25" s="44">
        <v>-5.2198589999999996</v>
      </c>
      <c r="M25" s="44">
        <v>-5.1250830000000001</v>
      </c>
      <c r="N25" s="44">
        <v>-5.1797779999999998</v>
      </c>
      <c r="O25" s="44">
        <v>-5.0926850000000004</v>
      </c>
      <c r="P25" s="44">
        <v>-5.1122579999999997</v>
      </c>
      <c r="Q25" s="44">
        <v>-5.1311049999999998</v>
      </c>
      <c r="R25" s="44">
        <v>-5.0489889999999997</v>
      </c>
      <c r="S25" s="44">
        <v>-4.9983810000000002</v>
      </c>
      <c r="T25" s="44">
        <v>-5.0336220000000003</v>
      </c>
      <c r="U25" s="44">
        <v>-4.9574389999999999</v>
      </c>
      <c r="V25" s="44">
        <v>-4.9705310000000003</v>
      </c>
      <c r="W25" s="44">
        <v>-4.9907240000000002</v>
      </c>
      <c r="X25" s="44">
        <v>-4.9838050000000003</v>
      </c>
      <c r="Y25" s="44">
        <v>-5.0494110000000001</v>
      </c>
      <c r="Z25" s="44">
        <v>-5.0496309999999998</v>
      </c>
      <c r="AA25" s="44">
        <v>-5.000953</v>
      </c>
      <c r="AB25" s="44">
        <v>-4.9255789999999999</v>
      </c>
      <c r="AC25" s="44">
        <v>-4.7807519999999997</v>
      </c>
      <c r="AD25" s="44">
        <v>-4.823569</v>
      </c>
      <c r="AE25" s="44">
        <v>-4.7897069999999999</v>
      </c>
      <c r="AF25" s="44">
        <v>-4.6693290000000003</v>
      </c>
      <c r="AG25" s="40">
        <v>1.0958000000000001E-2</v>
      </c>
    </row>
    <row r="26" spans="1:33" ht="15" customHeight="1" x14ac:dyDescent="0.75">
      <c r="A26" s="43" t="s">
        <v>444</v>
      </c>
      <c r="B26" s="42" t="s">
        <v>198</v>
      </c>
      <c r="C26" s="44">
        <v>1.0449999999999999</v>
      </c>
      <c r="D26" s="44">
        <v>0.9</v>
      </c>
      <c r="E26" s="44">
        <v>0.54096500000000003</v>
      </c>
      <c r="F26" s="44">
        <v>0.53690099999999996</v>
      </c>
      <c r="G26" s="44">
        <v>0.573851</v>
      </c>
      <c r="H26" s="44">
        <v>0.62545899999999999</v>
      </c>
      <c r="I26" s="44">
        <v>0.64563999999999999</v>
      </c>
      <c r="J26" s="44">
        <v>0.64427599999999996</v>
      </c>
      <c r="K26" s="44">
        <v>0.62891699999999995</v>
      </c>
      <c r="L26" s="44">
        <v>0.63754599999999995</v>
      </c>
      <c r="M26" s="44">
        <v>0.63534299999999999</v>
      </c>
      <c r="N26" s="44">
        <v>0.65361999999999998</v>
      </c>
      <c r="O26" s="44">
        <v>0.65335699999999997</v>
      </c>
      <c r="P26" s="44">
        <v>0.65321700000000005</v>
      </c>
      <c r="Q26" s="44">
        <v>0.65797300000000003</v>
      </c>
      <c r="R26" s="44">
        <v>0.64936000000000005</v>
      </c>
      <c r="S26" s="44">
        <v>0.65509600000000001</v>
      </c>
      <c r="T26" s="44">
        <v>0.66312400000000005</v>
      </c>
      <c r="U26" s="44">
        <v>0.66704600000000003</v>
      </c>
      <c r="V26" s="44">
        <v>0.672157</v>
      </c>
      <c r="W26" s="44">
        <v>0.67462200000000005</v>
      </c>
      <c r="X26" s="44">
        <v>0.67107300000000003</v>
      </c>
      <c r="Y26" s="44">
        <v>0.67621399999999998</v>
      </c>
      <c r="Z26" s="44">
        <v>0.68209799999999998</v>
      </c>
      <c r="AA26" s="44">
        <v>0.69033599999999995</v>
      </c>
      <c r="AB26" s="44">
        <v>0.69341200000000003</v>
      </c>
      <c r="AC26" s="44">
        <v>0.70770900000000003</v>
      </c>
      <c r="AD26" s="44">
        <v>0.73924800000000002</v>
      </c>
      <c r="AE26" s="44">
        <v>0.73270000000000002</v>
      </c>
      <c r="AF26" s="44">
        <v>0.71306499999999995</v>
      </c>
      <c r="AG26" s="40">
        <v>-1.3093E-2</v>
      </c>
    </row>
    <row r="27" spans="1:33" ht="15" customHeight="1" x14ac:dyDescent="0.75">
      <c r="A27" s="43" t="s">
        <v>445</v>
      </c>
      <c r="B27" s="42" t="s">
        <v>199</v>
      </c>
      <c r="C27" s="44">
        <v>0.60099999999999998</v>
      </c>
      <c r="D27" s="44">
        <v>0.64900000000000002</v>
      </c>
      <c r="E27" s="44">
        <v>0.63215100000000002</v>
      </c>
      <c r="F27" s="44">
        <v>0.646594</v>
      </c>
      <c r="G27" s="44">
        <v>0.64619000000000004</v>
      </c>
      <c r="H27" s="44">
        <v>0.59906099999999995</v>
      </c>
      <c r="I27" s="44">
        <v>0.597109</v>
      </c>
      <c r="J27" s="44">
        <v>0.59510099999999999</v>
      </c>
      <c r="K27" s="44">
        <v>0.58459799999999995</v>
      </c>
      <c r="L27" s="44">
        <v>0.58276300000000003</v>
      </c>
      <c r="M27" s="44">
        <v>0.58930300000000002</v>
      </c>
      <c r="N27" s="44">
        <v>0.57909299999999997</v>
      </c>
      <c r="O27" s="44">
        <v>0.57725800000000005</v>
      </c>
      <c r="P27" s="44">
        <v>0.575457</v>
      </c>
      <c r="Q27" s="44">
        <v>0.57395600000000002</v>
      </c>
      <c r="R27" s="44">
        <v>0.57212099999999999</v>
      </c>
      <c r="S27" s="44">
        <v>0.56991800000000004</v>
      </c>
      <c r="T27" s="44">
        <v>0.56829200000000002</v>
      </c>
      <c r="U27" s="44">
        <v>0.56624799999999997</v>
      </c>
      <c r="V27" s="44">
        <v>0.56475900000000001</v>
      </c>
      <c r="W27" s="44">
        <v>0.56256700000000004</v>
      </c>
      <c r="X27" s="44">
        <v>0.56073200000000001</v>
      </c>
      <c r="Y27" s="44">
        <v>0.55889699999999998</v>
      </c>
      <c r="Z27" s="44">
        <v>0.55706199999999995</v>
      </c>
      <c r="AA27" s="44">
        <v>0.55522700000000003</v>
      </c>
      <c r="AB27" s="44">
        <v>0.553392</v>
      </c>
      <c r="AC27" s="44">
        <v>0.55118900000000004</v>
      </c>
      <c r="AD27" s="44">
        <v>0.54935400000000001</v>
      </c>
      <c r="AE27" s="44">
        <v>0.54752000000000001</v>
      </c>
      <c r="AF27" s="44">
        <v>0.54568499999999998</v>
      </c>
      <c r="AG27" s="40">
        <v>-3.3240000000000001E-3</v>
      </c>
    </row>
    <row r="28" spans="1:33" ht="15" customHeight="1" x14ac:dyDescent="0.75">
      <c r="A28" s="43" t="s">
        <v>446</v>
      </c>
      <c r="B28" s="42" t="s">
        <v>200</v>
      </c>
      <c r="C28" s="44">
        <v>0.53</v>
      </c>
      <c r="D28" s="44">
        <v>0.48599999999999999</v>
      </c>
      <c r="E28" s="44">
        <v>0.60219599999999995</v>
      </c>
      <c r="F28" s="44">
        <v>0.628687</v>
      </c>
      <c r="G28" s="44">
        <v>0.63908799999999999</v>
      </c>
      <c r="H28" s="44">
        <v>0.61307800000000001</v>
      </c>
      <c r="I28" s="44">
        <v>0.56357400000000002</v>
      </c>
      <c r="J28" s="44">
        <v>0.52418299999999995</v>
      </c>
      <c r="K28" s="44">
        <v>0.49521999999999999</v>
      </c>
      <c r="L28" s="44">
        <v>0.474248</v>
      </c>
      <c r="M28" s="44">
        <v>0.43869599999999997</v>
      </c>
      <c r="N28" s="44">
        <v>0.430674</v>
      </c>
      <c r="O28" s="44">
        <v>0.41151100000000002</v>
      </c>
      <c r="P28" s="44">
        <v>0.39654699999999998</v>
      </c>
      <c r="Q28" s="44">
        <v>0.38238800000000001</v>
      </c>
      <c r="R28" s="44">
        <v>0.36969000000000002</v>
      </c>
      <c r="S28" s="44">
        <v>0.36415599999999998</v>
      </c>
      <c r="T28" s="44">
        <v>0.36191400000000001</v>
      </c>
      <c r="U28" s="44">
        <v>0.3574</v>
      </c>
      <c r="V28" s="44">
        <v>0.35195900000000002</v>
      </c>
      <c r="W28" s="44">
        <v>0.36204700000000001</v>
      </c>
      <c r="X28" s="44">
        <v>0.36932799999999999</v>
      </c>
      <c r="Y28" s="44">
        <v>0.36953000000000003</v>
      </c>
      <c r="Z28" s="44">
        <v>0.37224099999999999</v>
      </c>
      <c r="AA28" s="44">
        <v>0.37720599999999999</v>
      </c>
      <c r="AB28" s="44">
        <v>0.38209399999999999</v>
      </c>
      <c r="AC28" s="44">
        <v>0.38581500000000002</v>
      </c>
      <c r="AD28" s="44">
        <v>0.39827499999999999</v>
      </c>
      <c r="AE28" s="44">
        <v>0.40259299999999998</v>
      </c>
      <c r="AF28" s="44">
        <v>0.40767199999999998</v>
      </c>
      <c r="AG28" s="40">
        <v>-9.0080000000000004E-3</v>
      </c>
    </row>
    <row r="29" spans="1:33" ht="15" customHeight="1" x14ac:dyDescent="0.75">
      <c r="A29" s="43" t="s">
        <v>447</v>
      </c>
      <c r="B29" s="42" t="s">
        <v>201</v>
      </c>
      <c r="C29" s="44">
        <v>5.58</v>
      </c>
      <c r="D29" s="44">
        <v>6.2619999999999996</v>
      </c>
      <c r="E29" s="44">
        <v>6.5477930000000004</v>
      </c>
      <c r="F29" s="44">
        <v>6.8261839999999996</v>
      </c>
      <c r="G29" s="44">
        <v>7.0008819999999998</v>
      </c>
      <c r="H29" s="44">
        <v>6.945532</v>
      </c>
      <c r="I29" s="44">
        <v>6.8382290000000001</v>
      </c>
      <c r="J29" s="44">
        <v>6.7719639999999997</v>
      </c>
      <c r="K29" s="44">
        <v>6.8429779999999996</v>
      </c>
      <c r="L29" s="44">
        <v>6.9144160000000001</v>
      </c>
      <c r="M29" s="44">
        <v>6.788424</v>
      </c>
      <c r="N29" s="44">
        <v>6.8431649999999999</v>
      </c>
      <c r="O29" s="44">
        <v>6.7348100000000004</v>
      </c>
      <c r="P29" s="44">
        <v>6.7374790000000004</v>
      </c>
      <c r="Q29" s="44">
        <v>6.7454210000000003</v>
      </c>
      <c r="R29" s="44">
        <v>6.640161</v>
      </c>
      <c r="S29" s="44">
        <v>6.5875519999999996</v>
      </c>
      <c r="T29" s="44">
        <v>6.6269520000000002</v>
      </c>
      <c r="U29" s="44">
        <v>6.548133</v>
      </c>
      <c r="V29" s="44">
        <v>6.5594060000000001</v>
      </c>
      <c r="W29" s="44">
        <v>6.5899590000000003</v>
      </c>
      <c r="X29" s="44">
        <v>6.5849390000000003</v>
      </c>
      <c r="Y29" s="44">
        <v>6.6540509999999999</v>
      </c>
      <c r="Z29" s="44">
        <v>6.6610319999999996</v>
      </c>
      <c r="AA29" s="44">
        <v>6.6237219999999999</v>
      </c>
      <c r="AB29" s="44">
        <v>6.5544779999999996</v>
      </c>
      <c r="AC29" s="44">
        <v>6.4254660000000001</v>
      </c>
      <c r="AD29" s="44">
        <v>6.510446</v>
      </c>
      <c r="AE29" s="44">
        <v>6.4725190000000001</v>
      </c>
      <c r="AF29" s="44">
        <v>6.3357510000000001</v>
      </c>
      <c r="AG29" s="40">
        <v>4.3899999999999998E-3</v>
      </c>
    </row>
    <row r="30" spans="1:33" ht="15" customHeight="1" x14ac:dyDescent="0.75">
      <c r="A30" s="43" t="s">
        <v>448</v>
      </c>
      <c r="B30" s="42" t="s">
        <v>202</v>
      </c>
      <c r="C30" s="44">
        <v>0.96</v>
      </c>
      <c r="D30" s="44">
        <v>1.073</v>
      </c>
      <c r="E30" s="44">
        <v>1.000602</v>
      </c>
      <c r="F30" s="44">
        <v>0.96499900000000005</v>
      </c>
      <c r="G30" s="44">
        <v>0.97562899999999997</v>
      </c>
      <c r="H30" s="44">
        <v>0.988506</v>
      </c>
      <c r="I30" s="44">
        <v>0.96619299999999997</v>
      </c>
      <c r="J30" s="44">
        <v>0.98039200000000004</v>
      </c>
      <c r="K30" s="44">
        <v>0.98907599999999996</v>
      </c>
      <c r="L30" s="44">
        <v>1.0041359999999999</v>
      </c>
      <c r="M30" s="44">
        <v>0.99732299999999996</v>
      </c>
      <c r="N30" s="44">
        <v>1.004319</v>
      </c>
      <c r="O30" s="44">
        <v>1.0084789999999999</v>
      </c>
      <c r="P30" s="44">
        <v>1.033908</v>
      </c>
      <c r="Q30" s="44">
        <v>1.031711</v>
      </c>
      <c r="R30" s="44">
        <v>1.059599</v>
      </c>
      <c r="S30" s="44">
        <v>1.071261</v>
      </c>
      <c r="T30" s="44">
        <v>1.0784279999999999</v>
      </c>
      <c r="U30" s="44">
        <v>1.082535</v>
      </c>
      <c r="V30" s="44">
        <v>1.0791489999999999</v>
      </c>
      <c r="W30" s="44">
        <v>1.0834809999999999</v>
      </c>
      <c r="X30" s="44">
        <v>1.0767549999999999</v>
      </c>
      <c r="Y30" s="44">
        <v>1.0675269999999999</v>
      </c>
      <c r="Z30" s="44">
        <v>1.074581</v>
      </c>
      <c r="AA30" s="44">
        <v>1.0654349999999999</v>
      </c>
      <c r="AB30" s="44">
        <v>1.055148</v>
      </c>
      <c r="AC30" s="44">
        <v>1.0501670000000001</v>
      </c>
      <c r="AD30" s="44">
        <v>1.069102</v>
      </c>
      <c r="AE30" s="44">
        <v>1.078147</v>
      </c>
      <c r="AF30" s="44">
        <v>1.077413</v>
      </c>
      <c r="AG30" s="40">
        <v>3.9870000000000001E-3</v>
      </c>
    </row>
    <row r="31" spans="1:33" ht="14.75" x14ac:dyDescent="0.75">
      <c r="A31" s="43" t="s">
        <v>449</v>
      </c>
      <c r="B31" s="42" t="s">
        <v>203</v>
      </c>
      <c r="C31" s="44">
        <v>0.20699999999999999</v>
      </c>
      <c r="D31" s="44">
        <v>-0.11600000000000001</v>
      </c>
      <c r="E31" s="44">
        <v>0</v>
      </c>
      <c r="F31" s="44">
        <v>0</v>
      </c>
      <c r="G31" s="44">
        <v>0</v>
      </c>
      <c r="H31" s="44">
        <v>0</v>
      </c>
      <c r="I31" s="44">
        <v>0</v>
      </c>
      <c r="J31" s="44">
        <v>0</v>
      </c>
      <c r="K31" s="44">
        <v>0</v>
      </c>
      <c r="L31" s="44">
        <v>0</v>
      </c>
      <c r="M31" s="44">
        <v>0</v>
      </c>
      <c r="N31" s="44">
        <v>0</v>
      </c>
      <c r="O31" s="44">
        <v>0</v>
      </c>
      <c r="P31" s="44">
        <v>0</v>
      </c>
      <c r="Q31" s="44">
        <v>0</v>
      </c>
      <c r="R31" s="44">
        <v>0</v>
      </c>
      <c r="S31" s="44">
        <v>0</v>
      </c>
      <c r="T31" s="44">
        <v>0</v>
      </c>
      <c r="U31" s="44">
        <v>0</v>
      </c>
      <c r="V31" s="44">
        <v>0</v>
      </c>
      <c r="W31" s="44">
        <v>0</v>
      </c>
      <c r="X31" s="44">
        <v>0</v>
      </c>
      <c r="Y31" s="44">
        <v>0</v>
      </c>
      <c r="Z31" s="44">
        <v>0</v>
      </c>
      <c r="AA31" s="44">
        <v>0</v>
      </c>
      <c r="AB31" s="44">
        <v>0</v>
      </c>
      <c r="AC31" s="44">
        <v>0</v>
      </c>
      <c r="AD31" s="44">
        <v>0</v>
      </c>
      <c r="AE31" s="44">
        <v>0</v>
      </c>
      <c r="AF31" s="44">
        <v>0</v>
      </c>
      <c r="AG31" s="40" t="s">
        <v>613</v>
      </c>
    </row>
    <row r="32" spans="1:33" ht="14.75" x14ac:dyDescent="0.75">
      <c r="A32" s="43" t="s">
        <v>450</v>
      </c>
      <c r="B32" s="42" t="s">
        <v>204</v>
      </c>
      <c r="C32" s="44">
        <v>5.3522439999999998</v>
      </c>
      <c r="D32" s="44">
        <v>5.8188529999999998</v>
      </c>
      <c r="E32" s="44">
        <v>6.0950930000000003</v>
      </c>
      <c r="F32" s="44">
        <v>6.1991610000000001</v>
      </c>
      <c r="G32" s="44">
        <v>6.3082289999999999</v>
      </c>
      <c r="H32" s="44">
        <v>6.2612259999999997</v>
      </c>
      <c r="I32" s="44">
        <v>6.2076130000000003</v>
      </c>
      <c r="J32" s="44">
        <v>6.1963860000000004</v>
      </c>
      <c r="K32" s="44">
        <v>6.2383069999999998</v>
      </c>
      <c r="L32" s="44">
        <v>6.296646</v>
      </c>
      <c r="M32" s="44">
        <v>6.3197039999999998</v>
      </c>
      <c r="N32" s="44">
        <v>6.3765859999999996</v>
      </c>
      <c r="O32" s="44">
        <v>6.3566549999999999</v>
      </c>
      <c r="P32" s="44">
        <v>6.3714839999999997</v>
      </c>
      <c r="Q32" s="44">
        <v>6.3963029999999996</v>
      </c>
      <c r="R32" s="44">
        <v>6.3443370000000003</v>
      </c>
      <c r="S32" s="44">
        <v>6.3196890000000003</v>
      </c>
      <c r="T32" s="44">
        <v>6.3211459999999997</v>
      </c>
      <c r="U32" s="44">
        <v>6.3625220000000002</v>
      </c>
      <c r="V32" s="44">
        <v>6.4001440000000001</v>
      </c>
      <c r="W32" s="44">
        <v>6.4143420000000004</v>
      </c>
      <c r="X32" s="44">
        <v>6.4982670000000002</v>
      </c>
      <c r="Y32" s="44">
        <v>6.5820480000000003</v>
      </c>
      <c r="Z32" s="44">
        <v>6.5704089999999997</v>
      </c>
      <c r="AA32" s="44">
        <v>6.6537490000000004</v>
      </c>
      <c r="AB32" s="44">
        <v>6.6817460000000004</v>
      </c>
      <c r="AC32" s="44">
        <v>6.6992529999999997</v>
      </c>
      <c r="AD32" s="44">
        <v>6.7072510000000003</v>
      </c>
      <c r="AE32" s="44">
        <v>6.7103400000000004</v>
      </c>
      <c r="AF32" s="44">
        <v>6.7479990000000001</v>
      </c>
      <c r="AG32" s="40">
        <v>8.0230000000000006E-3</v>
      </c>
    </row>
    <row r="33" spans="1:33" ht="14.75" x14ac:dyDescent="0.75">
      <c r="A33" s="43" t="s">
        <v>451</v>
      </c>
      <c r="B33" s="42" t="s">
        <v>505</v>
      </c>
      <c r="C33" s="44">
        <v>1.070721</v>
      </c>
      <c r="D33" s="44">
        <v>1.155702</v>
      </c>
      <c r="E33" s="44">
        <v>1.1361209999999999</v>
      </c>
      <c r="F33" s="44">
        <v>1.134927</v>
      </c>
      <c r="G33" s="44">
        <v>1.1345890000000001</v>
      </c>
      <c r="H33" s="44">
        <v>1.133988</v>
      </c>
      <c r="I33" s="44">
        <v>1.1329130000000001</v>
      </c>
      <c r="J33" s="44">
        <v>1.131853</v>
      </c>
      <c r="K33" s="44">
        <v>1.1309309999999999</v>
      </c>
      <c r="L33" s="44">
        <v>1.1305890000000001</v>
      </c>
      <c r="M33" s="44">
        <v>1.1307020000000001</v>
      </c>
      <c r="N33" s="44">
        <v>1.1305019999999999</v>
      </c>
      <c r="O33" s="44">
        <v>1.1308339999999999</v>
      </c>
      <c r="P33" s="44">
        <v>1.130965</v>
      </c>
      <c r="Q33" s="44">
        <v>1.1308260000000001</v>
      </c>
      <c r="R33" s="44">
        <v>1.130789</v>
      </c>
      <c r="S33" s="44">
        <v>1.131159</v>
      </c>
      <c r="T33" s="44">
        <v>1.1364430000000001</v>
      </c>
      <c r="U33" s="44">
        <v>1.133184</v>
      </c>
      <c r="V33" s="44">
        <v>1.152908</v>
      </c>
      <c r="W33" s="44">
        <v>1.161384</v>
      </c>
      <c r="X33" s="44">
        <v>1.1702079999999999</v>
      </c>
      <c r="Y33" s="44">
        <v>1.1787209999999999</v>
      </c>
      <c r="Z33" s="44">
        <v>1.192037</v>
      </c>
      <c r="AA33" s="44">
        <v>1.2023710000000001</v>
      </c>
      <c r="AB33" s="44">
        <v>1.2129049999999999</v>
      </c>
      <c r="AC33" s="44">
        <v>1.225209</v>
      </c>
      <c r="AD33" s="44">
        <v>1.236486</v>
      </c>
      <c r="AE33" s="44">
        <v>1.2514559999999999</v>
      </c>
      <c r="AF33" s="44">
        <v>1.2621359999999999</v>
      </c>
      <c r="AG33" s="40">
        <v>5.6880000000000003E-3</v>
      </c>
    </row>
    <row r="34" spans="1:33" ht="14.75" x14ac:dyDescent="0.75">
      <c r="A34" s="43" t="s">
        <v>452</v>
      </c>
      <c r="B34" s="42" t="s">
        <v>632</v>
      </c>
      <c r="C34" s="44">
        <v>0.86739500000000003</v>
      </c>
      <c r="D34" s="44">
        <v>0.89410000000000001</v>
      </c>
      <c r="E34" s="44">
        <v>0.90859800000000002</v>
      </c>
      <c r="F34" s="44">
        <v>0.90528600000000004</v>
      </c>
      <c r="G34" s="44">
        <v>0.904918</v>
      </c>
      <c r="H34" s="44">
        <v>0.90316200000000002</v>
      </c>
      <c r="I34" s="44">
        <v>0.90012800000000004</v>
      </c>
      <c r="J34" s="44">
        <v>0.89737100000000003</v>
      </c>
      <c r="K34" s="44">
        <v>0.89490499999999995</v>
      </c>
      <c r="L34" s="44">
        <v>0.894096</v>
      </c>
      <c r="M34" s="44">
        <v>0.89464900000000003</v>
      </c>
      <c r="N34" s="44">
        <v>0.89458099999999996</v>
      </c>
      <c r="O34" s="44">
        <v>0.89591699999999996</v>
      </c>
      <c r="P34" s="44">
        <v>0.89659199999999994</v>
      </c>
      <c r="Q34" s="44">
        <v>0.89685700000000002</v>
      </c>
      <c r="R34" s="44">
        <v>0.89670300000000003</v>
      </c>
      <c r="S34" s="44">
        <v>0.89772600000000002</v>
      </c>
      <c r="T34" s="44">
        <v>0.89958199999999999</v>
      </c>
      <c r="U34" s="44">
        <v>0.90274699999999997</v>
      </c>
      <c r="V34" s="44">
        <v>0.90704799999999997</v>
      </c>
      <c r="W34" s="44">
        <v>0.91080799999999995</v>
      </c>
      <c r="X34" s="44">
        <v>0.91528500000000002</v>
      </c>
      <c r="Y34" s="44">
        <v>0.92000899999999997</v>
      </c>
      <c r="Z34" s="44">
        <v>0.92533500000000002</v>
      </c>
      <c r="AA34" s="44">
        <v>0.931836</v>
      </c>
      <c r="AB34" s="44">
        <v>0.939975</v>
      </c>
      <c r="AC34" s="44">
        <v>0.948851</v>
      </c>
      <c r="AD34" s="44">
        <v>0.95777999999999996</v>
      </c>
      <c r="AE34" s="44">
        <v>0.96734900000000001</v>
      </c>
      <c r="AF34" s="44">
        <v>0.97864899999999999</v>
      </c>
      <c r="AG34" s="40">
        <v>4.1700000000000001E-3</v>
      </c>
    </row>
    <row r="35" spans="1:33" ht="14.75" x14ac:dyDescent="0.75">
      <c r="A35" s="43" t="s">
        <v>453</v>
      </c>
      <c r="B35" s="42" t="s">
        <v>205</v>
      </c>
      <c r="C35" s="44">
        <v>0.94389699999999999</v>
      </c>
      <c r="D35" s="44">
        <v>0.97607500000000003</v>
      </c>
      <c r="E35" s="44">
        <v>1.0183530000000001</v>
      </c>
      <c r="F35" s="44">
        <v>1.017787</v>
      </c>
      <c r="G35" s="44">
        <v>1.025995</v>
      </c>
      <c r="H35" s="44">
        <v>1.027261</v>
      </c>
      <c r="I35" s="44">
        <v>1.0273300000000001</v>
      </c>
      <c r="J35" s="44">
        <v>1.0277579999999999</v>
      </c>
      <c r="K35" s="44">
        <v>1.0349109999999999</v>
      </c>
      <c r="L35" s="44">
        <v>1.0375970000000001</v>
      </c>
      <c r="M35" s="44">
        <v>1.0417430000000001</v>
      </c>
      <c r="N35" s="44">
        <v>1.0449470000000001</v>
      </c>
      <c r="O35" s="44">
        <v>1.0487550000000001</v>
      </c>
      <c r="P35" s="44">
        <v>1.052864</v>
      </c>
      <c r="Q35" s="44">
        <v>1.0592170000000001</v>
      </c>
      <c r="R35" s="44">
        <v>1.063121</v>
      </c>
      <c r="S35" s="44">
        <v>1.0683119999999999</v>
      </c>
      <c r="T35" s="44">
        <v>1.0744339999999999</v>
      </c>
      <c r="U35" s="44">
        <v>1.0901080000000001</v>
      </c>
      <c r="V35" s="44">
        <v>1.0907469999999999</v>
      </c>
      <c r="W35" s="44">
        <v>1.100781</v>
      </c>
      <c r="X35" s="44">
        <v>1.1082860000000001</v>
      </c>
      <c r="Y35" s="44">
        <v>1.117845</v>
      </c>
      <c r="Z35" s="44">
        <v>1.1373180000000001</v>
      </c>
      <c r="AA35" s="44">
        <v>1.149122</v>
      </c>
      <c r="AB35" s="44">
        <v>1.162655</v>
      </c>
      <c r="AC35" s="44">
        <v>1.1769700000000001</v>
      </c>
      <c r="AD35" s="44">
        <v>1.1916850000000001</v>
      </c>
      <c r="AE35" s="44">
        <v>1.2071609999999999</v>
      </c>
      <c r="AF35" s="44">
        <v>1.226783</v>
      </c>
      <c r="AG35" s="40">
        <v>9.0799999999999995E-3</v>
      </c>
    </row>
    <row r="36" spans="1:33" ht="14.75" x14ac:dyDescent="0.75">
      <c r="A36" s="43" t="s">
        <v>454</v>
      </c>
      <c r="B36" s="42" t="s">
        <v>206</v>
      </c>
      <c r="C36" s="44">
        <v>-7.6502000000000001E-2</v>
      </c>
      <c r="D36" s="44">
        <v>-8.1975000000000006E-2</v>
      </c>
      <c r="E36" s="44">
        <v>-0.10975600000000001</v>
      </c>
      <c r="F36" s="44">
        <v>-0.1125</v>
      </c>
      <c r="G36" s="44">
        <v>-0.121077</v>
      </c>
      <c r="H36" s="44">
        <v>-0.124098</v>
      </c>
      <c r="I36" s="44">
        <v>-0.12720200000000001</v>
      </c>
      <c r="J36" s="44">
        <v>-0.130387</v>
      </c>
      <c r="K36" s="44">
        <v>-0.14000599999999999</v>
      </c>
      <c r="L36" s="44">
        <v>-0.14350099999999999</v>
      </c>
      <c r="M36" s="44">
        <v>-0.147094</v>
      </c>
      <c r="N36" s="44">
        <v>-0.150366</v>
      </c>
      <c r="O36" s="44">
        <v>-0.152838</v>
      </c>
      <c r="P36" s="44">
        <v>-0.15627199999999999</v>
      </c>
      <c r="Q36" s="44">
        <v>-0.16236</v>
      </c>
      <c r="R36" s="44">
        <v>-0.16641800000000001</v>
      </c>
      <c r="S36" s="44">
        <v>-0.17058599999999999</v>
      </c>
      <c r="T36" s="44">
        <v>-0.17485100000000001</v>
      </c>
      <c r="U36" s="44">
        <v>-0.187361</v>
      </c>
      <c r="V36" s="44">
        <v>-0.1837</v>
      </c>
      <c r="W36" s="44">
        <v>-0.189973</v>
      </c>
      <c r="X36" s="44">
        <v>-0.19300100000000001</v>
      </c>
      <c r="Y36" s="44">
        <v>-0.19783600000000001</v>
      </c>
      <c r="Z36" s="44">
        <v>-0.211983</v>
      </c>
      <c r="AA36" s="44">
        <v>-0.21728600000000001</v>
      </c>
      <c r="AB36" s="44">
        <v>-0.22267999999999999</v>
      </c>
      <c r="AC36" s="44">
        <v>-0.22811799999999999</v>
      </c>
      <c r="AD36" s="44">
        <v>-0.233905</v>
      </c>
      <c r="AE36" s="44">
        <v>-0.239811</v>
      </c>
      <c r="AF36" s="44">
        <v>-0.24813399999999999</v>
      </c>
      <c r="AG36" s="40">
        <v>4.1409000000000001E-2</v>
      </c>
    </row>
    <row r="37" spans="1:33" ht="14.75" x14ac:dyDescent="0.75">
      <c r="A37" s="43" t="s">
        <v>455</v>
      </c>
      <c r="B37" s="42" t="s">
        <v>207</v>
      </c>
      <c r="C37" s="44">
        <v>0</v>
      </c>
      <c r="D37" s="44">
        <v>0</v>
      </c>
      <c r="E37" s="44">
        <v>0</v>
      </c>
      <c r="F37" s="44">
        <v>0</v>
      </c>
      <c r="G37" s="44">
        <v>0</v>
      </c>
      <c r="H37" s="44">
        <v>0</v>
      </c>
      <c r="I37" s="44">
        <v>0</v>
      </c>
      <c r="J37" s="44">
        <v>0</v>
      </c>
      <c r="K37" s="44">
        <v>0</v>
      </c>
      <c r="L37" s="44">
        <v>0</v>
      </c>
      <c r="M37" s="44">
        <v>0</v>
      </c>
      <c r="N37" s="44">
        <v>0</v>
      </c>
      <c r="O37" s="44">
        <v>0</v>
      </c>
      <c r="P37" s="44">
        <v>0</v>
      </c>
      <c r="Q37" s="44">
        <v>0</v>
      </c>
      <c r="R37" s="44">
        <v>0</v>
      </c>
      <c r="S37" s="44">
        <v>0</v>
      </c>
      <c r="T37" s="44">
        <v>0</v>
      </c>
      <c r="U37" s="44">
        <v>0</v>
      </c>
      <c r="V37" s="44">
        <v>0</v>
      </c>
      <c r="W37" s="44">
        <v>0</v>
      </c>
      <c r="X37" s="44">
        <v>0</v>
      </c>
      <c r="Y37" s="44">
        <v>0</v>
      </c>
      <c r="Z37" s="44">
        <v>0</v>
      </c>
      <c r="AA37" s="44">
        <v>0</v>
      </c>
      <c r="AB37" s="44">
        <v>0</v>
      </c>
      <c r="AC37" s="44">
        <v>0</v>
      </c>
      <c r="AD37" s="44">
        <v>0</v>
      </c>
      <c r="AE37" s="44">
        <v>0</v>
      </c>
      <c r="AF37" s="44">
        <v>0</v>
      </c>
      <c r="AG37" s="40" t="s">
        <v>613</v>
      </c>
    </row>
    <row r="38" spans="1:33" ht="14.75" x14ac:dyDescent="0.75">
      <c r="A38" s="43" t="s">
        <v>456</v>
      </c>
      <c r="B38" s="42" t="s">
        <v>208</v>
      </c>
      <c r="C38" s="44">
        <v>0.10957</v>
      </c>
      <c r="D38" s="44">
        <v>0.12343</v>
      </c>
      <c r="E38" s="44">
        <v>8.5490999999999998E-2</v>
      </c>
      <c r="F38" s="44">
        <v>8.7155999999999997E-2</v>
      </c>
      <c r="G38" s="44">
        <v>8.6574999999999999E-2</v>
      </c>
      <c r="H38" s="44">
        <v>8.7775000000000006E-2</v>
      </c>
      <c r="I38" s="44">
        <v>8.9271000000000003E-2</v>
      </c>
      <c r="J38" s="44">
        <v>8.9957999999999996E-2</v>
      </c>
      <c r="K38" s="44">
        <v>9.1673000000000004E-2</v>
      </c>
      <c r="L38" s="44">
        <v>9.1950000000000004E-2</v>
      </c>
      <c r="M38" s="44">
        <v>9.1553999999999996E-2</v>
      </c>
      <c r="N38" s="44">
        <v>9.0457999999999997E-2</v>
      </c>
      <c r="O38" s="44">
        <v>8.9090000000000003E-2</v>
      </c>
      <c r="P38" s="44">
        <v>8.8370000000000004E-2</v>
      </c>
      <c r="Q38" s="44">
        <v>8.7067000000000005E-2</v>
      </c>
      <c r="R38" s="44">
        <v>8.7808999999999998E-2</v>
      </c>
      <c r="S38" s="44">
        <v>8.8052000000000005E-2</v>
      </c>
      <c r="T38" s="44">
        <v>9.0187000000000003E-2</v>
      </c>
      <c r="U38" s="44">
        <v>9.0393000000000001E-2</v>
      </c>
      <c r="V38" s="44">
        <v>0.10288899999999999</v>
      </c>
      <c r="W38" s="44">
        <v>0.105504</v>
      </c>
      <c r="X38" s="44">
        <v>0.108863</v>
      </c>
      <c r="Y38" s="44">
        <v>0.110526</v>
      </c>
      <c r="Z38" s="44">
        <v>0.116439</v>
      </c>
      <c r="AA38" s="44">
        <v>0.118634</v>
      </c>
      <c r="AB38" s="44">
        <v>0.119738</v>
      </c>
      <c r="AC38" s="44">
        <v>0.12037</v>
      </c>
      <c r="AD38" s="44">
        <v>0.121144</v>
      </c>
      <c r="AE38" s="44">
        <v>0.121403</v>
      </c>
      <c r="AF38" s="44">
        <v>0.12220300000000001</v>
      </c>
      <c r="AG38" s="40" t="s">
        <v>613</v>
      </c>
    </row>
    <row r="39" spans="1:33" ht="14.75" x14ac:dyDescent="0.75">
      <c r="A39" s="43" t="s">
        <v>457</v>
      </c>
      <c r="B39" s="42" t="s">
        <v>205</v>
      </c>
      <c r="C39" s="44">
        <v>0.112</v>
      </c>
      <c r="D39" s="44">
        <v>0.125859</v>
      </c>
      <c r="E39" s="44">
        <v>7.7512999999999999E-2</v>
      </c>
      <c r="F39" s="44">
        <v>7.9138E-2</v>
      </c>
      <c r="G39" s="44">
        <v>7.8517000000000003E-2</v>
      </c>
      <c r="H39" s="44">
        <v>7.9675999999999997E-2</v>
      </c>
      <c r="I39" s="44">
        <v>8.1132999999999997E-2</v>
      </c>
      <c r="J39" s="44">
        <v>8.1779000000000004E-2</v>
      </c>
      <c r="K39" s="44">
        <v>8.3452999999999999E-2</v>
      </c>
      <c r="L39" s="44">
        <v>8.3689E-2</v>
      </c>
      <c r="M39" s="44">
        <v>8.3251000000000006E-2</v>
      </c>
      <c r="N39" s="44">
        <v>8.2114000000000006E-2</v>
      </c>
      <c r="O39" s="44">
        <v>8.0703999999999998E-2</v>
      </c>
      <c r="P39" s="44">
        <v>7.9941999999999999E-2</v>
      </c>
      <c r="Q39" s="44">
        <v>7.8597E-2</v>
      </c>
      <c r="R39" s="44">
        <v>7.9297000000000006E-2</v>
      </c>
      <c r="S39" s="44">
        <v>7.9496999999999998E-2</v>
      </c>
      <c r="T39" s="44">
        <v>8.1588999999999995E-2</v>
      </c>
      <c r="U39" s="44">
        <v>8.1753000000000006E-2</v>
      </c>
      <c r="V39" s="44">
        <v>9.4204999999999997E-2</v>
      </c>
      <c r="W39" s="44">
        <v>9.6776000000000001E-2</v>
      </c>
      <c r="X39" s="44">
        <v>0.100092</v>
      </c>
      <c r="Y39" s="44">
        <v>0.101712</v>
      </c>
      <c r="Z39" s="44">
        <v>0.10758</v>
      </c>
      <c r="AA39" s="44">
        <v>0.109731</v>
      </c>
      <c r="AB39" s="44">
        <v>0.110791</v>
      </c>
      <c r="AC39" s="44">
        <v>0.111378</v>
      </c>
      <c r="AD39" s="44">
        <v>0.112106</v>
      </c>
      <c r="AE39" s="44">
        <v>0.11232</v>
      </c>
      <c r="AF39" s="44">
        <v>0.11307499999999999</v>
      </c>
      <c r="AG39" s="40">
        <v>3.2899999999999997E-4</v>
      </c>
    </row>
    <row r="40" spans="1:33" ht="14.75" x14ac:dyDescent="0.75">
      <c r="A40" s="43" t="s">
        <v>458</v>
      </c>
      <c r="B40" s="42" t="s">
        <v>206</v>
      </c>
      <c r="C40" s="44">
        <v>-2.4299999999999999E-3</v>
      </c>
      <c r="D40" s="44">
        <v>-2.4299999999999999E-3</v>
      </c>
      <c r="E40" s="44">
        <v>7.9780000000000007E-3</v>
      </c>
      <c r="F40" s="44">
        <v>8.0180000000000008E-3</v>
      </c>
      <c r="G40" s="44">
        <v>8.0579999999999992E-3</v>
      </c>
      <c r="H40" s="44">
        <v>8.0979999999999993E-3</v>
      </c>
      <c r="I40" s="44">
        <v>8.1390000000000004E-3</v>
      </c>
      <c r="J40" s="44">
        <v>8.1799999999999998E-3</v>
      </c>
      <c r="K40" s="44">
        <v>8.2199999999999999E-3</v>
      </c>
      <c r="L40" s="44">
        <v>8.2620000000000002E-3</v>
      </c>
      <c r="M40" s="44">
        <v>8.3029999999999996E-3</v>
      </c>
      <c r="N40" s="44">
        <v>8.3440000000000007E-3</v>
      </c>
      <c r="O40" s="44">
        <v>8.3859999999999994E-3</v>
      </c>
      <c r="P40" s="44">
        <v>8.4279999999999997E-3</v>
      </c>
      <c r="Q40" s="44">
        <v>8.4700000000000001E-3</v>
      </c>
      <c r="R40" s="44">
        <v>8.5120000000000005E-3</v>
      </c>
      <c r="S40" s="44">
        <v>8.5550000000000001E-3</v>
      </c>
      <c r="T40" s="44">
        <v>8.5979999999999997E-3</v>
      </c>
      <c r="U40" s="44">
        <v>8.6409999999999994E-3</v>
      </c>
      <c r="V40" s="44">
        <v>8.6840000000000007E-3</v>
      </c>
      <c r="W40" s="44">
        <v>8.7270000000000004E-3</v>
      </c>
      <c r="X40" s="44">
        <v>8.7709999999999993E-3</v>
      </c>
      <c r="Y40" s="44">
        <v>8.8149999999999999E-3</v>
      </c>
      <c r="Z40" s="44">
        <v>8.8590000000000006E-3</v>
      </c>
      <c r="AA40" s="44">
        <v>8.9029999999999995E-3</v>
      </c>
      <c r="AB40" s="44">
        <v>8.9479999999999994E-3</v>
      </c>
      <c r="AC40" s="44">
        <v>8.9929999999999993E-3</v>
      </c>
      <c r="AD40" s="44">
        <v>9.0379999999999992E-3</v>
      </c>
      <c r="AE40" s="44">
        <v>9.0830000000000008E-3</v>
      </c>
      <c r="AF40" s="44">
        <v>9.1280000000000007E-3</v>
      </c>
      <c r="AG40" s="40" t="s">
        <v>613</v>
      </c>
    </row>
    <row r="41" spans="1:33" ht="14.75" x14ac:dyDescent="0.75">
      <c r="A41" s="43" t="s">
        <v>459</v>
      </c>
      <c r="B41" s="42" t="s">
        <v>207</v>
      </c>
      <c r="C41" s="44">
        <v>0</v>
      </c>
      <c r="D41" s="44">
        <v>0</v>
      </c>
      <c r="E41" s="44">
        <v>0</v>
      </c>
      <c r="F41" s="44">
        <v>0</v>
      </c>
      <c r="G41" s="44">
        <v>0</v>
      </c>
      <c r="H41" s="44">
        <v>0</v>
      </c>
      <c r="I41" s="44">
        <v>0</v>
      </c>
      <c r="J41" s="44">
        <v>0</v>
      </c>
      <c r="K41" s="44">
        <v>0</v>
      </c>
      <c r="L41" s="44">
        <v>0</v>
      </c>
      <c r="M41" s="44">
        <v>0</v>
      </c>
      <c r="N41" s="44">
        <v>0</v>
      </c>
      <c r="O41" s="44">
        <v>0</v>
      </c>
      <c r="P41" s="44">
        <v>0</v>
      </c>
      <c r="Q41" s="44">
        <v>0</v>
      </c>
      <c r="R41" s="44">
        <v>0</v>
      </c>
      <c r="S41" s="44">
        <v>0</v>
      </c>
      <c r="T41" s="44">
        <v>0</v>
      </c>
      <c r="U41" s="44">
        <v>0</v>
      </c>
      <c r="V41" s="44">
        <v>0</v>
      </c>
      <c r="W41" s="44">
        <v>0</v>
      </c>
      <c r="X41" s="44">
        <v>0</v>
      </c>
      <c r="Y41" s="44">
        <v>0</v>
      </c>
      <c r="Z41" s="44">
        <v>0</v>
      </c>
      <c r="AA41" s="44">
        <v>0</v>
      </c>
      <c r="AB41" s="44">
        <v>0</v>
      </c>
      <c r="AC41" s="44">
        <v>0</v>
      </c>
      <c r="AD41" s="44">
        <v>0</v>
      </c>
      <c r="AE41" s="44">
        <v>0</v>
      </c>
      <c r="AF41" s="44">
        <v>0</v>
      </c>
      <c r="AG41" s="40" t="s">
        <v>613</v>
      </c>
    </row>
    <row r="42" spans="1:33" ht="14.75" x14ac:dyDescent="0.75">
      <c r="A42" s="43" t="s">
        <v>460</v>
      </c>
      <c r="B42" s="42" t="s">
        <v>209</v>
      </c>
      <c r="C42" s="44">
        <v>9.3755000000000005E-2</v>
      </c>
      <c r="D42" s="44">
        <v>0.13817299999999999</v>
      </c>
      <c r="E42" s="44">
        <v>0.14203199999999999</v>
      </c>
      <c r="F42" s="44">
        <v>0.142485</v>
      </c>
      <c r="G42" s="44">
        <v>0.143096</v>
      </c>
      <c r="H42" s="44">
        <v>0.14305100000000001</v>
      </c>
      <c r="I42" s="44">
        <v>0.143513</v>
      </c>
      <c r="J42" s="44">
        <v>0.14452400000000001</v>
      </c>
      <c r="K42" s="44">
        <v>0.14435300000000001</v>
      </c>
      <c r="L42" s="44">
        <v>0.144542</v>
      </c>
      <c r="M42" s="44">
        <v>0.14449999999999999</v>
      </c>
      <c r="N42" s="44">
        <v>0.14546300000000001</v>
      </c>
      <c r="O42" s="44">
        <v>0.14582700000000001</v>
      </c>
      <c r="P42" s="44">
        <v>0.14600399999999999</v>
      </c>
      <c r="Q42" s="44">
        <v>0.146902</v>
      </c>
      <c r="R42" s="44">
        <v>0.14627699999999999</v>
      </c>
      <c r="S42" s="44">
        <v>0.14538100000000001</v>
      </c>
      <c r="T42" s="44">
        <v>0.146673</v>
      </c>
      <c r="U42" s="44">
        <v>0.140043</v>
      </c>
      <c r="V42" s="44">
        <v>0.14297099999999999</v>
      </c>
      <c r="W42" s="44">
        <v>0.14507200000000001</v>
      </c>
      <c r="X42" s="44">
        <v>0.146061</v>
      </c>
      <c r="Y42" s="44">
        <v>0.14818500000000001</v>
      </c>
      <c r="Z42" s="44">
        <v>0.15026300000000001</v>
      </c>
      <c r="AA42" s="44">
        <v>0.15190000000000001</v>
      </c>
      <c r="AB42" s="44">
        <v>0.15319199999999999</v>
      </c>
      <c r="AC42" s="44">
        <v>0.15598799999999999</v>
      </c>
      <c r="AD42" s="44">
        <v>0.15756200000000001</v>
      </c>
      <c r="AE42" s="44">
        <v>0.16270399999999999</v>
      </c>
      <c r="AF42" s="44">
        <v>0.16128400000000001</v>
      </c>
      <c r="AG42" s="40">
        <v>1.8881999999999999E-2</v>
      </c>
    </row>
    <row r="43" spans="1:33" ht="14.75" x14ac:dyDescent="0.75">
      <c r="A43" s="43" t="s">
        <v>461</v>
      </c>
      <c r="B43" s="42" t="s">
        <v>205</v>
      </c>
      <c r="C43" s="44">
        <v>6.9112000000000007E-2</v>
      </c>
      <c r="D43" s="44">
        <v>0.100886</v>
      </c>
      <c r="E43" s="44">
        <v>0.107997</v>
      </c>
      <c r="F43" s="44">
        <v>0.108025</v>
      </c>
      <c r="G43" s="44">
        <v>0.108205</v>
      </c>
      <c r="H43" s="44">
        <v>0.107724</v>
      </c>
      <c r="I43" s="44">
        <v>0.10774499999999999</v>
      </c>
      <c r="J43" s="44">
        <v>0.108308</v>
      </c>
      <c r="K43" s="44">
        <v>0.107684</v>
      </c>
      <c r="L43" s="44">
        <v>0.107415</v>
      </c>
      <c r="M43" s="44">
        <v>0.106909</v>
      </c>
      <c r="N43" s="44">
        <v>0.107402</v>
      </c>
      <c r="O43" s="44">
        <v>0.10729</v>
      </c>
      <c r="P43" s="44">
        <v>0.106986</v>
      </c>
      <c r="Q43" s="44">
        <v>0.10739600000000001</v>
      </c>
      <c r="R43" s="44">
        <v>0.106277</v>
      </c>
      <c r="S43" s="44">
        <v>0.104881</v>
      </c>
      <c r="T43" s="44">
        <v>0.105667</v>
      </c>
      <c r="U43" s="44">
        <v>9.8524E-2</v>
      </c>
      <c r="V43" s="44">
        <v>0.108887</v>
      </c>
      <c r="W43" s="44">
        <v>0.11056100000000001</v>
      </c>
      <c r="X43" s="44">
        <v>0.111119</v>
      </c>
      <c r="Y43" s="44">
        <v>0.112807</v>
      </c>
      <c r="Z43" s="44">
        <v>0.114442</v>
      </c>
      <c r="AA43" s="44">
        <v>0.115632</v>
      </c>
      <c r="AB43" s="44">
        <v>0.11647</v>
      </c>
      <c r="AC43" s="44">
        <v>0.118807</v>
      </c>
      <c r="AD43" s="44">
        <v>0.11991599999999999</v>
      </c>
      <c r="AE43" s="44">
        <v>0.124587</v>
      </c>
      <c r="AF43" s="44">
        <v>0.12269099999999999</v>
      </c>
      <c r="AG43" s="40">
        <v>1.9989E-2</v>
      </c>
    </row>
    <row r="44" spans="1:33" ht="14.75" x14ac:dyDescent="0.75">
      <c r="A44" s="43" t="s">
        <v>462</v>
      </c>
      <c r="B44" s="42" t="s">
        <v>206</v>
      </c>
      <c r="C44" s="44">
        <v>2.4643999999999999E-2</v>
      </c>
      <c r="D44" s="44">
        <v>3.7287000000000001E-2</v>
      </c>
      <c r="E44" s="44">
        <v>3.4035000000000003E-2</v>
      </c>
      <c r="F44" s="44">
        <v>3.4459999999999998E-2</v>
      </c>
      <c r="G44" s="44">
        <v>3.4890999999999998E-2</v>
      </c>
      <c r="H44" s="44">
        <v>3.5326999999999997E-2</v>
      </c>
      <c r="I44" s="44">
        <v>3.5769000000000002E-2</v>
      </c>
      <c r="J44" s="44">
        <v>3.6215999999999998E-2</v>
      </c>
      <c r="K44" s="44">
        <v>3.6667999999999999E-2</v>
      </c>
      <c r="L44" s="44">
        <v>3.7127E-2</v>
      </c>
      <c r="M44" s="44">
        <v>3.7590999999999999E-2</v>
      </c>
      <c r="N44" s="44">
        <v>3.8060999999999998E-2</v>
      </c>
      <c r="O44" s="44">
        <v>3.8536000000000001E-2</v>
      </c>
      <c r="P44" s="44">
        <v>3.9017999999999997E-2</v>
      </c>
      <c r="Q44" s="44">
        <v>3.9505999999999999E-2</v>
      </c>
      <c r="R44" s="44">
        <v>0.04</v>
      </c>
      <c r="S44" s="44">
        <v>4.0500000000000001E-2</v>
      </c>
      <c r="T44" s="44">
        <v>4.1006000000000001E-2</v>
      </c>
      <c r="U44" s="44">
        <v>4.1519E-2</v>
      </c>
      <c r="V44" s="44">
        <v>3.4084000000000003E-2</v>
      </c>
      <c r="W44" s="44">
        <v>3.4511E-2</v>
      </c>
      <c r="X44" s="44">
        <v>3.4942000000000001E-2</v>
      </c>
      <c r="Y44" s="44">
        <v>3.5379000000000001E-2</v>
      </c>
      <c r="Z44" s="44">
        <v>3.5820999999999999E-2</v>
      </c>
      <c r="AA44" s="44">
        <v>3.6269000000000003E-2</v>
      </c>
      <c r="AB44" s="44">
        <v>3.6721999999999998E-2</v>
      </c>
      <c r="AC44" s="44">
        <v>3.7180999999999999E-2</v>
      </c>
      <c r="AD44" s="44">
        <v>3.7645999999999999E-2</v>
      </c>
      <c r="AE44" s="44">
        <v>3.8115999999999997E-2</v>
      </c>
      <c r="AF44" s="44">
        <v>3.8593000000000002E-2</v>
      </c>
      <c r="AG44" s="40">
        <v>1.5587E-2</v>
      </c>
    </row>
    <row r="45" spans="1:33" ht="14.75" x14ac:dyDescent="0.75">
      <c r="A45" s="43" t="s">
        <v>463</v>
      </c>
      <c r="B45" s="42" t="s">
        <v>207</v>
      </c>
      <c r="C45" s="44">
        <v>0</v>
      </c>
      <c r="D45" s="44">
        <v>0</v>
      </c>
      <c r="E45" s="44">
        <v>0</v>
      </c>
      <c r="F45" s="44">
        <v>0</v>
      </c>
      <c r="G45" s="44">
        <v>0</v>
      </c>
      <c r="H45" s="44">
        <v>0</v>
      </c>
      <c r="I45" s="44">
        <v>0</v>
      </c>
      <c r="J45" s="44">
        <v>0</v>
      </c>
      <c r="K45" s="44">
        <v>0</v>
      </c>
      <c r="L45" s="44">
        <v>0</v>
      </c>
      <c r="M45" s="44">
        <v>0</v>
      </c>
      <c r="N45" s="44">
        <v>0</v>
      </c>
      <c r="O45" s="44">
        <v>0</v>
      </c>
      <c r="P45" s="44">
        <v>0</v>
      </c>
      <c r="Q45" s="44">
        <v>0</v>
      </c>
      <c r="R45" s="44">
        <v>0</v>
      </c>
      <c r="S45" s="44">
        <v>0</v>
      </c>
      <c r="T45" s="44">
        <v>0</v>
      </c>
      <c r="U45" s="44">
        <v>0</v>
      </c>
      <c r="V45" s="44">
        <v>0</v>
      </c>
      <c r="W45" s="44">
        <v>0</v>
      </c>
      <c r="X45" s="44">
        <v>0</v>
      </c>
      <c r="Y45" s="44">
        <v>0</v>
      </c>
      <c r="Z45" s="44">
        <v>0</v>
      </c>
      <c r="AA45" s="44">
        <v>0</v>
      </c>
      <c r="AB45" s="44">
        <v>0</v>
      </c>
      <c r="AC45" s="44">
        <v>0</v>
      </c>
      <c r="AD45" s="44">
        <v>0</v>
      </c>
      <c r="AE45" s="44">
        <v>0</v>
      </c>
      <c r="AF45" s="44">
        <v>0</v>
      </c>
      <c r="AG45" s="40" t="s">
        <v>613</v>
      </c>
    </row>
    <row r="46" spans="1:33" ht="14.75" x14ac:dyDescent="0.75">
      <c r="A46" s="43" t="s">
        <v>464</v>
      </c>
      <c r="B46" s="42" t="s">
        <v>210</v>
      </c>
      <c r="C46" s="44">
        <v>0</v>
      </c>
      <c r="D46" s="44">
        <v>0</v>
      </c>
      <c r="E46" s="44">
        <v>0</v>
      </c>
      <c r="F46" s="44">
        <v>0</v>
      </c>
      <c r="G46" s="44">
        <v>0</v>
      </c>
      <c r="H46" s="44">
        <v>0</v>
      </c>
      <c r="I46" s="44">
        <v>0</v>
      </c>
      <c r="J46" s="44">
        <v>0</v>
      </c>
      <c r="K46" s="44">
        <v>0</v>
      </c>
      <c r="L46" s="44">
        <v>0</v>
      </c>
      <c r="M46" s="44">
        <v>0</v>
      </c>
      <c r="N46" s="44">
        <v>0</v>
      </c>
      <c r="O46" s="44">
        <v>0</v>
      </c>
      <c r="P46" s="44">
        <v>0</v>
      </c>
      <c r="Q46" s="44">
        <v>0</v>
      </c>
      <c r="R46" s="44">
        <v>0</v>
      </c>
      <c r="S46" s="44">
        <v>0</v>
      </c>
      <c r="T46" s="44">
        <v>0</v>
      </c>
      <c r="U46" s="44">
        <v>0</v>
      </c>
      <c r="V46" s="44">
        <v>0</v>
      </c>
      <c r="W46" s="44">
        <v>0</v>
      </c>
      <c r="X46" s="44">
        <v>0</v>
      </c>
      <c r="Y46" s="44">
        <v>0</v>
      </c>
      <c r="Z46" s="44">
        <v>0</v>
      </c>
      <c r="AA46" s="44">
        <v>0</v>
      </c>
      <c r="AB46" s="44">
        <v>0</v>
      </c>
      <c r="AC46" s="44">
        <v>0</v>
      </c>
      <c r="AD46" s="44">
        <v>0</v>
      </c>
      <c r="AE46" s="44">
        <v>0</v>
      </c>
      <c r="AF46" s="44">
        <v>0</v>
      </c>
      <c r="AG46" s="40" t="s">
        <v>613</v>
      </c>
    </row>
    <row r="47" spans="1:33" ht="14.75" x14ac:dyDescent="0.75">
      <c r="A47" s="43" t="s">
        <v>465</v>
      </c>
      <c r="B47" s="42" t="s">
        <v>211</v>
      </c>
      <c r="C47" s="44">
        <v>0</v>
      </c>
      <c r="D47" s="44">
        <v>0</v>
      </c>
      <c r="E47" s="44">
        <v>0</v>
      </c>
      <c r="F47" s="44">
        <v>0</v>
      </c>
      <c r="G47" s="44">
        <v>0</v>
      </c>
      <c r="H47" s="44">
        <v>0</v>
      </c>
      <c r="I47" s="44">
        <v>0</v>
      </c>
      <c r="J47" s="44">
        <v>0</v>
      </c>
      <c r="K47" s="44">
        <v>0</v>
      </c>
      <c r="L47" s="44">
        <v>0</v>
      </c>
      <c r="M47" s="44">
        <v>0</v>
      </c>
      <c r="N47" s="44">
        <v>0</v>
      </c>
      <c r="O47" s="44">
        <v>0</v>
      </c>
      <c r="P47" s="44">
        <v>0</v>
      </c>
      <c r="Q47" s="44">
        <v>0</v>
      </c>
      <c r="R47" s="44">
        <v>0</v>
      </c>
      <c r="S47" s="44">
        <v>0</v>
      </c>
      <c r="T47" s="44">
        <v>0</v>
      </c>
      <c r="U47" s="44">
        <v>0</v>
      </c>
      <c r="V47" s="44">
        <v>0</v>
      </c>
      <c r="W47" s="44">
        <v>0</v>
      </c>
      <c r="X47" s="44">
        <v>0</v>
      </c>
      <c r="Y47" s="44">
        <v>0</v>
      </c>
      <c r="Z47" s="44">
        <v>0</v>
      </c>
      <c r="AA47" s="44">
        <v>0</v>
      </c>
      <c r="AB47" s="44">
        <v>0</v>
      </c>
      <c r="AC47" s="44">
        <v>0</v>
      </c>
      <c r="AD47" s="44">
        <v>0</v>
      </c>
      <c r="AE47" s="44">
        <v>0</v>
      </c>
      <c r="AF47" s="44">
        <v>0</v>
      </c>
      <c r="AG47" s="40" t="s">
        <v>613</v>
      </c>
    </row>
    <row r="48" spans="1:33" ht="14.75" x14ac:dyDescent="0.75">
      <c r="A48" s="43" t="s">
        <v>466</v>
      </c>
      <c r="B48" s="42" t="s">
        <v>212</v>
      </c>
      <c r="C48" s="44">
        <v>0.20399999999999999</v>
      </c>
      <c r="D48" s="44">
        <v>0.20399999999999999</v>
      </c>
      <c r="E48" s="44">
        <v>0.24124999999999999</v>
      </c>
      <c r="F48" s="44">
        <v>0.23614099999999999</v>
      </c>
      <c r="G48" s="44">
        <v>0.235012</v>
      </c>
      <c r="H48" s="44">
        <v>0.23547199999999999</v>
      </c>
      <c r="I48" s="44">
        <v>0.230299</v>
      </c>
      <c r="J48" s="44">
        <v>0.230071</v>
      </c>
      <c r="K48" s="44">
        <v>0.22802800000000001</v>
      </c>
      <c r="L48" s="44">
        <v>0.22787099999999999</v>
      </c>
      <c r="M48" s="44">
        <v>0.227135</v>
      </c>
      <c r="N48" s="44">
        <v>0.22218199999999999</v>
      </c>
      <c r="O48" s="44">
        <v>0.22186</v>
      </c>
      <c r="P48" s="44">
        <v>0.22562099999999999</v>
      </c>
      <c r="Q48" s="44">
        <v>0.22430800000000001</v>
      </c>
      <c r="R48" s="44">
        <v>0.22858600000000001</v>
      </c>
      <c r="S48" s="44">
        <v>0.23052400000000001</v>
      </c>
      <c r="T48" s="44">
        <v>0.23131599999999999</v>
      </c>
      <c r="U48" s="44">
        <v>0.230383</v>
      </c>
      <c r="V48" s="44">
        <v>0.22626299999999999</v>
      </c>
      <c r="W48" s="44">
        <v>0.22520999999999999</v>
      </c>
      <c r="X48" s="44">
        <v>0.22278500000000001</v>
      </c>
      <c r="Y48" s="44">
        <v>0.220057</v>
      </c>
      <c r="Z48" s="44">
        <v>0.222193</v>
      </c>
      <c r="AA48" s="44">
        <v>0.219587</v>
      </c>
      <c r="AB48" s="44">
        <v>0.216035</v>
      </c>
      <c r="AC48" s="44">
        <v>0.214285</v>
      </c>
      <c r="AD48" s="44">
        <v>0.21712899999999999</v>
      </c>
      <c r="AE48" s="44">
        <v>0.22031000000000001</v>
      </c>
      <c r="AF48" s="44">
        <v>0.218113</v>
      </c>
      <c r="AG48" s="40">
        <v>2.3089999999999999E-3</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65">
      <c r="A50" s="43" t="s">
        <v>467</v>
      </c>
      <c r="B50" s="46" t="s">
        <v>90</v>
      </c>
      <c r="C50" s="48">
        <v>19.499475</v>
      </c>
      <c r="D50" s="48">
        <v>20.195191999999999</v>
      </c>
      <c r="E50" s="48">
        <v>20.226551000000001</v>
      </c>
      <c r="F50" s="48">
        <v>20.118493999999998</v>
      </c>
      <c r="G50" s="48">
        <v>20.155071</v>
      </c>
      <c r="H50" s="48">
        <v>20.160822</v>
      </c>
      <c r="I50" s="48">
        <v>20.102530000000002</v>
      </c>
      <c r="J50" s="48">
        <v>20.060334999999998</v>
      </c>
      <c r="K50" s="48">
        <v>19.968278999999999</v>
      </c>
      <c r="L50" s="48">
        <v>19.911950999999998</v>
      </c>
      <c r="M50" s="48">
        <v>19.895596999999999</v>
      </c>
      <c r="N50" s="48">
        <v>19.948847000000001</v>
      </c>
      <c r="O50" s="48">
        <v>19.938241999999999</v>
      </c>
      <c r="P50" s="48">
        <v>19.877690999999999</v>
      </c>
      <c r="Q50" s="48">
        <v>19.827545000000001</v>
      </c>
      <c r="R50" s="48">
        <v>19.783815000000001</v>
      </c>
      <c r="S50" s="48">
        <v>19.776555999999999</v>
      </c>
      <c r="T50" s="48">
        <v>19.771431</v>
      </c>
      <c r="U50" s="48">
        <v>19.799202000000001</v>
      </c>
      <c r="V50" s="48">
        <v>19.797443000000001</v>
      </c>
      <c r="W50" s="48">
        <v>19.816905999999999</v>
      </c>
      <c r="X50" s="48">
        <v>19.858063000000001</v>
      </c>
      <c r="Y50" s="48">
        <v>19.906267</v>
      </c>
      <c r="Z50" s="48">
        <v>19.917376999999998</v>
      </c>
      <c r="AA50" s="48">
        <v>19.959278000000001</v>
      </c>
      <c r="AB50" s="48">
        <v>20.055499999999999</v>
      </c>
      <c r="AC50" s="48">
        <v>20.126124999999998</v>
      </c>
      <c r="AD50" s="48">
        <v>20.16188</v>
      </c>
      <c r="AE50" s="48">
        <v>20.227748999999999</v>
      </c>
      <c r="AF50" s="48">
        <v>20.370794</v>
      </c>
      <c r="AG50" s="47">
        <v>1.5089999999999999E-3</v>
      </c>
    </row>
    <row r="51" spans="1:33" ht="15" customHeight="1" x14ac:dyDescent="0.75">
      <c r="B51"/>
      <c r="C51"/>
      <c r="D51"/>
      <c r="E51"/>
      <c r="F51"/>
      <c r="G51"/>
      <c r="H51"/>
      <c r="I51"/>
      <c r="J51"/>
      <c r="K51"/>
      <c r="L51"/>
      <c r="M51"/>
      <c r="N51"/>
      <c r="O51"/>
      <c r="P51"/>
      <c r="Q51"/>
      <c r="R51"/>
      <c r="S51"/>
      <c r="T51"/>
      <c r="U51"/>
      <c r="V51"/>
      <c r="W51"/>
      <c r="X51"/>
      <c r="Y51"/>
      <c r="Z51"/>
      <c r="AA51"/>
      <c r="AB51"/>
      <c r="AC51"/>
      <c r="AD51"/>
      <c r="AE51"/>
      <c r="AF51"/>
      <c r="AG51"/>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91</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B54" s="46" t="s">
        <v>92</v>
      </c>
      <c r="C54"/>
      <c r="D54"/>
      <c r="E54"/>
      <c r="F54"/>
      <c r="G54"/>
      <c r="H54"/>
      <c r="I54"/>
      <c r="J54"/>
      <c r="K54"/>
      <c r="L54"/>
      <c r="M54"/>
      <c r="N54"/>
      <c r="O54"/>
      <c r="P54"/>
      <c r="Q54"/>
      <c r="R54"/>
      <c r="S54"/>
      <c r="T54"/>
      <c r="U54"/>
      <c r="V54"/>
      <c r="W54"/>
      <c r="X54"/>
      <c r="Y54"/>
      <c r="Z54"/>
      <c r="AA54"/>
      <c r="AB54"/>
      <c r="AC54"/>
      <c r="AD54"/>
      <c r="AE54"/>
      <c r="AF54"/>
      <c r="AG54"/>
    </row>
    <row r="55" spans="1:33" ht="15" customHeight="1" x14ac:dyDescent="0.75">
      <c r="A55" s="43" t="s">
        <v>468</v>
      </c>
      <c r="B55" s="42" t="s">
        <v>93</v>
      </c>
      <c r="C55" s="44">
        <v>3.1269999999999998</v>
      </c>
      <c r="D55" s="44">
        <v>3.323</v>
      </c>
      <c r="E55" s="44">
        <v>3.7148569999999999</v>
      </c>
      <c r="F55" s="44">
        <v>3.680768</v>
      </c>
      <c r="G55" s="44">
        <v>3.7657479999999999</v>
      </c>
      <c r="H55" s="44">
        <v>3.858406</v>
      </c>
      <c r="I55" s="44">
        <v>3.9177680000000001</v>
      </c>
      <c r="J55" s="44">
        <v>3.9515310000000001</v>
      </c>
      <c r="K55" s="44">
        <v>3.9433319999999998</v>
      </c>
      <c r="L55" s="44">
        <v>3.951994</v>
      </c>
      <c r="M55" s="44">
        <v>4.0018380000000002</v>
      </c>
      <c r="N55" s="44">
        <v>4.0958059999999996</v>
      </c>
      <c r="O55" s="44">
        <v>4.1339230000000002</v>
      </c>
      <c r="P55" s="44">
        <v>4.151421</v>
      </c>
      <c r="Q55" s="44">
        <v>4.1708869999999996</v>
      </c>
      <c r="R55" s="44">
        <v>4.1851060000000002</v>
      </c>
      <c r="S55" s="44">
        <v>4.2068430000000001</v>
      </c>
      <c r="T55" s="44">
        <v>4.2271330000000003</v>
      </c>
      <c r="U55" s="44">
        <v>4.2552779999999997</v>
      </c>
      <c r="V55" s="44">
        <v>4.270975</v>
      </c>
      <c r="W55" s="44">
        <v>4.2867150000000001</v>
      </c>
      <c r="X55" s="44">
        <v>4.3176740000000002</v>
      </c>
      <c r="Y55" s="44">
        <v>4.3584019999999999</v>
      </c>
      <c r="Z55" s="44">
        <v>4.3598350000000003</v>
      </c>
      <c r="AA55" s="44">
        <v>4.3810070000000003</v>
      </c>
      <c r="AB55" s="44">
        <v>4.4281319999999997</v>
      </c>
      <c r="AC55" s="44">
        <v>4.4484469999999998</v>
      </c>
      <c r="AD55" s="44">
        <v>4.4305950000000003</v>
      </c>
      <c r="AE55" s="44">
        <v>4.434793</v>
      </c>
      <c r="AF55" s="44">
        <v>4.4872839999999998</v>
      </c>
      <c r="AG55" s="40">
        <v>1.2532E-2</v>
      </c>
    </row>
    <row r="56" spans="1:33" ht="15" customHeight="1" x14ac:dyDescent="0.75">
      <c r="A56" s="43" t="s">
        <v>469</v>
      </c>
      <c r="B56" s="42" t="s">
        <v>94</v>
      </c>
      <c r="C56" s="44">
        <v>8.782</v>
      </c>
      <c r="D56" s="44">
        <v>8.9730000000000008</v>
      </c>
      <c r="E56" s="44">
        <v>8.9732710000000004</v>
      </c>
      <c r="F56" s="44">
        <v>8.9329689999999999</v>
      </c>
      <c r="G56" s="44">
        <v>8.8768209999999996</v>
      </c>
      <c r="H56" s="44">
        <v>8.807067</v>
      </c>
      <c r="I56" s="44">
        <v>8.7266180000000002</v>
      </c>
      <c r="J56" s="44">
        <v>8.6499729999999992</v>
      </c>
      <c r="K56" s="44">
        <v>8.5786210000000001</v>
      </c>
      <c r="L56" s="44">
        <v>8.5229370000000007</v>
      </c>
      <c r="M56" s="44">
        <v>8.4805639999999993</v>
      </c>
      <c r="N56" s="44">
        <v>8.4332010000000004</v>
      </c>
      <c r="O56" s="44">
        <v>8.3987090000000002</v>
      </c>
      <c r="P56" s="44">
        <v>8.3583719999999992</v>
      </c>
      <c r="Q56" s="44">
        <v>8.3149929999999994</v>
      </c>
      <c r="R56" s="44">
        <v>8.2779330000000009</v>
      </c>
      <c r="S56" s="44">
        <v>8.2516580000000008</v>
      </c>
      <c r="T56" s="44">
        <v>8.2329279999999994</v>
      </c>
      <c r="U56" s="44">
        <v>8.2273409999999991</v>
      </c>
      <c r="V56" s="44">
        <v>8.2285699999999995</v>
      </c>
      <c r="W56" s="44">
        <v>8.2321480000000005</v>
      </c>
      <c r="X56" s="44">
        <v>8.2411829999999995</v>
      </c>
      <c r="Y56" s="44">
        <v>8.2527249999999999</v>
      </c>
      <c r="Z56" s="44">
        <v>8.2714820000000007</v>
      </c>
      <c r="AA56" s="44">
        <v>8.2982759999999995</v>
      </c>
      <c r="AB56" s="44">
        <v>8.3393979999999992</v>
      </c>
      <c r="AC56" s="44">
        <v>8.3865800000000004</v>
      </c>
      <c r="AD56" s="44">
        <v>8.4338809999999995</v>
      </c>
      <c r="AE56" s="44">
        <v>8.4864619999999995</v>
      </c>
      <c r="AF56" s="44">
        <v>8.5537779999999994</v>
      </c>
      <c r="AG56" s="40">
        <v>-9.0799999999999995E-4</v>
      </c>
    </row>
    <row r="57" spans="1:33" ht="15" customHeight="1" x14ac:dyDescent="0.75">
      <c r="A57" s="43" t="s">
        <v>470</v>
      </c>
      <c r="B57" s="42" t="s">
        <v>213</v>
      </c>
      <c r="C57" s="44">
        <v>2.1104999999999999E-2</v>
      </c>
      <c r="D57" s="44">
        <v>2.2769999999999999E-2</v>
      </c>
      <c r="E57" s="44">
        <v>2.3747000000000001E-2</v>
      </c>
      <c r="F57" s="44">
        <v>2.3545E-2</v>
      </c>
      <c r="G57" s="44">
        <v>2.3184E-2</v>
      </c>
      <c r="H57" s="44">
        <v>2.2616000000000001E-2</v>
      </c>
      <c r="I57" s="44">
        <v>2.1883E-2</v>
      </c>
      <c r="J57" s="44">
        <v>2.1149000000000001E-2</v>
      </c>
      <c r="K57" s="44">
        <v>2.0417999999999999E-2</v>
      </c>
      <c r="L57" s="44">
        <v>1.9668999999999999E-2</v>
      </c>
      <c r="M57" s="44">
        <v>1.8978999999999999E-2</v>
      </c>
      <c r="N57" s="44">
        <v>1.8259000000000001E-2</v>
      </c>
      <c r="O57" s="44">
        <v>1.7659000000000001E-2</v>
      </c>
      <c r="P57" s="44">
        <v>1.7094000000000002E-2</v>
      </c>
      <c r="Q57" s="44">
        <v>1.6611999999999998E-2</v>
      </c>
      <c r="R57" s="44">
        <v>1.6222E-2</v>
      </c>
      <c r="S57" s="44">
        <v>1.5916E-2</v>
      </c>
      <c r="T57" s="44">
        <v>1.5688000000000001E-2</v>
      </c>
      <c r="U57" s="44">
        <v>1.5643000000000001E-2</v>
      </c>
      <c r="V57" s="44">
        <v>1.5554E-2</v>
      </c>
      <c r="W57" s="44">
        <v>1.5564E-2</v>
      </c>
      <c r="X57" s="44">
        <v>1.5407000000000001E-2</v>
      </c>
      <c r="Y57" s="44">
        <v>1.5495E-2</v>
      </c>
      <c r="Z57" s="44">
        <v>1.5814000000000002E-2</v>
      </c>
      <c r="AA57" s="44">
        <v>1.5984000000000002E-2</v>
      </c>
      <c r="AB57" s="44">
        <v>1.6178999999999999E-2</v>
      </c>
      <c r="AC57" s="44">
        <v>1.6389000000000001E-2</v>
      </c>
      <c r="AD57" s="44">
        <v>1.6650000000000002E-2</v>
      </c>
      <c r="AE57" s="44">
        <v>1.6896999999999999E-2</v>
      </c>
      <c r="AF57" s="44">
        <v>1.7232000000000001E-2</v>
      </c>
      <c r="AG57" s="40">
        <v>-6.9670000000000001E-3</v>
      </c>
    </row>
    <row r="58" spans="1:33" ht="15" customHeight="1" x14ac:dyDescent="0.75">
      <c r="A58" s="43" t="s">
        <v>471</v>
      </c>
      <c r="B58" s="42" t="s">
        <v>95</v>
      </c>
      <c r="C58" s="44">
        <v>1.3779999999999999</v>
      </c>
      <c r="D58" s="44">
        <v>1.603</v>
      </c>
      <c r="E58" s="44">
        <v>1.632198</v>
      </c>
      <c r="F58" s="44">
        <v>1.6660269999999999</v>
      </c>
      <c r="G58" s="44">
        <v>1.6951050000000001</v>
      </c>
      <c r="H58" s="44">
        <v>1.714869</v>
      </c>
      <c r="I58" s="44">
        <v>1.7274750000000001</v>
      </c>
      <c r="J58" s="44">
        <v>1.7433829999999999</v>
      </c>
      <c r="K58" s="44">
        <v>1.757344</v>
      </c>
      <c r="L58" s="44">
        <v>1.774232</v>
      </c>
      <c r="M58" s="44">
        <v>1.7851619999999999</v>
      </c>
      <c r="N58" s="44">
        <v>1.7987580000000001</v>
      </c>
      <c r="O58" s="44">
        <v>1.8057810000000001</v>
      </c>
      <c r="P58" s="44">
        <v>1.8037510000000001</v>
      </c>
      <c r="Q58" s="44">
        <v>1.8082210000000001</v>
      </c>
      <c r="R58" s="44">
        <v>1.813574</v>
      </c>
      <c r="S58" s="44">
        <v>1.8227329999999999</v>
      </c>
      <c r="T58" s="44">
        <v>1.831574</v>
      </c>
      <c r="U58" s="44">
        <v>1.844533</v>
      </c>
      <c r="V58" s="44">
        <v>1.8589469999999999</v>
      </c>
      <c r="W58" s="44">
        <v>1.869788</v>
      </c>
      <c r="X58" s="44">
        <v>1.8831119999999999</v>
      </c>
      <c r="Y58" s="44">
        <v>1.897106</v>
      </c>
      <c r="Z58" s="44">
        <v>1.9090290000000001</v>
      </c>
      <c r="AA58" s="44">
        <v>1.92523</v>
      </c>
      <c r="AB58" s="44">
        <v>1.94221</v>
      </c>
      <c r="AC58" s="44">
        <v>1.9579660000000001</v>
      </c>
      <c r="AD58" s="44">
        <v>1.9725779999999999</v>
      </c>
      <c r="AE58" s="44">
        <v>1.9886079999999999</v>
      </c>
      <c r="AF58" s="44">
        <v>2.0105140000000001</v>
      </c>
      <c r="AG58" s="40">
        <v>1.3110999999999999E-2</v>
      </c>
    </row>
    <row r="59" spans="1:33" ht="15" customHeight="1" x14ac:dyDescent="0.75">
      <c r="A59" s="43" t="s">
        <v>472</v>
      </c>
      <c r="B59" s="42" t="s">
        <v>96</v>
      </c>
      <c r="C59" s="44">
        <v>3.94</v>
      </c>
      <c r="D59" s="44">
        <v>4.0659999999999998</v>
      </c>
      <c r="E59" s="44">
        <v>3.9445130000000002</v>
      </c>
      <c r="F59" s="44">
        <v>3.8950840000000002</v>
      </c>
      <c r="G59" s="44">
        <v>3.8667699999999998</v>
      </c>
      <c r="H59" s="44">
        <v>3.8315830000000002</v>
      </c>
      <c r="I59" s="44">
        <v>3.7872620000000001</v>
      </c>
      <c r="J59" s="44">
        <v>3.7549000000000001</v>
      </c>
      <c r="K59" s="44">
        <v>3.7156340000000001</v>
      </c>
      <c r="L59" s="44">
        <v>3.6791309999999999</v>
      </c>
      <c r="M59" s="44">
        <v>3.6414550000000001</v>
      </c>
      <c r="N59" s="44">
        <v>3.614773</v>
      </c>
      <c r="O59" s="44">
        <v>3.5880869999999998</v>
      </c>
      <c r="P59" s="44">
        <v>3.5516909999999999</v>
      </c>
      <c r="Q59" s="44">
        <v>3.5207280000000001</v>
      </c>
      <c r="R59" s="44">
        <v>3.493722</v>
      </c>
      <c r="S59" s="44">
        <v>3.4712139999999998</v>
      </c>
      <c r="T59" s="44">
        <v>3.4537279999999999</v>
      </c>
      <c r="U59" s="44">
        <v>3.4405100000000002</v>
      </c>
      <c r="V59" s="44">
        <v>3.4295469999999999</v>
      </c>
      <c r="W59" s="44">
        <v>3.41669</v>
      </c>
      <c r="X59" s="44">
        <v>3.4077190000000002</v>
      </c>
      <c r="Y59" s="44">
        <v>3.3999799999999998</v>
      </c>
      <c r="Z59" s="44">
        <v>3.3865750000000001</v>
      </c>
      <c r="AA59" s="44">
        <v>3.3741690000000002</v>
      </c>
      <c r="AB59" s="44">
        <v>3.3711009999999999</v>
      </c>
      <c r="AC59" s="44">
        <v>3.3634379999999999</v>
      </c>
      <c r="AD59" s="44">
        <v>3.3502489999999998</v>
      </c>
      <c r="AE59" s="44">
        <v>3.3398949999999998</v>
      </c>
      <c r="AF59" s="44">
        <v>3.341018</v>
      </c>
      <c r="AG59" s="40">
        <v>-5.6699999999999997E-3</v>
      </c>
    </row>
    <row r="60" spans="1:33" ht="15" customHeight="1" x14ac:dyDescent="0.75">
      <c r="A60" s="43" t="s">
        <v>473</v>
      </c>
      <c r="B60" s="42" t="s">
        <v>97</v>
      </c>
      <c r="C60" s="44">
        <v>3.6619999999999999</v>
      </c>
      <c r="D60" s="44">
        <v>3.7949999999999999</v>
      </c>
      <c r="E60" s="44">
        <v>3.543447</v>
      </c>
      <c r="F60" s="44">
        <v>3.501385</v>
      </c>
      <c r="G60" s="44">
        <v>3.4787110000000001</v>
      </c>
      <c r="H60" s="44">
        <v>3.4500069999999998</v>
      </c>
      <c r="I60" s="44">
        <v>3.4120870000000001</v>
      </c>
      <c r="J60" s="44">
        <v>3.384042</v>
      </c>
      <c r="K60" s="44">
        <v>3.3479830000000002</v>
      </c>
      <c r="L60" s="44">
        <v>3.3151109999999999</v>
      </c>
      <c r="M60" s="44">
        <v>3.281488</v>
      </c>
      <c r="N60" s="44">
        <v>3.2567490000000001</v>
      </c>
      <c r="O60" s="44">
        <v>3.2321029999999999</v>
      </c>
      <c r="P60" s="44">
        <v>3.1992630000000002</v>
      </c>
      <c r="Q60" s="44">
        <v>3.1719390000000001</v>
      </c>
      <c r="R60" s="44">
        <v>3.147967</v>
      </c>
      <c r="S60" s="44">
        <v>3.1282160000000001</v>
      </c>
      <c r="T60" s="44">
        <v>3.1130360000000001</v>
      </c>
      <c r="U60" s="44">
        <v>3.101505</v>
      </c>
      <c r="V60" s="44">
        <v>3.0926480000000001</v>
      </c>
      <c r="W60" s="44">
        <v>3.0821100000000001</v>
      </c>
      <c r="X60" s="44">
        <v>3.075501</v>
      </c>
      <c r="Y60" s="44">
        <v>3.0703819999999999</v>
      </c>
      <c r="Z60" s="44">
        <v>3.059787</v>
      </c>
      <c r="AA60" s="44">
        <v>3.0501170000000002</v>
      </c>
      <c r="AB60" s="44">
        <v>3.0492469999999998</v>
      </c>
      <c r="AC60" s="44">
        <v>3.0437129999999999</v>
      </c>
      <c r="AD60" s="44">
        <v>3.0325220000000002</v>
      </c>
      <c r="AE60" s="44">
        <v>3.0238290000000001</v>
      </c>
      <c r="AF60" s="44">
        <v>3.0262259999999999</v>
      </c>
      <c r="AG60" s="40">
        <v>-6.5539999999999999E-3</v>
      </c>
    </row>
    <row r="61" spans="1:33" ht="15" customHeight="1" x14ac:dyDescent="0.75">
      <c r="A61" s="43" t="s">
        <v>474</v>
      </c>
      <c r="B61" s="42" t="s">
        <v>98</v>
      </c>
      <c r="C61" s="44">
        <v>0.28000000000000003</v>
      </c>
      <c r="D61" s="44">
        <v>0.23799999999999999</v>
      </c>
      <c r="E61" s="44">
        <v>0.25930900000000001</v>
      </c>
      <c r="F61" s="44">
        <v>0.25840999999999997</v>
      </c>
      <c r="G61" s="44">
        <v>0.259714</v>
      </c>
      <c r="H61" s="44">
        <v>0.25714199999999998</v>
      </c>
      <c r="I61" s="44">
        <v>0.25174400000000002</v>
      </c>
      <c r="J61" s="44">
        <v>0.249776</v>
      </c>
      <c r="K61" s="44">
        <v>0.24940000000000001</v>
      </c>
      <c r="L61" s="44">
        <v>0.24835499999999999</v>
      </c>
      <c r="M61" s="44">
        <v>0.24798700000000001</v>
      </c>
      <c r="N61" s="44">
        <v>0.25156299999999998</v>
      </c>
      <c r="O61" s="44">
        <v>0.25134000000000001</v>
      </c>
      <c r="P61" s="44">
        <v>0.25084000000000001</v>
      </c>
      <c r="Q61" s="44">
        <v>0.25120799999999999</v>
      </c>
      <c r="R61" s="44">
        <v>0.251025</v>
      </c>
      <c r="S61" s="44">
        <v>0.251245</v>
      </c>
      <c r="T61" s="44">
        <v>0.25103599999999998</v>
      </c>
      <c r="U61" s="44">
        <v>0.25180999999999998</v>
      </c>
      <c r="V61" s="44">
        <v>0.24298</v>
      </c>
      <c r="W61" s="44">
        <v>0.241256</v>
      </c>
      <c r="X61" s="44">
        <v>0.24072199999999999</v>
      </c>
      <c r="Y61" s="44">
        <v>0.23652699999999999</v>
      </c>
      <c r="Z61" s="44">
        <v>0.232377</v>
      </c>
      <c r="AA61" s="44">
        <v>0.23052700000000001</v>
      </c>
      <c r="AB61" s="44">
        <v>0.22766600000000001</v>
      </c>
      <c r="AC61" s="44">
        <v>0.227329</v>
      </c>
      <c r="AD61" s="44">
        <v>0.22745699999999999</v>
      </c>
      <c r="AE61" s="44">
        <v>0.226579</v>
      </c>
      <c r="AF61" s="44">
        <v>0.22716</v>
      </c>
      <c r="AG61" s="40">
        <v>-7.1859999999999997E-3</v>
      </c>
    </row>
    <row r="62" spans="1:33" ht="15" customHeight="1" x14ac:dyDescent="0.75">
      <c r="A62" s="43" t="s">
        <v>475</v>
      </c>
      <c r="B62" s="42" t="s">
        <v>99</v>
      </c>
      <c r="C62" s="44">
        <v>1.8320000000000001</v>
      </c>
      <c r="D62" s="44">
        <v>1.946</v>
      </c>
      <c r="E62" s="44">
        <v>1.7237290000000001</v>
      </c>
      <c r="F62" s="44">
        <v>1.7046300000000001</v>
      </c>
      <c r="G62" s="44">
        <v>1.7108840000000001</v>
      </c>
      <c r="H62" s="44">
        <v>1.712569</v>
      </c>
      <c r="I62" s="44">
        <v>1.7101150000000001</v>
      </c>
      <c r="J62" s="44">
        <v>1.730677</v>
      </c>
      <c r="K62" s="44">
        <v>1.744265</v>
      </c>
      <c r="L62" s="44">
        <v>1.756167</v>
      </c>
      <c r="M62" s="44">
        <v>1.7598609999999999</v>
      </c>
      <c r="N62" s="44">
        <v>1.774837</v>
      </c>
      <c r="O62" s="44">
        <v>1.780883</v>
      </c>
      <c r="P62" s="44">
        <v>1.7836129999999999</v>
      </c>
      <c r="Q62" s="44">
        <v>1.7837099999999999</v>
      </c>
      <c r="R62" s="44">
        <v>1.7864990000000001</v>
      </c>
      <c r="S62" s="44">
        <v>1.7978019999999999</v>
      </c>
      <c r="T62" s="44">
        <v>1.8003910000000001</v>
      </c>
      <c r="U62" s="44">
        <v>1.8059339999999999</v>
      </c>
      <c r="V62" s="44">
        <v>1.7913509999999999</v>
      </c>
      <c r="W62" s="44">
        <v>1.7953209999999999</v>
      </c>
      <c r="X62" s="44">
        <v>1.7924169999999999</v>
      </c>
      <c r="Y62" s="44">
        <v>1.7856399999999999</v>
      </c>
      <c r="Z62" s="44">
        <v>1.7831410000000001</v>
      </c>
      <c r="AA62" s="44">
        <v>1.774966</v>
      </c>
      <c r="AB62" s="44">
        <v>1.7713639999999999</v>
      </c>
      <c r="AC62" s="44">
        <v>1.7668349999999999</v>
      </c>
      <c r="AD62" s="44">
        <v>1.772969</v>
      </c>
      <c r="AE62" s="44">
        <v>1.7781279999999999</v>
      </c>
      <c r="AF62" s="44">
        <v>1.778009</v>
      </c>
      <c r="AG62" s="40">
        <v>-1.031E-3</v>
      </c>
    </row>
    <row r="63" spans="1:33" ht="15" customHeight="1" x14ac:dyDescent="0.75">
      <c r="B63" s="46" t="s">
        <v>100</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476</v>
      </c>
      <c r="B64" s="42" t="s">
        <v>101</v>
      </c>
      <c r="C64" s="44">
        <v>1.0092179999999999</v>
      </c>
      <c r="D64" s="44">
        <v>1.034456</v>
      </c>
      <c r="E64" s="44">
        <v>1.0085230000000001</v>
      </c>
      <c r="F64" s="44">
        <v>0.99851999999999996</v>
      </c>
      <c r="G64" s="44">
        <v>0.98950400000000005</v>
      </c>
      <c r="H64" s="44">
        <v>0.98061399999999999</v>
      </c>
      <c r="I64" s="44">
        <v>0.97558500000000004</v>
      </c>
      <c r="J64" s="44">
        <v>0.97042499999999998</v>
      </c>
      <c r="K64" s="44">
        <v>0.96527399999999997</v>
      </c>
      <c r="L64" s="44">
        <v>0.96057499999999996</v>
      </c>
      <c r="M64" s="44">
        <v>0.95603499999999997</v>
      </c>
      <c r="N64" s="44">
        <v>0.950797</v>
      </c>
      <c r="O64" s="44">
        <v>0.94633400000000001</v>
      </c>
      <c r="P64" s="44">
        <v>0.94257999999999997</v>
      </c>
      <c r="Q64" s="44">
        <v>0.93927099999999997</v>
      </c>
      <c r="R64" s="44">
        <v>0.93621600000000005</v>
      </c>
      <c r="S64" s="44">
        <v>0.93304600000000004</v>
      </c>
      <c r="T64" s="44">
        <v>0.92986400000000002</v>
      </c>
      <c r="U64" s="44">
        <v>0.92703100000000005</v>
      </c>
      <c r="V64" s="44">
        <v>0.92384500000000003</v>
      </c>
      <c r="W64" s="44">
        <v>0.92079900000000003</v>
      </c>
      <c r="X64" s="44">
        <v>0.91788700000000001</v>
      </c>
      <c r="Y64" s="44">
        <v>0.914663</v>
      </c>
      <c r="Z64" s="44">
        <v>0.91145399999999999</v>
      </c>
      <c r="AA64" s="44">
        <v>0.90886</v>
      </c>
      <c r="AB64" s="44">
        <v>0.90656800000000004</v>
      </c>
      <c r="AC64" s="44">
        <v>0.904783</v>
      </c>
      <c r="AD64" s="44">
        <v>0.90322400000000003</v>
      </c>
      <c r="AE64" s="44">
        <v>0.90157799999999999</v>
      </c>
      <c r="AF64" s="44">
        <v>0.90026799999999996</v>
      </c>
      <c r="AG64" s="40">
        <v>-3.9309999999999996E-3</v>
      </c>
    </row>
    <row r="65" spans="1:33" ht="15" customHeight="1" x14ac:dyDescent="0.75">
      <c r="A65" s="43" t="s">
        <v>477</v>
      </c>
      <c r="B65" s="42" t="s">
        <v>102</v>
      </c>
      <c r="C65" s="44">
        <v>5.2445060000000003</v>
      </c>
      <c r="D65" s="44">
        <v>5.372293</v>
      </c>
      <c r="E65" s="44">
        <v>5.5845859999999998</v>
      </c>
      <c r="F65" s="44">
        <v>5.5382930000000004</v>
      </c>
      <c r="G65" s="44">
        <v>5.636838</v>
      </c>
      <c r="H65" s="44">
        <v>5.7385960000000003</v>
      </c>
      <c r="I65" s="44">
        <v>5.8006489999999999</v>
      </c>
      <c r="J65" s="44">
        <v>5.8600440000000003</v>
      </c>
      <c r="K65" s="44">
        <v>5.8713819999999997</v>
      </c>
      <c r="L65" s="44">
        <v>5.8968299999999996</v>
      </c>
      <c r="M65" s="44">
        <v>5.954898</v>
      </c>
      <c r="N65" s="44">
        <v>6.0745570000000004</v>
      </c>
      <c r="O65" s="44">
        <v>6.1272260000000003</v>
      </c>
      <c r="P65" s="44">
        <v>6.1482380000000001</v>
      </c>
      <c r="Q65" s="44">
        <v>6.1678689999999996</v>
      </c>
      <c r="R65" s="44">
        <v>6.1856879999999999</v>
      </c>
      <c r="S65" s="44">
        <v>6.2227880000000004</v>
      </c>
      <c r="T65" s="44">
        <v>6.2515229999999997</v>
      </c>
      <c r="U65" s="44">
        <v>6.2916999999999996</v>
      </c>
      <c r="V65" s="44">
        <v>6.2970819999999996</v>
      </c>
      <c r="W65" s="44">
        <v>6.3203480000000001</v>
      </c>
      <c r="X65" s="44">
        <v>6.3519709999999998</v>
      </c>
      <c r="Y65" s="44">
        <v>6.3886380000000003</v>
      </c>
      <c r="Z65" s="44">
        <v>6.3892319999999998</v>
      </c>
      <c r="AA65" s="44">
        <v>6.4035489999999999</v>
      </c>
      <c r="AB65" s="44">
        <v>6.4492019999999997</v>
      </c>
      <c r="AC65" s="44">
        <v>6.4668020000000004</v>
      </c>
      <c r="AD65" s="44">
        <v>6.4567889999999997</v>
      </c>
      <c r="AE65" s="44">
        <v>6.4688650000000001</v>
      </c>
      <c r="AF65" s="44">
        <v>6.5259229999999997</v>
      </c>
      <c r="AG65" s="40">
        <v>7.5659999999999998E-3</v>
      </c>
    </row>
    <row r="66" spans="1:33" ht="14.75" x14ac:dyDescent="0.75">
      <c r="A66" s="43" t="s">
        <v>478</v>
      </c>
      <c r="B66" s="42" t="s">
        <v>103</v>
      </c>
      <c r="C66" s="44">
        <v>13.078706</v>
      </c>
      <c r="D66" s="44">
        <v>13.509422000000001</v>
      </c>
      <c r="E66" s="44">
        <v>13.728120000000001</v>
      </c>
      <c r="F66" s="44">
        <v>13.677314000000001</v>
      </c>
      <c r="G66" s="44">
        <v>13.625035</v>
      </c>
      <c r="H66" s="44">
        <v>13.541107999999999</v>
      </c>
      <c r="I66" s="44">
        <v>13.426821</v>
      </c>
      <c r="J66" s="44">
        <v>13.331367</v>
      </c>
      <c r="K66" s="44">
        <v>13.233304</v>
      </c>
      <c r="L66" s="44">
        <v>13.157462000000001</v>
      </c>
      <c r="M66" s="44">
        <v>13.089072</v>
      </c>
      <c r="N66" s="44">
        <v>13.026498999999999</v>
      </c>
      <c r="O66" s="44">
        <v>12.967883</v>
      </c>
      <c r="P66" s="44">
        <v>12.891698999999999</v>
      </c>
      <c r="Q66" s="44">
        <v>12.825808</v>
      </c>
      <c r="R66" s="44">
        <v>12.769456</v>
      </c>
      <c r="S66" s="44">
        <v>12.729765</v>
      </c>
      <c r="T66" s="44">
        <v>12.700137</v>
      </c>
      <c r="U66" s="44">
        <v>12.691615000000001</v>
      </c>
      <c r="V66" s="44">
        <v>12.686998000000001</v>
      </c>
      <c r="W66" s="44">
        <v>12.687474999999999</v>
      </c>
      <c r="X66" s="44">
        <v>12.701134</v>
      </c>
      <c r="Y66" s="44">
        <v>12.716844999999999</v>
      </c>
      <c r="Z66" s="44">
        <v>12.733018</v>
      </c>
      <c r="AA66" s="44">
        <v>12.764606000000001</v>
      </c>
      <c r="AB66" s="44">
        <v>12.817345</v>
      </c>
      <c r="AC66" s="44">
        <v>12.872959</v>
      </c>
      <c r="AD66" s="44">
        <v>12.921991</v>
      </c>
      <c r="AE66" s="44">
        <v>12.978816</v>
      </c>
      <c r="AF66" s="44">
        <v>13.06673</v>
      </c>
      <c r="AG66" s="40">
        <v>-3.1999999999999999E-5</v>
      </c>
    </row>
    <row r="67" spans="1:33" ht="15" customHeight="1" x14ac:dyDescent="0.75">
      <c r="A67" s="43" t="s">
        <v>479</v>
      </c>
      <c r="B67" s="42" t="s">
        <v>104</v>
      </c>
      <c r="C67" s="44">
        <v>5.3997999999999997E-2</v>
      </c>
      <c r="D67" s="44">
        <v>5.1977000000000002E-2</v>
      </c>
      <c r="E67" s="44">
        <v>5.1331000000000002E-2</v>
      </c>
      <c r="F67" s="44">
        <v>4.8028000000000001E-2</v>
      </c>
      <c r="G67" s="44">
        <v>4.6609999999999999E-2</v>
      </c>
      <c r="H67" s="44">
        <v>4.4254000000000002E-2</v>
      </c>
      <c r="I67" s="44">
        <v>4.1391999999999998E-2</v>
      </c>
      <c r="J67" s="44">
        <v>3.9944E-2</v>
      </c>
      <c r="K67" s="44">
        <v>3.9351999999999998E-2</v>
      </c>
      <c r="L67" s="44">
        <v>3.8159999999999999E-2</v>
      </c>
      <c r="M67" s="44">
        <v>3.6641E-2</v>
      </c>
      <c r="N67" s="44">
        <v>3.6268000000000002E-2</v>
      </c>
      <c r="O67" s="44">
        <v>3.6042999999999999E-2</v>
      </c>
      <c r="P67" s="44">
        <v>3.5288E-2</v>
      </c>
      <c r="Q67" s="44">
        <v>3.4407E-2</v>
      </c>
      <c r="R67" s="44">
        <v>3.3765000000000003E-2</v>
      </c>
      <c r="S67" s="44">
        <v>3.2897999999999997E-2</v>
      </c>
      <c r="T67" s="44">
        <v>3.2106999999999997E-2</v>
      </c>
      <c r="U67" s="44">
        <v>3.1773999999999997E-2</v>
      </c>
      <c r="V67" s="44">
        <v>3.1247E-2</v>
      </c>
      <c r="W67" s="44">
        <v>3.0190999999999999E-2</v>
      </c>
      <c r="X67" s="44">
        <v>2.9019E-2</v>
      </c>
      <c r="Y67" s="44">
        <v>2.7734999999999999E-2</v>
      </c>
      <c r="Z67" s="44">
        <v>2.6483E-2</v>
      </c>
      <c r="AA67" s="44">
        <v>2.5155E-2</v>
      </c>
      <c r="AB67" s="44">
        <v>2.5035000000000002E-2</v>
      </c>
      <c r="AC67" s="44">
        <v>2.4903999999999999E-2</v>
      </c>
      <c r="AD67" s="44">
        <v>2.4868999999999999E-2</v>
      </c>
      <c r="AE67" s="44">
        <v>2.4892000000000001E-2</v>
      </c>
      <c r="AF67" s="44">
        <v>2.4986000000000001E-2</v>
      </c>
      <c r="AG67" s="40">
        <v>-2.6223E-2</v>
      </c>
    </row>
    <row r="68" spans="1:33" ht="15" customHeight="1" x14ac:dyDescent="0.75">
      <c r="A68" s="43" t="s">
        <v>480</v>
      </c>
      <c r="B68" s="42" t="s">
        <v>214</v>
      </c>
      <c r="C68" s="44">
        <v>0.101697</v>
      </c>
      <c r="D68" s="44">
        <v>6.6600000000000003E-4</v>
      </c>
      <c r="E68" s="44">
        <v>-0.121739</v>
      </c>
      <c r="F68" s="44">
        <v>-0.121543</v>
      </c>
      <c r="G68" s="44">
        <v>-0.121535</v>
      </c>
      <c r="H68" s="44">
        <v>-0.121193</v>
      </c>
      <c r="I68" s="44">
        <v>-0.120465</v>
      </c>
      <c r="J68" s="44">
        <v>-0.120004</v>
      </c>
      <c r="K68" s="44">
        <v>-0.119371</v>
      </c>
      <c r="L68" s="44">
        <v>-0.118923</v>
      </c>
      <c r="M68" s="44">
        <v>-0.118372</v>
      </c>
      <c r="N68" s="44">
        <v>-0.117961</v>
      </c>
      <c r="O68" s="44">
        <v>-0.117469</v>
      </c>
      <c r="P68" s="44">
        <v>-0.116683</v>
      </c>
      <c r="Q68" s="44">
        <v>-0.11614099999999999</v>
      </c>
      <c r="R68" s="44">
        <v>-0.115692</v>
      </c>
      <c r="S68" s="44">
        <v>-0.11540499999999999</v>
      </c>
      <c r="T68" s="44">
        <v>-0.115199</v>
      </c>
      <c r="U68" s="44">
        <v>-0.115187</v>
      </c>
      <c r="V68" s="44">
        <v>-0.115304</v>
      </c>
      <c r="W68" s="44">
        <v>-0.115329</v>
      </c>
      <c r="X68" s="44">
        <v>-0.11550100000000001</v>
      </c>
      <c r="Y68" s="44">
        <v>-0.115733</v>
      </c>
      <c r="Z68" s="44">
        <v>-0.11584800000000001</v>
      </c>
      <c r="AA68" s="44">
        <v>-0.11609999999999999</v>
      </c>
      <c r="AB68" s="44">
        <v>-0.116566</v>
      </c>
      <c r="AC68" s="44">
        <v>-0.116941</v>
      </c>
      <c r="AD68" s="44">
        <v>-0.11717900000000001</v>
      </c>
      <c r="AE68" s="44">
        <v>-0.117504</v>
      </c>
      <c r="AF68" s="44">
        <v>-0.118186</v>
      </c>
      <c r="AG68" s="40" t="s">
        <v>613</v>
      </c>
    </row>
    <row r="69" spans="1:33" ht="15" customHeight="1" x14ac:dyDescent="0.65">
      <c r="A69" s="43" t="s">
        <v>481</v>
      </c>
      <c r="B69" s="46" t="s">
        <v>105</v>
      </c>
      <c r="C69" s="48">
        <v>19.339003000000002</v>
      </c>
      <c r="D69" s="48">
        <v>20.149000000000001</v>
      </c>
      <c r="E69" s="48">
        <v>20.247879000000001</v>
      </c>
      <c r="F69" s="48">
        <v>20.137888</v>
      </c>
      <c r="G69" s="48">
        <v>20.175042999999999</v>
      </c>
      <c r="H69" s="48">
        <v>20.181640999999999</v>
      </c>
      <c r="I69" s="48">
        <v>20.120982999999999</v>
      </c>
      <c r="J69" s="48">
        <v>20.08024</v>
      </c>
      <c r="K69" s="48">
        <v>19.988593999999999</v>
      </c>
      <c r="L69" s="48">
        <v>19.932815999999999</v>
      </c>
      <c r="M69" s="48">
        <v>19.916865999999999</v>
      </c>
      <c r="N69" s="48">
        <v>19.968938999999999</v>
      </c>
      <c r="O69" s="48">
        <v>19.958722999999999</v>
      </c>
      <c r="P69" s="48">
        <v>19.899687</v>
      </c>
      <c r="Q69" s="48">
        <v>19.849747000000001</v>
      </c>
      <c r="R69" s="48">
        <v>19.807860999999999</v>
      </c>
      <c r="S69" s="48">
        <v>19.801494999999999</v>
      </c>
      <c r="T69" s="48">
        <v>19.796786999999998</v>
      </c>
      <c r="U69" s="48">
        <v>19.825405</v>
      </c>
      <c r="V69" s="48">
        <v>19.822368999999998</v>
      </c>
      <c r="W69" s="48">
        <v>19.841916999999999</v>
      </c>
      <c r="X69" s="48">
        <v>19.882828</v>
      </c>
      <c r="Y69" s="48">
        <v>19.93038</v>
      </c>
      <c r="Z69" s="48">
        <v>19.942442</v>
      </c>
      <c r="AA69" s="48">
        <v>19.984179000000001</v>
      </c>
      <c r="AB69" s="48">
        <v>20.079872000000002</v>
      </c>
      <c r="AC69" s="48">
        <v>20.150594999999999</v>
      </c>
      <c r="AD69" s="48">
        <v>20.187730999999999</v>
      </c>
      <c r="AE69" s="48">
        <v>20.254463000000001</v>
      </c>
      <c r="AF69" s="48">
        <v>20.397762</v>
      </c>
      <c r="AG69" s="47">
        <v>1.8400000000000001E-3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A71" s="43" t="s">
        <v>482</v>
      </c>
      <c r="B71" s="42" t="s">
        <v>215</v>
      </c>
      <c r="C71" s="44">
        <v>0.160473</v>
      </c>
      <c r="D71" s="44">
        <v>4.6191999999999997E-2</v>
      </c>
      <c r="E71" s="44">
        <v>-2.1328E-2</v>
      </c>
      <c r="F71" s="44">
        <v>-1.9394000000000002E-2</v>
      </c>
      <c r="G71" s="44">
        <v>-1.9972E-2</v>
      </c>
      <c r="H71" s="44">
        <v>-2.0819000000000001E-2</v>
      </c>
      <c r="I71" s="44">
        <v>-1.8454000000000002E-2</v>
      </c>
      <c r="J71" s="44">
        <v>-1.9904999999999999E-2</v>
      </c>
      <c r="K71" s="44">
        <v>-2.0315E-2</v>
      </c>
      <c r="L71" s="44">
        <v>-2.0864000000000001E-2</v>
      </c>
      <c r="M71" s="44">
        <v>-2.1269E-2</v>
      </c>
      <c r="N71" s="44">
        <v>-2.0091999999999999E-2</v>
      </c>
      <c r="O71" s="44">
        <v>-2.0480999999999999E-2</v>
      </c>
      <c r="P71" s="44">
        <v>-2.1996000000000002E-2</v>
      </c>
      <c r="Q71" s="44">
        <v>-2.2202E-2</v>
      </c>
      <c r="R71" s="44">
        <v>-2.4046000000000001E-2</v>
      </c>
      <c r="S71" s="44">
        <v>-2.4938999999999999E-2</v>
      </c>
      <c r="T71" s="44">
        <v>-2.5356E-2</v>
      </c>
      <c r="U71" s="44">
        <v>-2.6203000000000001E-2</v>
      </c>
      <c r="V71" s="44">
        <v>-2.4924999999999999E-2</v>
      </c>
      <c r="W71" s="44">
        <v>-2.5010999999999999E-2</v>
      </c>
      <c r="X71" s="44">
        <v>-2.4764999999999999E-2</v>
      </c>
      <c r="Y71" s="44">
        <v>-2.4112999999999999E-2</v>
      </c>
      <c r="Z71" s="44">
        <v>-2.5063999999999999E-2</v>
      </c>
      <c r="AA71" s="44">
        <v>-2.4899999999999999E-2</v>
      </c>
      <c r="AB71" s="44">
        <v>-2.4372000000000001E-2</v>
      </c>
      <c r="AC71" s="44">
        <v>-2.4469000000000001E-2</v>
      </c>
      <c r="AD71" s="44">
        <v>-2.5850000000000001E-2</v>
      </c>
      <c r="AE71" s="44">
        <v>-2.6714000000000002E-2</v>
      </c>
      <c r="AF71" s="44">
        <v>-2.6967999999999999E-2</v>
      </c>
      <c r="AG71" s="40" t="s">
        <v>613</v>
      </c>
    </row>
    <row r="72" spans="1:33" ht="15" customHeight="1" x14ac:dyDescent="0.75">
      <c r="B72"/>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483</v>
      </c>
      <c r="B73" s="42" t="s">
        <v>216</v>
      </c>
      <c r="C73" s="41">
        <v>18.124001</v>
      </c>
      <c r="D73" s="41">
        <v>18.129999000000002</v>
      </c>
      <c r="E73" s="41">
        <v>18.592608999999999</v>
      </c>
      <c r="F73" s="41">
        <v>18.665119000000001</v>
      </c>
      <c r="G73" s="41">
        <v>18.737631</v>
      </c>
      <c r="H73" s="41">
        <v>18.810141000000002</v>
      </c>
      <c r="I73" s="41">
        <v>18.810141000000002</v>
      </c>
      <c r="J73" s="41">
        <v>18.810141000000002</v>
      </c>
      <c r="K73" s="41">
        <v>18.810141000000002</v>
      </c>
      <c r="L73" s="41">
        <v>18.810141000000002</v>
      </c>
      <c r="M73" s="41">
        <v>18.810141000000002</v>
      </c>
      <c r="N73" s="41">
        <v>18.810141000000002</v>
      </c>
      <c r="O73" s="41">
        <v>18.810141000000002</v>
      </c>
      <c r="P73" s="41">
        <v>18.810141000000002</v>
      </c>
      <c r="Q73" s="41">
        <v>18.810141000000002</v>
      </c>
      <c r="R73" s="41">
        <v>18.810141000000002</v>
      </c>
      <c r="S73" s="41">
        <v>18.810141000000002</v>
      </c>
      <c r="T73" s="41">
        <v>18.810141000000002</v>
      </c>
      <c r="U73" s="41">
        <v>18.810141000000002</v>
      </c>
      <c r="V73" s="41">
        <v>18.810141000000002</v>
      </c>
      <c r="W73" s="41">
        <v>18.810141000000002</v>
      </c>
      <c r="X73" s="41">
        <v>18.810141000000002</v>
      </c>
      <c r="Y73" s="41">
        <v>18.810141000000002</v>
      </c>
      <c r="Z73" s="41">
        <v>18.810141000000002</v>
      </c>
      <c r="AA73" s="41">
        <v>18.810141000000002</v>
      </c>
      <c r="AB73" s="41">
        <v>18.810141000000002</v>
      </c>
      <c r="AC73" s="41">
        <v>18.810141000000002</v>
      </c>
      <c r="AD73" s="41">
        <v>18.810141000000002</v>
      </c>
      <c r="AE73" s="41">
        <v>18.810141000000002</v>
      </c>
      <c r="AF73" s="41">
        <v>18.810141000000002</v>
      </c>
      <c r="AG73" s="40">
        <v>1.2819999999999999E-3</v>
      </c>
    </row>
    <row r="74" spans="1:33" ht="15" customHeight="1" x14ac:dyDescent="0.75">
      <c r="A74" s="43" t="s">
        <v>484</v>
      </c>
      <c r="B74" s="42" t="s">
        <v>631</v>
      </c>
      <c r="C74" s="41">
        <v>86.334000000000003</v>
      </c>
      <c r="D74" s="41">
        <v>90.825996000000004</v>
      </c>
      <c r="E74" s="41">
        <v>90.019287000000006</v>
      </c>
      <c r="F74" s="41">
        <v>90.074989000000002</v>
      </c>
      <c r="G74" s="41">
        <v>89.971771000000004</v>
      </c>
      <c r="H74" s="41">
        <v>89.574477999999999</v>
      </c>
      <c r="I74" s="41">
        <v>89.293960999999996</v>
      </c>
      <c r="J74" s="41">
        <v>88.932365000000004</v>
      </c>
      <c r="K74" s="41">
        <v>88.840217999999993</v>
      </c>
      <c r="L74" s="41">
        <v>88.605262999999994</v>
      </c>
      <c r="M74" s="41">
        <v>87.943129999999996</v>
      </c>
      <c r="N74" s="41">
        <v>88.186843999999994</v>
      </c>
      <c r="O74" s="41">
        <v>87.748221999999998</v>
      </c>
      <c r="P74" s="41">
        <v>87.292670999999999</v>
      </c>
      <c r="Q74" s="41">
        <v>87.011268999999999</v>
      </c>
      <c r="R74" s="41">
        <v>86.444618000000006</v>
      </c>
      <c r="S74" s="41">
        <v>86.190132000000006</v>
      </c>
      <c r="T74" s="41">
        <v>86.269347999999994</v>
      </c>
      <c r="U74" s="41">
        <v>85.789421000000004</v>
      </c>
      <c r="V74" s="41">
        <v>85.58287</v>
      </c>
      <c r="W74" s="41">
        <v>85.652610999999993</v>
      </c>
      <c r="X74" s="41">
        <v>85.387557999999999</v>
      </c>
      <c r="Y74" s="41">
        <v>85.562599000000006</v>
      </c>
      <c r="Z74" s="41">
        <v>85.562111000000002</v>
      </c>
      <c r="AA74" s="41">
        <v>85.087646000000007</v>
      </c>
      <c r="AB74" s="41">
        <v>85.064621000000002</v>
      </c>
      <c r="AC74" s="41">
        <v>84.544196999999997</v>
      </c>
      <c r="AD74" s="41">
        <v>84.741539000000003</v>
      </c>
      <c r="AE74" s="41">
        <v>84.748458999999997</v>
      </c>
      <c r="AF74" s="41">
        <v>84.624733000000006</v>
      </c>
      <c r="AG74" s="40">
        <v>-6.8900000000000005E-4</v>
      </c>
    </row>
    <row r="75" spans="1:33" ht="15" customHeight="1" x14ac:dyDescent="0.75">
      <c r="A75" s="43" t="s">
        <v>485</v>
      </c>
      <c r="B75" s="42" t="s">
        <v>486</v>
      </c>
      <c r="C75" s="44">
        <v>8.4773370000000003</v>
      </c>
      <c r="D75" s="44">
        <v>9.5235059999999994</v>
      </c>
      <c r="E75" s="44">
        <v>9.3361800000000006</v>
      </c>
      <c r="F75" s="44">
        <v>9.0698039999999995</v>
      </c>
      <c r="G75" s="44">
        <v>8.7802310000000006</v>
      </c>
      <c r="H75" s="44">
        <v>8.485474</v>
      </c>
      <c r="I75" s="44">
        <v>8.4599299999999999</v>
      </c>
      <c r="J75" s="44">
        <v>8.2768639999999998</v>
      </c>
      <c r="K75" s="44">
        <v>8.18154</v>
      </c>
      <c r="L75" s="44">
        <v>8.1434909999999991</v>
      </c>
      <c r="M75" s="44">
        <v>8.1972059999999995</v>
      </c>
      <c r="N75" s="44">
        <v>8.3580389999999998</v>
      </c>
      <c r="O75" s="44">
        <v>8.2622070000000001</v>
      </c>
      <c r="P75" s="44">
        <v>8.3914559999999998</v>
      </c>
      <c r="Q75" s="44">
        <v>8.4164169999999991</v>
      </c>
      <c r="R75" s="44">
        <v>8.5346109999999999</v>
      </c>
      <c r="S75" s="44">
        <v>8.5902399999999997</v>
      </c>
      <c r="T75" s="44">
        <v>8.6919590000000007</v>
      </c>
      <c r="U75" s="44">
        <v>8.7218040000000006</v>
      </c>
      <c r="V75" s="44">
        <v>8.5667310000000008</v>
      </c>
      <c r="W75" s="44">
        <v>8.5715479999999999</v>
      </c>
      <c r="X75" s="44">
        <v>8.4925890000000006</v>
      </c>
      <c r="Y75" s="44">
        <v>8.3464310000000008</v>
      </c>
      <c r="Z75" s="44">
        <v>8.497204</v>
      </c>
      <c r="AA75" s="44">
        <v>8.1965970000000006</v>
      </c>
      <c r="AB75" s="44">
        <v>8.0379199999999997</v>
      </c>
      <c r="AC75" s="44">
        <v>7.9736229999999999</v>
      </c>
      <c r="AD75" s="44">
        <v>8.1055499999999991</v>
      </c>
      <c r="AE75" s="44">
        <v>8.2498249999999995</v>
      </c>
      <c r="AF75" s="44">
        <v>7.9083180000000004</v>
      </c>
      <c r="AG75" s="40">
        <v>-2.3930000000000002E-3</v>
      </c>
    </row>
    <row r="76" spans="1:33" ht="15" customHeight="1" x14ac:dyDescent="0.75">
      <c r="A76" s="43" t="s">
        <v>487</v>
      </c>
      <c r="B76" s="42" t="s">
        <v>488</v>
      </c>
      <c r="C76" s="44">
        <v>8.6984840000000005</v>
      </c>
      <c r="D76" s="44">
        <v>9.6034649999999999</v>
      </c>
      <c r="E76" s="44">
        <v>10.023854</v>
      </c>
      <c r="F76" s="44">
        <v>10.276794000000001</v>
      </c>
      <c r="G76" s="44">
        <v>10.463001999999999</v>
      </c>
      <c r="H76" s="44">
        <v>10.368382</v>
      </c>
      <c r="I76" s="44">
        <v>10.276368</v>
      </c>
      <c r="J76" s="44">
        <v>10.260115000000001</v>
      </c>
      <c r="K76" s="44">
        <v>10.276009</v>
      </c>
      <c r="L76" s="44">
        <v>10.328207000000001</v>
      </c>
      <c r="M76" s="44">
        <v>10.282000999999999</v>
      </c>
      <c r="N76" s="44">
        <v>10.26295</v>
      </c>
      <c r="O76" s="44">
        <v>10.156803999999999</v>
      </c>
      <c r="P76" s="44">
        <v>10.224817</v>
      </c>
      <c r="Q76" s="44">
        <v>10.246131999999999</v>
      </c>
      <c r="R76" s="44">
        <v>10.310323</v>
      </c>
      <c r="S76" s="44">
        <v>10.233305</v>
      </c>
      <c r="T76" s="44">
        <v>10.268490999999999</v>
      </c>
      <c r="U76" s="44">
        <v>10.328084</v>
      </c>
      <c r="V76" s="44">
        <v>10.269271</v>
      </c>
      <c r="W76" s="44">
        <v>10.205059</v>
      </c>
      <c r="X76" s="44">
        <v>10.133221000000001</v>
      </c>
      <c r="Y76" s="44">
        <v>10.024317</v>
      </c>
      <c r="Z76" s="44">
        <v>10.113891000000001</v>
      </c>
      <c r="AA76" s="44">
        <v>10.001585</v>
      </c>
      <c r="AB76" s="44">
        <v>9.8577569999999994</v>
      </c>
      <c r="AC76" s="44">
        <v>9.7667059999999992</v>
      </c>
      <c r="AD76" s="44">
        <v>9.8531370000000003</v>
      </c>
      <c r="AE76" s="44">
        <v>9.8255060000000007</v>
      </c>
      <c r="AF76" s="44">
        <v>9.7067370000000004</v>
      </c>
      <c r="AG76" s="40">
        <v>3.7889999999999998E-3</v>
      </c>
    </row>
    <row r="77" spans="1:33" ht="15" customHeight="1" x14ac:dyDescent="0.75">
      <c r="A77" s="43" t="s">
        <v>489</v>
      </c>
      <c r="B77" s="42" t="s">
        <v>490</v>
      </c>
      <c r="C77" s="44">
        <v>-0.22114800000000001</v>
      </c>
      <c r="D77" s="44">
        <v>-7.9959000000000002E-2</v>
      </c>
      <c r="E77" s="44">
        <v>-0.68767500000000004</v>
      </c>
      <c r="F77" s="44">
        <v>-1.20699</v>
      </c>
      <c r="G77" s="44">
        <v>-1.6827719999999999</v>
      </c>
      <c r="H77" s="44">
        <v>-1.882908</v>
      </c>
      <c r="I77" s="44">
        <v>-1.816438</v>
      </c>
      <c r="J77" s="44">
        <v>-1.9832510000000001</v>
      </c>
      <c r="K77" s="44">
        <v>-2.0944690000000001</v>
      </c>
      <c r="L77" s="44">
        <v>-2.1847159999999999</v>
      </c>
      <c r="M77" s="44">
        <v>-2.0847950000000002</v>
      </c>
      <c r="N77" s="44">
        <v>-1.904911</v>
      </c>
      <c r="O77" s="44">
        <v>-1.8945970000000001</v>
      </c>
      <c r="P77" s="44">
        <v>-1.8333619999999999</v>
      </c>
      <c r="Q77" s="44">
        <v>-1.829715</v>
      </c>
      <c r="R77" s="44">
        <v>-1.775712</v>
      </c>
      <c r="S77" s="44">
        <v>-1.643065</v>
      </c>
      <c r="T77" s="44">
        <v>-1.5765309999999999</v>
      </c>
      <c r="U77" s="44">
        <v>-1.6062799999999999</v>
      </c>
      <c r="V77" s="44">
        <v>-1.702539</v>
      </c>
      <c r="W77" s="44">
        <v>-1.6335120000000001</v>
      </c>
      <c r="X77" s="44">
        <v>-1.6406320000000001</v>
      </c>
      <c r="Y77" s="44">
        <v>-1.677886</v>
      </c>
      <c r="Z77" s="44">
        <v>-1.616687</v>
      </c>
      <c r="AA77" s="44">
        <v>-1.804988</v>
      </c>
      <c r="AB77" s="44">
        <v>-1.8198369999999999</v>
      </c>
      <c r="AC77" s="44">
        <v>-1.7930820000000001</v>
      </c>
      <c r="AD77" s="44">
        <v>-1.747587</v>
      </c>
      <c r="AE77" s="44">
        <v>-1.5756810000000001</v>
      </c>
      <c r="AF77" s="44">
        <v>-1.798419</v>
      </c>
      <c r="AG77" s="40">
        <v>7.4945999999999999E-2</v>
      </c>
    </row>
    <row r="78" spans="1:33" ht="15" customHeight="1" x14ac:dyDescent="0.75">
      <c r="A78" s="43" t="s">
        <v>491</v>
      </c>
      <c r="B78" s="42" t="s">
        <v>630</v>
      </c>
      <c r="C78" s="41">
        <v>-1.134123</v>
      </c>
      <c r="D78" s="41">
        <v>-0.39592899999999998</v>
      </c>
      <c r="E78" s="41">
        <v>-3.3998650000000001</v>
      </c>
      <c r="F78" s="41">
        <v>-5.9994040000000002</v>
      </c>
      <c r="G78" s="41">
        <v>-8.3491239999999998</v>
      </c>
      <c r="H78" s="41">
        <v>-9.3394390000000005</v>
      </c>
      <c r="I78" s="41">
        <v>-9.0358619999999998</v>
      </c>
      <c r="J78" s="41">
        <v>-9.886431</v>
      </c>
      <c r="K78" s="41">
        <v>-10.48898</v>
      </c>
      <c r="L78" s="41">
        <v>-10.971878999999999</v>
      </c>
      <c r="M78" s="41">
        <v>-10.478678</v>
      </c>
      <c r="N78" s="41">
        <v>-9.5489759999999997</v>
      </c>
      <c r="O78" s="41">
        <v>-9.5023269999999993</v>
      </c>
      <c r="P78" s="41">
        <v>-9.2232070000000004</v>
      </c>
      <c r="Q78" s="41">
        <v>-9.2281460000000006</v>
      </c>
      <c r="R78" s="41">
        <v>-8.9755769999999995</v>
      </c>
      <c r="S78" s="41">
        <v>-8.3081460000000007</v>
      </c>
      <c r="T78" s="41">
        <v>-7.9737840000000002</v>
      </c>
      <c r="U78" s="41">
        <v>-8.1128560000000007</v>
      </c>
      <c r="V78" s="41">
        <v>-8.5997920000000008</v>
      </c>
      <c r="W78" s="41">
        <v>-8.2430160000000008</v>
      </c>
      <c r="X78" s="41">
        <v>-8.2617910000000006</v>
      </c>
      <c r="Y78" s="41">
        <v>-8.4289280000000009</v>
      </c>
      <c r="Z78" s="41">
        <v>-8.1169609999999999</v>
      </c>
      <c r="AA78" s="41">
        <v>-9.043355</v>
      </c>
      <c r="AB78" s="41">
        <v>-9.0740079999999992</v>
      </c>
      <c r="AC78" s="41">
        <v>-8.9092269999999996</v>
      </c>
      <c r="AD78" s="41">
        <v>-8.6677800000000005</v>
      </c>
      <c r="AE78" s="41">
        <v>-7.7896989999999997</v>
      </c>
      <c r="AF78" s="41">
        <v>-8.8284149999999997</v>
      </c>
      <c r="AG78" s="40">
        <v>7.3326000000000002E-2</v>
      </c>
    </row>
    <row r="79" spans="1:33" ht="14.75" x14ac:dyDescent="0.75">
      <c r="B79" s="46" t="s">
        <v>218</v>
      </c>
      <c r="C79"/>
      <c r="D79"/>
      <c r="E79"/>
      <c r="F79"/>
      <c r="G79"/>
      <c r="H79"/>
      <c r="I79"/>
      <c r="J79"/>
      <c r="K79"/>
      <c r="L79"/>
      <c r="M79"/>
      <c r="N79"/>
      <c r="O79"/>
      <c r="P79"/>
      <c r="Q79"/>
      <c r="R79"/>
      <c r="S79"/>
      <c r="T79"/>
      <c r="U79"/>
      <c r="V79"/>
      <c r="W79"/>
      <c r="X79"/>
      <c r="Y79"/>
      <c r="Z79"/>
      <c r="AA79"/>
      <c r="AB79"/>
      <c r="AC79"/>
      <c r="AD79"/>
      <c r="AE79"/>
      <c r="AF79"/>
      <c r="AG79"/>
    </row>
    <row r="80" spans="1:33" ht="15" customHeight="1" x14ac:dyDescent="0.75">
      <c r="A80" s="43" t="s">
        <v>492</v>
      </c>
      <c r="B80" s="42" t="s">
        <v>629</v>
      </c>
      <c r="C80" s="45">
        <v>155.21623199999999</v>
      </c>
      <c r="D80" s="45">
        <v>185.37290999999999</v>
      </c>
      <c r="E80" s="45">
        <v>173.634613</v>
      </c>
      <c r="F80" s="45">
        <v>181.41413900000001</v>
      </c>
      <c r="G80" s="45">
        <v>177.80328399999999</v>
      </c>
      <c r="H80" s="45">
        <v>173.57981899999999</v>
      </c>
      <c r="I80" s="45">
        <v>178.325165</v>
      </c>
      <c r="J80" s="45">
        <v>176.64184599999999</v>
      </c>
      <c r="K80" s="45">
        <v>177.43937700000001</v>
      </c>
      <c r="L80" s="45">
        <v>178.468658</v>
      </c>
      <c r="M80" s="45">
        <v>183.11549400000001</v>
      </c>
      <c r="N80" s="45">
        <v>189.59899899999999</v>
      </c>
      <c r="O80" s="45">
        <v>189.32493600000001</v>
      </c>
      <c r="P80" s="45">
        <v>194.05010999999999</v>
      </c>
      <c r="Q80" s="45">
        <v>195.36750799999999</v>
      </c>
      <c r="R80" s="45">
        <v>200.263351</v>
      </c>
      <c r="S80" s="45">
        <v>202.39773600000001</v>
      </c>
      <c r="T80" s="45">
        <v>207.81213399999999</v>
      </c>
      <c r="U80" s="45">
        <v>208.359756</v>
      </c>
      <c r="V80" s="45">
        <v>212.519836</v>
      </c>
      <c r="W80" s="45">
        <v>215.29132100000001</v>
      </c>
      <c r="X80" s="45">
        <v>214.89411899999999</v>
      </c>
      <c r="Y80" s="45">
        <v>215.34541300000001</v>
      </c>
      <c r="Z80" s="45">
        <v>223.54487599999999</v>
      </c>
      <c r="AA80" s="45">
        <v>215.35455300000001</v>
      </c>
      <c r="AB80" s="45">
        <v>214.215836</v>
      </c>
      <c r="AC80" s="45">
        <v>212.40770000000001</v>
      </c>
      <c r="AD80" s="45">
        <v>214.62737999999999</v>
      </c>
      <c r="AE80" s="45">
        <v>219.796738</v>
      </c>
      <c r="AF80" s="45">
        <v>208.10914600000001</v>
      </c>
      <c r="AG80" s="40">
        <v>1.0163E-2</v>
      </c>
    </row>
    <row r="82" spans="2:2" ht="15" customHeight="1" thickBot="1" x14ac:dyDescent="0.8"/>
    <row r="83" spans="2:2" ht="15" customHeight="1" x14ac:dyDescent="0.65">
      <c r="B83" s="39" t="s">
        <v>587</v>
      </c>
    </row>
    <row r="84" spans="2:2" ht="15" customHeight="1" x14ac:dyDescent="0.65">
      <c r="B84" s="38" t="s">
        <v>570</v>
      </c>
    </row>
    <row r="85" spans="2:2" ht="15" customHeight="1" x14ac:dyDescent="0.65">
      <c r="B85" s="38" t="s">
        <v>571</v>
      </c>
    </row>
    <row r="86" spans="2:2" ht="15" customHeight="1" x14ac:dyDescent="0.65">
      <c r="B86" s="38" t="s">
        <v>572</v>
      </c>
    </row>
    <row r="87" spans="2:2" ht="15" customHeight="1" x14ac:dyDescent="0.65">
      <c r="B87" s="38" t="s">
        <v>107</v>
      </c>
    </row>
    <row r="88" spans="2:2" ht="15" customHeight="1" x14ac:dyDescent="0.65">
      <c r="B88" s="38" t="s">
        <v>573</v>
      </c>
    </row>
    <row r="89" spans="2:2" ht="15" customHeight="1" x14ac:dyDescent="0.65">
      <c r="B89" s="38" t="s">
        <v>108</v>
      </c>
    </row>
    <row r="90" spans="2:2" ht="15" customHeight="1" x14ac:dyDescent="0.65">
      <c r="B90" s="38" t="s">
        <v>574</v>
      </c>
    </row>
    <row r="91" spans="2:2" ht="15" customHeight="1" x14ac:dyDescent="0.65">
      <c r="B91" s="38" t="s">
        <v>575</v>
      </c>
    </row>
    <row r="92" spans="2:2" x14ac:dyDescent="0.65">
      <c r="B92" s="38" t="s">
        <v>219</v>
      </c>
    </row>
    <row r="93" spans="2:2" ht="15" customHeight="1" x14ac:dyDescent="0.65">
      <c r="B93" s="38" t="s">
        <v>576</v>
      </c>
    </row>
    <row r="94" spans="2:2" ht="15" customHeight="1" x14ac:dyDescent="0.65">
      <c r="B94" s="38" t="s">
        <v>577</v>
      </c>
    </row>
    <row r="95" spans="2:2" ht="15" customHeight="1" x14ac:dyDescent="0.65">
      <c r="B95" s="38" t="s">
        <v>628</v>
      </c>
    </row>
    <row r="96" spans="2:2" ht="15" customHeight="1" x14ac:dyDescent="0.65">
      <c r="B96" s="38" t="s">
        <v>493</v>
      </c>
    </row>
    <row r="97" spans="2:33" ht="15" customHeight="1" x14ac:dyDescent="0.65">
      <c r="B97" s="38" t="s">
        <v>578</v>
      </c>
    </row>
    <row r="98" spans="2:33" ht="15" customHeight="1" x14ac:dyDescent="0.65">
      <c r="B98" s="38" t="s">
        <v>579</v>
      </c>
    </row>
    <row r="99" spans="2:33" ht="15" customHeight="1" x14ac:dyDescent="0.65">
      <c r="B99" s="38" t="s">
        <v>580</v>
      </c>
    </row>
    <row r="100" spans="2:33" ht="15" customHeight="1" x14ac:dyDescent="0.65">
      <c r="B100" s="38" t="s">
        <v>499</v>
      </c>
    </row>
    <row r="101" spans="2:33" x14ac:dyDescent="0.65">
      <c r="B101" s="38" t="s">
        <v>581</v>
      </c>
    </row>
    <row r="102" spans="2:33" x14ac:dyDescent="0.65">
      <c r="B102" s="38" t="s">
        <v>582</v>
      </c>
    </row>
    <row r="103" spans="2:33" ht="15" customHeight="1" x14ac:dyDescent="0.65">
      <c r="B103" s="38" t="s">
        <v>583</v>
      </c>
    </row>
    <row r="104" spans="2:33" ht="15" customHeight="1" x14ac:dyDescent="0.65">
      <c r="B104" s="38" t="s">
        <v>584</v>
      </c>
    </row>
    <row r="105" spans="2:33" ht="15" customHeight="1" x14ac:dyDescent="0.65">
      <c r="B105" s="38" t="s">
        <v>585</v>
      </c>
    </row>
    <row r="106" spans="2:33" ht="15" customHeight="1" x14ac:dyDescent="0.65">
      <c r="B106" s="38" t="s">
        <v>586</v>
      </c>
    </row>
    <row r="107" spans="2:33" ht="15" customHeight="1" x14ac:dyDescent="0.65">
      <c r="B107" s="38" t="s">
        <v>109</v>
      </c>
    </row>
    <row r="108" spans="2:33" ht="15" customHeight="1" x14ac:dyDescent="0.65">
      <c r="B108" s="38" t="s">
        <v>554</v>
      </c>
    </row>
    <row r="109" spans="2:33" ht="15" customHeight="1" x14ac:dyDescent="0.65">
      <c r="B109" s="38" t="s">
        <v>555</v>
      </c>
    </row>
    <row r="110" spans="2:33" ht="15" customHeight="1" x14ac:dyDescent="0.65">
      <c r="B110" s="38" t="s">
        <v>627</v>
      </c>
    </row>
    <row r="111" spans="2:33" ht="15" customHeight="1" x14ac:dyDescent="0.65">
      <c r="B111" s="38" t="s">
        <v>606</v>
      </c>
    </row>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C765B7-A675-4943-963D-0F6CEE47F15D}">
  <dimension ref="A1:AH2837"/>
  <sheetViews>
    <sheetView workbookViewId="0">
      <pane xSplit="2" ySplit="1" topLeftCell="C2" activePane="bottomRight" state="frozen"/>
      <selection pane="topRight" activeCell="C1" sqref="C1"/>
      <selection pane="bottomLeft" activeCell="A2" sqref="A2"/>
      <selection pane="bottomRight" activeCell="J44" sqref="J44"/>
    </sheetView>
  </sheetViews>
  <sheetFormatPr defaultColWidth="8.7265625" defaultRowHeight="15" customHeight="1" x14ac:dyDescent="0.65"/>
  <cols>
    <col min="1" max="1" width="19.86328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434</v>
      </c>
      <c r="B10" s="60" t="s">
        <v>78</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79</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80</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81</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435</v>
      </c>
      <c r="B16" s="66" t="s">
        <v>82</v>
      </c>
      <c r="C16" s="67">
        <v>11.828412999999999</v>
      </c>
      <c r="D16" s="67">
        <v>12.317411</v>
      </c>
      <c r="E16" s="67">
        <v>12.668136000000001</v>
      </c>
      <c r="F16" s="67">
        <v>12.860077</v>
      </c>
      <c r="G16" s="67">
        <v>13.04087</v>
      </c>
      <c r="H16" s="67">
        <v>13.143864000000001</v>
      </c>
      <c r="I16" s="67">
        <v>13.308415999999999</v>
      </c>
      <c r="J16" s="67">
        <v>13.288779</v>
      </c>
      <c r="K16" s="67">
        <v>13.312295000000001</v>
      </c>
      <c r="L16" s="67">
        <v>13.240861000000001</v>
      </c>
      <c r="M16" s="67">
        <v>13.273460999999999</v>
      </c>
      <c r="N16" s="67">
        <v>13.304527999999999</v>
      </c>
      <c r="O16" s="67">
        <v>13.258546000000001</v>
      </c>
      <c r="P16" s="67">
        <v>13.227854000000001</v>
      </c>
      <c r="Q16" s="67">
        <v>13.170089000000001</v>
      </c>
      <c r="R16" s="67">
        <v>13.155234999999999</v>
      </c>
      <c r="S16" s="67">
        <v>13.109235999999999</v>
      </c>
      <c r="T16" s="67">
        <v>13.059265</v>
      </c>
      <c r="U16" s="67">
        <v>12.962479</v>
      </c>
      <c r="V16" s="67">
        <v>12.830216999999999</v>
      </c>
      <c r="W16" s="67">
        <v>12.859726999999999</v>
      </c>
      <c r="X16" s="67">
        <v>12.929422000000001</v>
      </c>
      <c r="Y16" s="67">
        <v>13.063684</v>
      </c>
      <c r="Z16" s="67">
        <v>13.097238000000001</v>
      </c>
      <c r="AA16" s="67">
        <v>13.129096000000001</v>
      </c>
      <c r="AB16" s="67">
        <v>13.032037000000001</v>
      </c>
      <c r="AC16" s="67">
        <v>13.064216</v>
      </c>
      <c r="AD16" s="67">
        <v>13.201051</v>
      </c>
      <c r="AE16" s="67">
        <v>13.238148000000001</v>
      </c>
      <c r="AF16" s="68">
        <v>4.0299999999999997E-3</v>
      </c>
      <c r="AG16" s="38"/>
    </row>
    <row r="17" spans="1:33" ht="15" customHeight="1" x14ac:dyDescent="0.65">
      <c r="A17" s="43" t="s">
        <v>436</v>
      </c>
      <c r="B17" s="66" t="s">
        <v>83</v>
      </c>
      <c r="C17" s="67">
        <v>0.43645099999999998</v>
      </c>
      <c r="D17" s="67">
        <v>0.40578799999999998</v>
      </c>
      <c r="E17" s="67">
        <v>0.38200000000000001</v>
      </c>
      <c r="F17" s="67">
        <v>0.45424100000000001</v>
      </c>
      <c r="G17" s="67">
        <v>0.47660200000000003</v>
      </c>
      <c r="H17" s="67">
        <v>0.50541999999999998</v>
      </c>
      <c r="I17" s="67">
        <v>0.551674</v>
      </c>
      <c r="J17" s="67">
        <v>0.56236900000000001</v>
      </c>
      <c r="K17" s="67">
        <v>0.60036800000000001</v>
      </c>
      <c r="L17" s="67">
        <v>0.60017299999999996</v>
      </c>
      <c r="M17" s="67">
        <v>0.63000199999999995</v>
      </c>
      <c r="N17" s="67">
        <v>0.65393400000000002</v>
      </c>
      <c r="O17" s="67">
        <v>0.60891499999999998</v>
      </c>
      <c r="P17" s="67">
        <v>0.56296100000000004</v>
      </c>
      <c r="Q17" s="67">
        <v>0.56128</v>
      </c>
      <c r="R17" s="67">
        <v>0.601912</v>
      </c>
      <c r="S17" s="67">
        <v>0.64548799999999995</v>
      </c>
      <c r="T17" s="67">
        <v>0.67734899999999998</v>
      </c>
      <c r="U17" s="67">
        <v>0.64909899999999998</v>
      </c>
      <c r="V17" s="67">
        <v>0.62270099999999995</v>
      </c>
      <c r="W17" s="67">
        <v>0.61865099999999995</v>
      </c>
      <c r="X17" s="67">
        <v>0.61594300000000002</v>
      </c>
      <c r="Y17" s="67">
        <v>0.67054100000000005</v>
      </c>
      <c r="Z17" s="67">
        <v>0.69927799999999996</v>
      </c>
      <c r="AA17" s="67">
        <v>0.73988900000000002</v>
      </c>
      <c r="AB17" s="67">
        <v>0.74507299999999999</v>
      </c>
      <c r="AC17" s="67">
        <v>0.76454299999999997</v>
      </c>
      <c r="AD17" s="67">
        <v>0.75924100000000005</v>
      </c>
      <c r="AE17" s="67">
        <v>0.72814500000000004</v>
      </c>
      <c r="AF17" s="68">
        <v>1.8447999999999999E-2</v>
      </c>
      <c r="AG17" s="38"/>
    </row>
    <row r="18" spans="1:33" ht="15" customHeight="1" x14ac:dyDescent="0.65">
      <c r="A18" s="43" t="s">
        <v>437</v>
      </c>
      <c r="B18" s="66" t="s">
        <v>84</v>
      </c>
      <c r="C18" s="67">
        <v>11.391961</v>
      </c>
      <c r="D18" s="67">
        <v>11.911623000000001</v>
      </c>
      <c r="E18" s="67">
        <v>12.286136000000001</v>
      </c>
      <c r="F18" s="67">
        <v>12.405836000000001</v>
      </c>
      <c r="G18" s="67">
        <v>12.564268</v>
      </c>
      <c r="H18" s="67">
        <v>12.638444</v>
      </c>
      <c r="I18" s="67">
        <v>12.756741999999999</v>
      </c>
      <c r="J18" s="67">
        <v>12.72641</v>
      </c>
      <c r="K18" s="67">
        <v>12.711926999999999</v>
      </c>
      <c r="L18" s="67">
        <v>12.640687</v>
      </c>
      <c r="M18" s="67">
        <v>12.643459</v>
      </c>
      <c r="N18" s="67">
        <v>12.650594</v>
      </c>
      <c r="O18" s="67">
        <v>12.649630999999999</v>
      </c>
      <c r="P18" s="67">
        <v>12.664894</v>
      </c>
      <c r="Q18" s="67">
        <v>12.608809000000001</v>
      </c>
      <c r="R18" s="67">
        <v>12.553323000000001</v>
      </c>
      <c r="S18" s="67">
        <v>12.463748000000001</v>
      </c>
      <c r="T18" s="67">
        <v>12.381916</v>
      </c>
      <c r="U18" s="67">
        <v>12.313378999999999</v>
      </c>
      <c r="V18" s="67">
        <v>12.207516</v>
      </c>
      <c r="W18" s="67">
        <v>12.241076</v>
      </c>
      <c r="X18" s="67">
        <v>12.313478999999999</v>
      </c>
      <c r="Y18" s="67">
        <v>12.393143</v>
      </c>
      <c r="Z18" s="67">
        <v>12.397959999999999</v>
      </c>
      <c r="AA18" s="67">
        <v>12.389208</v>
      </c>
      <c r="AB18" s="67">
        <v>12.286963</v>
      </c>
      <c r="AC18" s="67">
        <v>12.299671999999999</v>
      </c>
      <c r="AD18" s="67">
        <v>12.441811</v>
      </c>
      <c r="AE18" s="67">
        <v>12.510002</v>
      </c>
      <c r="AF18" s="68">
        <v>3.349E-3</v>
      </c>
      <c r="AG18" s="38"/>
    </row>
    <row r="19" spans="1:33" ht="15" customHeight="1" x14ac:dyDescent="0.65">
      <c r="A19" s="43" t="s">
        <v>438</v>
      </c>
      <c r="B19" s="66" t="s">
        <v>85</v>
      </c>
      <c r="C19" s="67">
        <v>2.8143750000000001</v>
      </c>
      <c r="D19" s="67">
        <v>3.4323570000000001</v>
      </c>
      <c r="E19" s="67">
        <v>3.7852549999999998</v>
      </c>
      <c r="F19" s="67">
        <v>3.714477</v>
      </c>
      <c r="G19" s="67">
        <v>3.5692279999999998</v>
      </c>
      <c r="H19" s="67">
        <v>3.6300080000000001</v>
      </c>
      <c r="I19" s="67">
        <v>3.5685880000000001</v>
      </c>
      <c r="J19" s="67">
        <v>3.656625</v>
      </c>
      <c r="K19" s="67">
        <v>3.6410710000000002</v>
      </c>
      <c r="L19" s="67">
        <v>3.6865429999999999</v>
      </c>
      <c r="M19" s="67">
        <v>3.7116129999999998</v>
      </c>
      <c r="N19" s="67">
        <v>3.6603880000000002</v>
      </c>
      <c r="O19" s="67">
        <v>3.725044</v>
      </c>
      <c r="P19" s="67">
        <v>3.772062</v>
      </c>
      <c r="Q19" s="67">
        <v>3.8114880000000002</v>
      </c>
      <c r="R19" s="67">
        <v>3.8008229999999998</v>
      </c>
      <c r="S19" s="67">
        <v>3.874444</v>
      </c>
      <c r="T19" s="67">
        <v>3.9282339999999998</v>
      </c>
      <c r="U19" s="67">
        <v>4.0325350000000002</v>
      </c>
      <c r="V19" s="67">
        <v>4.1801500000000003</v>
      </c>
      <c r="W19" s="67">
        <v>4.1641560000000002</v>
      </c>
      <c r="X19" s="67">
        <v>4.0675059999999998</v>
      </c>
      <c r="Y19" s="67">
        <v>3.9746419999999998</v>
      </c>
      <c r="Z19" s="67">
        <v>3.916458</v>
      </c>
      <c r="AA19" s="67">
        <v>3.9220820000000001</v>
      </c>
      <c r="AB19" s="67">
        <v>3.9684349999999999</v>
      </c>
      <c r="AC19" s="67">
        <v>3.9202720000000002</v>
      </c>
      <c r="AD19" s="67">
        <v>3.8041930000000002</v>
      </c>
      <c r="AE19" s="67">
        <v>3.7092299999999998</v>
      </c>
      <c r="AF19" s="68">
        <v>9.9089999999999994E-3</v>
      </c>
      <c r="AG19" s="38"/>
    </row>
    <row r="20" spans="1:33" ht="15" customHeight="1" x14ac:dyDescent="0.65">
      <c r="A20" s="43" t="s">
        <v>439</v>
      </c>
      <c r="B20" s="66" t="s">
        <v>86</v>
      </c>
      <c r="C20" s="67">
        <v>6.274</v>
      </c>
      <c r="D20" s="67">
        <v>6.7510000000000003</v>
      </c>
      <c r="E20" s="67">
        <v>7.0114400000000003</v>
      </c>
      <c r="F20" s="67">
        <v>6.9421210000000002</v>
      </c>
      <c r="G20" s="67">
        <v>6.7860100000000001</v>
      </c>
      <c r="H20" s="67">
        <v>6.9115469999999997</v>
      </c>
      <c r="I20" s="67">
        <v>6.8844649999999996</v>
      </c>
      <c r="J20" s="67">
        <v>7.0033799999999999</v>
      </c>
      <c r="K20" s="67">
        <v>7.0459079999999998</v>
      </c>
      <c r="L20" s="67">
        <v>7.0791649999999997</v>
      </c>
      <c r="M20" s="67">
        <v>7.0837250000000003</v>
      </c>
      <c r="N20" s="67">
        <v>7.0042400000000002</v>
      </c>
      <c r="O20" s="67">
        <v>7.068397</v>
      </c>
      <c r="P20" s="67">
        <v>7.131424</v>
      </c>
      <c r="Q20" s="67">
        <v>7.1280070000000002</v>
      </c>
      <c r="R20" s="67">
        <v>7.1006450000000001</v>
      </c>
      <c r="S20" s="67">
        <v>7.130846</v>
      </c>
      <c r="T20" s="67">
        <v>7.1797279999999999</v>
      </c>
      <c r="U20" s="67">
        <v>7.2051290000000003</v>
      </c>
      <c r="V20" s="67">
        <v>7.3635760000000001</v>
      </c>
      <c r="W20" s="67">
        <v>7.3365780000000003</v>
      </c>
      <c r="X20" s="67">
        <v>7.2538460000000002</v>
      </c>
      <c r="Y20" s="67">
        <v>7.1317979999999999</v>
      </c>
      <c r="Z20" s="67">
        <v>7.0743099999999997</v>
      </c>
      <c r="AA20" s="67">
        <v>6.9566140000000001</v>
      </c>
      <c r="AB20" s="67">
        <v>6.9715410000000002</v>
      </c>
      <c r="AC20" s="67">
        <v>6.9134529999999996</v>
      </c>
      <c r="AD20" s="67">
        <v>6.7632329999999996</v>
      </c>
      <c r="AE20" s="67">
        <v>6.6499560000000004</v>
      </c>
      <c r="AF20" s="68">
        <v>2.081E-3</v>
      </c>
      <c r="AG20" s="38"/>
    </row>
    <row r="21" spans="1:33" ht="15" customHeight="1" x14ac:dyDescent="0.65">
      <c r="A21" s="43" t="s">
        <v>440</v>
      </c>
      <c r="B21" s="66" t="s">
        <v>87</v>
      </c>
      <c r="C21" s="67">
        <v>3.459625</v>
      </c>
      <c r="D21" s="67">
        <v>3.3186429999999998</v>
      </c>
      <c r="E21" s="67">
        <v>3.2261850000000001</v>
      </c>
      <c r="F21" s="67">
        <v>3.2276440000000002</v>
      </c>
      <c r="G21" s="67">
        <v>3.2167829999999999</v>
      </c>
      <c r="H21" s="67">
        <v>3.2815379999999998</v>
      </c>
      <c r="I21" s="67">
        <v>3.315877</v>
      </c>
      <c r="J21" s="67">
        <v>3.3467549999999999</v>
      </c>
      <c r="K21" s="67">
        <v>3.4048370000000001</v>
      </c>
      <c r="L21" s="67">
        <v>3.3926229999999999</v>
      </c>
      <c r="M21" s="67">
        <v>3.372112</v>
      </c>
      <c r="N21" s="67">
        <v>3.343852</v>
      </c>
      <c r="O21" s="67">
        <v>3.3433519999999999</v>
      </c>
      <c r="P21" s="67">
        <v>3.359362</v>
      </c>
      <c r="Q21" s="67">
        <v>3.316519</v>
      </c>
      <c r="R21" s="67">
        <v>3.2998210000000001</v>
      </c>
      <c r="S21" s="67">
        <v>3.256402</v>
      </c>
      <c r="T21" s="67">
        <v>3.2514940000000001</v>
      </c>
      <c r="U21" s="67">
        <v>3.1725940000000001</v>
      </c>
      <c r="V21" s="67">
        <v>3.183427</v>
      </c>
      <c r="W21" s="67">
        <v>3.1724220000000001</v>
      </c>
      <c r="X21" s="67">
        <v>3.18634</v>
      </c>
      <c r="Y21" s="67">
        <v>3.1571570000000002</v>
      </c>
      <c r="Z21" s="67">
        <v>3.1578520000000001</v>
      </c>
      <c r="AA21" s="67">
        <v>3.0345330000000001</v>
      </c>
      <c r="AB21" s="67">
        <v>3.003107</v>
      </c>
      <c r="AC21" s="67">
        <v>2.9931809999999999</v>
      </c>
      <c r="AD21" s="67">
        <v>2.9590399999999999</v>
      </c>
      <c r="AE21" s="67">
        <v>2.940725</v>
      </c>
      <c r="AF21" s="68">
        <v>-5.7869999999999996E-3</v>
      </c>
      <c r="AG21" s="38"/>
    </row>
    <row r="22" spans="1:33" ht="15" customHeight="1" x14ac:dyDescent="0.65">
      <c r="A22" s="43" t="s">
        <v>441</v>
      </c>
      <c r="B22" s="66" t="s">
        <v>88</v>
      </c>
      <c r="C22" s="67">
        <v>0.57399999999999995</v>
      </c>
      <c r="D22" s="67">
        <v>0.28999999999999998</v>
      </c>
      <c r="E22" s="67">
        <v>0.111</v>
      </c>
      <c r="F22" s="67">
        <v>5.4109999999999998E-2</v>
      </c>
      <c r="G22" s="67">
        <v>0.10617</v>
      </c>
      <c r="H22" s="67">
        <v>0.10548</v>
      </c>
      <c r="I22" s="67">
        <v>7.0080000000000003E-2</v>
      </c>
      <c r="J22" s="67">
        <v>0.06</v>
      </c>
      <c r="K22" s="67">
        <v>0.06</v>
      </c>
      <c r="L22" s="67">
        <v>0.06</v>
      </c>
      <c r="M22" s="67">
        <v>0</v>
      </c>
      <c r="N22" s="67">
        <v>0</v>
      </c>
      <c r="O22" s="67">
        <v>0</v>
      </c>
      <c r="P22" s="67">
        <v>0</v>
      </c>
      <c r="Q22" s="67">
        <v>0</v>
      </c>
      <c r="R22" s="67">
        <v>0</v>
      </c>
      <c r="S22" s="67">
        <v>0</v>
      </c>
      <c r="T22" s="67">
        <v>0</v>
      </c>
      <c r="U22" s="67">
        <v>0</v>
      </c>
      <c r="V22" s="67">
        <v>0</v>
      </c>
      <c r="W22" s="67">
        <v>0</v>
      </c>
      <c r="X22" s="67">
        <v>0</v>
      </c>
      <c r="Y22" s="67">
        <v>0</v>
      </c>
      <c r="Z22" s="67">
        <v>0</v>
      </c>
      <c r="AA22" s="67">
        <v>0</v>
      </c>
      <c r="AB22" s="67">
        <v>0</v>
      </c>
      <c r="AC22" s="67">
        <v>0</v>
      </c>
      <c r="AD22" s="67">
        <v>0</v>
      </c>
      <c r="AE22" s="67">
        <v>0</v>
      </c>
      <c r="AF22" s="68" t="s">
        <v>613</v>
      </c>
      <c r="AG22" s="38"/>
    </row>
    <row r="23" spans="1:33" ht="15" customHeight="1" x14ac:dyDescent="0.65">
      <c r="A23" s="43" t="s">
        <v>442</v>
      </c>
      <c r="B23" s="65" t="s">
        <v>89</v>
      </c>
      <c r="C23" s="69">
        <v>15.216787999999999</v>
      </c>
      <c r="D23" s="69">
        <v>16.039767999999999</v>
      </c>
      <c r="E23" s="69">
        <v>16.56439</v>
      </c>
      <c r="F23" s="69">
        <v>16.628664000000001</v>
      </c>
      <c r="G23" s="69">
        <v>16.716269</v>
      </c>
      <c r="H23" s="69">
        <v>16.879352999999998</v>
      </c>
      <c r="I23" s="69">
        <v>16.947084</v>
      </c>
      <c r="J23" s="69">
        <v>17.005403999999999</v>
      </c>
      <c r="K23" s="69">
        <v>17.013365</v>
      </c>
      <c r="L23" s="69">
        <v>16.987401999999999</v>
      </c>
      <c r="M23" s="69">
        <v>16.985073</v>
      </c>
      <c r="N23" s="69">
        <v>16.964915999999999</v>
      </c>
      <c r="O23" s="69">
        <v>16.983591000000001</v>
      </c>
      <c r="P23" s="69">
        <v>16.999915999999999</v>
      </c>
      <c r="Q23" s="69">
        <v>16.981577000000001</v>
      </c>
      <c r="R23" s="69">
        <v>16.956059</v>
      </c>
      <c r="S23" s="69">
        <v>16.983678999999999</v>
      </c>
      <c r="T23" s="69">
        <v>16.987499</v>
      </c>
      <c r="U23" s="69">
        <v>16.995014000000001</v>
      </c>
      <c r="V23" s="69">
        <v>17.010366000000001</v>
      </c>
      <c r="W23" s="69">
        <v>17.023883999999999</v>
      </c>
      <c r="X23" s="69">
        <v>16.996929000000002</v>
      </c>
      <c r="Y23" s="69">
        <v>17.038323999999999</v>
      </c>
      <c r="Z23" s="69">
        <v>17.013694999999998</v>
      </c>
      <c r="AA23" s="69">
        <v>17.051178</v>
      </c>
      <c r="AB23" s="69">
        <v>17.000471000000001</v>
      </c>
      <c r="AC23" s="69">
        <v>16.984487999999999</v>
      </c>
      <c r="AD23" s="69">
        <v>17.005243</v>
      </c>
      <c r="AE23" s="69">
        <v>16.947378</v>
      </c>
      <c r="AF23" s="70">
        <v>3.8539999999999998E-3</v>
      </c>
      <c r="AG23" s="38"/>
    </row>
    <row r="24" spans="1:33" ht="15" customHeight="1" x14ac:dyDescent="0.65">
      <c r="B24" s="38"/>
      <c r="C24" s="38"/>
      <c r="D24" s="38"/>
      <c r="E24" s="38"/>
      <c r="F24" s="38"/>
      <c r="G24" s="38"/>
      <c r="H24" s="38"/>
      <c r="I24" s="38"/>
      <c r="J24" s="38"/>
      <c r="K24" s="38"/>
      <c r="L24" s="38"/>
      <c r="M24" s="38"/>
      <c r="N24" s="38"/>
      <c r="O24" s="38"/>
      <c r="P24" s="38"/>
      <c r="Q24" s="38"/>
      <c r="R24" s="38"/>
      <c r="S24" s="38"/>
      <c r="T24" s="38"/>
      <c r="U24" s="38"/>
      <c r="V24" s="38"/>
      <c r="W24" s="38"/>
      <c r="X24" s="38"/>
      <c r="Y24" s="38"/>
      <c r="Z24" s="38"/>
      <c r="AA24" s="38"/>
      <c r="AB24" s="38"/>
      <c r="AC24" s="38"/>
      <c r="AD24" s="38"/>
      <c r="AE24" s="38"/>
      <c r="AF24" s="38"/>
      <c r="AG24" s="38"/>
    </row>
    <row r="25" spans="1:33" ht="15" customHeight="1" x14ac:dyDescent="0.65">
      <c r="A25" s="43" t="s">
        <v>443</v>
      </c>
      <c r="B25" s="66" t="s">
        <v>197</v>
      </c>
      <c r="C25" s="67">
        <v>-3.9870000000000001</v>
      </c>
      <c r="D25" s="67">
        <v>-4.2750000000000004</v>
      </c>
      <c r="E25" s="67">
        <v>-5.4866590000000004</v>
      </c>
      <c r="F25" s="67">
        <v>-5.6122529999999999</v>
      </c>
      <c r="G25" s="67">
        <v>-5.8420439999999996</v>
      </c>
      <c r="H25" s="67">
        <v>-5.898498</v>
      </c>
      <c r="I25" s="67">
        <v>-5.8985370000000001</v>
      </c>
      <c r="J25" s="67">
        <v>-5.9764989999999996</v>
      </c>
      <c r="K25" s="67">
        <v>-6.082668</v>
      </c>
      <c r="L25" s="67">
        <v>-6.1247129999999999</v>
      </c>
      <c r="M25" s="67">
        <v>-6.2503149999999996</v>
      </c>
      <c r="N25" s="67">
        <v>-6.3192370000000002</v>
      </c>
      <c r="O25" s="67">
        <v>-6.4736440000000002</v>
      </c>
      <c r="P25" s="67">
        <v>-6.5625119999999999</v>
      </c>
      <c r="Q25" s="67">
        <v>-6.6830489999999996</v>
      </c>
      <c r="R25" s="67">
        <v>-6.7095079999999996</v>
      </c>
      <c r="S25" s="67">
        <v>-6.7523799999999996</v>
      </c>
      <c r="T25" s="67">
        <v>-6.842689</v>
      </c>
      <c r="U25" s="67">
        <v>-6.7977569999999998</v>
      </c>
      <c r="V25" s="67">
        <v>-6.8125210000000003</v>
      </c>
      <c r="W25" s="67">
        <v>-6.8806989999999999</v>
      </c>
      <c r="X25" s="67">
        <v>-6.8838749999999997</v>
      </c>
      <c r="Y25" s="67">
        <v>-6.9146879999999999</v>
      </c>
      <c r="Z25" s="67">
        <v>-6.858117</v>
      </c>
      <c r="AA25" s="67">
        <v>-6.8244379999999998</v>
      </c>
      <c r="AB25" s="67">
        <v>-6.7056250000000004</v>
      </c>
      <c r="AC25" s="67">
        <v>-6.6585549999999998</v>
      </c>
      <c r="AD25" s="67">
        <v>-6.6247319999999998</v>
      </c>
      <c r="AE25" s="67">
        <v>-6.4314210000000003</v>
      </c>
      <c r="AF25" s="68">
        <v>1.7224E-2</v>
      </c>
      <c r="AG25" s="38"/>
    </row>
    <row r="26" spans="1:33" ht="15" customHeight="1" x14ac:dyDescent="0.65">
      <c r="A26" s="43" t="s">
        <v>444</v>
      </c>
      <c r="B26" s="66" t="s">
        <v>198</v>
      </c>
      <c r="C26" s="67">
        <v>1.016</v>
      </c>
      <c r="D26" s="67">
        <v>1.0269999999999999</v>
      </c>
      <c r="E26" s="67">
        <v>0.57503000000000004</v>
      </c>
      <c r="F26" s="67">
        <v>0.58379400000000004</v>
      </c>
      <c r="G26" s="67">
        <v>0.651779</v>
      </c>
      <c r="H26" s="67">
        <v>0.68211500000000003</v>
      </c>
      <c r="I26" s="67">
        <v>0.68209799999999998</v>
      </c>
      <c r="J26" s="67">
        <v>0.67825999999999997</v>
      </c>
      <c r="K26" s="67">
        <v>0.68942000000000003</v>
      </c>
      <c r="L26" s="67">
        <v>0.70274199999999998</v>
      </c>
      <c r="M26" s="67">
        <v>0.70090300000000005</v>
      </c>
      <c r="N26" s="67">
        <v>0.709978</v>
      </c>
      <c r="O26" s="67">
        <v>0.71134799999999998</v>
      </c>
      <c r="P26" s="67">
        <v>0.727163</v>
      </c>
      <c r="Q26" s="67">
        <v>0.72629900000000003</v>
      </c>
      <c r="R26" s="67">
        <v>0.73666799999999999</v>
      </c>
      <c r="S26" s="67">
        <v>0.74345000000000006</v>
      </c>
      <c r="T26" s="67">
        <v>0.75196300000000005</v>
      </c>
      <c r="U26" s="67">
        <v>0.75730799999999998</v>
      </c>
      <c r="V26" s="67">
        <v>0.76935100000000001</v>
      </c>
      <c r="W26" s="67">
        <v>0.769231</v>
      </c>
      <c r="X26" s="67">
        <v>0.77193699999999998</v>
      </c>
      <c r="Y26" s="67">
        <v>0.76996900000000001</v>
      </c>
      <c r="Z26" s="67">
        <v>0.78286299999999998</v>
      </c>
      <c r="AA26" s="67">
        <v>0.76741000000000004</v>
      </c>
      <c r="AB26" s="67">
        <v>0.780613</v>
      </c>
      <c r="AC26" s="67">
        <v>0.80513400000000002</v>
      </c>
      <c r="AD26" s="67">
        <v>0.81010400000000005</v>
      </c>
      <c r="AE26" s="67">
        <v>0.773733</v>
      </c>
      <c r="AF26" s="68">
        <v>-9.6810000000000004E-3</v>
      </c>
      <c r="AG26" s="38"/>
    </row>
    <row r="27" spans="1:33" ht="15" customHeight="1" x14ac:dyDescent="0.65">
      <c r="A27" s="43" t="s">
        <v>445</v>
      </c>
      <c r="B27" s="66" t="s">
        <v>199</v>
      </c>
      <c r="C27" s="67">
        <v>0.71</v>
      </c>
      <c r="D27" s="67">
        <v>0.745</v>
      </c>
      <c r="E27" s="67">
        <v>0.64638899999999999</v>
      </c>
      <c r="F27" s="67">
        <v>0.64619000000000004</v>
      </c>
      <c r="G27" s="67">
        <v>0.59906099999999995</v>
      </c>
      <c r="H27" s="67">
        <v>0.58826800000000001</v>
      </c>
      <c r="I27" s="67">
        <v>0.58643299999999998</v>
      </c>
      <c r="J27" s="67">
        <v>0.58459799999999995</v>
      </c>
      <c r="K27" s="67">
        <v>0.58276300000000003</v>
      </c>
      <c r="L27" s="67">
        <v>0.58930300000000002</v>
      </c>
      <c r="M27" s="67">
        <v>0.57909299999999997</v>
      </c>
      <c r="N27" s="67">
        <v>0.57725800000000005</v>
      </c>
      <c r="O27" s="67">
        <v>0.57542300000000002</v>
      </c>
      <c r="P27" s="67">
        <v>0.57358799999999999</v>
      </c>
      <c r="Q27" s="67">
        <v>0.57175299999999996</v>
      </c>
      <c r="R27" s="67">
        <v>0.56991800000000004</v>
      </c>
      <c r="S27" s="67">
        <v>0.568083</v>
      </c>
      <c r="T27" s="67">
        <v>0.566249</v>
      </c>
      <c r="U27" s="67">
        <v>0.56441399999999997</v>
      </c>
      <c r="V27" s="67">
        <v>0.56200700000000003</v>
      </c>
      <c r="W27" s="67">
        <v>0.56022700000000003</v>
      </c>
      <c r="X27" s="67">
        <v>0.558338</v>
      </c>
      <c r="Y27" s="67">
        <v>0.55669400000000002</v>
      </c>
      <c r="Z27" s="67">
        <v>0.55485899999999999</v>
      </c>
      <c r="AA27" s="67">
        <v>0.55302399999999996</v>
      </c>
      <c r="AB27" s="67">
        <v>0.55118900000000004</v>
      </c>
      <c r="AC27" s="67">
        <v>0.54935400000000001</v>
      </c>
      <c r="AD27" s="67">
        <v>0.54752000000000001</v>
      </c>
      <c r="AE27" s="67">
        <v>0.54549300000000001</v>
      </c>
      <c r="AF27" s="68">
        <v>-9.3690000000000006E-3</v>
      </c>
      <c r="AG27" s="38"/>
    </row>
    <row r="28" spans="1:33" ht="15" customHeight="1" x14ac:dyDescent="0.65">
      <c r="A28" s="43" t="s">
        <v>446</v>
      </c>
      <c r="B28" s="66" t="s">
        <v>200</v>
      </c>
      <c r="C28" s="67">
        <v>0.443</v>
      </c>
      <c r="D28" s="67">
        <v>0.45500000000000002</v>
      </c>
      <c r="E28" s="67">
        <v>0.64136700000000002</v>
      </c>
      <c r="F28" s="67">
        <v>0.63812999999999998</v>
      </c>
      <c r="G28" s="67">
        <v>0.61907900000000005</v>
      </c>
      <c r="H28" s="67">
        <v>0.57197299999999995</v>
      </c>
      <c r="I28" s="67">
        <v>0.53284799999999999</v>
      </c>
      <c r="J28" s="67">
        <v>0.49857099999999999</v>
      </c>
      <c r="K28" s="67">
        <v>0.47134999999999999</v>
      </c>
      <c r="L28" s="67">
        <v>0.44977400000000001</v>
      </c>
      <c r="M28" s="67">
        <v>0.429647</v>
      </c>
      <c r="N28" s="67">
        <v>0.40834399999999998</v>
      </c>
      <c r="O28" s="67">
        <v>0.391953</v>
      </c>
      <c r="P28" s="67">
        <v>0.37299700000000002</v>
      </c>
      <c r="Q28" s="67">
        <v>0.37082500000000002</v>
      </c>
      <c r="R28" s="67">
        <v>0.366124</v>
      </c>
      <c r="S28" s="67">
        <v>0.36203999999999997</v>
      </c>
      <c r="T28" s="67">
        <v>0.35772999999999999</v>
      </c>
      <c r="U28" s="67">
        <v>0.35836200000000001</v>
      </c>
      <c r="V28" s="67">
        <v>0.35822500000000002</v>
      </c>
      <c r="W28" s="67">
        <v>0.35786099999999998</v>
      </c>
      <c r="X28" s="67">
        <v>0.36000300000000002</v>
      </c>
      <c r="Y28" s="67">
        <v>0.35978599999999999</v>
      </c>
      <c r="Z28" s="67">
        <v>0.36251699999999998</v>
      </c>
      <c r="AA28" s="67">
        <v>0.36956299999999997</v>
      </c>
      <c r="AB28" s="67">
        <v>0.36840699999999998</v>
      </c>
      <c r="AC28" s="67">
        <v>0.38090099999999999</v>
      </c>
      <c r="AD28" s="67">
        <v>0.387239</v>
      </c>
      <c r="AE28" s="67">
        <v>0.39354800000000001</v>
      </c>
      <c r="AF28" s="68">
        <v>-4.2180000000000004E-3</v>
      </c>
      <c r="AG28" s="38"/>
    </row>
    <row r="29" spans="1:33" ht="15" customHeight="1" x14ac:dyDescent="0.65">
      <c r="A29" s="43" t="s">
        <v>447</v>
      </c>
      <c r="B29" s="66" t="s">
        <v>201</v>
      </c>
      <c r="C29" s="67">
        <v>6.1559999999999997</v>
      </c>
      <c r="D29" s="67">
        <v>6.5019999999999998</v>
      </c>
      <c r="E29" s="67">
        <v>7.3494450000000002</v>
      </c>
      <c r="F29" s="67">
        <v>7.4803670000000002</v>
      </c>
      <c r="G29" s="67">
        <v>7.7119619999999998</v>
      </c>
      <c r="H29" s="67">
        <v>7.7408530000000004</v>
      </c>
      <c r="I29" s="67">
        <v>7.6999149999999998</v>
      </c>
      <c r="J29" s="67">
        <v>7.737927</v>
      </c>
      <c r="K29" s="67">
        <v>7.8262010000000002</v>
      </c>
      <c r="L29" s="67">
        <v>7.8665320000000003</v>
      </c>
      <c r="M29" s="67">
        <v>7.9599580000000003</v>
      </c>
      <c r="N29" s="67">
        <v>8.0148159999999997</v>
      </c>
      <c r="O29" s="67">
        <v>8.1523690000000002</v>
      </c>
      <c r="P29" s="67">
        <v>8.2362599999999997</v>
      </c>
      <c r="Q29" s="67">
        <v>8.3519260000000006</v>
      </c>
      <c r="R29" s="67">
        <v>8.3822179999999999</v>
      </c>
      <c r="S29" s="67">
        <v>8.4259540000000008</v>
      </c>
      <c r="T29" s="67">
        <v>8.5186309999999992</v>
      </c>
      <c r="U29" s="67">
        <v>8.4778400000000005</v>
      </c>
      <c r="V29" s="67">
        <v>8.5021039999999992</v>
      </c>
      <c r="W29" s="67">
        <v>8.5680180000000004</v>
      </c>
      <c r="X29" s="67">
        <v>8.5741530000000008</v>
      </c>
      <c r="Y29" s="67">
        <v>8.6011369999999996</v>
      </c>
      <c r="Z29" s="67">
        <v>8.5583559999999999</v>
      </c>
      <c r="AA29" s="67">
        <v>8.5144359999999999</v>
      </c>
      <c r="AB29" s="67">
        <v>8.4058329999999994</v>
      </c>
      <c r="AC29" s="67">
        <v>8.3939439999999994</v>
      </c>
      <c r="AD29" s="67">
        <v>8.3695950000000003</v>
      </c>
      <c r="AE29" s="67">
        <v>8.1441949999999999</v>
      </c>
      <c r="AF29" s="68">
        <v>1.0045999999999999E-2</v>
      </c>
      <c r="AG29" s="38"/>
    </row>
    <row r="30" spans="1:33" ht="15" customHeight="1" x14ac:dyDescent="0.65">
      <c r="A30" s="43" t="s">
        <v>448</v>
      </c>
      <c r="B30" s="66" t="s">
        <v>202</v>
      </c>
      <c r="C30" s="67">
        <v>1.01</v>
      </c>
      <c r="D30" s="67">
        <v>1.016</v>
      </c>
      <c r="E30" s="67">
        <v>0.92990300000000004</v>
      </c>
      <c r="F30" s="67">
        <v>0.95240199999999997</v>
      </c>
      <c r="G30" s="67">
        <v>0.95741200000000004</v>
      </c>
      <c r="H30" s="67">
        <v>0.94188799999999995</v>
      </c>
      <c r="I30" s="67">
        <v>0.96402900000000002</v>
      </c>
      <c r="J30" s="67">
        <v>0.973603</v>
      </c>
      <c r="K30" s="67">
        <v>1.0076430000000001</v>
      </c>
      <c r="L30" s="67">
        <v>0.98453100000000004</v>
      </c>
      <c r="M30" s="67">
        <v>0.99140399999999995</v>
      </c>
      <c r="N30" s="67">
        <v>0.98396300000000003</v>
      </c>
      <c r="O30" s="67">
        <v>1.0067520000000001</v>
      </c>
      <c r="P30" s="67">
        <v>1.0017689999999999</v>
      </c>
      <c r="Q30" s="67">
        <v>1.007274</v>
      </c>
      <c r="R30" s="67">
        <v>1.0074380000000001</v>
      </c>
      <c r="S30" s="67">
        <v>1.0092300000000001</v>
      </c>
      <c r="T30" s="67">
        <v>1.013738</v>
      </c>
      <c r="U30" s="67">
        <v>1.011498</v>
      </c>
      <c r="V30" s="67">
        <v>1.0099089999999999</v>
      </c>
      <c r="W30" s="67">
        <v>1.005269</v>
      </c>
      <c r="X30" s="67">
        <v>0.99675499999999995</v>
      </c>
      <c r="Y30" s="67">
        <v>0.99619000000000002</v>
      </c>
      <c r="Z30" s="67">
        <v>0.99468999999999996</v>
      </c>
      <c r="AA30" s="67">
        <v>0.97349399999999997</v>
      </c>
      <c r="AB30" s="67">
        <v>0.96989300000000001</v>
      </c>
      <c r="AC30" s="67">
        <v>0.97395600000000004</v>
      </c>
      <c r="AD30" s="67">
        <v>0.97454499999999999</v>
      </c>
      <c r="AE30" s="67">
        <v>0.96512399999999998</v>
      </c>
      <c r="AF30" s="68">
        <v>-1.622E-3</v>
      </c>
      <c r="AG30" s="38"/>
    </row>
    <row r="31" spans="1:33" ht="12.25" x14ac:dyDescent="0.65">
      <c r="A31" s="43" t="s">
        <v>449</v>
      </c>
      <c r="B31" s="66" t="s">
        <v>203</v>
      </c>
      <c r="C31" s="67">
        <v>2.9000000000000001E-2</v>
      </c>
      <c r="D31" s="67">
        <v>-6.0999999999999999E-2</v>
      </c>
      <c r="E31" s="67">
        <v>0</v>
      </c>
      <c r="F31" s="67">
        <v>0</v>
      </c>
      <c r="G31" s="67">
        <v>0</v>
      </c>
      <c r="H31" s="67">
        <v>0</v>
      </c>
      <c r="I31" s="67">
        <v>0</v>
      </c>
      <c r="J31" s="67">
        <v>0</v>
      </c>
      <c r="K31" s="67">
        <v>0</v>
      </c>
      <c r="L31" s="67">
        <v>0</v>
      </c>
      <c r="M31" s="67">
        <v>0</v>
      </c>
      <c r="N31" s="67">
        <v>0</v>
      </c>
      <c r="O31" s="67">
        <v>0</v>
      </c>
      <c r="P31" s="67">
        <v>0</v>
      </c>
      <c r="Q31" s="67">
        <v>0</v>
      </c>
      <c r="R31" s="67">
        <v>0</v>
      </c>
      <c r="S31" s="67">
        <v>0</v>
      </c>
      <c r="T31" s="67">
        <v>0</v>
      </c>
      <c r="U31" s="67">
        <v>0</v>
      </c>
      <c r="V31" s="67">
        <v>0</v>
      </c>
      <c r="W31" s="67">
        <v>0</v>
      </c>
      <c r="X31" s="67">
        <v>0</v>
      </c>
      <c r="Y31" s="67">
        <v>0</v>
      </c>
      <c r="Z31" s="67">
        <v>0</v>
      </c>
      <c r="AA31" s="67">
        <v>0</v>
      </c>
      <c r="AB31" s="67">
        <v>0</v>
      </c>
      <c r="AC31" s="67">
        <v>0</v>
      </c>
      <c r="AD31" s="67">
        <v>0</v>
      </c>
      <c r="AE31" s="67">
        <v>0</v>
      </c>
      <c r="AF31" s="68" t="s">
        <v>613</v>
      </c>
      <c r="AG31" s="38"/>
    </row>
    <row r="32" spans="1:33" ht="12.25" x14ac:dyDescent="0.65">
      <c r="A32" s="43" t="s">
        <v>450</v>
      </c>
      <c r="B32" s="66" t="s">
        <v>204</v>
      </c>
      <c r="C32" s="67">
        <v>5.9699749999999998</v>
      </c>
      <c r="D32" s="67">
        <v>6.296977</v>
      </c>
      <c r="E32" s="67">
        <v>6.4319179999999996</v>
      </c>
      <c r="F32" s="67">
        <v>6.4290310000000002</v>
      </c>
      <c r="G32" s="67">
        <v>6.5575539999999997</v>
      </c>
      <c r="H32" s="67">
        <v>6.4541130000000004</v>
      </c>
      <c r="I32" s="67">
        <v>6.365405</v>
      </c>
      <c r="J32" s="67">
        <v>6.2854109999999999</v>
      </c>
      <c r="K32" s="67">
        <v>6.2338209999999998</v>
      </c>
      <c r="L32" s="67">
        <v>6.2209989999999999</v>
      </c>
      <c r="M32" s="67">
        <v>6.2777099999999999</v>
      </c>
      <c r="N32" s="67">
        <v>6.3210569999999997</v>
      </c>
      <c r="O32" s="67">
        <v>6.4106740000000002</v>
      </c>
      <c r="P32" s="67">
        <v>6.4591070000000004</v>
      </c>
      <c r="Q32" s="67">
        <v>6.5548060000000001</v>
      </c>
      <c r="R32" s="67">
        <v>6.5949949999999999</v>
      </c>
      <c r="S32" s="67">
        <v>6.5962969999999999</v>
      </c>
      <c r="T32" s="67">
        <v>6.695856</v>
      </c>
      <c r="U32" s="67">
        <v>6.691878</v>
      </c>
      <c r="V32" s="67">
        <v>6.7411700000000003</v>
      </c>
      <c r="W32" s="67">
        <v>6.8641959999999997</v>
      </c>
      <c r="X32" s="67">
        <v>6.9634729999999996</v>
      </c>
      <c r="Y32" s="67">
        <v>7.0134230000000004</v>
      </c>
      <c r="Z32" s="67">
        <v>7.0499260000000001</v>
      </c>
      <c r="AA32" s="67">
        <v>7.0984809999999996</v>
      </c>
      <c r="AB32" s="67">
        <v>7.1375390000000003</v>
      </c>
      <c r="AC32" s="67">
        <v>7.1668159999999999</v>
      </c>
      <c r="AD32" s="67">
        <v>7.2011950000000002</v>
      </c>
      <c r="AE32" s="67">
        <v>7.2237090000000004</v>
      </c>
      <c r="AF32" s="68">
        <v>6.8310000000000003E-3</v>
      </c>
      <c r="AG32" s="38"/>
    </row>
    <row r="33" spans="1:33" ht="12.25" x14ac:dyDescent="0.65">
      <c r="A33" s="43" t="s">
        <v>451</v>
      </c>
      <c r="B33" s="66" t="s">
        <v>505</v>
      </c>
      <c r="C33" s="67">
        <v>1.151597</v>
      </c>
      <c r="D33" s="67">
        <v>1.173395</v>
      </c>
      <c r="E33" s="67">
        <v>1.2233290000000001</v>
      </c>
      <c r="F33" s="67">
        <v>1.2029510000000001</v>
      </c>
      <c r="G33" s="67">
        <v>1.1965600000000001</v>
      </c>
      <c r="H33" s="67">
        <v>1.1942820000000001</v>
      </c>
      <c r="I33" s="67">
        <v>1.136779</v>
      </c>
      <c r="J33" s="67">
        <v>1.1342950000000001</v>
      </c>
      <c r="K33" s="67">
        <v>1.131262</v>
      </c>
      <c r="L33" s="67">
        <v>1.128301</v>
      </c>
      <c r="M33" s="67">
        <v>1.125092</v>
      </c>
      <c r="N33" s="67">
        <v>1.1231139999999999</v>
      </c>
      <c r="O33" s="67">
        <v>1.1212930000000001</v>
      </c>
      <c r="P33" s="67">
        <v>1.1192610000000001</v>
      </c>
      <c r="Q33" s="67">
        <v>1.11697</v>
      </c>
      <c r="R33" s="67">
        <v>1.11527</v>
      </c>
      <c r="S33" s="67">
        <v>1.1139349999999999</v>
      </c>
      <c r="T33" s="67">
        <v>1.1128290000000001</v>
      </c>
      <c r="U33" s="67">
        <v>1.1123609999999999</v>
      </c>
      <c r="V33" s="67">
        <v>1.1118680000000001</v>
      </c>
      <c r="W33" s="67">
        <v>1.1120000000000001</v>
      </c>
      <c r="X33" s="67">
        <v>1.112441</v>
      </c>
      <c r="Y33" s="67">
        <v>1.1135759999999999</v>
      </c>
      <c r="Z33" s="67">
        <v>1.1150800000000001</v>
      </c>
      <c r="AA33" s="67">
        <v>1.1244940000000001</v>
      </c>
      <c r="AB33" s="67">
        <v>1.138954</v>
      </c>
      <c r="AC33" s="67">
        <v>1.1637489999999999</v>
      </c>
      <c r="AD33" s="67">
        <v>1.181888</v>
      </c>
      <c r="AE33" s="67">
        <v>1.1961409999999999</v>
      </c>
      <c r="AF33" s="68">
        <v>1.356E-3</v>
      </c>
      <c r="AG33" s="38"/>
    </row>
    <row r="34" spans="1:33" ht="12.25" x14ac:dyDescent="0.65">
      <c r="A34" s="43" t="s">
        <v>452</v>
      </c>
      <c r="B34" s="66" t="s">
        <v>632</v>
      </c>
      <c r="C34" s="67">
        <v>0.88826700000000003</v>
      </c>
      <c r="D34" s="67">
        <v>0.88663499999999995</v>
      </c>
      <c r="E34" s="67">
        <v>0.90816799999999998</v>
      </c>
      <c r="F34" s="67">
        <v>0.90070799999999995</v>
      </c>
      <c r="G34" s="67">
        <v>0.89525900000000003</v>
      </c>
      <c r="H34" s="67">
        <v>0.89078000000000002</v>
      </c>
      <c r="I34" s="67">
        <v>0.88468899999999995</v>
      </c>
      <c r="J34" s="67">
        <v>0.877112</v>
      </c>
      <c r="K34" s="67">
        <v>0.86830600000000002</v>
      </c>
      <c r="L34" s="67">
        <v>0.86020200000000002</v>
      </c>
      <c r="M34" s="67">
        <v>0.85241599999999995</v>
      </c>
      <c r="N34" s="67">
        <v>0.84707299999999996</v>
      </c>
      <c r="O34" s="67">
        <v>0.843028</v>
      </c>
      <c r="P34" s="67">
        <v>0.83882900000000005</v>
      </c>
      <c r="Q34" s="67">
        <v>0.83372199999999996</v>
      </c>
      <c r="R34" s="67">
        <v>0.83013300000000001</v>
      </c>
      <c r="S34" s="67">
        <v>0.82748999999999995</v>
      </c>
      <c r="T34" s="67">
        <v>0.82537700000000003</v>
      </c>
      <c r="U34" s="67">
        <v>0.82497500000000001</v>
      </c>
      <c r="V34" s="67">
        <v>0.82484500000000005</v>
      </c>
      <c r="W34" s="67">
        <v>0.82603800000000005</v>
      </c>
      <c r="X34" s="67">
        <v>0.82802200000000004</v>
      </c>
      <c r="Y34" s="67">
        <v>0.83152400000000004</v>
      </c>
      <c r="Z34" s="67">
        <v>0.83620399999999995</v>
      </c>
      <c r="AA34" s="67">
        <v>0.84243500000000004</v>
      </c>
      <c r="AB34" s="67">
        <v>0.85008099999999998</v>
      </c>
      <c r="AC34" s="67">
        <v>0.85816700000000001</v>
      </c>
      <c r="AD34" s="67">
        <v>0.86726999999999999</v>
      </c>
      <c r="AE34" s="67">
        <v>0.87801300000000004</v>
      </c>
      <c r="AF34" s="68">
        <v>-4.15E-4</v>
      </c>
      <c r="AG34" s="38"/>
    </row>
    <row r="35" spans="1:33" ht="12.25" x14ac:dyDescent="0.65">
      <c r="A35" s="43" t="s">
        <v>453</v>
      </c>
      <c r="B35" s="66" t="s">
        <v>205</v>
      </c>
      <c r="C35" s="67">
        <v>0.97899999999999998</v>
      </c>
      <c r="D35" s="67">
        <v>0.96047400000000005</v>
      </c>
      <c r="E35" s="67">
        <v>1.0262929999999999</v>
      </c>
      <c r="F35" s="67">
        <v>1.0217849999999999</v>
      </c>
      <c r="G35" s="67">
        <v>1.019358</v>
      </c>
      <c r="H35" s="67">
        <v>1.0179819999999999</v>
      </c>
      <c r="I35" s="67">
        <v>1.021285</v>
      </c>
      <c r="J35" s="67">
        <v>1.017118</v>
      </c>
      <c r="K35" s="67">
        <v>1.011808</v>
      </c>
      <c r="L35" s="67">
        <v>1.007296</v>
      </c>
      <c r="M35" s="67">
        <v>1.00319</v>
      </c>
      <c r="N35" s="67">
        <v>1.001611</v>
      </c>
      <c r="O35" s="67">
        <v>1.001428</v>
      </c>
      <c r="P35" s="67">
        <v>1.008569</v>
      </c>
      <c r="Q35" s="67">
        <v>1.0077050000000001</v>
      </c>
      <c r="R35" s="67">
        <v>1.008473</v>
      </c>
      <c r="S35" s="67">
        <v>1.010289</v>
      </c>
      <c r="T35" s="67">
        <v>1.012737</v>
      </c>
      <c r="U35" s="67">
        <v>1.0170250000000001</v>
      </c>
      <c r="V35" s="67">
        <v>1.0302579999999999</v>
      </c>
      <c r="W35" s="67">
        <v>1.0365839999999999</v>
      </c>
      <c r="X35" s="67">
        <v>1.043836</v>
      </c>
      <c r="Y35" s="67">
        <v>1.045533</v>
      </c>
      <c r="Z35" s="67">
        <v>1.0536099999999999</v>
      </c>
      <c r="AA35" s="67">
        <v>1.0651520000000001</v>
      </c>
      <c r="AB35" s="67">
        <v>1.0783689999999999</v>
      </c>
      <c r="AC35" s="67">
        <v>1.1023270000000001</v>
      </c>
      <c r="AD35" s="67">
        <v>1.1130720000000001</v>
      </c>
      <c r="AE35" s="67">
        <v>1.121086</v>
      </c>
      <c r="AF35" s="68">
        <v>4.8520000000000004E-3</v>
      </c>
      <c r="AG35" s="38"/>
    </row>
    <row r="36" spans="1:33" ht="12.25" x14ac:dyDescent="0.65">
      <c r="A36" s="43" t="s">
        <v>454</v>
      </c>
      <c r="B36" s="66" t="s">
        <v>206</v>
      </c>
      <c r="C36" s="67">
        <v>-9.0732999999999994E-2</v>
      </c>
      <c r="D36" s="67">
        <v>-7.3839000000000002E-2</v>
      </c>
      <c r="E36" s="67">
        <v>-0.11812499999999999</v>
      </c>
      <c r="F36" s="67">
        <v>-0.121077</v>
      </c>
      <c r="G36" s="67">
        <v>-0.124098</v>
      </c>
      <c r="H36" s="67">
        <v>-0.12720200000000001</v>
      </c>
      <c r="I36" s="67">
        <v>-0.136596</v>
      </c>
      <c r="J36" s="67">
        <v>-0.14000599999999999</v>
      </c>
      <c r="K36" s="67">
        <v>-0.14350099999999999</v>
      </c>
      <c r="L36" s="67">
        <v>-0.147094</v>
      </c>
      <c r="M36" s="67">
        <v>-0.15077299999999999</v>
      </c>
      <c r="N36" s="67">
        <v>-0.15453800000000001</v>
      </c>
      <c r="O36" s="67">
        <v>-0.15840000000000001</v>
      </c>
      <c r="P36" s="67">
        <v>-0.16974</v>
      </c>
      <c r="Q36" s="67">
        <v>-0.173982</v>
      </c>
      <c r="R36" s="67">
        <v>-0.178339</v>
      </c>
      <c r="S36" s="67">
        <v>-0.18279899999999999</v>
      </c>
      <c r="T36" s="67">
        <v>-0.187361</v>
      </c>
      <c r="U36" s="67">
        <v>-0.19205</v>
      </c>
      <c r="V36" s="67">
        <v>-0.20541300000000001</v>
      </c>
      <c r="W36" s="67">
        <v>-0.21054700000000001</v>
      </c>
      <c r="X36" s="67">
        <v>-0.215813</v>
      </c>
      <c r="Y36" s="67">
        <v>-0.214009</v>
      </c>
      <c r="Z36" s="67">
        <v>-0.21740599999999999</v>
      </c>
      <c r="AA36" s="67">
        <v>-0.222717</v>
      </c>
      <c r="AB36" s="67">
        <v>-0.22828799999999999</v>
      </c>
      <c r="AC36" s="67">
        <v>-0.24415999999999999</v>
      </c>
      <c r="AD36" s="67">
        <v>-0.24580199999999999</v>
      </c>
      <c r="AE36" s="67">
        <v>-0.24307300000000001</v>
      </c>
      <c r="AF36" s="68">
        <v>3.5820999999999999E-2</v>
      </c>
      <c r="AG36" s="38"/>
    </row>
    <row r="37" spans="1:33" ht="12.25" x14ac:dyDescent="0.65">
      <c r="A37" s="43" t="s">
        <v>456</v>
      </c>
      <c r="B37" s="66" t="s">
        <v>208</v>
      </c>
      <c r="C37" s="67">
        <v>0.103046</v>
      </c>
      <c r="D37" s="67">
        <v>9.7053E-2</v>
      </c>
      <c r="E37" s="67">
        <v>0.112022</v>
      </c>
      <c r="F37" s="67">
        <v>0.10396</v>
      </c>
      <c r="G37" s="67">
        <v>0.10224999999999999</v>
      </c>
      <c r="H37" s="67">
        <v>0.103813</v>
      </c>
      <c r="I37" s="67">
        <v>7.9212000000000005E-2</v>
      </c>
      <c r="J37" s="67">
        <v>8.3934999999999996E-2</v>
      </c>
      <c r="K37" s="67">
        <v>8.8371000000000005E-2</v>
      </c>
      <c r="L37" s="67">
        <v>9.0935000000000002E-2</v>
      </c>
      <c r="M37" s="67">
        <v>9.0301000000000006E-2</v>
      </c>
      <c r="N37" s="67">
        <v>9.1918E-2</v>
      </c>
      <c r="O37" s="67">
        <v>9.0519000000000002E-2</v>
      </c>
      <c r="P37" s="67">
        <v>8.8805999999999996E-2</v>
      </c>
      <c r="Q37" s="67">
        <v>8.7027999999999994E-2</v>
      </c>
      <c r="R37" s="67">
        <v>8.5183999999999996E-2</v>
      </c>
      <c r="S37" s="67">
        <v>8.3271999999999999E-2</v>
      </c>
      <c r="T37" s="67">
        <v>8.1551999999999999E-2</v>
      </c>
      <c r="U37" s="67">
        <v>7.9501000000000002E-2</v>
      </c>
      <c r="V37" s="67">
        <v>7.7378000000000002E-2</v>
      </c>
      <c r="W37" s="67">
        <v>7.5180999999999998E-2</v>
      </c>
      <c r="X37" s="67">
        <v>7.2909000000000002E-2</v>
      </c>
      <c r="Y37" s="67">
        <v>7.0562E-2</v>
      </c>
      <c r="Z37" s="67">
        <v>6.8136000000000002E-2</v>
      </c>
      <c r="AA37" s="67">
        <v>6.5630999999999995E-2</v>
      </c>
      <c r="AB37" s="67">
        <v>6.3045000000000004E-2</v>
      </c>
      <c r="AC37" s="67">
        <v>6.0377E-2</v>
      </c>
      <c r="AD37" s="67">
        <v>5.7681999999999997E-2</v>
      </c>
      <c r="AE37" s="67">
        <v>5.4987000000000001E-2</v>
      </c>
      <c r="AF37" s="68" t="s">
        <v>613</v>
      </c>
      <c r="AG37" s="38"/>
    </row>
    <row r="38" spans="1:33" ht="12.25" x14ac:dyDescent="0.65">
      <c r="A38" s="43" t="s">
        <v>457</v>
      </c>
      <c r="B38" s="66" t="s">
        <v>205</v>
      </c>
      <c r="C38" s="67">
        <v>0.107</v>
      </c>
      <c r="D38" s="67">
        <v>9.4228999999999993E-2</v>
      </c>
      <c r="E38" s="67">
        <v>0.104004</v>
      </c>
      <c r="F38" s="67">
        <v>9.5902000000000001E-2</v>
      </c>
      <c r="G38" s="67">
        <v>9.4152E-2</v>
      </c>
      <c r="H38" s="67">
        <v>9.5673999999999995E-2</v>
      </c>
      <c r="I38" s="67">
        <v>7.1032999999999999E-2</v>
      </c>
      <c r="J38" s="67">
        <v>7.5715000000000005E-2</v>
      </c>
      <c r="K38" s="67">
        <v>8.0109E-2</v>
      </c>
      <c r="L38" s="67">
        <v>8.2632999999999998E-2</v>
      </c>
      <c r="M38" s="67">
        <v>8.1957000000000002E-2</v>
      </c>
      <c r="N38" s="67">
        <v>8.3531999999999995E-2</v>
      </c>
      <c r="O38" s="67">
        <v>8.2090999999999997E-2</v>
      </c>
      <c r="P38" s="67">
        <v>8.0336000000000005E-2</v>
      </c>
      <c r="Q38" s="67">
        <v>7.8516000000000002E-2</v>
      </c>
      <c r="R38" s="67">
        <v>7.6629000000000003E-2</v>
      </c>
      <c r="S38" s="67">
        <v>7.4674000000000004E-2</v>
      </c>
      <c r="T38" s="67">
        <v>7.2911000000000004E-2</v>
      </c>
      <c r="U38" s="67">
        <v>7.0817000000000005E-2</v>
      </c>
      <c r="V38" s="67">
        <v>6.8650000000000003E-2</v>
      </c>
      <c r="W38" s="67">
        <v>6.6409999999999997E-2</v>
      </c>
      <c r="X38" s="67">
        <v>6.4094999999999999E-2</v>
      </c>
      <c r="Y38" s="67">
        <v>6.1703000000000001E-2</v>
      </c>
      <c r="Z38" s="67">
        <v>5.9233000000000001E-2</v>
      </c>
      <c r="AA38" s="67">
        <v>5.6682999999999997E-2</v>
      </c>
      <c r="AB38" s="67">
        <v>5.4052999999999997E-2</v>
      </c>
      <c r="AC38" s="67">
        <v>5.1339000000000003E-2</v>
      </c>
      <c r="AD38" s="67">
        <v>4.8599000000000003E-2</v>
      </c>
      <c r="AE38" s="67">
        <v>4.5858999999999997E-2</v>
      </c>
      <c r="AF38" s="68">
        <v>-2.9805999999999999E-2</v>
      </c>
      <c r="AG38" s="38"/>
    </row>
    <row r="39" spans="1:33" ht="12.25" x14ac:dyDescent="0.65">
      <c r="A39" s="43" t="s">
        <v>458</v>
      </c>
      <c r="B39" s="66" t="s">
        <v>206</v>
      </c>
      <c r="C39" s="67">
        <v>-3.9529999999999999E-3</v>
      </c>
      <c r="D39" s="67">
        <v>2.8249999999999998E-3</v>
      </c>
      <c r="E39" s="67">
        <v>8.0180000000000008E-3</v>
      </c>
      <c r="F39" s="67">
        <v>8.0579999999999992E-3</v>
      </c>
      <c r="G39" s="67">
        <v>8.0979999999999993E-3</v>
      </c>
      <c r="H39" s="67">
        <v>8.1390000000000004E-3</v>
      </c>
      <c r="I39" s="67">
        <v>8.1799999999999998E-3</v>
      </c>
      <c r="J39" s="67">
        <v>8.2199999999999999E-3</v>
      </c>
      <c r="K39" s="67">
        <v>8.2620000000000002E-3</v>
      </c>
      <c r="L39" s="67">
        <v>8.3029999999999996E-3</v>
      </c>
      <c r="M39" s="67">
        <v>8.3440000000000007E-3</v>
      </c>
      <c r="N39" s="67">
        <v>8.3859999999999994E-3</v>
      </c>
      <c r="O39" s="67">
        <v>8.4279999999999997E-3</v>
      </c>
      <c r="P39" s="67">
        <v>8.4700000000000001E-3</v>
      </c>
      <c r="Q39" s="67">
        <v>8.5120000000000005E-3</v>
      </c>
      <c r="R39" s="67">
        <v>8.5550000000000001E-3</v>
      </c>
      <c r="S39" s="67">
        <v>8.5979999999999997E-3</v>
      </c>
      <c r="T39" s="67">
        <v>8.6409999999999994E-3</v>
      </c>
      <c r="U39" s="67">
        <v>8.6840000000000007E-3</v>
      </c>
      <c r="V39" s="67">
        <v>8.7270000000000004E-3</v>
      </c>
      <c r="W39" s="67">
        <v>8.7709999999999993E-3</v>
      </c>
      <c r="X39" s="67">
        <v>8.8149999999999999E-3</v>
      </c>
      <c r="Y39" s="67">
        <v>8.8590000000000006E-3</v>
      </c>
      <c r="Z39" s="67">
        <v>8.9029999999999995E-3</v>
      </c>
      <c r="AA39" s="67">
        <v>8.9479999999999994E-3</v>
      </c>
      <c r="AB39" s="67">
        <v>8.9929999999999993E-3</v>
      </c>
      <c r="AC39" s="67">
        <v>9.0379999999999992E-3</v>
      </c>
      <c r="AD39" s="67">
        <v>9.0830000000000008E-3</v>
      </c>
      <c r="AE39" s="67">
        <v>9.1280000000000007E-3</v>
      </c>
      <c r="AF39" s="68" t="s">
        <v>613</v>
      </c>
      <c r="AG39" s="38"/>
    </row>
    <row r="40" spans="1:33" ht="12.25" x14ac:dyDescent="0.65">
      <c r="A40" s="43" t="s">
        <v>456</v>
      </c>
      <c r="B40" s="66" t="s">
        <v>660</v>
      </c>
      <c r="C40" s="67">
        <v>0.15696599999999999</v>
      </c>
      <c r="D40" s="67">
        <v>0.18584899999999999</v>
      </c>
      <c r="E40" s="67">
        <v>0.19922599999999999</v>
      </c>
      <c r="F40" s="67">
        <v>0.19447500000000001</v>
      </c>
      <c r="G40" s="67">
        <v>0.19520599999999999</v>
      </c>
      <c r="H40" s="67">
        <v>0.19587099999999999</v>
      </c>
      <c r="I40" s="67">
        <v>0.169574</v>
      </c>
      <c r="J40" s="67">
        <v>0.16946800000000001</v>
      </c>
      <c r="K40" s="67">
        <v>0.17105799999999999</v>
      </c>
      <c r="L40" s="67">
        <v>0.173509</v>
      </c>
      <c r="M40" s="67">
        <v>0.17861099999999999</v>
      </c>
      <c r="N40" s="67">
        <v>0.18016299999999999</v>
      </c>
      <c r="O40" s="67">
        <v>0.183723</v>
      </c>
      <c r="P40" s="67">
        <v>0.18753600000000001</v>
      </c>
      <c r="Q40" s="67">
        <v>0.192047</v>
      </c>
      <c r="R40" s="67">
        <v>0.195715</v>
      </c>
      <c r="S40" s="67">
        <v>0.198881</v>
      </c>
      <c r="T40" s="67">
        <v>0.20156499999999999</v>
      </c>
      <c r="U40" s="67">
        <v>0.20352000000000001</v>
      </c>
      <c r="V40" s="67">
        <v>0.20505499999999999</v>
      </c>
      <c r="W40" s="67">
        <v>0.20638000000000001</v>
      </c>
      <c r="X40" s="67">
        <v>0.20710400000000001</v>
      </c>
      <c r="Y40" s="67">
        <v>0.20721500000000001</v>
      </c>
      <c r="Z40" s="67">
        <v>0.20685000000000001</v>
      </c>
      <c r="AA40" s="67">
        <v>0.21198700000000001</v>
      </c>
      <c r="AB40" s="67">
        <v>0.22120899999999999</v>
      </c>
      <c r="AC40" s="67">
        <v>0.24021100000000001</v>
      </c>
      <c r="AD40" s="67">
        <v>0.25170199999999998</v>
      </c>
      <c r="AE40" s="67">
        <v>0.25795400000000002</v>
      </c>
      <c r="AF40" s="68">
        <v>1.7899000000000002E-2</v>
      </c>
      <c r="AG40" s="38"/>
    </row>
    <row r="41" spans="1:33" ht="12.25" x14ac:dyDescent="0.65">
      <c r="A41" s="43" t="s">
        <v>457</v>
      </c>
      <c r="B41" s="66" t="s">
        <v>205</v>
      </c>
      <c r="C41" s="67">
        <v>0.135765</v>
      </c>
      <c r="D41" s="67">
        <v>0.162187</v>
      </c>
      <c r="E41" s="67">
        <v>0.164766</v>
      </c>
      <c r="F41" s="67">
        <v>0.159584</v>
      </c>
      <c r="G41" s="67">
        <v>0.15987899999999999</v>
      </c>
      <c r="H41" s="67">
        <v>0.16010199999999999</v>
      </c>
      <c r="I41" s="67">
        <v>0.13335900000000001</v>
      </c>
      <c r="J41" s="67">
        <v>0.132799</v>
      </c>
      <c r="K41" s="67">
        <v>0.13393099999999999</v>
      </c>
      <c r="L41" s="67">
        <v>0.13591900000000001</v>
      </c>
      <c r="M41" s="67">
        <v>0.14055000000000001</v>
      </c>
      <c r="N41" s="67">
        <v>0.141627</v>
      </c>
      <c r="O41" s="67">
        <v>0.144705</v>
      </c>
      <c r="P41" s="67">
        <v>0.14802999999999999</v>
      </c>
      <c r="Q41" s="67">
        <v>0.15204699999999999</v>
      </c>
      <c r="R41" s="67">
        <v>0.15521499999999999</v>
      </c>
      <c r="S41" s="67">
        <v>0.15787499999999999</v>
      </c>
      <c r="T41" s="67">
        <v>0.16004599999999999</v>
      </c>
      <c r="U41" s="67">
        <v>0.16148299999999999</v>
      </c>
      <c r="V41" s="67">
        <v>0.162492</v>
      </c>
      <c r="W41" s="67">
        <v>0.16328400000000001</v>
      </c>
      <c r="X41" s="67">
        <v>0.16347</v>
      </c>
      <c r="Y41" s="67">
        <v>0.16303599999999999</v>
      </c>
      <c r="Z41" s="67">
        <v>0.16211900000000001</v>
      </c>
      <c r="AA41" s="67">
        <v>0.16669600000000001</v>
      </c>
      <c r="AB41" s="67">
        <v>0.17535300000000001</v>
      </c>
      <c r="AC41" s="67">
        <v>0.19378100000000001</v>
      </c>
      <c r="AD41" s="67">
        <v>0.20469200000000001</v>
      </c>
      <c r="AE41" s="67">
        <v>0.21035599999999999</v>
      </c>
      <c r="AF41" s="68">
        <v>1.5761000000000001E-2</v>
      </c>
      <c r="AG41" s="38"/>
    </row>
    <row r="42" spans="1:33" ht="12.25" x14ac:dyDescent="0.65">
      <c r="A42" s="43" t="s">
        <v>458</v>
      </c>
      <c r="B42" s="66" t="s">
        <v>206</v>
      </c>
      <c r="C42" s="67">
        <v>2.12E-2</v>
      </c>
      <c r="D42" s="67">
        <v>2.3661999999999999E-2</v>
      </c>
      <c r="E42" s="67">
        <v>3.4459999999999998E-2</v>
      </c>
      <c r="F42" s="67">
        <v>3.4890999999999998E-2</v>
      </c>
      <c r="G42" s="67">
        <v>3.5326999999999997E-2</v>
      </c>
      <c r="H42" s="67">
        <v>3.5769000000000002E-2</v>
      </c>
      <c r="I42" s="67">
        <v>3.6215999999999998E-2</v>
      </c>
      <c r="J42" s="67">
        <v>3.6667999999999999E-2</v>
      </c>
      <c r="K42" s="67">
        <v>3.7127E-2</v>
      </c>
      <c r="L42" s="67">
        <v>3.7590999999999999E-2</v>
      </c>
      <c r="M42" s="67">
        <v>3.8060999999999998E-2</v>
      </c>
      <c r="N42" s="67">
        <v>3.8536000000000001E-2</v>
      </c>
      <c r="O42" s="67">
        <v>3.9017999999999997E-2</v>
      </c>
      <c r="P42" s="67">
        <v>3.9505999999999999E-2</v>
      </c>
      <c r="Q42" s="67">
        <v>0.04</v>
      </c>
      <c r="R42" s="67">
        <v>4.0500000000000001E-2</v>
      </c>
      <c r="S42" s="67">
        <v>4.1006000000000001E-2</v>
      </c>
      <c r="T42" s="67">
        <v>4.1519E-2</v>
      </c>
      <c r="U42" s="67">
        <v>4.2037999999999999E-2</v>
      </c>
      <c r="V42" s="67">
        <v>4.2562999999999997E-2</v>
      </c>
      <c r="W42" s="67">
        <v>4.3095000000000001E-2</v>
      </c>
      <c r="X42" s="67">
        <v>4.3633999999999999E-2</v>
      </c>
      <c r="Y42" s="67">
        <v>4.4179000000000003E-2</v>
      </c>
      <c r="Z42" s="67">
        <v>4.4731E-2</v>
      </c>
      <c r="AA42" s="67">
        <v>4.5290999999999998E-2</v>
      </c>
      <c r="AB42" s="67">
        <v>4.5857000000000002E-2</v>
      </c>
      <c r="AC42" s="67">
        <v>4.6429999999999999E-2</v>
      </c>
      <c r="AD42" s="67">
        <v>4.7010000000000003E-2</v>
      </c>
      <c r="AE42" s="67">
        <v>4.7598000000000001E-2</v>
      </c>
      <c r="AF42" s="68">
        <v>2.9305999999999999E-2</v>
      </c>
      <c r="AG42" s="38"/>
    </row>
    <row r="43" spans="1:33" ht="12.25" x14ac:dyDescent="0.65">
      <c r="A43" s="43" t="s">
        <v>460</v>
      </c>
      <c r="B43" s="66" t="s">
        <v>209</v>
      </c>
      <c r="C43" s="67">
        <v>3.3170000000000001E-3</v>
      </c>
      <c r="D43" s="67">
        <v>3.8579999999999999E-3</v>
      </c>
      <c r="E43" s="67">
        <v>3.9139999999999999E-3</v>
      </c>
      <c r="F43" s="67">
        <v>3.8080000000000002E-3</v>
      </c>
      <c r="G43" s="67">
        <v>3.8440000000000002E-3</v>
      </c>
      <c r="H43" s="67">
        <v>3.8180000000000002E-3</v>
      </c>
      <c r="I43" s="67">
        <v>3.3029999999999999E-3</v>
      </c>
      <c r="J43" s="67">
        <v>3.7799999999999999E-3</v>
      </c>
      <c r="K43" s="67">
        <v>3.5270000000000002E-3</v>
      </c>
      <c r="L43" s="67">
        <v>3.6549999999999998E-3</v>
      </c>
      <c r="M43" s="67">
        <v>3.764E-3</v>
      </c>
      <c r="N43" s="67">
        <v>3.96E-3</v>
      </c>
      <c r="O43" s="67">
        <v>4.0229999999999997E-3</v>
      </c>
      <c r="P43" s="67">
        <v>4.0899999999999999E-3</v>
      </c>
      <c r="Q43" s="67">
        <v>4.1720000000000004E-3</v>
      </c>
      <c r="R43" s="67">
        <v>4.2370000000000003E-3</v>
      </c>
      <c r="S43" s="67">
        <v>4.2909999999999997E-3</v>
      </c>
      <c r="T43" s="67">
        <v>4.3359999999999996E-3</v>
      </c>
      <c r="U43" s="67">
        <v>4.365E-3</v>
      </c>
      <c r="V43" s="67">
        <v>4.5909999999999996E-3</v>
      </c>
      <c r="W43" s="67">
        <v>4.4019999999999997E-3</v>
      </c>
      <c r="X43" s="67">
        <v>4.4060000000000002E-3</v>
      </c>
      <c r="Y43" s="67">
        <v>4.274E-3</v>
      </c>
      <c r="Z43" s="67">
        <v>3.8899999999999998E-3</v>
      </c>
      <c r="AA43" s="67">
        <v>4.4409999999999996E-3</v>
      </c>
      <c r="AB43" s="67">
        <v>4.6179999999999997E-3</v>
      </c>
      <c r="AC43" s="67">
        <v>4.9940000000000002E-3</v>
      </c>
      <c r="AD43" s="67">
        <v>5.2350000000000001E-3</v>
      </c>
      <c r="AE43" s="67">
        <v>5.1879999999999999E-3</v>
      </c>
      <c r="AF43" s="68">
        <v>1.6102000000000002E-2</v>
      </c>
      <c r="AG43" s="38"/>
    </row>
    <row r="44" spans="1:33" ht="12.25" x14ac:dyDescent="0.65">
      <c r="A44" s="43" t="s">
        <v>461</v>
      </c>
      <c r="B44" s="66" t="s">
        <v>205</v>
      </c>
      <c r="C44" s="67">
        <v>3.3170000000000001E-3</v>
      </c>
      <c r="D44" s="67">
        <v>3.8579999999999999E-3</v>
      </c>
      <c r="E44" s="67">
        <v>3.9139999999999999E-3</v>
      </c>
      <c r="F44" s="67">
        <v>3.8080000000000002E-3</v>
      </c>
      <c r="G44" s="67">
        <v>3.8440000000000002E-3</v>
      </c>
      <c r="H44" s="67">
        <v>3.8180000000000002E-3</v>
      </c>
      <c r="I44" s="67">
        <v>3.3029999999999999E-3</v>
      </c>
      <c r="J44" s="67">
        <v>3.7799999999999999E-3</v>
      </c>
      <c r="K44" s="67">
        <v>3.5270000000000002E-3</v>
      </c>
      <c r="L44" s="67">
        <v>3.6549999999999998E-3</v>
      </c>
      <c r="M44" s="67">
        <v>3.764E-3</v>
      </c>
      <c r="N44" s="67">
        <v>3.96E-3</v>
      </c>
      <c r="O44" s="67">
        <v>4.0229999999999997E-3</v>
      </c>
      <c r="P44" s="67">
        <v>4.0899999999999999E-3</v>
      </c>
      <c r="Q44" s="67">
        <v>4.1720000000000004E-3</v>
      </c>
      <c r="R44" s="67">
        <v>4.2370000000000003E-3</v>
      </c>
      <c r="S44" s="67">
        <v>4.2909999999999997E-3</v>
      </c>
      <c r="T44" s="67">
        <v>4.3359999999999996E-3</v>
      </c>
      <c r="U44" s="67">
        <v>4.365E-3</v>
      </c>
      <c r="V44" s="67">
        <v>4.5909999999999996E-3</v>
      </c>
      <c r="W44" s="67">
        <v>4.4019999999999997E-3</v>
      </c>
      <c r="X44" s="67">
        <v>4.4060000000000002E-3</v>
      </c>
      <c r="Y44" s="67">
        <v>4.274E-3</v>
      </c>
      <c r="Z44" s="67">
        <v>3.8899999999999998E-3</v>
      </c>
      <c r="AA44" s="67">
        <v>4.4409999999999996E-3</v>
      </c>
      <c r="AB44" s="67">
        <v>4.6179999999999997E-3</v>
      </c>
      <c r="AC44" s="67">
        <v>4.9940000000000002E-3</v>
      </c>
      <c r="AD44" s="67">
        <v>5.2350000000000001E-3</v>
      </c>
      <c r="AE44" s="67">
        <v>5.1879999999999999E-3</v>
      </c>
      <c r="AF44" s="68">
        <v>1.6102000000000002E-2</v>
      </c>
      <c r="AG44" s="38"/>
    </row>
    <row r="45" spans="1:33" ht="12.25" x14ac:dyDescent="0.65">
      <c r="A45" s="43" t="s">
        <v>462</v>
      </c>
      <c r="B45" s="66" t="s">
        <v>206</v>
      </c>
      <c r="C45" s="67">
        <v>0</v>
      </c>
      <c r="D45" s="67">
        <v>0</v>
      </c>
      <c r="E45" s="67">
        <v>0</v>
      </c>
      <c r="F45" s="67">
        <v>0</v>
      </c>
      <c r="G45" s="67">
        <v>0</v>
      </c>
      <c r="H45" s="67">
        <v>0</v>
      </c>
      <c r="I45" s="67">
        <v>0</v>
      </c>
      <c r="J45" s="67">
        <v>0</v>
      </c>
      <c r="K45" s="67">
        <v>0</v>
      </c>
      <c r="L45" s="67">
        <v>0</v>
      </c>
      <c r="M45" s="67">
        <v>0</v>
      </c>
      <c r="N45" s="67">
        <v>0</v>
      </c>
      <c r="O45" s="67">
        <v>0</v>
      </c>
      <c r="P45" s="67">
        <v>0</v>
      </c>
      <c r="Q45" s="67">
        <v>0</v>
      </c>
      <c r="R45" s="67">
        <v>0</v>
      </c>
      <c r="S45" s="67">
        <v>0</v>
      </c>
      <c r="T45" s="67">
        <v>0</v>
      </c>
      <c r="U45" s="67">
        <v>0</v>
      </c>
      <c r="V45" s="67">
        <v>0</v>
      </c>
      <c r="W45" s="67">
        <v>0</v>
      </c>
      <c r="X45" s="67">
        <v>0</v>
      </c>
      <c r="Y45" s="67">
        <v>0</v>
      </c>
      <c r="Z45" s="67">
        <v>0</v>
      </c>
      <c r="AA45" s="67">
        <v>0</v>
      </c>
      <c r="AB45" s="67">
        <v>0</v>
      </c>
      <c r="AC45" s="67">
        <v>0</v>
      </c>
      <c r="AD45" s="67">
        <v>0</v>
      </c>
      <c r="AE45" s="67">
        <v>0</v>
      </c>
      <c r="AF45" s="68" t="s">
        <v>613</v>
      </c>
      <c r="AG45" s="38"/>
    </row>
    <row r="46" spans="1:33" ht="12.25" x14ac:dyDescent="0.65">
      <c r="A46" s="43" t="s">
        <v>463</v>
      </c>
      <c r="B46" s="66" t="s">
        <v>207</v>
      </c>
      <c r="C46" s="67">
        <v>0</v>
      </c>
      <c r="D46" s="67">
        <v>0</v>
      </c>
      <c r="E46" s="67">
        <v>0</v>
      </c>
      <c r="F46" s="67">
        <v>0</v>
      </c>
      <c r="G46" s="67">
        <v>0</v>
      </c>
      <c r="H46" s="67">
        <v>0</v>
      </c>
      <c r="I46" s="67">
        <v>0</v>
      </c>
      <c r="J46" s="67">
        <v>0</v>
      </c>
      <c r="K46" s="67">
        <v>0</v>
      </c>
      <c r="L46" s="67">
        <v>0</v>
      </c>
      <c r="M46" s="67">
        <v>0</v>
      </c>
      <c r="N46" s="67">
        <v>0</v>
      </c>
      <c r="O46" s="67">
        <v>0</v>
      </c>
      <c r="P46" s="67">
        <v>0</v>
      </c>
      <c r="Q46" s="67">
        <v>0</v>
      </c>
      <c r="R46" s="67">
        <v>0</v>
      </c>
      <c r="S46" s="67">
        <v>0</v>
      </c>
      <c r="T46" s="67">
        <v>0</v>
      </c>
      <c r="U46" s="67">
        <v>0</v>
      </c>
      <c r="V46" s="67">
        <v>0</v>
      </c>
      <c r="W46" s="67">
        <v>0</v>
      </c>
      <c r="X46" s="67">
        <v>0</v>
      </c>
      <c r="Y46" s="67">
        <v>0</v>
      </c>
      <c r="Z46" s="67">
        <v>0</v>
      </c>
      <c r="AA46" s="67">
        <v>0</v>
      </c>
      <c r="AB46" s="67">
        <v>0</v>
      </c>
      <c r="AC46" s="67">
        <v>0</v>
      </c>
      <c r="AD46" s="67">
        <v>0</v>
      </c>
      <c r="AE46" s="67">
        <v>0</v>
      </c>
      <c r="AF46" s="68" t="s">
        <v>613</v>
      </c>
      <c r="AG46" s="38"/>
    </row>
    <row r="47" spans="1:33" ht="12.25" x14ac:dyDescent="0.65">
      <c r="A47" s="43" t="s">
        <v>464</v>
      </c>
      <c r="B47" s="66" t="s">
        <v>210</v>
      </c>
      <c r="C47" s="67">
        <v>0</v>
      </c>
      <c r="D47" s="67">
        <v>0</v>
      </c>
      <c r="E47" s="67">
        <v>0</v>
      </c>
      <c r="F47" s="67">
        <v>0</v>
      </c>
      <c r="G47" s="67">
        <v>0</v>
      </c>
      <c r="H47" s="67">
        <v>0</v>
      </c>
      <c r="I47" s="67">
        <v>0</v>
      </c>
      <c r="J47" s="67">
        <v>0</v>
      </c>
      <c r="K47" s="67">
        <v>0</v>
      </c>
      <c r="L47" s="67">
        <v>0</v>
      </c>
      <c r="M47" s="67">
        <v>0</v>
      </c>
      <c r="N47" s="67">
        <v>0</v>
      </c>
      <c r="O47" s="67">
        <v>0</v>
      </c>
      <c r="P47" s="67">
        <v>0</v>
      </c>
      <c r="Q47" s="67">
        <v>0</v>
      </c>
      <c r="R47" s="67">
        <v>0</v>
      </c>
      <c r="S47" s="67">
        <v>0</v>
      </c>
      <c r="T47" s="67">
        <v>0</v>
      </c>
      <c r="U47" s="67">
        <v>0</v>
      </c>
      <c r="V47" s="67">
        <v>0</v>
      </c>
      <c r="W47" s="67">
        <v>0</v>
      </c>
      <c r="X47" s="67">
        <v>0</v>
      </c>
      <c r="Y47" s="67">
        <v>0</v>
      </c>
      <c r="Z47" s="67">
        <v>0</v>
      </c>
      <c r="AA47" s="67">
        <v>0</v>
      </c>
      <c r="AB47" s="67">
        <v>0</v>
      </c>
      <c r="AC47" s="67">
        <v>0</v>
      </c>
      <c r="AD47" s="67">
        <v>0</v>
      </c>
      <c r="AE47" s="67">
        <v>0</v>
      </c>
      <c r="AF47" s="68" t="s">
        <v>613</v>
      </c>
      <c r="AG47" s="38"/>
    </row>
    <row r="48" spans="1:33" ht="12.25" x14ac:dyDescent="0.65">
      <c r="A48" s="43" t="s">
        <v>465</v>
      </c>
      <c r="B48" s="66" t="s">
        <v>211</v>
      </c>
      <c r="C48" s="67">
        <v>0</v>
      </c>
      <c r="D48" s="67">
        <v>0</v>
      </c>
      <c r="E48" s="67">
        <v>0</v>
      </c>
      <c r="F48" s="67">
        <v>0</v>
      </c>
      <c r="G48" s="67">
        <v>0</v>
      </c>
      <c r="H48" s="67">
        <v>0</v>
      </c>
      <c r="I48" s="67">
        <v>0</v>
      </c>
      <c r="J48" s="67">
        <v>0</v>
      </c>
      <c r="K48" s="67">
        <v>0</v>
      </c>
      <c r="L48" s="67">
        <v>0</v>
      </c>
      <c r="M48" s="67">
        <v>0</v>
      </c>
      <c r="N48" s="67">
        <v>0</v>
      </c>
      <c r="O48" s="67">
        <v>0</v>
      </c>
      <c r="P48" s="67">
        <v>0</v>
      </c>
      <c r="Q48" s="67">
        <v>0</v>
      </c>
      <c r="R48" s="67">
        <v>0</v>
      </c>
      <c r="S48" s="67">
        <v>0</v>
      </c>
      <c r="T48" s="67">
        <v>0</v>
      </c>
      <c r="U48" s="67">
        <v>0</v>
      </c>
      <c r="V48" s="67">
        <v>0</v>
      </c>
      <c r="W48" s="67">
        <v>0</v>
      </c>
      <c r="X48" s="67">
        <v>0</v>
      </c>
      <c r="Y48" s="67">
        <v>0</v>
      </c>
      <c r="Z48" s="67">
        <v>0</v>
      </c>
      <c r="AA48" s="67">
        <v>0</v>
      </c>
      <c r="AB48" s="67">
        <v>0</v>
      </c>
      <c r="AC48" s="67">
        <v>0</v>
      </c>
      <c r="AD48" s="67">
        <v>0</v>
      </c>
      <c r="AE48" s="67">
        <v>0</v>
      </c>
      <c r="AF48" s="68" t="s">
        <v>613</v>
      </c>
      <c r="AG48" s="38"/>
    </row>
    <row r="49" spans="1:33" ht="12.25" x14ac:dyDescent="0.65">
      <c r="A49" s="43" t="s">
        <v>466</v>
      </c>
      <c r="B49" s="66" t="s">
        <v>212</v>
      </c>
      <c r="C49" s="67">
        <v>0.221</v>
      </c>
      <c r="D49" s="67">
        <v>0.221</v>
      </c>
      <c r="E49" s="67">
        <v>0.24992</v>
      </c>
      <c r="F49" s="67">
        <v>0.24695800000000001</v>
      </c>
      <c r="G49" s="67">
        <v>0.24609600000000001</v>
      </c>
      <c r="H49" s="67">
        <v>0.24343400000000001</v>
      </c>
      <c r="I49" s="67">
        <v>0.248644</v>
      </c>
      <c r="J49" s="67">
        <v>0.25226999999999999</v>
      </c>
      <c r="K49" s="67">
        <v>0.25585599999999997</v>
      </c>
      <c r="L49" s="67">
        <v>0.25625399999999998</v>
      </c>
      <c r="M49" s="67">
        <v>0.25625300000000001</v>
      </c>
      <c r="N49" s="67">
        <v>0.254357</v>
      </c>
      <c r="O49" s="67">
        <v>0.257212</v>
      </c>
      <c r="P49" s="67">
        <v>0.25484299999999999</v>
      </c>
      <c r="Q49" s="67">
        <v>0.25335400000000002</v>
      </c>
      <c r="R49" s="67">
        <v>0.25235800000000003</v>
      </c>
      <c r="S49" s="67">
        <v>0.252745</v>
      </c>
      <c r="T49" s="67">
        <v>0.25239499999999998</v>
      </c>
      <c r="U49" s="67">
        <v>0.25091000000000002</v>
      </c>
      <c r="V49" s="67">
        <v>0.25182500000000002</v>
      </c>
      <c r="W49" s="67">
        <v>0.25083</v>
      </c>
      <c r="X49" s="67">
        <v>0.25060399999999999</v>
      </c>
      <c r="Y49" s="67">
        <v>0.25097599999999998</v>
      </c>
      <c r="Z49" s="67">
        <v>0.250917</v>
      </c>
      <c r="AA49" s="67">
        <v>0.24086399999999999</v>
      </c>
      <c r="AB49" s="67">
        <v>0.23957700000000001</v>
      </c>
      <c r="AC49" s="67">
        <v>0.24091499999999999</v>
      </c>
      <c r="AD49" s="67">
        <v>0.24116799999999999</v>
      </c>
      <c r="AE49" s="67">
        <v>0.24007899999999999</v>
      </c>
      <c r="AF49" s="68">
        <v>2.9619999999999998E-3</v>
      </c>
      <c r="AG49" s="38"/>
    </row>
    <row r="50" spans="1:33" ht="15" customHeight="1" x14ac:dyDescent="0.65">
      <c r="B50" s="38"/>
      <c r="C50" s="38"/>
      <c r="D50" s="38"/>
      <c r="E50" s="38"/>
      <c r="F50" s="38"/>
      <c r="G50" s="38"/>
      <c r="H50" s="38"/>
      <c r="I50" s="38"/>
      <c r="J50" s="38"/>
      <c r="K50" s="38"/>
      <c r="L50" s="38"/>
      <c r="M50" s="38"/>
      <c r="N50" s="38"/>
      <c r="O50" s="38"/>
      <c r="P50" s="38"/>
      <c r="Q50" s="38"/>
      <c r="R50" s="38"/>
      <c r="S50" s="38"/>
      <c r="T50" s="38"/>
      <c r="U50" s="38"/>
      <c r="V50" s="38"/>
      <c r="W50" s="38"/>
      <c r="X50" s="38"/>
      <c r="Y50" s="38"/>
      <c r="Z50" s="38"/>
      <c r="AA50" s="38"/>
      <c r="AB50" s="38"/>
      <c r="AC50" s="38"/>
      <c r="AD50" s="38"/>
      <c r="AE50" s="38"/>
      <c r="AF50" s="38"/>
      <c r="AG50" s="38"/>
    </row>
    <row r="51" spans="1:33" ht="15" customHeight="1" x14ac:dyDescent="0.65">
      <c r="A51" s="43" t="s">
        <v>467</v>
      </c>
      <c r="B51" s="65" t="s">
        <v>90</v>
      </c>
      <c r="C51" s="69">
        <v>19.611360999999999</v>
      </c>
      <c r="D51" s="69">
        <v>20.41114</v>
      </c>
      <c r="E51" s="69">
        <v>19.912801999999999</v>
      </c>
      <c r="F51" s="69">
        <v>19.847753999999998</v>
      </c>
      <c r="G51" s="69">
        <v>19.831844</v>
      </c>
      <c r="H51" s="69">
        <v>19.814571000000001</v>
      </c>
      <c r="I51" s="69">
        <v>19.763404999999999</v>
      </c>
      <c r="J51" s="69">
        <v>19.674484</v>
      </c>
      <c r="K51" s="69">
        <v>19.559280000000001</v>
      </c>
      <c r="L51" s="69">
        <v>19.452774000000002</v>
      </c>
      <c r="M51" s="69">
        <v>19.385217999999998</v>
      </c>
      <c r="N51" s="69">
        <v>19.328171000000001</v>
      </c>
      <c r="O51" s="69">
        <v>19.305878</v>
      </c>
      <c r="P51" s="69">
        <v>19.272385</v>
      </c>
      <c r="Q51" s="69">
        <v>19.230931999999999</v>
      </c>
      <c r="R51" s="69">
        <v>19.216609999999999</v>
      </c>
      <c r="S51" s="69">
        <v>19.203506000000001</v>
      </c>
      <c r="T51" s="69">
        <v>19.219626999999999</v>
      </c>
      <c r="U51" s="69">
        <v>19.263905000000001</v>
      </c>
      <c r="V51" s="69">
        <v>19.312618000000001</v>
      </c>
      <c r="W51" s="69">
        <v>19.375481000000001</v>
      </c>
      <c r="X51" s="69">
        <v>19.436326999999999</v>
      </c>
      <c r="Y51" s="69">
        <v>19.497803000000001</v>
      </c>
      <c r="Z51" s="69">
        <v>19.566192999999998</v>
      </c>
      <c r="AA51" s="69">
        <v>19.664072000000001</v>
      </c>
      <c r="AB51" s="69">
        <v>19.780811</v>
      </c>
      <c r="AC51" s="69">
        <v>19.871368</v>
      </c>
      <c r="AD51" s="69">
        <v>19.979309000000001</v>
      </c>
      <c r="AE51" s="69">
        <v>20.141010000000001</v>
      </c>
      <c r="AF51" s="70">
        <v>9.5200000000000005E-4</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38"/>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B54" s="65" t="s">
        <v>91</v>
      </c>
      <c r="C54" s="38"/>
      <c r="D54" s="38"/>
      <c r="E54" s="38"/>
      <c r="F54" s="38"/>
      <c r="G54" s="38"/>
      <c r="H54" s="38"/>
      <c r="I54" s="38"/>
      <c r="J54" s="38"/>
      <c r="K54" s="38"/>
      <c r="L54" s="38"/>
      <c r="M54" s="38"/>
      <c r="N54" s="38"/>
      <c r="O54" s="38"/>
      <c r="P54" s="38"/>
      <c r="Q54" s="38"/>
      <c r="R54" s="38"/>
      <c r="S54" s="38"/>
      <c r="T54" s="38"/>
      <c r="U54" s="38"/>
      <c r="V54" s="38"/>
      <c r="W54" s="38"/>
      <c r="X54" s="38"/>
      <c r="Y54" s="38"/>
      <c r="Z54" s="38"/>
      <c r="AA54" s="38"/>
      <c r="AB54" s="38"/>
      <c r="AC54" s="38"/>
      <c r="AD54" s="38"/>
      <c r="AE54" s="38"/>
      <c r="AF54" s="38"/>
      <c r="AG54" s="38"/>
    </row>
    <row r="55" spans="1:33" ht="15" customHeight="1" x14ac:dyDescent="0.65">
      <c r="B55" s="65" t="s">
        <v>92</v>
      </c>
      <c r="C55" s="38"/>
      <c r="D55" s="38"/>
      <c r="E55" s="38"/>
      <c r="F55" s="38"/>
      <c r="G55" s="38"/>
      <c r="H55" s="38"/>
      <c r="I55" s="38"/>
      <c r="J55" s="38"/>
      <c r="K55" s="38"/>
      <c r="L55" s="38"/>
      <c r="M55" s="38"/>
      <c r="N55" s="38"/>
      <c r="O55" s="38"/>
      <c r="P55" s="38"/>
      <c r="Q55" s="38"/>
      <c r="R55" s="38"/>
      <c r="S55" s="38"/>
      <c r="T55" s="38"/>
      <c r="U55" s="38"/>
      <c r="V55" s="38"/>
      <c r="W55" s="38"/>
      <c r="X55" s="38"/>
      <c r="Y55" s="38"/>
      <c r="Z55" s="38"/>
      <c r="AA55" s="38"/>
      <c r="AB55" s="38"/>
      <c r="AC55" s="38"/>
      <c r="AD55" s="38"/>
      <c r="AE55" s="38"/>
      <c r="AF55" s="38"/>
      <c r="AG55" s="38"/>
    </row>
    <row r="56" spans="1:33" ht="15" customHeight="1" x14ac:dyDescent="0.65">
      <c r="A56" s="43" t="s">
        <v>468</v>
      </c>
      <c r="B56" s="66" t="s">
        <v>661</v>
      </c>
      <c r="C56" s="67">
        <v>3.4289999999999998</v>
      </c>
      <c r="D56" s="67">
        <v>3.5379999999999998</v>
      </c>
      <c r="E56" s="67">
        <v>3.6997770000000001</v>
      </c>
      <c r="F56" s="67">
        <v>3.7704759999999999</v>
      </c>
      <c r="G56" s="67">
        <v>3.888827</v>
      </c>
      <c r="H56" s="67">
        <v>3.9889220000000001</v>
      </c>
      <c r="I56" s="67">
        <v>4.060638</v>
      </c>
      <c r="J56" s="67">
        <v>4.1051390000000003</v>
      </c>
      <c r="K56" s="67">
        <v>4.1403790000000003</v>
      </c>
      <c r="L56" s="67">
        <v>4.172078</v>
      </c>
      <c r="M56" s="67">
        <v>4.2194570000000002</v>
      </c>
      <c r="N56" s="67">
        <v>4.2585100000000002</v>
      </c>
      <c r="O56" s="67">
        <v>4.3099720000000001</v>
      </c>
      <c r="P56" s="67">
        <v>4.3501810000000001</v>
      </c>
      <c r="Q56" s="67">
        <v>4.3882070000000004</v>
      </c>
      <c r="R56" s="67">
        <v>4.4234390000000001</v>
      </c>
      <c r="S56" s="67">
        <v>4.4455249999999999</v>
      </c>
      <c r="T56" s="67">
        <v>4.4935650000000003</v>
      </c>
      <c r="U56" s="67">
        <v>4.5401059999999998</v>
      </c>
      <c r="V56" s="67">
        <v>4.5844449999999997</v>
      </c>
      <c r="W56" s="67">
        <v>4.6349119999999999</v>
      </c>
      <c r="X56" s="67">
        <v>4.6856390000000001</v>
      </c>
      <c r="Y56" s="67">
        <v>4.7198190000000002</v>
      </c>
      <c r="Z56" s="67">
        <v>4.7490019999999999</v>
      </c>
      <c r="AA56" s="67">
        <v>4.7917740000000002</v>
      </c>
      <c r="AB56" s="67">
        <v>4.8419790000000003</v>
      </c>
      <c r="AC56" s="67">
        <v>4.8680120000000002</v>
      </c>
      <c r="AD56" s="67">
        <v>4.9056509999999998</v>
      </c>
      <c r="AE56" s="67">
        <v>4.9731300000000003</v>
      </c>
      <c r="AF56" s="68">
        <v>1.3365999999999999E-2</v>
      </c>
      <c r="AG56" s="38"/>
    </row>
    <row r="57" spans="1:33" ht="15" customHeight="1" x14ac:dyDescent="0.65">
      <c r="A57" s="43" t="s">
        <v>469</v>
      </c>
      <c r="B57" s="66" t="s">
        <v>94</v>
      </c>
      <c r="C57" s="67">
        <v>8.7870000000000008</v>
      </c>
      <c r="D57" s="67">
        <v>8.7539999999999996</v>
      </c>
      <c r="E57" s="67">
        <v>8.8141409999999993</v>
      </c>
      <c r="F57" s="67">
        <v>8.6826899999999991</v>
      </c>
      <c r="G57" s="67">
        <v>8.5752980000000001</v>
      </c>
      <c r="H57" s="67">
        <v>8.478847</v>
      </c>
      <c r="I57" s="67">
        <v>8.3703489999999992</v>
      </c>
      <c r="J57" s="67">
        <v>8.2480790000000006</v>
      </c>
      <c r="K57" s="67">
        <v>8.1158560000000008</v>
      </c>
      <c r="L57" s="67">
        <v>7.9918019999999999</v>
      </c>
      <c r="M57" s="67">
        <v>7.8720869999999996</v>
      </c>
      <c r="N57" s="67">
        <v>7.7759140000000002</v>
      </c>
      <c r="O57" s="67">
        <v>7.6924130000000002</v>
      </c>
      <c r="P57" s="67">
        <v>7.6097570000000001</v>
      </c>
      <c r="Q57" s="67">
        <v>7.5254510000000003</v>
      </c>
      <c r="R57" s="67">
        <v>7.4550850000000004</v>
      </c>
      <c r="S57" s="67">
        <v>7.3948150000000004</v>
      </c>
      <c r="T57" s="67">
        <v>7.3397249999999996</v>
      </c>
      <c r="U57" s="67">
        <v>7.299925</v>
      </c>
      <c r="V57" s="67">
        <v>7.2679169999999997</v>
      </c>
      <c r="W57" s="67">
        <v>7.2454179999999999</v>
      </c>
      <c r="X57" s="67">
        <v>7.2299829999999998</v>
      </c>
      <c r="Y57" s="67">
        <v>7.2266329999999996</v>
      </c>
      <c r="Z57" s="67">
        <v>7.2346339999999998</v>
      </c>
      <c r="AA57" s="67">
        <v>7.2567560000000002</v>
      </c>
      <c r="AB57" s="67">
        <v>7.2904429999999998</v>
      </c>
      <c r="AC57" s="67">
        <v>7.329745</v>
      </c>
      <c r="AD57" s="67">
        <v>7.3740180000000004</v>
      </c>
      <c r="AE57" s="67">
        <v>7.4311680000000004</v>
      </c>
      <c r="AF57" s="68">
        <v>-5.9670000000000001E-3</v>
      </c>
      <c r="AG57" s="38"/>
    </row>
    <row r="58" spans="1:33" ht="15" customHeight="1" x14ac:dyDescent="0.65">
      <c r="A58" s="43" t="s">
        <v>470</v>
      </c>
      <c r="B58" s="66" t="s">
        <v>213</v>
      </c>
      <c r="C58" s="67">
        <v>2.3189000000000001E-2</v>
      </c>
      <c r="D58" s="67">
        <v>2.3446999999999999E-2</v>
      </c>
      <c r="E58" s="67">
        <v>2.2009999999999998E-2</v>
      </c>
      <c r="F58" s="67">
        <v>2.1923000000000002E-2</v>
      </c>
      <c r="G58" s="67">
        <v>2.1377E-2</v>
      </c>
      <c r="H58" s="67">
        <v>2.0785000000000001E-2</v>
      </c>
      <c r="I58" s="67">
        <v>2.0063999999999999E-2</v>
      </c>
      <c r="J58" s="67">
        <v>1.9258000000000001E-2</v>
      </c>
      <c r="K58" s="67">
        <v>1.8409999999999999E-2</v>
      </c>
      <c r="L58" s="67">
        <v>1.7576999999999999E-2</v>
      </c>
      <c r="M58" s="67">
        <v>1.6764000000000001E-2</v>
      </c>
      <c r="N58" s="67">
        <v>1.6038E-2</v>
      </c>
      <c r="O58" s="67">
        <v>1.5382E-2</v>
      </c>
      <c r="P58" s="67">
        <v>1.4798E-2</v>
      </c>
      <c r="Q58" s="67">
        <v>1.4243E-2</v>
      </c>
      <c r="R58" s="67">
        <v>1.3837E-2</v>
      </c>
      <c r="S58" s="67">
        <v>1.3535999999999999E-2</v>
      </c>
      <c r="T58" s="67">
        <v>1.3331000000000001E-2</v>
      </c>
      <c r="U58" s="67">
        <v>1.3221999999999999E-2</v>
      </c>
      <c r="V58" s="67">
        <v>1.3164E-2</v>
      </c>
      <c r="W58" s="67">
        <v>1.3155999999999999E-2</v>
      </c>
      <c r="X58" s="67">
        <v>1.3214E-2</v>
      </c>
      <c r="Y58" s="67">
        <v>1.328E-2</v>
      </c>
      <c r="Z58" s="67">
        <v>1.3377999999999999E-2</v>
      </c>
      <c r="AA58" s="67">
        <v>1.3467E-2</v>
      </c>
      <c r="AB58" s="67">
        <v>1.363E-2</v>
      </c>
      <c r="AC58" s="67">
        <v>1.3778E-2</v>
      </c>
      <c r="AD58" s="67">
        <v>1.3969000000000001E-2</v>
      </c>
      <c r="AE58" s="67">
        <v>1.4149999999999999E-2</v>
      </c>
      <c r="AF58" s="68">
        <v>-1.7486999999999999E-2</v>
      </c>
      <c r="AG58" s="38"/>
    </row>
    <row r="59" spans="1:33" ht="15" customHeight="1" x14ac:dyDescent="0.65">
      <c r="A59" s="43" t="s">
        <v>471</v>
      </c>
      <c r="B59" s="66" t="s">
        <v>95</v>
      </c>
      <c r="C59" s="67">
        <v>1.548</v>
      </c>
      <c r="D59" s="67">
        <v>1.5740000000000001</v>
      </c>
      <c r="E59" s="67">
        <v>1.678315</v>
      </c>
      <c r="F59" s="67">
        <v>1.6813990000000001</v>
      </c>
      <c r="G59" s="67">
        <v>1.700774</v>
      </c>
      <c r="H59" s="67">
        <v>1.7200120000000001</v>
      </c>
      <c r="I59" s="67">
        <v>1.7351529999999999</v>
      </c>
      <c r="J59" s="67">
        <v>1.746367</v>
      </c>
      <c r="K59" s="67">
        <v>1.754205</v>
      </c>
      <c r="L59" s="67">
        <v>1.761968</v>
      </c>
      <c r="M59" s="67">
        <v>1.7743519999999999</v>
      </c>
      <c r="N59" s="67">
        <v>1.787382</v>
      </c>
      <c r="O59" s="67">
        <v>1.7991090000000001</v>
      </c>
      <c r="P59" s="67">
        <v>1.8130919999999999</v>
      </c>
      <c r="Q59" s="67">
        <v>1.8312790000000001</v>
      </c>
      <c r="R59" s="67">
        <v>1.85307</v>
      </c>
      <c r="S59" s="67">
        <v>1.8759619999999999</v>
      </c>
      <c r="T59" s="67">
        <v>1.8998679999999999</v>
      </c>
      <c r="U59" s="67">
        <v>1.9276789999999999</v>
      </c>
      <c r="V59" s="67">
        <v>1.954288</v>
      </c>
      <c r="W59" s="67">
        <v>1.981371</v>
      </c>
      <c r="X59" s="67">
        <v>2.0088539999999999</v>
      </c>
      <c r="Y59" s="67">
        <v>2.0362640000000001</v>
      </c>
      <c r="Z59" s="67">
        <v>2.062916</v>
      </c>
      <c r="AA59" s="67">
        <v>2.088892</v>
      </c>
      <c r="AB59" s="67">
        <v>2.1168260000000001</v>
      </c>
      <c r="AC59" s="67">
        <v>2.1450589999999998</v>
      </c>
      <c r="AD59" s="67">
        <v>2.1729020000000001</v>
      </c>
      <c r="AE59" s="67">
        <v>2.2039789999999999</v>
      </c>
      <c r="AF59" s="68">
        <v>1.2697999999999999E-2</v>
      </c>
      <c r="AG59" s="38"/>
    </row>
    <row r="60" spans="1:33" ht="15" customHeight="1" x14ac:dyDescent="0.65">
      <c r="A60" s="43" t="s">
        <v>472</v>
      </c>
      <c r="B60" s="66" t="s">
        <v>96</v>
      </c>
      <c r="C60" s="67">
        <v>3.9620000000000002</v>
      </c>
      <c r="D60" s="67">
        <v>3.9340000000000002</v>
      </c>
      <c r="E60" s="67">
        <v>3.8494259999999998</v>
      </c>
      <c r="F60" s="67">
        <v>3.8117809999999999</v>
      </c>
      <c r="G60" s="67">
        <v>3.7769469999999998</v>
      </c>
      <c r="H60" s="67">
        <v>3.7391969999999999</v>
      </c>
      <c r="I60" s="67">
        <v>3.708466</v>
      </c>
      <c r="J60" s="67">
        <v>3.6785169999999998</v>
      </c>
      <c r="K60" s="67">
        <v>3.6439629999999998</v>
      </c>
      <c r="L60" s="67">
        <v>3.6111789999999999</v>
      </c>
      <c r="M60" s="67">
        <v>3.5902400000000001</v>
      </c>
      <c r="N60" s="67">
        <v>3.5689839999999999</v>
      </c>
      <c r="O60" s="67">
        <v>3.5497450000000002</v>
      </c>
      <c r="P60" s="67">
        <v>3.5349550000000001</v>
      </c>
      <c r="Q60" s="67">
        <v>3.5197699999999998</v>
      </c>
      <c r="R60" s="67">
        <v>3.509916</v>
      </c>
      <c r="S60" s="67">
        <v>3.5026579999999998</v>
      </c>
      <c r="T60" s="67">
        <v>3.495072</v>
      </c>
      <c r="U60" s="67">
        <v>3.4921169999999999</v>
      </c>
      <c r="V60" s="67">
        <v>3.4921519999999999</v>
      </c>
      <c r="W60" s="67">
        <v>3.4921850000000001</v>
      </c>
      <c r="X60" s="67">
        <v>3.490767</v>
      </c>
      <c r="Y60" s="67">
        <v>3.4881530000000001</v>
      </c>
      <c r="Z60" s="67">
        <v>3.4844050000000002</v>
      </c>
      <c r="AA60" s="67">
        <v>3.4830079999999999</v>
      </c>
      <c r="AB60" s="67">
        <v>3.4822540000000002</v>
      </c>
      <c r="AC60" s="67">
        <v>3.479365</v>
      </c>
      <c r="AD60" s="67">
        <v>3.4760260000000001</v>
      </c>
      <c r="AE60" s="67">
        <v>3.481913</v>
      </c>
      <c r="AF60" s="68">
        <v>-4.6020000000000002E-3</v>
      </c>
      <c r="AG60" s="38"/>
    </row>
    <row r="61" spans="1:33" ht="15" customHeight="1" x14ac:dyDescent="0.65">
      <c r="A61" s="43" t="s">
        <v>473</v>
      </c>
      <c r="B61" s="66" t="s">
        <v>97</v>
      </c>
      <c r="C61" s="67">
        <v>3.6720000000000002</v>
      </c>
      <c r="D61" s="67">
        <v>3.6619999999999999</v>
      </c>
      <c r="E61" s="67">
        <v>3.4820500000000001</v>
      </c>
      <c r="F61" s="67">
        <v>3.4487869999999998</v>
      </c>
      <c r="G61" s="67">
        <v>3.4211170000000002</v>
      </c>
      <c r="H61" s="67">
        <v>3.3907660000000002</v>
      </c>
      <c r="I61" s="67">
        <v>3.3668279999999999</v>
      </c>
      <c r="J61" s="67">
        <v>3.342041</v>
      </c>
      <c r="K61" s="67">
        <v>3.3120319999999999</v>
      </c>
      <c r="L61" s="67">
        <v>3.2843819999999999</v>
      </c>
      <c r="M61" s="67">
        <v>3.266934</v>
      </c>
      <c r="N61" s="67">
        <v>3.2488510000000002</v>
      </c>
      <c r="O61" s="67">
        <v>3.2328800000000002</v>
      </c>
      <c r="P61" s="67">
        <v>3.2210019999999999</v>
      </c>
      <c r="Q61" s="67">
        <v>3.208555</v>
      </c>
      <c r="R61" s="67">
        <v>3.2017150000000001</v>
      </c>
      <c r="S61" s="67">
        <v>3.1978260000000001</v>
      </c>
      <c r="T61" s="67">
        <v>3.1926709999999998</v>
      </c>
      <c r="U61" s="67">
        <v>3.1919270000000002</v>
      </c>
      <c r="V61" s="67">
        <v>3.1940949999999999</v>
      </c>
      <c r="W61" s="67">
        <v>3.1964730000000001</v>
      </c>
      <c r="X61" s="67">
        <v>3.19753</v>
      </c>
      <c r="Y61" s="67">
        <v>3.1973250000000002</v>
      </c>
      <c r="Z61" s="67">
        <v>3.1960519999999999</v>
      </c>
      <c r="AA61" s="67">
        <v>3.196993</v>
      </c>
      <c r="AB61" s="67">
        <v>3.1983359999999998</v>
      </c>
      <c r="AC61" s="67">
        <v>3.197692</v>
      </c>
      <c r="AD61" s="67">
        <v>3.1964160000000001</v>
      </c>
      <c r="AE61" s="67">
        <v>3.204183</v>
      </c>
      <c r="AF61" s="68">
        <v>-4.8549999999999999E-3</v>
      </c>
      <c r="AG61" s="38"/>
    </row>
    <row r="62" spans="1:33" ht="15" customHeight="1" x14ac:dyDescent="0.65">
      <c r="A62" s="43" t="s">
        <v>474</v>
      </c>
      <c r="B62" s="66" t="s">
        <v>98</v>
      </c>
      <c r="C62" s="67">
        <v>0.35599999999999998</v>
      </c>
      <c r="D62" s="67">
        <v>0.39500000000000002</v>
      </c>
      <c r="E62" s="67">
        <v>0.26228899999999999</v>
      </c>
      <c r="F62" s="67">
        <v>0.26002199999999998</v>
      </c>
      <c r="G62" s="67">
        <v>0.24834100000000001</v>
      </c>
      <c r="H62" s="67">
        <v>0.242676</v>
      </c>
      <c r="I62" s="67">
        <v>0.233733</v>
      </c>
      <c r="J62" s="67">
        <v>0.228134</v>
      </c>
      <c r="K62" s="67">
        <v>0.223935</v>
      </c>
      <c r="L62" s="67">
        <v>0.223717</v>
      </c>
      <c r="M62" s="67">
        <v>0.22331200000000001</v>
      </c>
      <c r="N62" s="67">
        <v>0.223445</v>
      </c>
      <c r="O62" s="67">
        <v>0.22265499999999999</v>
      </c>
      <c r="P62" s="67">
        <v>0.222803</v>
      </c>
      <c r="Q62" s="67">
        <v>0.221277</v>
      </c>
      <c r="R62" s="67">
        <v>0.220804</v>
      </c>
      <c r="S62" s="67">
        <v>0.22040999999999999</v>
      </c>
      <c r="T62" s="67">
        <v>0.219196</v>
      </c>
      <c r="U62" s="67">
        <v>0.21858900000000001</v>
      </c>
      <c r="V62" s="67">
        <v>0.21751699999999999</v>
      </c>
      <c r="W62" s="67">
        <v>0.21682100000000001</v>
      </c>
      <c r="X62" s="67">
        <v>0.21524799999999999</v>
      </c>
      <c r="Y62" s="67">
        <v>0.213973</v>
      </c>
      <c r="Z62" s="67">
        <v>0.212425</v>
      </c>
      <c r="AA62" s="67">
        <v>0.21495300000000001</v>
      </c>
      <c r="AB62" s="67">
        <v>0.21474099999999999</v>
      </c>
      <c r="AC62" s="67">
        <v>0.21265500000000001</v>
      </c>
      <c r="AD62" s="67">
        <v>0.21106</v>
      </c>
      <c r="AE62" s="67">
        <v>0.209144</v>
      </c>
      <c r="AF62" s="68">
        <v>-1.8817E-2</v>
      </c>
      <c r="AG62" s="38"/>
    </row>
    <row r="63" spans="1:33" ht="15" customHeight="1" x14ac:dyDescent="0.65">
      <c r="A63" s="43" t="s">
        <v>475</v>
      </c>
      <c r="B63" s="66" t="s">
        <v>99</v>
      </c>
      <c r="C63" s="67">
        <v>1.823</v>
      </c>
      <c r="D63" s="67">
        <v>1.8320000000000001</v>
      </c>
      <c r="E63" s="67">
        <v>1.6272660000000001</v>
      </c>
      <c r="F63" s="67">
        <v>1.6609929999999999</v>
      </c>
      <c r="G63" s="67">
        <v>1.664012</v>
      </c>
      <c r="H63" s="67">
        <v>1.6672180000000001</v>
      </c>
      <c r="I63" s="67">
        <v>1.676426</v>
      </c>
      <c r="J63" s="67">
        <v>1.6904060000000001</v>
      </c>
      <c r="K63" s="67">
        <v>1.704332</v>
      </c>
      <c r="L63" s="67">
        <v>1.715452</v>
      </c>
      <c r="M63" s="67">
        <v>1.7290989999999999</v>
      </c>
      <c r="N63" s="67">
        <v>1.736936</v>
      </c>
      <c r="O63" s="67">
        <v>1.7557609999999999</v>
      </c>
      <c r="P63" s="67">
        <v>1.765034</v>
      </c>
      <c r="Q63" s="67">
        <v>1.768025</v>
      </c>
      <c r="R63" s="67">
        <v>1.7772289999999999</v>
      </c>
      <c r="S63" s="67">
        <v>1.7870839999999999</v>
      </c>
      <c r="T63" s="67">
        <v>1.795177</v>
      </c>
      <c r="U63" s="67">
        <v>1.808163</v>
      </c>
      <c r="V63" s="67">
        <v>1.8200780000000001</v>
      </c>
      <c r="W63" s="67">
        <v>1.8287469999999999</v>
      </c>
      <c r="X63" s="67">
        <v>1.829971</v>
      </c>
      <c r="Y63" s="67">
        <v>1.8374299999999999</v>
      </c>
      <c r="Z63" s="67">
        <v>1.847979</v>
      </c>
      <c r="AA63" s="67">
        <v>1.8504959999999999</v>
      </c>
      <c r="AB63" s="67">
        <v>1.856365</v>
      </c>
      <c r="AC63" s="67">
        <v>1.857642</v>
      </c>
      <c r="AD63" s="67">
        <v>1.862096</v>
      </c>
      <c r="AE63" s="67">
        <v>1.8634539999999999</v>
      </c>
      <c r="AF63" s="68">
        <v>7.8399999999999997E-4</v>
      </c>
      <c r="AG63" s="38"/>
    </row>
    <row r="64" spans="1:33" ht="15" customHeight="1" x14ac:dyDescent="0.65">
      <c r="B64" s="65" t="s">
        <v>100</v>
      </c>
      <c r="C64" s="38"/>
      <c r="D64" s="38"/>
      <c r="E64" s="38"/>
      <c r="F64" s="38"/>
      <c r="G64" s="38"/>
      <c r="H64" s="38"/>
      <c r="I64" s="38"/>
      <c r="J64" s="38"/>
      <c r="K64" s="38"/>
      <c r="L64" s="38"/>
      <c r="M64" s="38"/>
      <c r="N64" s="38"/>
      <c r="O64" s="38"/>
      <c r="P64" s="38"/>
      <c r="Q64" s="38"/>
      <c r="R64" s="38"/>
      <c r="S64" s="38"/>
      <c r="T64" s="38"/>
      <c r="U64" s="38"/>
      <c r="V64" s="38"/>
      <c r="W64" s="38"/>
      <c r="X64" s="38"/>
      <c r="Y64" s="38"/>
      <c r="Z64" s="38"/>
      <c r="AA64" s="38"/>
      <c r="AB64" s="38"/>
      <c r="AC64" s="38"/>
      <c r="AD64" s="38"/>
      <c r="AE64" s="38"/>
      <c r="AF64" s="38"/>
      <c r="AG64" s="38"/>
    </row>
    <row r="65" spans="1:33" ht="15" customHeight="1" x14ac:dyDescent="0.65">
      <c r="A65" s="43" t="s">
        <v>476</v>
      </c>
      <c r="B65" s="66" t="s">
        <v>101</v>
      </c>
      <c r="C65" s="67">
        <v>1.044311</v>
      </c>
      <c r="D65" s="67">
        <v>1.031803</v>
      </c>
      <c r="E65" s="67">
        <v>0.97528300000000001</v>
      </c>
      <c r="F65" s="67">
        <v>0.97273299999999996</v>
      </c>
      <c r="G65" s="67">
        <v>0.96977999999999998</v>
      </c>
      <c r="H65" s="67">
        <v>0.96668500000000002</v>
      </c>
      <c r="I65" s="67">
        <v>0.96580600000000005</v>
      </c>
      <c r="J65" s="67">
        <v>0.96363900000000002</v>
      </c>
      <c r="K65" s="67">
        <v>0.96074599999999999</v>
      </c>
      <c r="L65" s="67">
        <v>0.95725300000000002</v>
      </c>
      <c r="M65" s="67">
        <v>0.953457</v>
      </c>
      <c r="N65" s="67">
        <v>0.94985299999999995</v>
      </c>
      <c r="O65" s="67">
        <v>0.94606199999999996</v>
      </c>
      <c r="P65" s="67">
        <v>0.94233500000000003</v>
      </c>
      <c r="Q65" s="67">
        <v>0.93882200000000005</v>
      </c>
      <c r="R65" s="67">
        <v>0.935558</v>
      </c>
      <c r="S65" s="67">
        <v>0.93225100000000005</v>
      </c>
      <c r="T65" s="67">
        <v>0.92918900000000004</v>
      </c>
      <c r="U65" s="67">
        <v>0.92621500000000001</v>
      </c>
      <c r="V65" s="67">
        <v>0.923346</v>
      </c>
      <c r="W65" s="67">
        <v>0.92066400000000004</v>
      </c>
      <c r="X65" s="67">
        <v>0.91816900000000001</v>
      </c>
      <c r="Y65" s="67">
        <v>0.915995</v>
      </c>
      <c r="Z65" s="67">
        <v>0.91390400000000005</v>
      </c>
      <c r="AA65" s="67">
        <v>0.91117700000000001</v>
      </c>
      <c r="AB65" s="67">
        <v>0.909076</v>
      </c>
      <c r="AC65" s="67">
        <v>0.90713900000000003</v>
      </c>
      <c r="AD65" s="67">
        <v>0.90550399999999998</v>
      </c>
      <c r="AE65" s="67">
        <v>0.90402700000000003</v>
      </c>
      <c r="AF65" s="68">
        <v>-5.1390000000000003E-3</v>
      </c>
      <c r="AG65" s="38"/>
    </row>
    <row r="66" spans="1:33" ht="12.25" x14ac:dyDescent="0.65">
      <c r="A66" s="43" t="s">
        <v>477</v>
      </c>
      <c r="B66" s="66" t="s">
        <v>102</v>
      </c>
      <c r="C66" s="67">
        <v>5.5417529999999999</v>
      </c>
      <c r="D66" s="67">
        <v>5.6083299999999996</v>
      </c>
      <c r="E66" s="67">
        <v>5.4894280000000002</v>
      </c>
      <c r="F66" s="67">
        <v>5.5865150000000003</v>
      </c>
      <c r="G66" s="67">
        <v>5.69916</v>
      </c>
      <c r="H66" s="67">
        <v>5.7945460000000004</v>
      </c>
      <c r="I66" s="67">
        <v>5.8739369999999997</v>
      </c>
      <c r="J66" s="67">
        <v>5.9318540000000004</v>
      </c>
      <c r="K66" s="67">
        <v>5.9800930000000001</v>
      </c>
      <c r="L66" s="67">
        <v>6.0204029999999999</v>
      </c>
      <c r="M66" s="67">
        <v>6.0807549999999999</v>
      </c>
      <c r="N66" s="67">
        <v>6.1271060000000004</v>
      </c>
      <c r="O66" s="67">
        <v>6.1973149999999997</v>
      </c>
      <c r="P66" s="67">
        <v>6.24824</v>
      </c>
      <c r="Q66" s="67">
        <v>6.2912480000000004</v>
      </c>
      <c r="R66" s="67">
        <v>6.339194</v>
      </c>
      <c r="S66" s="67">
        <v>6.3751280000000001</v>
      </c>
      <c r="T66" s="67">
        <v>6.4342569999999997</v>
      </c>
      <c r="U66" s="67">
        <v>6.4973450000000001</v>
      </c>
      <c r="V66" s="67">
        <v>6.5569350000000002</v>
      </c>
      <c r="W66" s="67">
        <v>6.6190480000000003</v>
      </c>
      <c r="X66" s="67">
        <v>6.6735319999999998</v>
      </c>
      <c r="Y66" s="67">
        <v>6.7172320000000001</v>
      </c>
      <c r="Z66" s="67">
        <v>6.7587469999999996</v>
      </c>
      <c r="AA66" s="67">
        <v>6.8070349999999999</v>
      </c>
      <c r="AB66" s="67">
        <v>6.8645389999999997</v>
      </c>
      <c r="AC66" s="67">
        <v>6.8939389999999996</v>
      </c>
      <c r="AD66" s="67">
        <v>6.9352510000000001</v>
      </c>
      <c r="AE66" s="67">
        <v>7.0066160000000002</v>
      </c>
      <c r="AF66" s="68">
        <v>8.4119999999999993E-3</v>
      </c>
      <c r="AG66" s="38"/>
    </row>
    <row r="67" spans="1:33" ht="15" customHeight="1" x14ac:dyDescent="0.65">
      <c r="A67" s="43" t="s">
        <v>478</v>
      </c>
      <c r="B67" s="66" t="s">
        <v>103</v>
      </c>
      <c r="C67" s="67">
        <v>13.697194</v>
      </c>
      <c r="D67" s="67">
        <v>13.676905</v>
      </c>
      <c r="E67" s="67">
        <v>13.495471999999999</v>
      </c>
      <c r="F67" s="67">
        <v>13.335958</v>
      </c>
      <c r="G67" s="67">
        <v>13.21237</v>
      </c>
      <c r="H67" s="67">
        <v>13.104248</v>
      </c>
      <c r="I67" s="67">
        <v>12.979018</v>
      </c>
      <c r="J67" s="67">
        <v>12.836352</v>
      </c>
      <c r="K67" s="67">
        <v>12.677281000000001</v>
      </c>
      <c r="L67" s="67">
        <v>12.534233</v>
      </c>
      <c r="M67" s="67">
        <v>12.409414</v>
      </c>
      <c r="N67" s="67">
        <v>12.308296</v>
      </c>
      <c r="O67" s="67">
        <v>12.219779000000001</v>
      </c>
      <c r="P67" s="67">
        <v>12.137952</v>
      </c>
      <c r="Q67" s="67">
        <v>12.056125</v>
      </c>
      <c r="R67" s="67">
        <v>11.997028999999999</v>
      </c>
      <c r="S67" s="67">
        <v>11.952026</v>
      </c>
      <c r="T67" s="67">
        <v>11.911752999999999</v>
      </c>
      <c r="U67" s="67">
        <v>11.895242</v>
      </c>
      <c r="V67" s="67">
        <v>11.888226</v>
      </c>
      <c r="W67" s="67">
        <v>11.892284999999999</v>
      </c>
      <c r="X67" s="67">
        <v>11.901959</v>
      </c>
      <c r="Y67" s="67">
        <v>11.922736</v>
      </c>
      <c r="Z67" s="67">
        <v>11.952593999999999</v>
      </c>
      <c r="AA67" s="67">
        <v>12.00193</v>
      </c>
      <c r="AB67" s="67">
        <v>12.062331</v>
      </c>
      <c r="AC67" s="67">
        <v>12.124934</v>
      </c>
      <c r="AD67" s="67">
        <v>12.191979999999999</v>
      </c>
      <c r="AE67" s="67">
        <v>12.283104</v>
      </c>
      <c r="AF67" s="68">
        <v>-3.8839999999999999E-3</v>
      </c>
      <c r="AG67" s="38"/>
    </row>
    <row r="68" spans="1:33" ht="15" customHeight="1" x14ac:dyDescent="0.65">
      <c r="A68" s="43" t="s">
        <v>479</v>
      </c>
      <c r="B68" s="66" t="s">
        <v>104</v>
      </c>
      <c r="C68" s="67">
        <v>5.1823000000000001E-2</v>
      </c>
      <c r="D68" s="67">
        <v>4.8967999999999998E-2</v>
      </c>
      <c r="E68" s="67">
        <v>4.9398999999999998E-2</v>
      </c>
      <c r="F68" s="67">
        <v>4.7671999999999999E-2</v>
      </c>
      <c r="G68" s="67">
        <v>4.376E-2</v>
      </c>
      <c r="H68" s="67">
        <v>4.0028000000000001E-2</v>
      </c>
      <c r="I68" s="67">
        <v>3.6288000000000001E-2</v>
      </c>
      <c r="J68" s="67">
        <v>3.4126999999999998E-2</v>
      </c>
      <c r="K68" s="67">
        <v>3.2675000000000003E-2</v>
      </c>
      <c r="L68" s="67">
        <v>3.1168999999999999E-2</v>
      </c>
      <c r="M68" s="67">
        <v>3.1022000000000001E-2</v>
      </c>
      <c r="N68" s="67">
        <v>3.0995999999999999E-2</v>
      </c>
      <c r="O68" s="67">
        <v>3.0868E-2</v>
      </c>
      <c r="P68" s="67">
        <v>3.0827E-2</v>
      </c>
      <c r="Q68" s="67">
        <v>3.0506999999999999E-2</v>
      </c>
      <c r="R68" s="67">
        <v>2.9617000000000001E-2</v>
      </c>
      <c r="S68" s="67">
        <v>2.8225E-2</v>
      </c>
      <c r="T68" s="67">
        <v>2.7762999999999999E-2</v>
      </c>
      <c r="U68" s="67">
        <v>2.7383000000000001E-2</v>
      </c>
      <c r="V68" s="67">
        <v>2.6398000000000001E-2</v>
      </c>
      <c r="W68" s="67">
        <v>2.5146000000000002E-2</v>
      </c>
      <c r="X68" s="67">
        <v>2.3862000000000001E-2</v>
      </c>
      <c r="Y68" s="67">
        <v>2.2512999999999998E-2</v>
      </c>
      <c r="Z68" s="67">
        <v>2.1048999999999998E-2</v>
      </c>
      <c r="AA68" s="67">
        <v>2.0848999999999999E-2</v>
      </c>
      <c r="AB68" s="67">
        <v>2.0882000000000001E-2</v>
      </c>
      <c r="AC68" s="67">
        <v>2.0743999999999999E-2</v>
      </c>
      <c r="AD68" s="67">
        <v>2.0784E-2</v>
      </c>
      <c r="AE68" s="67">
        <v>2.068E-2</v>
      </c>
      <c r="AF68" s="68">
        <v>-3.2277E-2</v>
      </c>
      <c r="AG68" s="38"/>
    </row>
    <row r="69" spans="1:33" ht="15" customHeight="1" x14ac:dyDescent="0.65">
      <c r="A69" s="43" t="s">
        <v>480</v>
      </c>
      <c r="B69" s="66" t="s">
        <v>214</v>
      </c>
      <c r="C69" s="67">
        <v>-0.33268300000000001</v>
      </c>
      <c r="D69" s="67">
        <v>-0.20533199999999999</v>
      </c>
      <c r="E69" s="67">
        <v>-8.0464999999999995E-2</v>
      </c>
      <c r="F69" s="67">
        <v>-7.9141000000000003E-2</v>
      </c>
      <c r="G69" s="67">
        <v>-7.7562000000000006E-2</v>
      </c>
      <c r="H69" s="67">
        <v>-7.5869000000000006E-2</v>
      </c>
      <c r="I69" s="67">
        <v>-7.4584999999999999E-2</v>
      </c>
      <c r="J69" s="67">
        <v>-7.3352000000000001E-2</v>
      </c>
      <c r="K69" s="67">
        <v>-7.2014999999999996E-2</v>
      </c>
      <c r="L69" s="67">
        <v>-7.0830000000000004E-2</v>
      </c>
      <c r="M69" s="67">
        <v>-6.9986999999999994E-2</v>
      </c>
      <c r="N69" s="67">
        <v>-6.9027000000000005E-2</v>
      </c>
      <c r="O69" s="67">
        <v>-6.8177000000000001E-2</v>
      </c>
      <c r="P69" s="67">
        <v>-6.7415000000000003E-2</v>
      </c>
      <c r="Q69" s="67">
        <v>-6.6489000000000006E-2</v>
      </c>
      <c r="R69" s="67">
        <v>-6.5657999999999994E-2</v>
      </c>
      <c r="S69" s="67">
        <v>-6.4910999999999996E-2</v>
      </c>
      <c r="T69" s="67">
        <v>-6.4065999999999998E-2</v>
      </c>
      <c r="U69" s="67">
        <v>-6.3282000000000005E-2</v>
      </c>
      <c r="V69" s="67">
        <v>-6.2646999999999994E-2</v>
      </c>
      <c r="W69" s="67">
        <v>-6.1990000000000003E-2</v>
      </c>
      <c r="X69" s="67">
        <v>-6.1246000000000002E-2</v>
      </c>
      <c r="Y69" s="67">
        <v>-6.0407000000000002E-2</v>
      </c>
      <c r="Z69" s="67">
        <v>-5.9498000000000002E-2</v>
      </c>
      <c r="AA69" s="67">
        <v>-5.8693000000000002E-2</v>
      </c>
      <c r="AB69" s="67">
        <v>-5.7828999999999998E-2</v>
      </c>
      <c r="AC69" s="67">
        <v>-5.6840000000000002E-2</v>
      </c>
      <c r="AD69" s="67">
        <v>-5.5819000000000001E-2</v>
      </c>
      <c r="AE69" s="67">
        <v>-5.5093999999999997E-2</v>
      </c>
      <c r="AF69" s="68">
        <v>-6.2200999999999999E-2</v>
      </c>
      <c r="AG69" s="38"/>
    </row>
    <row r="70" spans="1:33" ht="15" customHeight="1" x14ac:dyDescent="0.65">
      <c r="A70" s="43" t="s">
        <v>481</v>
      </c>
      <c r="B70" s="65" t="s">
        <v>105</v>
      </c>
      <c r="C70" s="69">
        <v>19.905000999999999</v>
      </c>
      <c r="D70" s="69">
        <v>20.027002</v>
      </c>
      <c r="E70" s="69">
        <v>19.931213</v>
      </c>
      <c r="F70" s="69">
        <v>19.867359</v>
      </c>
      <c r="G70" s="69">
        <v>19.854198</v>
      </c>
      <c r="H70" s="69">
        <v>19.836870000000001</v>
      </c>
      <c r="I70" s="69">
        <v>19.784765</v>
      </c>
      <c r="J70" s="69">
        <v>19.696639999999999</v>
      </c>
      <c r="K70" s="69">
        <v>19.58267</v>
      </c>
      <c r="L70" s="69">
        <v>19.476194</v>
      </c>
      <c r="M70" s="69">
        <v>19.408548</v>
      </c>
      <c r="N70" s="69">
        <v>19.351171000000001</v>
      </c>
      <c r="O70" s="69">
        <v>19.329653</v>
      </c>
      <c r="P70" s="69">
        <v>19.295822000000001</v>
      </c>
      <c r="Q70" s="69">
        <v>19.254009</v>
      </c>
      <c r="R70" s="69">
        <v>19.239543999999999</v>
      </c>
      <c r="S70" s="69">
        <v>19.226454</v>
      </c>
      <c r="T70" s="69">
        <v>19.242602999999999</v>
      </c>
      <c r="U70" s="69">
        <v>19.286579</v>
      </c>
      <c r="V70" s="69">
        <v>19.336397000000002</v>
      </c>
      <c r="W70" s="69">
        <v>19.399456000000001</v>
      </c>
      <c r="X70" s="69">
        <v>19.460463000000001</v>
      </c>
      <c r="Y70" s="69">
        <v>19.522269999999999</v>
      </c>
      <c r="Z70" s="69">
        <v>19.591360000000002</v>
      </c>
      <c r="AA70" s="69">
        <v>19.685879</v>
      </c>
      <c r="AB70" s="69">
        <v>19.802607999999999</v>
      </c>
      <c r="AC70" s="69">
        <v>19.892477</v>
      </c>
      <c r="AD70" s="69">
        <v>20.001750999999999</v>
      </c>
      <c r="AE70" s="69">
        <v>20.162787999999999</v>
      </c>
      <c r="AF70" s="70">
        <v>4.6000000000000001E-4</v>
      </c>
      <c r="AG70" s="38"/>
    </row>
    <row r="71" spans="1:33" ht="15" customHeight="1" x14ac:dyDescent="0.65">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3" ht="15" customHeight="1" x14ac:dyDescent="0.65">
      <c r="A72" s="43" t="s">
        <v>482</v>
      </c>
      <c r="B72" s="66" t="s">
        <v>215</v>
      </c>
      <c r="C72" s="67">
        <v>-0.29364000000000001</v>
      </c>
      <c r="D72" s="67">
        <v>0.38413799999999998</v>
      </c>
      <c r="E72" s="67">
        <v>-1.8412000000000001E-2</v>
      </c>
      <c r="F72" s="67">
        <v>-1.9605999999999998E-2</v>
      </c>
      <c r="G72" s="67">
        <v>-2.2353999999999999E-2</v>
      </c>
      <c r="H72" s="67">
        <v>-2.2298999999999999E-2</v>
      </c>
      <c r="I72" s="67">
        <v>-2.1360000000000001E-2</v>
      </c>
      <c r="J72" s="67">
        <v>-2.2155999999999999E-2</v>
      </c>
      <c r="K72" s="67">
        <v>-2.3390000000000001E-2</v>
      </c>
      <c r="L72" s="67">
        <v>-2.342E-2</v>
      </c>
      <c r="M72" s="67">
        <v>-2.3331000000000001E-2</v>
      </c>
      <c r="N72" s="67">
        <v>-2.3001000000000001E-2</v>
      </c>
      <c r="O72" s="67">
        <v>-2.3775000000000001E-2</v>
      </c>
      <c r="P72" s="67">
        <v>-2.3438000000000001E-2</v>
      </c>
      <c r="Q72" s="67">
        <v>-2.3077E-2</v>
      </c>
      <c r="R72" s="67">
        <v>-2.2934E-2</v>
      </c>
      <c r="S72" s="67">
        <v>-2.2946999999999999E-2</v>
      </c>
      <c r="T72" s="67">
        <v>-2.2976E-2</v>
      </c>
      <c r="U72" s="67">
        <v>-2.2675000000000001E-2</v>
      </c>
      <c r="V72" s="67">
        <v>-2.3779000000000002E-2</v>
      </c>
      <c r="W72" s="67">
        <v>-2.3975E-2</v>
      </c>
      <c r="X72" s="67">
        <v>-2.4136000000000001E-2</v>
      </c>
      <c r="Y72" s="67">
        <v>-2.4466999999999999E-2</v>
      </c>
      <c r="Z72" s="67">
        <v>-2.5166999999999998E-2</v>
      </c>
      <c r="AA72" s="67">
        <v>-2.1807E-2</v>
      </c>
      <c r="AB72" s="67">
        <v>-2.1797E-2</v>
      </c>
      <c r="AC72" s="67">
        <v>-2.1108999999999999E-2</v>
      </c>
      <c r="AD72" s="67">
        <v>-2.2442E-2</v>
      </c>
      <c r="AE72" s="67">
        <v>-2.1777999999999999E-2</v>
      </c>
      <c r="AF72" s="68">
        <v>-8.8723999999999997E-2</v>
      </c>
      <c r="AG72" s="38"/>
    </row>
    <row r="73" spans="1:33" ht="12.25" x14ac:dyDescent="0.65">
      <c r="B73" s="38"/>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3" ht="15" customHeight="1" x14ac:dyDescent="0.65">
      <c r="A74" s="43" t="s">
        <v>483</v>
      </c>
      <c r="B74" s="66" t="s">
        <v>216</v>
      </c>
      <c r="C74" s="72">
        <v>17.952000000000002</v>
      </c>
      <c r="D74" s="72">
        <v>18.118998999999999</v>
      </c>
      <c r="E74" s="72">
        <v>18.448851000000001</v>
      </c>
      <c r="F74" s="72">
        <v>18.520790000000002</v>
      </c>
      <c r="G74" s="72">
        <v>18.59273</v>
      </c>
      <c r="H74" s="72">
        <v>18.664670999999998</v>
      </c>
      <c r="I74" s="72">
        <v>18.664670999999998</v>
      </c>
      <c r="J74" s="72">
        <v>18.664670999999998</v>
      </c>
      <c r="K74" s="72">
        <v>18.664670999999998</v>
      </c>
      <c r="L74" s="72">
        <v>18.664670999999998</v>
      </c>
      <c r="M74" s="72">
        <v>18.664670999999998</v>
      </c>
      <c r="N74" s="72">
        <v>18.664670999999998</v>
      </c>
      <c r="O74" s="72">
        <v>18.664670999999998</v>
      </c>
      <c r="P74" s="72">
        <v>18.664670999999998</v>
      </c>
      <c r="Q74" s="72">
        <v>18.664670999999998</v>
      </c>
      <c r="R74" s="72">
        <v>18.664670999999998</v>
      </c>
      <c r="S74" s="72">
        <v>18.664670999999998</v>
      </c>
      <c r="T74" s="72">
        <v>18.664670999999998</v>
      </c>
      <c r="U74" s="72">
        <v>18.664670999999998</v>
      </c>
      <c r="V74" s="72">
        <v>18.664670999999998</v>
      </c>
      <c r="W74" s="72">
        <v>18.664670999999998</v>
      </c>
      <c r="X74" s="72">
        <v>18.664670999999998</v>
      </c>
      <c r="Y74" s="72">
        <v>18.664670999999998</v>
      </c>
      <c r="Z74" s="72">
        <v>18.664670999999998</v>
      </c>
      <c r="AA74" s="72">
        <v>18.664670999999998</v>
      </c>
      <c r="AB74" s="72">
        <v>18.664670999999998</v>
      </c>
      <c r="AC74" s="72">
        <v>18.664670999999998</v>
      </c>
      <c r="AD74" s="72">
        <v>18.664670999999998</v>
      </c>
      <c r="AE74" s="72">
        <v>18.664670999999998</v>
      </c>
      <c r="AF74" s="68">
        <v>1.3910000000000001E-3</v>
      </c>
      <c r="AG74" s="38"/>
    </row>
    <row r="75" spans="1:33" ht="15" customHeight="1" x14ac:dyDescent="0.65">
      <c r="A75" s="43" t="s">
        <v>484</v>
      </c>
      <c r="B75" s="66" t="s">
        <v>217</v>
      </c>
      <c r="C75" s="72">
        <v>91.459000000000003</v>
      </c>
      <c r="D75" s="72">
        <v>90.059997999999993</v>
      </c>
      <c r="E75" s="72">
        <v>90.952515000000005</v>
      </c>
      <c r="F75" s="72">
        <v>90.945999</v>
      </c>
      <c r="G75" s="72">
        <v>90.980926999999994</v>
      </c>
      <c r="H75" s="72">
        <v>91.484848</v>
      </c>
      <c r="I75" s="72">
        <v>91.844536000000005</v>
      </c>
      <c r="J75" s="72">
        <v>92.153808999999995</v>
      </c>
      <c r="K75" s="72">
        <v>92.193236999999996</v>
      </c>
      <c r="L75" s="72">
        <v>92.065842000000004</v>
      </c>
      <c r="M75" s="72">
        <v>92.035163999999995</v>
      </c>
      <c r="N75" s="72">
        <v>91.923935</v>
      </c>
      <c r="O75" s="72">
        <v>92.020874000000006</v>
      </c>
      <c r="P75" s="72">
        <v>92.105225000000004</v>
      </c>
      <c r="Q75" s="72">
        <v>92.003792000000004</v>
      </c>
      <c r="R75" s="72">
        <v>91.863945000000001</v>
      </c>
      <c r="S75" s="72">
        <v>92.008858000000004</v>
      </c>
      <c r="T75" s="72">
        <v>92.026291000000001</v>
      </c>
      <c r="U75" s="72">
        <v>92.063507000000001</v>
      </c>
      <c r="V75" s="72">
        <v>92.141662999999994</v>
      </c>
      <c r="W75" s="72">
        <v>92.211074999999994</v>
      </c>
      <c r="X75" s="72">
        <v>92.063453999999993</v>
      </c>
      <c r="Y75" s="72">
        <v>92.282477999999998</v>
      </c>
      <c r="Z75" s="72">
        <v>92.147307999999995</v>
      </c>
      <c r="AA75" s="72">
        <v>92.345222000000007</v>
      </c>
      <c r="AB75" s="72">
        <v>92.071074999999993</v>
      </c>
      <c r="AC75" s="72">
        <v>91.983101000000005</v>
      </c>
      <c r="AD75" s="72">
        <v>92.092338999999996</v>
      </c>
      <c r="AE75" s="72">
        <v>91.780060000000006</v>
      </c>
      <c r="AF75" s="68">
        <v>1.25E-4</v>
      </c>
      <c r="AG75" s="38"/>
    </row>
    <row r="76" spans="1:33" ht="15" customHeight="1" x14ac:dyDescent="0.65">
      <c r="A76" s="43" t="s">
        <v>485</v>
      </c>
      <c r="B76" s="66" t="s">
        <v>486</v>
      </c>
      <c r="C76" s="67">
        <v>8.4865460000000006</v>
      </c>
      <c r="D76" s="67">
        <v>9.0409009999999999</v>
      </c>
      <c r="E76" s="67">
        <v>8.9167039999999993</v>
      </c>
      <c r="F76" s="67">
        <v>8.8531840000000006</v>
      </c>
      <c r="G76" s="67">
        <v>8.6993539999999996</v>
      </c>
      <c r="H76" s="67">
        <v>8.7978100000000001</v>
      </c>
      <c r="I76" s="67">
        <v>8.7302379999999999</v>
      </c>
      <c r="J76" s="67">
        <v>8.8096979999999991</v>
      </c>
      <c r="K76" s="67">
        <v>8.8348289999999992</v>
      </c>
      <c r="L76" s="67">
        <v>8.8668779999999998</v>
      </c>
      <c r="M76" s="67">
        <v>8.8397729999999992</v>
      </c>
      <c r="N76" s="67">
        <v>8.7467419999999994</v>
      </c>
      <c r="O76" s="67">
        <v>8.7945659999999997</v>
      </c>
      <c r="P76" s="67">
        <v>8.8531479999999991</v>
      </c>
      <c r="Q76" s="67">
        <v>8.8453959999999991</v>
      </c>
      <c r="R76" s="67">
        <v>8.8224110000000007</v>
      </c>
      <c r="S76" s="67">
        <v>8.8540229999999998</v>
      </c>
      <c r="T76" s="67">
        <v>8.9058299999999999</v>
      </c>
      <c r="U76" s="67">
        <v>8.9359339999999996</v>
      </c>
      <c r="V76" s="67">
        <v>9.1044499999999999</v>
      </c>
      <c r="W76" s="67">
        <v>9.0757650000000005</v>
      </c>
      <c r="X76" s="67">
        <v>8.9965720000000005</v>
      </c>
      <c r="Y76" s="67">
        <v>8.8712859999999996</v>
      </c>
      <c r="Z76" s="67">
        <v>8.8281840000000003</v>
      </c>
      <c r="AA76" s="67">
        <v>8.7008500000000009</v>
      </c>
      <c r="AB76" s="67">
        <v>8.7265999999999995</v>
      </c>
      <c r="AC76" s="67">
        <v>8.7043099999999995</v>
      </c>
      <c r="AD76" s="67">
        <v>8.5641890000000007</v>
      </c>
      <c r="AE76" s="67">
        <v>8.4194560000000003</v>
      </c>
      <c r="AF76" s="68">
        <v>-2.8299999999999999E-4</v>
      </c>
      <c r="AG76" s="38"/>
    </row>
    <row r="77" spans="1:33" ht="15" customHeight="1" x14ac:dyDescent="0.65">
      <c r="A77" s="43" t="s">
        <v>487</v>
      </c>
      <c r="B77" s="66" t="s">
        <v>488</v>
      </c>
      <c r="C77" s="67">
        <v>9.7326560000000004</v>
      </c>
      <c r="D77" s="67">
        <v>9.9308960000000006</v>
      </c>
      <c r="E77" s="67">
        <v>10.693754999999999</v>
      </c>
      <c r="F77" s="67">
        <v>10.829088</v>
      </c>
      <c r="G77" s="67">
        <v>11.052844</v>
      </c>
      <c r="H77" s="67">
        <v>11.149592999999999</v>
      </c>
      <c r="I77" s="67">
        <v>11.152388999999999</v>
      </c>
      <c r="J77" s="67">
        <v>11.224688</v>
      </c>
      <c r="K77" s="67">
        <v>11.374539</v>
      </c>
      <c r="L77" s="67">
        <v>11.406249000000001</v>
      </c>
      <c r="M77" s="67">
        <v>11.482843000000001</v>
      </c>
      <c r="N77" s="67">
        <v>11.513206</v>
      </c>
      <c r="O77" s="67">
        <v>11.654120000000001</v>
      </c>
      <c r="P77" s="67">
        <v>11.765363000000001</v>
      </c>
      <c r="Q77" s="67">
        <v>11.842428</v>
      </c>
      <c r="R77" s="67">
        <v>11.860378000000001</v>
      </c>
      <c r="S77" s="67">
        <v>11.865155</v>
      </c>
      <c r="T77" s="67">
        <v>11.957485999999999</v>
      </c>
      <c r="U77" s="67">
        <v>11.842484000000001</v>
      </c>
      <c r="V77" s="67">
        <v>11.890943999999999</v>
      </c>
      <c r="W77" s="67">
        <v>11.950986</v>
      </c>
      <c r="X77" s="67">
        <v>11.976305999999999</v>
      </c>
      <c r="Y77" s="67">
        <v>11.972303</v>
      </c>
      <c r="Z77" s="67">
        <v>11.933615</v>
      </c>
      <c r="AA77" s="67">
        <v>11.771686000000001</v>
      </c>
      <c r="AB77" s="67">
        <v>11.637226999999999</v>
      </c>
      <c r="AC77" s="67">
        <v>11.631284000000001</v>
      </c>
      <c r="AD77" s="67">
        <v>11.574436</v>
      </c>
      <c r="AE77" s="67">
        <v>11.327992</v>
      </c>
      <c r="AF77" s="68">
        <v>5.4359999999999999E-3</v>
      </c>
      <c r="AG77" s="38"/>
    </row>
    <row r="78" spans="1:33" ht="15" customHeight="1" x14ac:dyDescent="0.65">
      <c r="A78" s="43" t="s">
        <v>489</v>
      </c>
      <c r="B78" s="66" t="s">
        <v>490</v>
      </c>
      <c r="C78" s="67">
        <v>-1.246111</v>
      </c>
      <c r="D78" s="67">
        <v>-0.88999499999999998</v>
      </c>
      <c r="E78" s="67">
        <v>-1.7770509999999999</v>
      </c>
      <c r="F78" s="67">
        <v>-1.9759040000000001</v>
      </c>
      <c r="G78" s="67">
        <v>-2.3534899999999999</v>
      </c>
      <c r="H78" s="67">
        <v>-2.3517839999999999</v>
      </c>
      <c r="I78" s="67">
        <v>-2.4221509999999999</v>
      </c>
      <c r="J78" s="67">
        <v>-2.4149889999999998</v>
      </c>
      <c r="K78" s="67">
        <v>-2.5397099999999999</v>
      </c>
      <c r="L78" s="67">
        <v>-2.539371</v>
      </c>
      <c r="M78" s="67">
        <v>-2.6430699999999998</v>
      </c>
      <c r="N78" s="67">
        <v>-2.766464</v>
      </c>
      <c r="O78" s="67">
        <v>-2.8595540000000002</v>
      </c>
      <c r="P78" s="67">
        <v>-2.9122140000000001</v>
      </c>
      <c r="Q78" s="67">
        <v>-2.9970319999999999</v>
      </c>
      <c r="R78" s="67">
        <v>-3.0379679999999998</v>
      </c>
      <c r="S78" s="67">
        <v>-3.0111319999999999</v>
      </c>
      <c r="T78" s="67">
        <v>-3.0516559999999999</v>
      </c>
      <c r="U78" s="67">
        <v>-2.9065500000000002</v>
      </c>
      <c r="V78" s="67">
        <v>-2.7864930000000001</v>
      </c>
      <c r="W78" s="67">
        <v>-2.8752209999999998</v>
      </c>
      <c r="X78" s="67">
        <v>-2.9797340000000001</v>
      </c>
      <c r="Y78" s="67">
        <v>-3.1010170000000001</v>
      </c>
      <c r="Z78" s="67">
        <v>-3.1054309999999998</v>
      </c>
      <c r="AA78" s="67">
        <v>-3.0708350000000002</v>
      </c>
      <c r="AB78" s="67">
        <v>-2.9106269999999999</v>
      </c>
      <c r="AC78" s="67">
        <v>-2.9269729999999998</v>
      </c>
      <c r="AD78" s="67">
        <v>-3.0102470000000001</v>
      </c>
      <c r="AE78" s="67">
        <v>-2.9085359999999998</v>
      </c>
      <c r="AF78" s="68">
        <v>3.0734999999999998E-2</v>
      </c>
      <c r="AG78" s="38"/>
    </row>
    <row r="79" spans="1:33" ht="12.25" x14ac:dyDescent="0.65">
      <c r="A79" s="43" t="s">
        <v>491</v>
      </c>
      <c r="B79" s="66" t="s">
        <v>106</v>
      </c>
      <c r="C79" s="72">
        <v>-6.3540260000000002</v>
      </c>
      <c r="D79" s="72">
        <v>-4.3603430000000003</v>
      </c>
      <c r="E79" s="72">
        <v>-8.9241620000000008</v>
      </c>
      <c r="F79" s="72">
        <v>-9.9553010000000004</v>
      </c>
      <c r="G79" s="72">
        <v>-11.867222999999999</v>
      </c>
      <c r="H79" s="72">
        <v>-11.868959</v>
      </c>
      <c r="I79" s="72">
        <v>-12.255728</v>
      </c>
      <c r="J79" s="72">
        <v>-12.274734</v>
      </c>
      <c r="K79" s="72">
        <v>-12.984676</v>
      </c>
      <c r="L79" s="72">
        <v>-13.054034</v>
      </c>
      <c r="M79" s="72">
        <v>-13.634465000000001</v>
      </c>
      <c r="N79" s="72">
        <v>-14.313117999999999</v>
      </c>
      <c r="O79" s="72">
        <v>-14.811828999999999</v>
      </c>
      <c r="P79" s="72">
        <v>-15.110813</v>
      </c>
      <c r="Q79" s="72">
        <v>-15.584432</v>
      </c>
      <c r="R79" s="72">
        <v>-15.80908</v>
      </c>
      <c r="S79" s="72">
        <v>-15.680111999999999</v>
      </c>
      <c r="T79" s="72">
        <v>-15.87781</v>
      </c>
      <c r="U79" s="72">
        <v>-15.088065</v>
      </c>
      <c r="V79" s="72">
        <v>-14.428357999999999</v>
      </c>
      <c r="W79" s="72">
        <v>-14.839491000000001</v>
      </c>
      <c r="X79" s="72">
        <v>-15.330742000000001</v>
      </c>
      <c r="Y79" s="72">
        <v>-15.904443000000001</v>
      </c>
      <c r="Z79" s="72">
        <v>-15.871409999999999</v>
      </c>
      <c r="AA79" s="72">
        <v>-15.616472999999999</v>
      </c>
      <c r="AB79" s="72">
        <v>-14.714403000000001</v>
      </c>
      <c r="AC79" s="72">
        <v>-14.729609999999999</v>
      </c>
      <c r="AD79" s="72">
        <v>-15.066827999999999</v>
      </c>
      <c r="AE79" s="72">
        <v>-14.440868</v>
      </c>
      <c r="AF79" s="68">
        <v>2.9755E-2</v>
      </c>
      <c r="AG79" s="38"/>
    </row>
    <row r="80" spans="1:33" ht="15" customHeight="1" x14ac:dyDescent="0.65">
      <c r="B80" s="65" t="s">
        <v>218</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1:34" ht="12.25" x14ac:dyDescent="0.65">
      <c r="A81" s="43" t="s">
        <v>492</v>
      </c>
      <c r="B81" s="66" t="s">
        <v>662</v>
      </c>
      <c r="C81" s="71">
        <v>371.36688199999998</v>
      </c>
      <c r="D81" s="71">
        <v>248.61128199999999</v>
      </c>
      <c r="E81" s="71">
        <v>251.41229200000001</v>
      </c>
      <c r="F81" s="71">
        <v>234.703217</v>
      </c>
      <c r="G81" s="71">
        <v>230.17449999999999</v>
      </c>
      <c r="H81" s="71">
        <v>234.90776099999999</v>
      </c>
      <c r="I81" s="71">
        <v>234.48049900000001</v>
      </c>
      <c r="J81" s="71">
        <v>239.360443</v>
      </c>
      <c r="K81" s="71">
        <v>241.82403600000001</v>
      </c>
      <c r="L81" s="71">
        <v>243.932602</v>
      </c>
      <c r="M81" s="71">
        <v>245.429123</v>
      </c>
      <c r="N81" s="71">
        <v>244.05328399999999</v>
      </c>
      <c r="O81" s="71">
        <v>246.72105400000001</v>
      </c>
      <c r="P81" s="71">
        <v>250.19442699999999</v>
      </c>
      <c r="Q81" s="71">
        <v>252.71852100000001</v>
      </c>
      <c r="R81" s="71">
        <v>252.98632799999999</v>
      </c>
      <c r="S81" s="71">
        <v>255.54049699999999</v>
      </c>
      <c r="T81" s="71">
        <v>258.61086999999998</v>
      </c>
      <c r="U81" s="71">
        <v>261.46523999999999</v>
      </c>
      <c r="V81" s="71">
        <v>268.47531099999998</v>
      </c>
      <c r="W81" s="71">
        <v>269.251373</v>
      </c>
      <c r="X81" s="71">
        <v>266.64828499999999</v>
      </c>
      <c r="Y81" s="71">
        <v>263.44723499999998</v>
      </c>
      <c r="Z81" s="71">
        <v>262.58783</v>
      </c>
      <c r="AA81" s="71">
        <v>260.37374899999998</v>
      </c>
      <c r="AB81" s="71">
        <v>262.247345</v>
      </c>
      <c r="AC81" s="71">
        <v>262.36071800000002</v>
      </c>
      <c r="AD81" s="71">
        <v>259.065338</v>
      </c>
      <c r="AE81" s="71">
        <v>255.761414</v>
      </c>
      <c r="AF81" s="68">
        <v>-1.3231E-2</v>
      </c>
      <c r="AG81" s="38"/>
    </row>
    <row r="82" spans="1:34" ht="15" customHeight="1" x14ac:dyDescent="0.65">
      <c r="B82" s="38"/>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1:34" ht="15" customHeight="1" thickBot="1" x14ac:dyDescent="0.8">
      <c r="B83" s="38"/>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1:34" ht="15" customHeight="1" x14ac:dyDescent="0.65">
      <c r="B84" s="477" t="s">
        <v>587</v>
      </c>
      <c r="C84" s="478"/>
      <c r="D84" s="478"/>
      <c r="E84" s="478"/>
      <c r="F84" s="478"/>
      <c r="G84" s="478"/>
      <c r="H84" s="478"/>
      <c r="I84" s="478"/>
      <c r="J84" s="478"/>
      <c r="K84" s="478"/>
      <c r="L84" s="478"/>
      <c r="M84" s="478"/>
      <c r="N84" s="478"/>
      <c r="O84" s="478"/>
      <c r="P84" s="478"/>
      <c r="Q84" s="478"/>
      <c r="R84" s="478"/>
      <c r="S84" s="478"/>
      <c r="T84" s="478"/>
      <c r="U84" s="478"/>
      <c r="V84" s="478"/>
      <c r="W84" s="478"/>
      <c r="X84" s="478"/>
      <c r="Y84" s="478"/>
      <c r="Z84" s="478"/>
      <c r="AA84" s="478"/>
      <c r="AB84" s="478"/>
      <c r="AC84" s="478"/>
      <c r="AD84" s="478"/>
      <c r="AE84" s="478"/>
      <c r="AF84" s="478"/>
      <c r="AG84" s="478"/>
      <c r="AH84" s="58"/>
    </row>
    <row r="85" spans="1:34" ht="15" customHeight="1" x14ac:dyDescent="0.65">
      <c r="B85" s="38" t="s">
        <v>663</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1:34" ht="15" customHeight="1" x14ac:dyDescent="0.65">
      <c r="B86" s="38" t="s">
        <v>571</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1:34" ht="15" customHeight="1" x14ac:dyDescent="0.65">
      <c r="B87" s="38" t="s">
        <v>572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1:34" ht="15" customHeight="1" x14ac:dyDescent="0.65">
      <c r="B88" s="38" t="s">
        <v>107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1:34" ht="15" customHeight="1" x14ac:dyDescent="0.65">
      <c r="B89" s="38" t="s">
        <v>664</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1:34" ht="15" customHeight="1" x14ac:dyDescent="0.65">
      <c r="B90" s="38" t="s">
        <v>665</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1:34" ht="15" customHeight="1" x14ac:dyDescent="0.65">
      <c r="B91" s="38" t="s">
        <v>574</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1:34" ht="12.25" x14ac:dyDescent="0.65">
      <c r="B92" s="38" t="s">
        <v>575</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1:34" ht="15" customHeight="1" x14ac:dyDescent="0.65">
      <c r="B93" s="38" t="s">
        <v>219</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1:34" ht="15" customHeight="1" x14ac:dyDescent="0.65">
      <c r="B94" s="38" t="s">
        <v>666</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1:34" ht="15" customHeight="1" x14ac:dyDescent="0.65">
      <c r="B95" s="38" t="s">
        <v>577</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1:34" ht="15" customHeight="1" x14ac:dyDescent="0.65">
      <c r="B96" s="38" t="s">
        <v>667</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668</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578</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579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580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t="s">
        <v>499</v>
      </c>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t="s">
        <v>669</v>
      </c>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t="s">
        <v>670</v>
      </c>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t="s">
        <v>583</v>
      </c>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t="s">
        <v>584</v>
      </c>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t="s">
        <v>585</v>
      </c>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t="s">
        <v>586</v>
      </c>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t="s">
        <v>109</v>
      </c>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t="s">
        <v>554</v>
      </c>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row r="110" spans="2:33" ht="15" customHeight="1" x14ac:dyDescent="0.65">
      <c r="B110" s="38" t="s">
        <v>555</v>
      </c>
      <c r="C110" s="38"/>
      <c r="D110" s="38"/>
      <c r="E110" s="38"/>
      <c r="F110" s="38"/>
      <c r="G110" s="38"/>
      <c r="H110" s="38"/>
      <c r="I110" s="38"/>
      <c r="J110" s="38"/>
      <c r="K110" s="38"/>
      <c r="L110" s="38"/>
      <c r="M110" s="38"/>
      <c r="N110" s="38"/>
      <c r="O110" s="38"/>
      <c r="P110" s="38"/>
      <c r="Q110" s="38"/>
      <c r="R110" s="38"/>
      <c r="S110" s="38"/>
      <c r="T110" s="38"/>
      <c r="U110" s="38"/>
      <c r="V110" s="38"/>
      <c r="W110" s="38"/>
      <c r="X110" s="38"/>
      <c r="Y110" s="38"/>
      <c r="Z110" s="38"/>
      <c r="AA110" s="38"/>
      <c r="AB110" s="38"/>
      <c r="AC110" s="38"/>
      <c r="AD110" s="38"/>
      <c r="AE110" s="38"/>
      <c r="AF110" s="38"/>
      <c r="AG110" s="38"/>
    </row>
    <row r="111" spans="2:33" ht="15" customHeight="1" x14ac:dyDescent="0.65">
      <c r="B111" s="38" t="s">
        <v>658</v>
      </c>
      <c r="C111" s="38"/>
      <c r="D111" s="38"/>
      <c r="E111" s="38"/>
      <c r="F111" s="38"/>
      <c r="G111" s="38"/>
      <c r="H111" s="38"/>
      <c r="I111" s="38"/>
      <c r="J111" s="38"/>
      <c r="K111" s="38"/>
      <c r="L111" s="38"/>
      <c r="M111" s="38"/>
      <c r="N111" s="38"/>
      <c r="O111" s="38"/>
      <c r="P111" s="38"/>
      <c r="Q111" s="38"/>
      <c r="R111" s="38"/>
      <c r="S111" s="38"/>
      <c r="T111" s="38"/>
      <c r="U111" s="38"/>
      <c r="V111" s="38"/>
      <c r="W111" s="38"/>
      <c r="X111" s="38"/>
      <c r="Y111" s="38"/>
      <c r="Z111" s="38"/>
      <c r="AA111" s="38"/>
      <c r="AB111" s="38"/>
      <c r="AC111" s="38"/>
      <c r="AD111" s="38"/>
      <c r="AE111" s="38"/>
      <c r="AF111" s="38"/>
      <c r="AG111" s="38"/>
    </row>
    <row r="112" spans="2:33" ht="15" customHeight="1" x14ac:dyDescent="0.65">
      <c r="B112" s="476" t="s">
        <v>650</v>
      </c>
      <c r="C112" s="476"/>
      <c r="D112" s="476"/>
      <c r="E112" s="476"/>
      <c r="F112" s="476"/>
      <c r="G112" s="476"/>
      <c r="H112" s="476"/>
      <c r="I112" s="476"/>
      <c r="J112" s="476"/>
      <c r="K112" s="476"/>
      <c r="L112" s="476"/>
      <c r="M112" s="476"/>
      <c r="N112" s="476"/>
      <c r="O112" s="476"/>
      <c r="P112" s="476"/>
      <c r="Q112" s="476"/>
      <c r="R112" s="476"/>
      <c r="S112" s="476"/>
      <c r="T112" s="476"/>
      <c r="U112" s="476"/>
      <c r="V112" s="476"/>
      <c r="W112" s="476"/>
      <c r="X112" s="476"/>
      <c r="Y112" s="476"/>
      <c r="Z112" s="476"/>
      <c r="AA112" s="476"/>
      <c r="AB112" s="476"/>
      <c r="AC112" s="476"/>
      <c r="AD112" s="476"/>
      <c r="AE112" s="476"/>
      <c r="AF112" s="476"/>
      <c r="AG112" s="38"/>
    </row>
    <row r="113" spans="2:33" ht="15" customHeight="1" x14ac:dyDescent="0.65">
      <c r="B113" s="38"/>
      <c r="C113" s="38"/>
      <c r="D113" s="38"/>
      <c r="E113" s="38"/>
      <c r="F113" s="38"/>
      <c r="G113" s="38"/>
      <c r="H113" s="38"/>
      <c r="I113" s="38"/>
      <c r="J113" s="38"/>
      <c r="K113" s="38"/>
      <c r="L113" s="38"/>
      <c r="M113" s="38"/>
      <c r="N113" s="38"/>
      <c r="O113" s="38"/>
      <c r="P113" s="38"/>
      <c r="Q113" s="38"/>
      <c r="R113" s="38"/>
      <c r="S113" s="38"/>
      <c r="T113" s="38"/>
      <c r="U113" s="38"/>
      <c r="V113" s="38"/>
      <c r="W113" s="38"/>
      <c r="X113" s="38"/>
      <c r="Y113" s="38"/>
      <c r="Z113" s="38"/>
      <c r="AA113" s="38"/>
      <c r="AB113" s="38"/>
      <c r="AC113" s="38"/>
      <c r="AD113" s="38"/>
      <c r="AE113" s="38"/>
      <c r="AF113" s="38"/>
      <c r="AG113" s="38"/>
    </row>
    <row r="114" spans="2:33" ht="15" customHeight="1" x14ac:dyDescent="0.65">
      <c r="B114" s="38"/>
      <c r="C114" s="38"/>
      <c r="D114" s="38"/>
      <c r="E114" s="38"/>
      <c r="F114" s="38"/>
      <c r="G114" s="38"/>
      <c r="H114" s="38"/>
      <c r="I114" s="38"/>
      <c r="J114" s="38"/>
      <c r="K114" s="38"/>
      <c r="L114" s="38"/>
      <c r="M114" s="38"/>
      <c r="N114" s="38"/>
      <c r="O114" s="38"/>
      <c r="P114" s="38"/>
      <c r="Q114" s="38"/>
      <c r="R114" s="38"/>
      <c r="S114" s="38"/>
      <c r="T114" s="38"/>
      <c r="U114" s="38"/>
      <c r="V114" s="38"/>
      <c r="W114" s="38"/>
      <c r="X114" s="38"/>
      <c r="Y114" s="38"/>
      <c r="Z114" s="38"/>
      <c r="AA114" s="38"/>
      <c r="AB114" s="38"/>
      <c r="AC114" s="38"/>
      <c r="AD114" s="38"/>
      <c r="AE114" s="38"/>
      <c r="AF114" s="38"/>
      <c r="AG114" s="38"/>
    </row>
    <row r="115" spans="2:33" ht="15" customHeight="1" x14ac:dyDescent="0.65">
      <c r="B115" s="38"/>
      <c r="C115" s="38"/>
      <c r="D115" s="38"/>
      <c r="E115" s="38"/>
      <c r="F115" s="38"/>
      <c r="G115" s="38"/>
      <c r="H115" s="38"/>
      <c r="I115" s="38"/>
      <c r="J115" s="38"/>
      <c r="K115" s="38"/>
      <c r="L115" s="38"/>
      <c r="M115" s="38"/>
      <c r="N115" s="38"/>
      <c r="O115" s="38"/>
      <c r="P115" s="38"/>
      <c r="Q115" s="38"/>
      <c r="R115" s="38"/>
      <c r="S115" s="38"/>
      <c r="T115" s="38"/>
      <c r="U115" s="38"/>
      <c r="V115" s="38"/>
      <c r="W115" s="38"/>
      <c r="X115" s="38"/>
      <c r="Y115" s="38"/>
      <c r="Z115" s="38"/>
      <c r="AA115" s="38"/>
      <c r="AB115" s="38"/>
      <c r="AC115" s="38"/>
      <c r="AD115" s="38"/>
      <c r="AE115" s="38"/>
      <c r="AF115" s="38"/>
      <c r="AG115" s="38"/>
    </row>
    <row r="116" spans="2:33" ht="15" customHeight="1" x14ac:dyDescent="0.65">
      <c r="B116" s="38"/>
      <c r="C116" s="38"/>
      <c r="D116" s="38"/>
      <c r="E116" s="38"/>
      <c r="F116" s="38"/>
      <c r="G116" s="38"/>
      <c r="H116" s="38"/>
      <c r="I116" s="38"/>
      <c r="J116" s="38"/>
      <c r="K116" s="38"/>
      <c r="L116" s="38"/>
      <c r="M116" s="38"/>
      <c r="N116" s="38"/>
      <c r="O116" s="38"/>
      <c r="P116" s="38"/>
      <c r="Q116" s="38"/>
      <c r="R116" s="38"/>
      <c r="S116" s="38"/>
      <c r="T116" s="38"/>
      <c r="U116" s="38"/>
      <c r="V116" s="38"/>
      <c r="W116" s="38"/>
      <c r="X116" s="38"/>
      <c r="Y116" s="38"/>
      <c r="Z116" s="38"/>
      <c r="AA116" s="38"/>
      <c r="AB116" s="38"/>
      <c r="AC116" s="38"/>
      <c r="AD116" s="38"/>
      <c r="AE116" s="38"/>
      <c r="AF116" s="38"/>
      <c r="AG116" s="38"/>
    </row>
    <row r="117" spans="2:33" ht="15" customHeight="1" x14ac:dyDescent="0.65">
      <c r="B117" s="38"/>
      <c r="C117" s="38"/>
      <c r="D117" s="38"/>
      <c r="E117" s="38"/>
      <c r="F117" s="38"/>
      <c r="G117" s="38"/>
      <c r="H117" s="38"/>
      <c r="I117" s="38"/>
      <c r="J117" s="38"/>
      <c r="K117" s="38"/>
      <c r="L117" s="38"/>
      <c r="M117" s="38"/>
      <c r="N117" s="38"/>
      <c r="O117" s="38"/>
      <c r="P117" s="38"/>
      <c r="Q117" s="38"/>
      <c r="R117" s="38"/>
      <c r="S117" s="38"/>
      <c r="T117" s="38"/>
      <c r="U117" s="38"/>
      <c r="V117" s="38"/>
      <c r="W117" s="38"/>
      <c r="X117" s="38"/>
      <c r="Y117" s="38"/>
      <c r="Z117" s="38"/>
      <c r="AA117" s="38"/>
      <c r="AB117" s="38"/>
      <c r="AC117" s="38"/>
      <c r="AD117" s="38"/>
      <c r="AE117" s="38"/>
      <c r="AF117" s="38"/>
      <c r="AG117" s="38"/>
    </row>
    <row r="118" spans="2:33" ht="15" customHeight="1" x14ac:dyDescent="0.65">
      <c r="B118" s="38"/>
      <c r="C118" s="38"/>
      <c r="D118" s="38"/>
      <c r="E118" s="38"/>
      <c r="F118" s="38"/>
      <c r="G118" s="38"/>
      <c r="H118" s="38"/>
      <c r="I118" s="38"/>
      <c r="J118" s="38"/>
      <c r="K118" s="38"/>
      <c r="L118" s="38"/>
      <c r="M118" s="38"/>
      <c r="N118" s="38"/>
      <c r="O118" s="38"/>
      <c r="P118" s="38"/>
      <c r="Q118" s="38"/>
      <c r="R118" s="38"/>
      <c r="S118" s="38"/>
      <c r="T118" s="38"/>
      <c r="U118" s="38"/>
      <c r="V118" s="38"/>
      <c r="W118" s="38"/>
      <c r="X118" s="38"/>
      <c r="Y118" s="38"/>
      <c r="Z118" s="38"/>
      <c r="AA118" s="38"/>
      <c r="AB118" s="38"/>
      <c r="AC118" s="38"/>
      <c r="AD118" s="38"/>
      <c r="AE118" s="38"/>
      <c r="AF118" s="38"/>
      <c r="AG118" s="38"/>
    </row>
    <row r="119" spans="2:33" ht="15" customHeight="1" x14ac:dyDescent="0.65">
      <c r="B119" s="38"/>
      <c r="C119" s="38"/>
      <c r="D119" s="38"/>
      <c r="E119" s="38"/>
      <c r="F119" s="38"/>
      <c r="G119" s="38"/>
      <c r="H119" s="38"/>
      <c r="I119" s="38"/>
      <c r="J119" s="38"/>
      <c r="K119" s="38"/>
      <c r="L119" s="38"/>
      <c r="M119" s="38"/>
      <c r="N119" s="38"/>
      <c r="O119" s="38"/>
      <c r="P119" s="38"/>
      <c r="Q119" s="38"/>
      <c r="R119" s="38"/>
      <c r="S119" s="38"/>
      <c r="T119" s="38"/>
      <c r="U119" s="38"/>
      <c r="V119" s="38"/>
      <c r="W119" s="38"/>
      <c r="X119" s="38"/>
      <c r="Y119" s="38"/>
      <c r="Z119" s="38"/>
      <c r="AA119" s="38"/>
      <c r="AB119" s="38"/>
      <c r="AC119" s="38"/>
      <c r="AD119" s="38"/>
      <c r="AE119" s="38"/>
      <c r="AF119" s="38"/>
      <c r="AG119" s="38"/>
    </row>
    <row r="120" spans="2:33" ht="15" customHeight="1" x14ac:dyDescent="0.65">
      <c r="B120" s="38"/>
      <c r="C120" s="38"/>
      <c r="D120" s="38"/>
      <c r="E120" s="38"/>
      <c r="F120" s="38"/>
      <c r="G120" s="38"/>
      <c r="H120" s="38"/>
      <c r="I120" s="38"/>
      <c r="J120" s="38"/>
      <c r="K120" s="38"/>
      <c r="L120" s="38"/>
      <c r="M120" s="38"/>
      <c r="N120" s="38"/>
      <c r="O120" s="38"/>
      <c r="P120" s="38"/>
      <c r="Q120" s="38"/>
      <c r="R120" s="38"/>
      <c r="S120" s="38"/>
      <c r="T120" s="38"/>
      <c r="U120" s="38"/>
      <c r="V120" s="38"/>
      <c r="W120" s="38"/>
      <c r="X120" s="38"/>
      <c r="Y120" s="38"/>
      <c r="Z120" s="38"/>
      <c r="AA120" s="38"/>
      <c r="AB120" s="38"/>
      <c r="AC120" s="38"/>
      <c r="AD120" s="38"/>
      <c r="AE120" s="38"/>
      <c r="AF120" s="38"/>
      <c r="AG120" s="38"/>
    </row>
    <row r="121" spans="2:33" ht="15" customHeight="1" x14ac:dyDescent="0.65">
      <c r="B121" s="38"/>
      <c r="C121" s="38"/>
      <c r="D121" s="38"/>
      <c r="E121" s="38"/>
      <c r="F121" s="38"/>
      <c r="G121" s="38"/>
      <c r="H121" s="38"/>
      <c r="I121" s="38"/>
      <c r="J121" s="38"/>
      <c r="K121" s="38"/>
      <c r="L121" s="38"/>
      <c r="M121" s="38"/>
      <c r="N121" s="38"/>
      <c r="O121" s="38"/>
      <c r="P121" s="38"/>
      <c r="Q121" s="38"/>
      <c r="R121" s="38"/>
      <c r="S121" s="38"/>
      <c r="T121" s="38"/>
      <c r="U121" s="38"/>
      <c r="V121" s="38"/>
      <c r="W121" s="38"/>
      <c r="X121" s="38"/>
      <c r="Y121" s="38"/>
      <c r="Z121" s="38"/>
      <c r="AA121" s="38"/>
      <c r="AB121" s="38"/>
      <c r="AC121" s="38"/>
      <c r="AD121" s="38"/>
      <c r="AE121" s="38"/>
      <c r="AF121" s="38"/>
      <c r="AG121" s="38"/>
    </row>
    <row r="122" spans="2:33" ht="15" customHeight="1" x14ac:dyDescent="0.65">
      <c r="B122" s="38"/>
      <c r="C122" s="38"/>
      <c r="D122" s="38"/>
      <c r="E122" s="38"/>
      <c r="F122" s="38"/>
      <c r="G122" s="38"/>
      <c r="H122" s="38"/>
      <c r="I122" s="38"/>
      <c r="J122" s="38"/>
      <c r="K122" s="38"/>
      <c r="L122" s="38"/>
      <c r="M122" s="38"/>
      <c r="N122" s="38"/>
      <c r="O122" s="38"/>
      <c r="P122" s="38"/>
      <c r="Q122" s="38"/>
      <c r="R122" s="38"/>
      <c r="S122" s="38"/>
      <c r="T122" s="38"/>
      <c r="U122" s="38"/>
      <c r="V122" s="38"/>
      <c r="W122" s="38"/>
      <c r="X122" s="38"/>
      <c r="Y122" s="38"/>
      <c r="Z122" s="38"/>
      <c r="AA122" s="38"/>
      <c r="AB122" s="38"/>
      <c r="AC122" s="38"/>
      <c r="AD122" s="38"/>
      <c r="AE122" s="38"/>
      <c r="AF122" s="38"/>
      <c r="AG122" s="38"/>
    </row>
    <row r="123" spans="2:33" ht="15" customHeight="1" x14ac:dyDescent="0.65">
      <c r="B123" s="38"/>
      <c r="C123" s="38"/>
      <c r="D123" s="38"/>
      <c r="E123" s="38"/>
      <c r="F123" s="38"/>
      <c r="G123" s="38"/>
      <c r="H123" s="38"/>
      <c r="I123" s="38"/>
      <c r="J123" s="38"/>
      <c r="K123" s="38"/>
      <c r="L123" s="38"/>
      <c r="M123" s="38"/>
      <c r="N123" s="38"/>
      <c r="O123" s="38"/>
      <c r="P123" s="38"/>
      <c r="Q123" s="38"/>
      <c r="R123" s="38"/>
      <c r="S123" s="38"/>
      <c r="T123" s="38"/>
      <c r="U123" s="38"/>
      <c r="V123" s="38"/>
      <c r="W123" s="38"/>
      <c r="X123" s="38"/>
      <c r="Y123" s="38"/>
      <c r="Z123" s="38"/>
      <c r="AA123" s="38"/>
      <c r="AB123" s="38"/>
      <c r="AC123" s="38"/>
      <c r="AD123" s="38"/>
      <c r="AE123" s="38"/>
      <c r="AF123" s="38"/>
      <c r="AG123" s="38"/>
    </row>
    <row r="124" spans="2:33" ht="15" customHeight="1" x14ac:dyDescent="0.65">
      <c r="B124" s="38"/>
      <c r="C124" s="38"/>
      <c r="D124" s="38"/>
      <c r="E124" s="38"/>
      <c r="F124" s="38"/>
      <c r="G124" s="38"/>
      <c r="H124" s="38"/>
      <c r="I124" s="38"/>
      <c r="J124" s="38"/>
      <c r="K124" s="38"/>
      <c r="L124" s="38"/>
      <c r="M124" s="38"/>
      <c r="N124" s="38"/>
      <c r="O124" s="38"/>
      <c r="P124" s="38"/>
      <c r="Q124" s="38"/>
      <c r="R124" s="38"/>
      <c r="S124" s="38"/>
      <c r="T124" s="38"/>
      <c r="U124" s="38"/>
      <c r="V124" s="38"/>
      <c r="W124" s="38"/>
      <c r="X124" s="38"/>
      <c r="Y124" s="38"/>
      <c r="Z124" s="38"/>
      <c r="AA124" s="38"/>
      <c r="AB124" s="38"/>
      <c r="AC124" s="38"/>
      <c r="AD124" s="38"/>
      <c r="AE124" s="38"/>
      <c r="AF124" s="38"/>
      <c r="AG124" s="38"/>
    </row>
    <row r="125" spans="2:33" ht="15" customHeight="1" x14ac:dyDescent="0.65">
      <c r="B125" s="38"/>
      <c r="C125" s="38"/>
      <c r="D125" s="38"/>
      <c r="E125" s="38"/>
      <c r="F125" s="38"/>
      <c r="G125" s="38"/>
      <c r="H125" s="38"/>
      <c r="I125" s="38"/>
      <c r="J125" s="38"/>
      <c r="K125" s="38"/>
      <c r="L125" s="38"/>
      <c r="M125" s="38"/>
      <c r="N125" s="38"/>
      <c r="O125" s="38"/>
      <c r="P125" s="38"/>
      <c r="Q125" s="38"/>
      <c r="R125" s="38"/>
      <c r="S125" s="38"/>
      <c r="T125" s="38"/>
      <c r="U125" s="38"/>
      <c r="V125" s="38"/>
      <c r="W125" s="38"/>
      <c r="X125" s="38"/>
      <c r="Y125" s="38"/>
      <c r="Z125" s="38"/>
      <c r="AA125" s="38"/>
      <c r="AB125" s="38"/>
      <c r="AC125" s="38"/>
      <c r="AD125" s="38"/>
      <c r="AE125" s="38"/>
      <c r="AF125" s="38"/>
      <c r="AG125" s="38"/>
    </row>
    <row r="126" spans="2:33" ht="15" customHeight="1" x14ac:dyDescent="0.65">
      <c r="B126" s="38"/>
      <c r="C126" s="38"/>
      <c r="D126" s="38"/>
      <c r="E126" s="38"/>
      <c r="F126" s="38"/>
      <c r="G126" s="38"/>
      <c r="H126" s="38"/>
      <c r="I126" s="38"/>
      <c r="J126" s="38"/>
      <c r="K126" s="38"/>
      <c r="L126" s="38"/>
      <c r="M126" s="38"/>
      <c r="N126" s="38"/>
      <c r="O126" s="38"/>
      <c r="P126" s="38"/>
      <c r="Q126" s="38"/>
      <c r="R126" s="38"/>
      <c r="S126" s="38"/>
      <c r="T126" s="38"/>
      <c r="U126" s="38"/>
      <c r="V126" s="38"/>
      <c r="W126" s="38"/>
      <c r="X126" s="38"/>
      <c r="Y126" s="38"/>
      <c r="Z126" s="38"/>
      <c r="AA126" s="38"/>
      <c r="AB126" s="38"/>
      <c r="AC126" s="38"/>
      <c r="AD126" s="38"/>
      <c r="AE126" s="38"/>
      <c r="AF126" s="38"/>
      <c r="AG126" s="38"/>
    </row>
    <row r="127" spans="2:33" ht="15" customHeight="1" x14ac:dyDescent="0.65">
      <c r="B127" s="38"/>
      <c r="C127" s="38"/>
      <c r="D127" s="38"/>
      <c r="E127" s="38"/>
      <c r="F127" s="38"/>
      <c r="G127" s="38"/>
      <c r="H127" s="38"/>
      <c r="I127" s="38"/>
      <c r="J127" s="38"/>
      <c r="K127" s="38"/>
      <c r="L127" s="38"/>
      <c r="M127" s="38"/>
      <c r="N127" s="38"/>
      <c r="O127" s="38"/>
      <c r="P127" s="38"/>
      <c r="Q127" s="38"/>
      <c r="R127" s="38"/>
      <c r="S127" s="38"/>
      <c r="T127" s="38"/>
      <c r="U127" s="38"/>
      <c r="V127" s="38"/>
      <c r="W127" s="38"/>
      <c r="X127" s="38"/>
      <c r="Y127" s="38"/>
      <c r="Z127" s="38"/>
      <c r="AA127" s="38"/>
      <c r="AB127" s="38"/>
      <c r="AC127" s="38"/>
      <c r="AD127" s="38"/>
      <c r="AE127" s="38"/>
      <c r="AF127" s="38"/>
      <c r="AG127" s="38"/>
    </row>
    <row r="128" spans="2:33" ht="15" customHeight="1" x14ac:dyDescent="0.65">
      <c r="B128" s="38"/>
      <c r="C128" s="38"/>
      <c r="D128" s="38"/>
      <c r="E128" s="38"/>
      <c r="F128" s="38"/>
      <c r="G128" s="38"/>
      <c r="H128" s="38"/>
      <c r="I128" s="38"/>
      <c r="J128" s="38"/>
      <c r="K128" s="38"/>
      <c r="L128" s="38"/>
      <c r="M128" s="38"/>
      <c r="N128" s="38"/>
      <c r="O128" s="38"/>
      <c r="P128" s="38"/>
      <c r="Q128" s="38"/>
      <c r="R128" s="38"/>
      <c r="S128" s="38"/>
      <c r="T128" s="38"/>
      <c r="U128" s="38"/>
      <c r="V128" s="38"/>
      <c r="W128" s="38"/>
      <c r="X128" s="38"/>
      <c r="Y128" s="38"/>
      <c r="Z128" s="38"/>
      <c r="AA128" s="38"/>
      <c r="AB128" s="38"/>
      <c r="AC128" s="38"/>
      <c r="AD128" s="38"/>
      <c r="AE128" s="38"/>
      <c r="AF128" s="38"/>
      <c r="AG128" s="38"/>
    </row>
    <row r="129" spans="2:33" ht="15" customHeight="1" x14ac:dyDescent="0.65">
      <c r="B129" s="38"/>
      <c r="C129" s="38"/>
      <c r="D129" s="38"/>
      <c r="E129" s="38"/>
      <c r="F129" s="38"/>
      <c r="G129" s="38"/>
      <c r="H129" s="38"/>
      <c r="I129" s="38"/>
      <c r="J129" s="38"/>
      <c r="K129" s="38"/>
      <c r="L129" s="38"/>
      <c r="M129" s="38"/>
      <c r="N129" s="38"/>
      <c r="O129" s="38"/>
      <c r="P129" s="38"/>
      <c r="Q129" s="38"/>
      <c r="R129" s="38"/>
      <c r="S129" s="38"/>
      <c r="T129" s="38"/>
      <c r="U129" s="38"/>
      <c r="V129" s="38"/>
      <c r="W129" s="38"/>
      <c r="X129" s="38"/>
      <c r="Y129" s="38"/>
      <c r="Z129" s="38"/>
      <c r="AA129" s="38"/>
      <c r="AB129" s="38"/>
      <c r="AC129" s="38"/>
      <c r="AD129" s="38"/>
      <c r="AE129" s="38"/>
      <c r="AF129" s="38"/>
      <c r="AG129" s="38"/>
    </row>
    <row r="130" spans="2:33" ht="15" customHeight="1" x14ac:dyDescent="0.65">
      <c r="B130" s="38"/>
      <c r="C130" s="38"/>
      <c r="D130" s="38"/>
      <c r="E130" s="38"/>
      <c r="F130" s="38"/>
      <c r="G130" s="38"/>
      <c r="H130" s="38"/>
      <c r="I130" s="38"/>
      <c r="J130" s="38"/>
      <c r="K130" s="38"/>
      <c r="L130" s="38"/>
      <c r="M130" s="38"/>
      <c r="N130" s="38"/>
      <c r="O130" s="38"/>
      <c r="P130" s="38"/>
      <c r="Q130" s="38"/>
      <c r="R130" s="38"/>
      <c r="S130" s="38"/>
      <c r="T130" s="38"/>
      <c r="U130" s="38"/>
      <c r="V130" s="38"/>
      <c r="W130" s="38"/>
      <c r="X130" s="38"/>
      <c r="Y130" s="38"/>
      <c r="Z130" s="38"/>
      <c r="AA130" s="38"/>
      <c r="AB130" s="38"/>
      <c r="AC130" s="38"/>
      <c r="AD130" s="38"/>
      <c r="AE130" s="38"/>
      <c r="AF130" s="38"/>
      <c r="AG130" s="38"/>
    </row>
    <row r="131" spans="2:33" ht="15" customHeight="1" x14ac:dyDescent="0.65">
      <c r="B131" s="38"/>
      <c r="C131" s="38"/>
      <c r="D131" s="38"/>
      <c r="E131" s="38"/>
      <c r="F131" s="38"/>
      <c r="G131" s="38"/>
      <c r="H131" s="38"/>
      <c r="I131" s="38"/>
      <c r="J131" s="38"/>
      <c r="K131" s="38"/>
      <c r="L131" s="38"/>
      <c r="M131" s="38"/>
      <c r="N131" s="38"/>
      <c r="O131" s="38"/>
      <c r="P131" s="38"/>
      <c r="Q131" s="38"/>
      <c r="R131" s="38"/>
      <c r="S131" s="38"/>
      <c r="T131" s="38"/>
      <c r="U131" s="38"/>
      <c r="V131" s="38"/>
      <c r="W131" s="38"/>
      <c r="X131" s="38"/>
      <c r="Y131" s="38"/>
      <c r="Z131" s="38"/>
      <c r="AA131" s="38"/>
      <c r="AB131" s="38"/>
      <c r="AC131" s="38"/>
      <c r="AD131" s="38"/>
      <c r="AE131" s="38"/>
      <c r="AF131" s="38"/>
      <c r="AG131" s="38"/>
    </row>
    <row r="132" spans="2:33" ht="15" customHeight="1" x14ac:dyDescent="0.65">
      <c r="B132" s="38"/>
      <c r="C132" s="38"/>
      <c r="D132" s="38"/>
      <c r="E132" s="38"/>
      <c r="F132" s="38"/>
      <c r="G132" s="38"/>
      <c r="H132" s="38"/>
      <c r="I132" s="38"/>
      <c r="J132" s="38"/>
      <c r="K132" s="38"/>
      <c r="L132" s="38"/>
      <c r="M132" s="38"/>
      <c r="N132" s="38"/>
      <c r="O132" s="38"/>
      <c r="P132" s="38"/>
      <c r="Q132" s="38"/>
      <c r="R132" s="38"/>
      <c r="S132" s="38"/>
      <c r="T132" s="38"/>
      <c r="U132" s="38"/>
      <c r="V132" s="38"/>
      <c r="W132" s="38"/>
      <c r="X132" s="38"/>
      <c r="Y132" s="38"/>
      <c r="Z132" s="38"/>
      <c r="AA132" s="38"/>
      <c r="AB132" s="38"/>
      <c r="AC132" s="38"/>
      <c r="AD132" s="38"/>
      <c r="AE132" s="38"/>
      <c r="AF132" s="38"/>
      <c r="AG132" s="38"/>
    </row>
    <row r="133" spans="2:33" ht="15" customHeight="1" x14ac:dyDescent="0.65">
      <c r="B133" s="38"/>
      <c r="C133" s="38"/>
      <c r="D133" s="38"/>
      <c r="E133" s="38"/>
      <c r="F133" s="38"/>
      <c r="G133" s="38"/>
      <c r="H133" s="38"/>
      <c r="I133" s="38"/>
      <c r="J133" s="38"/>
      <c r="K133" s="38"/>
      <c r="L133" s="38"/>
      <c r="M133" s="38"/>
      <c r="N133" s="38"/>
      <c r="O133" s="38"/>
      <c r="P133" s="38"/>
      <c r="Q133" s="38"/>
      <c r="R133" s="38"/>
      <c r="S133" s="38"/>
      <c r="T133" s="38"/>
      <c r="U133" s="38"/>
      <c r="V133" s="38"/>
      <c r="W133" s="38"/>
      <c r="X133" s="38"/>
      <c r="Y133" s="38"/>
      <c r="Z133" s="38"/>
      <c r="AA133" s="38"/>
      <c r="AB133" s="38"/>
      <c r="AC133" s="38"/>
      <c r="AD133" s="38"/>
      <c r="AE133" s="38"/>
      <c r="AF133" s="38"/>
      <c r="AG133" s="38"/>
    </row>
    <row r="134" spans="2:33" ht="15" customHeight="1" x14ac:dyDescent="0.65">
      <c r="B134" s="38"/>
      <c r="C134" s="38"/>
      <c r="D134" s="38"/>
      <c r="E134" s="38"/>
      <c r="F134" s="38"/>
      <c r="G134" s="38"/>
      <c r="H134" s="38"/>
      <c r="I134" s="38"/>
      <c r="J134" s="38"/>
      <c r="K134" s="38"/>
      <c r="L134" s="38"/>
      <c r="M134" s="38"/>
      <c r="N134" s="38"/>
      <c r="O134" s="38"/>
      <c r="P134" s="38"/>
      <c r="Q134" s="38"/>
      <c r="R134" s="38"/>
      <c r="S134" s="38"/>
      <c r="T134" s="38"/>
      <c r="U134" s="38"/>
      <c r="V134" s="38"/>
      <c r="W134" s="38"/>
      <c r="X134" s="38"/>
      <c r="Y134" s="38"/>
      <c r="Z134" s="38"/>
      <c r="AA134" s="38"/>
      <c r="AB134" s="38"/>
      <c r="AC134" s="38"/>
      <c r="AD134" s="38"/>
      <c r="AE134" s="38"/>
      <c r="AF134" s="38"/>
      <c r="AG134" s="38"/>
    </row>
    <row r="135" spans="2:33" ht="15" customHeight="1" x14ac:dyDescent="0.65">
      <c r="B135" s="38"/>
      <c r="C135" s="38"/>
      <c r="D135" s="38"/>
      <c r="E135" s="38"/>
      <c r="F135" s="38"/>
      <c r="G135" s="38"/>
      <c r="H135" s="38"/>
      <c r="I135" s="38"/>
      <c r="J135" s="38"/>
      <c r="K135" s="38"/>
      <c r="L135" s="38"/>
      <c r="M135" s="38"/>
      <c r="N135" s="38"/>
      <c r="O135" s="38"/>
      <c r="P135" s="38"/>
      <c r="Q135" s="38"/>
      <c r="R135" s="38"/>
      <c r="S135" s="38"/>
      <c r="T135" s="38"/>
      <c r="U135" s="38"/>
      <c r="V135" s="38"/>
      <c r="W135" s="38"/>
      <c r="X135" s="38"/>
      <c r="Y135" s="38"/>
      <c r="Z135" s="38"/>
      <c r="AA135" s="38"/>
      <c r="AB135" s="38"/>
      <c r="AC135" s="38"/>
      <c r="AD135" s="38"/>
      <c r="AE135" s="38"/>
      <c r="AF135" s="38"/>
      <c r="AG135" s="38"/>
    </row>
    <row r="136" spans="2:33" ht="15" customHeight="1" x14ac:dyDescent="0.65">
      <c r="B136" s="38"/>
      <c r="C136" s="38"/>
      <c r="D136" s="38"/>
      <c r="E136" s="38"/>
      <c r="F136" s="38"/>
      <c r="G136" s="38"/>
      <c r="H136" s="38"/>
      <c r="I136" s="38"/>
      <c r="J136" s="38"/>
      <c r="K136" s="38"/>
      <c r="L136" s="38"/>
      <c r="M136" s="38"/>
      <c r="N136" s="38"/>
      <c r="O136" s="38"/>
      <c r="P136" s="38"/>
      <c r="Q136" s="38"/>
      <c r="R136" s="38"/>
      <c r="S136" s="38"/>
      <c r="T136" s="38"/>
      <c r="U136" s="38"/>
      <c r="V136" s="38"/>
      <c r="W136" s="38"/>
      <c r="X136" s="38"/>
      <c r="Y136" s="38"/>
      <c r="Z136" s="38"/>
      <c r="AA136" s="38"/>
      <c r="AB136" s="38"/>
      <c r="AC136" s="38"/>
      <c r="AD136" s="38"/>
      <c r="AE136" s="38"/>
      <c r="AF136" s="38"/>
      <c r="AG136" s="38"/>
    </row>
    <row r="137" spans="2:33" ht="15" customHeight="1" x14ac:dyDescent="0.65">
      <c r="B137" s="38"/>
      <c r="C137" s="38"/>
      <c r="D137" s="38"/>
      <c r="E137" s="38"/>
      <c r="F137" s="38"/>
      <c r="G137" s="38"/>
      <c r="H137" s="38"/>
      <c r="I137" s="38"/>
      <c r="J137" s="38"/>
      <c r="K137" s="38"/>
      <c r="L137" s="38"/>
      <c r="M137" s="38"/>
      <c r="N137" s="38"/>
      <c r="O137" s="38"/>
      <c r="P137" s="38"/>
      <c r="Q137" s="38"/>
      <c r="R137" s="38"/>
      <c r="S137" s="38"/>
      <c r="T137" s="38"/>
      <c r="U137" s="38"/>
      <c r="V137" s="38"/>
      <c r="W137" s="38"/>
      <c r="X137" s="38"/>
      <c r="Y137" s="38"/>
      <c r="Z137" s="38"/>
      <c r="AA137" s="38"/>
      <c r="AB137" s="38"/>
      <c r="AC137" s="38"/>
      <c r="AD137" s="38"/>
      <c r="AE137" s="38"/>
      <c r="AF137" s="38"/>
      <c r="AG137" s="38"/>
    </row>
    <row r="138" spans="2:33" ht="15" customHeight="1" x14ac:dyDescent="0.65">
      <c r="B138" s="38"/>
      <c r="C138" s="38"/>
      <c r="D138" s="38"/>
      <c r="E138" s="38"/>
      <c r="F138" s="38"/>
      <c r="G138" s="38"/>
      <c r="H138" s="38"/>
      <c r="I138" s="38"/>
      <c r="J138" s="38"/>
      <c r="K138" s="38"/>
      <c r="L138" s="38"/>
      <c r="M138" s="38"/>
      <c r="N138" s="38"/>
      <c r="O138" s="38"/>
      <c r="P138" s="38"/>
      <c r="Q138" s="38"/>
      <c r="R138" s="38"/>
      <c r="S138" s="38"/>
      <c r="T138" s="38"/>
      <c r="U138" s="38"/>
      <c r="V138" s="38"/>
      <c r="W138" s="38"/>
      <c r="X138" s="38"/>
      <c r="Y138" s="38"/>
      <c r="Z138" s="38"/>
      <c r="AA138" s="38"/>
      <c r="AB138" s="38"/>
      <c r="AC138" s="38"/>
      <c r="AD138" s="38"/>
      <c r="AE138" s="38"/>
      <c r="AF138" s="38"/>
      <c r="AG138" s="38"/>
    </row>
    <row r="139" spans="2:33" ht="15" customHeight="1" x14ac:dyDescent="0.65">
      <c r="B139" s="38"/>
      <c r="C139" s="38"/>
      <c r="D139" s="38"/>
      <c r="E139" s="38"/>
      <c r="F139" s="38"/>
      <c r="G139" s="38"/>
      <c r="H139" s="38"/>
      <c r="I139" s="38"/>
      <c r="J139" s="38"/>
      <c r="K139" s="38"/>
      <c r="L139" s="38"/>
      <c r="M139" s="38"/>
      <c r="N139" s="38"/>
      <c r="O139" s="38"/>
      <c r="P139" s="38"/>
      <c r="Q139" s="38"/>
      <c r="R139" s="38"/>
      <c r="S139" s="38"/>
      <c r="T139" s="38"/>
      <c r="U139" s="38"/>
      <c r="V139" s="38"/>
      <c r="W139" s="38"/>
      <c r="X139" s="38"/>
      <c r="Y139" s="38"/>
      <c r="Z139" s="38"/>
      <c r="AA139" s="38"/>
      <c r="AB139" s="38"/>
      <c r="AC139" s="38"/>
      <c r="AD139" s="38"/>
      <c r="AE139" s="38"/>
      <c r="AF139" s="38"/>
      <c r="AG139" s="38"/>
    </row>
    <row r="140" spans="2:33" ht="15" customHeight="1" x14ac:dyDescent="0.65">
      <c r="B140" s="38"/>
      <c r="C140" s="38"/>
      <c r="D140" s="38"/>
      <c r="E140" s="38"/>
      <c r="F140" s="38"/>
      <c r="G140" s="38"/>
      <c r="H140" s="38"/>
      <c r="I140" s="38"/>
      <c r="J140" s="38"/>
      <c r="K140" s="38"/>
      <c r="L140" s="38"/>
      <c r="M140" s="38"/>
      <c r="N140" s="38"/>
      <c r="O140" s="38"/>
      <c r="P140" s="38"/>
      <c r="Q140" s="38"/>
      <c r="R140" s="38"/>
      <c r="S140" s="38"/>
      <c r="T140" s="38"/>
      <c r="U140" s="38"/>
      <c r="V140" s="38"/>
      <c r="W140" s="38"/>
      <c r="X140" s="38"/>
      <c r="Y140" s="38"/>
      <c r="Z140" s="38"/>
      <c r="AA140" s="38"/>
      <c r="AB140" s="38"/>
      <c r="AC140" s="38"/>
      <c r="AD140" s="38"/>
      <c r="AE140" s="38"/>
      <c r="AF140" s="38"/>
      <c r="AG140" s="38"/>
    </row>
    <row r="141" spans="2:33" ht="12.25" x14ac:dyDescent="0.65">
      <c r="B141" s="38"/>
      <c r="C141" s="38"/>
      <c r="D141" s="38"/>
      <c r="E141" s="38"/>
      <c r="F141" s="38"/>
      <c r="G141" s="38"/>
      <c r="H141" s="38"/>
      <c r="I141" s="38"/>
      <c r="J141" s="38"/>
      <c r="K141" s="38"/>
      <c r="L141" s="38"/>
      <c r="M141" s="38"/>
      <c r="N141" s="38"/>
      <c r="O141" s="38"/>
      <c r="P141" s="38"/>
      <c r="Q141" s="38"/>
      <c r="R141" s="38"/>
      <c r="S141" s="38"/>
      <c r="T141" s="38"/>
      <c r="U141" s="38"/>
      <c r="V141" s="38"/>
      <c r="W141" s="38"/>
      <c r="X141" s="38"/>
      <c r="Y141" s="38"/>
      <c r="Z141" s="38"/>
      <c r="AA141" s="38"/>
      <c r="AB141" s="38"/>
      <c r="AC141" s="38"/>
      <c r="AD141" s="38"/>
      <c r="AE141" s="38"/>
      <c r="AF141" s="38"/>
      <c r="AG141" s="38"/>
    </row>
    <row r="142" spans="2:33" ht="12.25" x14ac:dyDescent="0.65">
      <c r="B142" s="38"/>
      <c r="C142" s="38"/>
      <c r="D142" s="38"/>
      <c r="E142" s="38"/>
      <c r="F142" s="38"/>
      <c r="G142" s="38"/>
      <c r="H142" s="38"/>
      <c r="I142" s="38"/>
      <c r="J142" s="38"/>
      <c r="K142" s="38"/>
      <c r="L142" s="38"/>
      <c r="M142" s="38"/>
      <c r="N142" s="38"/>
      <c r="O142" s="38"/>
      <c r="P142" s="38"/>
      <c r="Q142" s="38"/>
      <c r="R142" s="38"/>
      <c r="S142" s="38"/>
      <c r="T142" s="38"/>
      <c r="U142" s="38"/>
      <c r="V142" s="38"/>
      <c r="W142" s="38"/>
      <c r="X142" s="38"/>
      <c r="Y142" s="38"/>
      <c r="Z142" s="38"/>
      <c r="AA142" s="38"/>
      <c r="AB142" s="38"/>
      <c r="AC142" s="38"/>
      <c r="AD142" s="38"/>
      <c r="AE142" s="38"/>
      <c r="AF142" s="38"/>
      <c r="AG142" s="38"/>
    </row>
    <row r="143" spans="2:33" ht="12.25" x14ac:dyDescent="0.65">
      <c r="B143" s="38"/>
      <c r="C143" s="38"/>
      <c r="D143" s="38"/>
      <c r="E143" s="38"/>
      <c r="F143" s="38"/>
      <c r="G143" s="38"/>
      <c r="H143" s="38"/>
      <c r="I143" s="38"/>
      <c r="J143" s="38"/>
      <c r="K143" s="38"/>
      <c r="L143" s="38"/>
      <c r="M143" s="38"/>
      <c r="N143" s="38"/>
      <c r="O143" s="38"/>
      <c r="P143" s="38"/>
      <c r="Q143" s="38"/>
      <c r="R143" s="38"/>
      <c r="S143" s="38"/>
      <c r="T143" s="38"/>
      <c r="U143" s="38"/>
      <c r="V143" s="38"/>
      <c r="W143" s="38"/>
      <c r="X143" s="38"/>
      <c r="Y143" s="38"/>
      <c r="Z143" s="38"/>
      <c r="AA143" s="38"/>
      <c r="AB143" s="38"/>
      <c r="AC143" s="38"/>
      <c r="AD143" s="38"/>
      <c r="AE143" s="38"/>
      <c r="AF143" s="38"/>
      <c r="AG143" s="38"/>
    </row>
    <row r="144" spans="2:33" ht="12.25" x14ac:dyDescent="0.65">
      <c r="B144" s="38"/>
      <c r="C144" s="38"/>
      <c r="D144" s="38"/>
      <c r="E144" s="38"/>
      <c r="F144" s="38"/>
      <c r="G144" s="38"/>
      <c r="H144" s="38"/>
      <c r="I144" s="38"/>
      <c r="J144" s="38"/>
      <c r="K144" s="38"/>
      <c r="L144" s="38"/>
      <c r="M144" s="38"/>
      <c r="N144" s="38"/>
      <c r="O144" s="38"/>
      <c r="P144" s="38"/>
      <c r="Q144" s="38"/>
      <c r="R144" s="38"/>
      <c r="S144" s="38"/>
      <c r="T144" s="38"/>
      <c r="U144" s="38"/>
      <c r="V144" s="38"/>
      <c r="W144" s="38"/>
      <c r="X144" s="38"/>
      <c r="Y144" s="38"/>
      <c r="Z144" s="38"/>
      <c r="AA144" s="38"/>
      <c r="AB144" s="38"/>
      <c r="AC144" s="38"/>
      <c r="AD144" s="38"/>
      <c r="AE144" s="38"/>
      <c r="AF144" s="38"/>
      <c r="AG144" s="38"/>
    </row>
    <row r="145" spans="2:33" ht="12.25" x14ac:dyDescent="0.65">
      <c r="B145" s="38"/>
      <c r="C145" s="38"/>
      <c r="D145" s="38"/>
      <c r="E145" s="38"/>
      <c r="F145" s="38"/>
      <c r="G145" s="38"/>
      <c r="H145" s="38"/>
      <c r="I145" s="38"/>
      <c r="J145" s="38"/>
      <c r="K145" s="38"/>
      <c r="L145" s="38"/>
      <c r="M145" s="38"/>
      <c r="N145" s="38"/>
      <c r="O145" s="38"/>
      <c r="P145" s="38"/>
      <c r="Q145" s="38"/>
      <c r="R145" s="38"/>
      <c r="S145" s="38"/>
      <c r="T145" s="38"/>
      <c r="U145" s="38"/>
      <c r="V145" s="38"/>
      <c r="W145" s="38"/>
      <c r="X145" s="38"/>
      <c r="Y145" s="38"/>
      <c r="Z145" s="38"/>
      <c r="AA145" s="38"/>
      <c r="AB145" s="38"/>
      <c r="AC145" s="38"/>
      <c r="AD145" s="38"/>
      <c r="AE145" s="38"/>
      <c r="AF145" s="38"/>
      <c r="AG145" s="38"/>
    </row>
    <row r="146" spans="2:33" ht="12.25" x14ac:dyDescent="0.65">
      <c r="B146" s="38"/>
      <c r="C146" s="38"/>
      <c r="D146" s="38"/>
      <c r="E146" s="38"/>
      <c r="F146" s="38"/>
      <c r="G146" s="38"/>
      <c r="H146" s="38"/>
      <c r="I146" s="38"/>
      <c r="J146" s="38"/>
      <c r="K146" s="38"/>
      <c r="L146" s="38"/>
      <c r="M146" s="38"/>
      <c r="N146" s="38"/>
      <c r="O146" s="38"/>
      <c r="P146" s="38"/>
      <c r="Q146" s="38"/>
      <c r="R146" s="38"/>
      <c r="S146" s="38"/>
      <c r="T146" s="38"/>
      <c r="U146" s="38"/>
      <c r="V146" s="38"/>
      <c r="W146" s="38"/>
      <c r="X146" s="38"/>
      <c r="Y146" s="38"/>
      <c r="Z146" s="38"/>
      <c r="AA146" s="38"/>
      <c r="AB146" s="38"/>
      <c r="AC146" s="38"/>
      <c r="AD146" s="38"/>
      <c r="AE146" s="38"/>
      <c r="AF146" s="38"/>
      <c r="AG146" s="38"/>
    </row>
    <row r="147" spans="2:33" ht="12.25" x14ac:dyDescent="0.65">
      <c r="B147" s="38"/>
      <c r="C147" s="38"/>
      <c r="D147" s="38"/>
      <c r="E147" s="38"/>
      <c r="F147" s="38"/>
      <c r="G147" s="38"/>
      <c r="H147" s="38"/>
      <c r="I147" s="38"/>
      <c r="J147" s="38"/>
      <c r="K147" s="38"/>
      <c r="L147" s="38"/>
      <c r="M147" s="38"/>
      <c r="N147" s="38"/>
      <c r="O147" s="38"/>
      <c r="P147" s="38"/>
      <c r="Q147" s="38"/>
      <c r="R147" s="38"/>
      <c r="S147" s="38"/>
      <c r="T147" s="38"/>
      <c r="U147" s="38"/>
      <c r="V147" s="38"/>
      <c r="W147" s="38"/>
      <c r="X147" s="38"/>
      <c r="Y147" s="38"/>
      <c r="Z147" s="38"/>
      <c r="AA147" s="38"/>
      <c r="AB147" s="38"/>
      <c r="AC147" s="38"/>
      <c r="AD147" s="38"/>
      <c r="AE147" s="38"/>
      <c r="AF147" s="38"/>
      <c r="AG147" s="38"/>
    </row>
    <row r="148" spans="2:33" ht="12.25" x14ac:dyDescent="0.65">
      <c r="B148" s="38"/>
      <c r="C148" s="38"/>
      <c r="D148" s="38"/>
      <c r="E148" s="38"/>
      <c r="F148" s="38"/>
      <c r="G148" s="38"/>
      <c r="H148" s="38"/>
      <c r="I148" s="38"/>
      <c r="J148" s="38"/>
      <c r="K148" s="38"/>
      <c r="L148" s="38"/>
      <c r="M148" s="38"/>
      <c r="N148" s="38"/>
      <c r="O148" s="38"/>
      <c r="P148" s="38"/>
      <c r="Q148" s="38"/>
      <c r="R148" s="38"/>
      <c r="S148" s="38"/>
      <c r="T148" s="38"/>
      <c r="U148" s="38"/>
      <c r="V148" s="38"/>
      <c r="W148" s="38"/>
      <c r="X148" s="38"/>
      <c r="Y148" s="38"/>
      <c r="Z148" s="38"/>
      <c r="AA148" s="38"/>
      <c r="AB148" s="38"/>
      <c r="AC148" s="38"/>
      <c r="AD148" s="38"/>
      <c r="AE148" s="38"/>
      <c r="AF148" s="38"/>
      <c r="AG148" s="38"/>
    </row>
    <row r="149" spans="2:33" ht="12.25" x14ac:dyDescent="0.65">
      <c r="B149" s="38"/>
      <c r="C149" s="38"/>
      <c r="D149" s="38"/>
      <c r="E149" s="38"/>
      <c r="F149" s="38"/>
      <c r="G149" s="38"/>
      <c r="H149" s="38"/>
      <c r="I149" s="38"/>
      <c r="J149" s="38"/>
      <c r="K149" s="38"/>
      <c r="L149" s="38"/>
      <c r="M149" s="38"/>
      <c r="N149" s="38"/>
      <c r="O149" s="38"/>
      <c r="P149" s="38"/>
      <c r="Q149" s="38"/>
      <c r="R149" s="38"/>
      <c r="S149" s="38"/>
      <c r="T149" s="38"/>
      <c r="U149" s="38"/>
      <c r="V149" s="38"/>
      <c r="W149" s="38"/>
      <c r="X149" s="38"/>
      <c r="Y149" s="38"/>
      <c r="Z149" s="38"/>
      <c r="AA149" s="38"/>
      <c r="AB149" s="38"/>
      <c r="AC149" s="38"/>
      <c r="AD149" s="38"/>
      <c r="AE149" s="38"/>
      <c r="AF149" s="38"/>
      <c r="AG149" s="38"/>
    </row>
    <row r="150" spans="2:33" ht="15" customHeight="1" x14ac:dyDescent="0.65">
      <c r="B150" s="38"/>
      <c r="C150" s="38"/>
      <c r="D150" s="38"/>
      <c r="E150" s="38"/>
      <c r="F150" s="38"/>
      <c r="G150" s="38"/>
      <c r="H150" s="38"/>
      <c r="I150" s="38"/>
      <c r="J150" s="38"/>
      <c r="K150" s="38"/>
      <c r="L150" s="38"/>
      <c r="M150" s="38"/>
      <c r="N150" s="38"/>
      <c r="O150" s="38"/>
      <c r="P150" s="38"/>
      <c r="Q150" s="38"/>
      <c r="R150" s="38"/>
      <c r="S150" s="38"/>
      <c r="T150" s="38"/>
      <c r="U150" s="38"/>
      <c r="V150" s="38"/>
      <c r="W150" s="38"/>
      <c r="X150" s="38"/>
      <c r="Y150" s="38"/>
      <c r="Z150" s="38"/>
      <c r="AA150" s="38"/>
      <c r="AB150" s="38"/>
      <c r="AC150" s="38"/>
      <c r="AD150" s="38"/>
      <c r="AE150" s="38"/>
      <c r="AF150" s="38"/>
      <c r="AG150" s="38"/>
    </row>
    <row r="151" spans="2:33" ht="15" customHeight="1" x14ac:dyDescent="0.65">
      <c r="B151" s="38"/>
      <c r="C151" s="38"/>
      <c r="D151" s="38"/>
      <c r="E151" s="38"/>
      <c r="F151" s="38"/>
      <c r="G151" s="38"/>
      <c r="H151" s="38"/>
      <c r="I151" s="38"/>
      <c r="J151" s="38"/>
      <c r="K151" s="38"/>
      <c r="L151" s="38"/>
      <c r="M151" s="38"/>
      <c r="N151" s="38"/>
      <c r="O151" s="38"/>
      <c r="P151" s="38"/>
      <c r="Q151" s="38"/>
      <c r="R151" s="38"/>
      <c r="S151" s="38"/>
      <c r="T151" s="38"/>
      <c r="U151" s="38"/>
      <c r="V151" s="38"/>
      <c r="W151" s="38"/>
      <c r="X151" s="38"/>
      <c r="Y151" s="38"/>
      <c r="Z151" s="38"/>
      <c r="AA151" s="38"/>
      <c r="AB151" s="38"/>
      <c r="AC151" s="38"/>
      <c r="AD151" s="38"/>
      <c r="AE151" s="38"/>
      <c r="AF151" s="38"/>
      <c r="AG151" s="38"/>
    </row>
    <row r="152" spans="2:33" ht="15" customHeight="1" x14ac:dyDescent="0.65">
      <c r="B152" s="38"/>
      <c r="C152" s="38"/>
      <c r="D152" s="38"/>
      <c r="E152" s="38"/>
      <c r="F152" s="38"/>
      <c r="G152" s="38"/>
      <c r="H152" s="38"/>
      <c r="I152" s="38"/>
      <c r="J152" s="38"/>
      <c r="K152" s="38"/>
      <c r="L152" s="38"/>
      <c r="M152" s="38"/>
      <c r="N152" s="38"/>
      <c r="O152" s="38"/>
      <c r="P152" s="38"/>
      <c r="Q152" s="38"/>
      <c r="R152" s="38"/>
      <c r="S152" s="38"/>
      <c r="T152" s="38"/>
      <c r="U152" s="38"/>
      <c r="V152" s="38"/>
      <c r="W152" s="38"/>
      <c r="X152" s="38"/>
      <c r="Y152" s="38"/>
      <c r="Z152" s="38"/>
      <c r="AA152" s="38"/>
      <c r="AB152" s="38"/>
      <c r="AC152" s="38"/>
      <c r="AD152" s="38"/>
      <c r="AE152" s="38"/>
      <c r="AF152" s="38"/>
      <c r="AG152" s="38"/>
    </row>
    <row r="153" spans="2:33" ht="15" customHeight="1" x14ac:dyDescent="0.65">
      <c r="B153" s="38"/>
      <c r="C153" s="38"/>
      <c r="D153" s="38"/>
      <c r="E153" s="38"/>
      <c r="F153" s="38"/>
      <c r="G153" s="38"/>
      <c r="H153" s="38"/>
      <c r="I153" s="38"/>
      <c r="J153" s="38"/>
      <c r="K153" s="38"/>
      <c r="L153" s="38"/>
      <c r="M153" s="38"/>
      <c r="N153" s="38"/>
      <c r="O153" s="38"/>
      <c r="P153" s="38"/>
      <c r="Q153" s="38"/>
      <c r="R153" s="38"/>
      <c r="S153" s="38"/>
      <c r="T153" s="38"/>
      <c r="U153" s="38"/>
      <c r="V153" s="38"/>
      <c r="W153" s="38"/>
      <c r="X153" s="38"/>
      <c r="Y153" s="38"/>
      <c r="Z153" s="38"/>
      <c r="AA153" s="38"/>
      <c r="AB153" s="38"/>
      <c r="AC153" s="38"/>
      <c r="AD153" s="38"/>
      <c r="AE153" s="38"/>
      <c r="AF153" s="38"/>
      <c r="AG153" s="38"/>
    </row>
    <row r="154" spans="2:33" ht="15" customHeight="1" x14ac:dyDescent="0.65">
      <c r="B154" s="38"/>
      <c r="C154" s="38"/>
      <c r="D154" s="38"/>
      <c r="E154" s="38"/>
      <c r="F154" s="38"/>
      <c r="G154" s="38"/>
      <c r="H154" s="38"/>
      <c r="I154" s="38"/>
      <c r="J154" s="38"/>
      <c r="K154" s="38"/>
      <c r="L154" s="38"/>
      <c r="M154" s="38"/>
      <c r="N154" s="38"/>
      <c r="O154" s="38"/>
      <c r="P154" s="38"/>
      <c r="Q154" s="38"/>
      <c r="R154" s="38"/>
      <c r="S154" s="38"/>
      <c r="T154" s="38"/>
      <c r="U154" s="38"/>
      <c r="V154" s="38"/>
      <c r="W154" s="38"/>
      <c r="X154" s="38"/>
      <c r="Y154" s="38"/>
      <c r="Z154" s="38"/>
      <c r="AA154" s="38"/>
      <c r="AB154" s="38"/>
      <c r="AC154" s="38"/>
      <c r="AD154" s="38"/>
      <c r="AE154" s="38"/>
      <c r="AF154" s="38"/>
      <c r="AG154" s="38"/>
    </row>
    <row r="155" spans="2:33" ht="15" customHeight="1" x14ac:dyDescent="0.65">
      <c r="B155" s="38"/>
      <c r="C155" s="38"/>
      <c r="D155" s="38"/>
      <c r="E155" s="38"/>
      <c r="F155" s="38"/>
      <c r="G155" s="38"/>
      <c r="H155" s="38"/>
      <c r="I155" s="38"/>
      <c r="J155" s="38"/>
      <c r="K155" s="38"/>
      <c r="L155" s="38"/>
      <c r="M155" s="38"/>
      <c r="N155" s="38"/>
      <c r="O155" s="38"/>
      <c r="P155" s="38"/>
      <c r="Q155" s="38"/>
      <c r="R155" s="38"/>
      <c r="S155" s="38"/>
      <c r="T155" s="38"/>
      <c r="U155" s="38"/>
      <c r="V155" s="38"/>
      <c r="W155" s="38"/>
      <c r="X155" s="38"/>
      <c r="Y155" s="38"/>
      <c r="Z155" s="38"/>
      <c r="AA155" s="38"/>
      <c r="AB155" s="38"/>
      <c r="AC155" s="38"/>
      <c r="AD155" s="38"/>
      <c r="AE155" s="38"/>
      <c r="AF155" s="38"/>
      <c r="AG155" s="38"/>
    </row>
    <row r="156" spans="2:33" ht="15" customHeight="1" x14ac:dyDescent="0.65">
      <c r="B156" s="38"/>
      <c r="C156" s="38"/>
      <c r="D156" s="38"/>
      <c r="E156" s="38"/>
      <c r="F156" s="38"/>
      <c r="G156" s="38"/>
      <c r="H156" s="38"/>
      <c r="I156" s="38"/>
      <c r="J156" s="38"/>
      <c r="K156" s="38"/>
      <c r="L156" s="38"/>
      <c r="M156" s="38"/>
      <c r="N156" s="38"/>
      <c r="O156" s="38"/>
      <c r="P156" s="38"/>
      <c r="Q156" s="38"/>
      <c r="R156" s="38"/>
      <c r="S156" s="38"/>
      <c r="T156" s="38"/>
      <c r="U156" s="38"/>
      <c r="V156" s="38"/>
      <c r="W156" s="38"/>
      <c r="X156" s="38"/>
      <c r="Y156" s="38"/>
      <c r="Z156" s="38"/>
      <c r="AA156" s="38"/>
      <c r="AB156" s="38"/>
      <c r="AC156" s="38"/>
      <c r="AD156" s="38"/>
      <c r="AE156" s="38"/>
      <c r="AF156" s="38"/>
      <c r="AG156" s="38"/>
    </row>
    <row r="157" spans="2:33" ht="15" customHeight="1" x14ac:dyDescent="0.65">
      <c r="B157" s="38"/>
      <c r="C157" s="38"/>
      <c r="D157" s="38"/>
      <c r="E157" s="38"/>
      <c r="F157" s="38"/>
      <c r="G157" s="38"/>
      <c r="H157" s="38"/>
      <c r="I157" s="38"/>
      <c r="J157" s="38"/>
      <c r="K157" s="38"/>
      <c r="L157" s="38"/>
      <c r="M157" s="38"/>
      <c r="N157" s="38"/>
      <c r="O157" s="38"/>
      <c r="P157" s="38"/>
      <c r="Q157" s="38"/>
      <c r="R157" s="38"/>
      <c r="S157" s="38"/>
      <c r="T157" s="38"/>
      <c r="U157" s="38"/>
      <c r="V157" s="38"/>
      <c r="W157" s="38"/>
      <c r="X157" s="38"/>
      <c r="Y157" s="38"/>
      <c r="Z157" s="38"/>
      <c r="AA157" s="38"/>
      <c r="AB157" s="38"/>
      <c r="AC157" s="38"/>
      <c r="AD157" s="38"/>
      <c r="AE157" s="38"/>
      <c r="AF157" s="38"/>
      <c r="AG157" s="38"/>
    </row>
    <row r="158" spans="2:33" ht="15" customHeight="1" x14ac:dyDescent="0.65">
      <c r="B158" s="38"/>
      <c r="C158" s="38"/>
      <c r="D158" s="38"/>
      <c r="E158" s="38"/>
      <c r="F158" s="38"/>
      <c r="G158" s="38"/>
      <c r="H158" s="38"/>
      <c r="I158" s="38"/>
      <c r="J158" s="38"/>
      <c r="K158" s="38"/>
      <c r="L158" s="38"/>
      <c r="M158" s="38"/>
      <c r="N158" s="38"/>
      <c r="O158" s="38"/>
      <c r="P158" s="38"/>
      <c r="Q158" s="38"/>
      <c r="R158" s="38"/>
      <c r="S158" s="38"/>
      <c r="T158" s="38"/>
      <c r="U158" s="38"/>
      <c r="V158" s="38"/>
      <c r="W158" s="38"/>
      <c r="X158" s="38"/>
      <c r="Y158" s="38"/>
      <c r="Z158" s="38"/>
      <c r="AA158" s="38"/>
      <c r="AB158" s="38"/>
      <c r="AC158" s="38"/>
      <c r="AD158" s="38"/>
      <c r="AE158" s="38"/>
      <c r="AF158" s="38"/>
      <c r="AG158" s="38"/>
    </row>
    <row r="159" spans="2:33" ht="15" customHeight="1" x14ac:dyDescent="0.65">
      <c r="B159" s="38"/>
      <c r="C159" s="38"/>
      <c r="D159" s="38"/>
      <c r="E159" s="38"/>
      <c r="F159" s="38"/>
      <c r="G159" s="38"/>
      <c r="H159" s="38"/>
      <c r="I159" s="38"/>
      <c r="J159" s="38"/>
      <c r="K159" s="38"/>
      <c r="L159" s="38"/>
      <c r="M159" s="38"/>
      <c r="N159" s="38"/>
      <c r="O159" s="38"/>
      <c r="P159" s="38"/>
      <c r="Q159" s="38"/>
      <c r="R159" s="38"/>
      <c r="S159" s="38"/>
      <c r="T159" s="38"/>
      <c r="U159" s="38"/>
      <c r="V159" s="38"/>
      <c r="W159" s="38"/>
      <c r="X159" s="38"/>
      <c r="Y159" s="38"/>
      <c r="Z159" s="38"/>
      <c r="AA159" s="38"/>
      <c r="AB159" s="38"/>
      <c r="AC159" s="38"/>
      <c r="AD159" s="38"/>
      <c r="AE159" s="38"/>
      <c r="AF159" s="38"/>
      <c r="AG159" s="38"/>
    </row>
    <row r="160" spans="2:33" ht="15" customHeight="1" x14ac:dyDescent="0.65">
      <c r="B160" s="38"/>
      <c r="C160" s="38"/>
      <c r="D160" s="38"/>
      <c r="E160" s="38"/>
      <c r="F160" s="38"/>
      <c r="G160" s="38"/>
      <c r="H160" s="38"/>
      <c r="I160" s="38"/>
      <c r="J160" s="38"/>
      <c r="K160" s="38"/>
      <c r="L160" s="38"/>
      <c r="M160" s="38"/>
      <c r="N160" s="38"/>
      <c r="O160" s="38"/>
      <c r="P160" s="38"/>
      <c r="Q160" s="38"/>
      <c r="R160" s="38"/>
      <c r="S160" s="38"/>
      <c r="T160" s="38"/>
      <c r="U160" s="38"/>
      <c r="V160" s="38"/>
      <c r="W160" s="38"/>
      <c r="X160" s="38"/>
      <c r="Y160" s="38"/>
      <c r="Z160" s="38"/>
      <c r="AA160" s="38"/>
      <c r="AB160" s="38"/>
      <c r="AC160" s="38"/>
      <c r="AD160" s="38"/>
      <c r="AE160" s="38"/>
      <c r="AF160" s="38"/>
      <c r="AG160" s="38"/>
    </row>
    <row r="161" spans="2:33" ht="15" customHeight="1" x14ac:dyDescent="0.65">
      <c r="B161" s="38"/>
      <c r="C161" s="38"/>
      <c r="D161" s="38"/>
      <c r="E161" s="38"/>
      <c r="F161" s="38"/>
      <c r="G161" s="38"/>
      <c r="H161" s="38"/>
      <c r="I161" s="38"/>
      <c r="J161" s="38"/>
      <c r="K161" s="38"/>
      <c r="L161" s="38"/>
      <c r="M161" s="38"/>
      <c r="N161" s="38"/>
      <c r="O161" s="38"/>
      <c r="P161" s="38"/>
      <c r="Q161" s="38"/>
      <c r="R161" s="38"/>
      <c r="S161" s="38"/>
      <c r="T161" s="38"/>
      <c r="U161" s="38"/>
      <c r="V161" s="38"/>
      <c r="W161" s="38"/>
      <c r="X161" s="38"/>
      <c r="Y161" s="38"/>
      <c r="Z161" s="38"/>
      <c r="AA161" s="38"/>
      <c r="AB161" s="38"/>
      <c r="AC161" s="38"/>
      <c r="AD161" s="38"/>
      <c r="AE161" s="38"/>
      <c r="AF161" s="38"/>
      <c r="AG161" s="38"/>
    </row>
    <row r="162" spans="2:33" ht="15" customHeight="1" x14ac:dyDescent="0.65">
      <c r="B162" s="38"/>
      <c r="C162" s="38"/>
      <c r="D162" s="38"/>
      <c r="E162" s="38"/>
      <c r="F162" s="38"/>
      <c r="G162" s="38"/>
      <c r="H162" s="38"/>
      <c r="I162" s="38"/>
      <c r="J162" s="38"/>
      <c r="K162" s="38"/>
      <c r="L162" s="38"/>
      <c r="M162" s="38"/>
      <c r="N162" s="38"/>
      <c r="O162" s="38"/>
      <c r="P162" s="38"/>
      <c r="Q162" s="38"/>
      <c r="R162" s="38"/>
      <c r="S162" s="38"/>
      <c r="T162" s="38"/>
      <c r="U162" s="38"/>
      <c r="V162" s="38"/>
      <c r="W162" s="38"/>
      <c r="X162" s="38"/>
      <c r="Y162" s="38"/>
      <c r="Z162" s="38"/>
      <c r="AA162" s="38"/>
      <c r="AB162" s="38"/>
      <c r="AC162" s="38"/>
      <c r="AD162" s="38"/>
      <c r="AE162" s="38"/>
      <c r="AF162" s="38"/>
      <c r="AG162" s="38"/>
    </row>
    <row r="163" spans="2:33" ht="15" customHeight="1" x14ac:dyDescent="0.65">
      <c r="B163" s="38"/>
      <c r="C163" s="38"/>
      <c r="D163" s="38"/>
      <c r="E163" s="38"/>
      <c r="F163" s="38"/>
      <c r="G163" s="38"/>
      <c r="H163" s="38"/>
      <c r="I163" s="38"/>
      <c r="J163" s="38"/>
      <c r="K163" s="38"/>
      <c r="L163" s="38"/>
      <c r="M163" s="38"/>
      <c r="N163" s="38"/>
      <c r="O163" s="38"/>
      <c r="P163" s="38"/>
      <c r="Q163" s="38"/>
      <c r="R163" s="38"/>
      <c r="S163" s="38"/>
      <c r="T163" s="38"/>
      <c r="U163" s="38"/>
      <c r="V163" s="38"/>
      <c r="W163" s="38"/>
      <c r="X163" s="38"/>
      <c r="Y163" s="38"/>
      <c r="Z163" s="38"/>
      <c r="AA163" s="38"/>
      <c r="AB163" s="38"/>
      <c r="AC163" s="38"/>
      <c r="AD163" s="38"/>
      <c r="AE163" s="38"/>
      <c r="AF163" s="38"/>
      <c r="AG163" s="38"/>
    </row>
    <row r="164" spans="2:33" ht="15" customHeight="1" x14ac:dyDescent="0.65">
      <c r="B164" s="38"/>
      <c r="C164" s="38"/>
      <c r="D164" s="38"/>
      <c r="E164" s="38"/>
      <c r="F164" s="38"/>
      <c r="G164" s="38"/>
      <c r="H164" s="38"/>
      <c r="I164" s="38"/>
      <c r="J164" s="38"/>
      <c r="K164" s="38"/>
      <c r="L164" s="38"/>
      <c r="M164" s="38"/>
      <c r="N164" s="38"/>
      <c r="O164" s="38"/>
      <c r="P164" s="38"/>
      <c r="Q164" s="38"/>
      <c r="R164" s="38"/>
      <c r="S164" s="38"/>
      <c r="T164" s="38"/>
      <c r="U164" s="38"/>
      <c r="V164" s="38"/>
      <c r="W164" s="38"/>
      <c r="X164" s="38"/>
      <c r="Y164" s="38"/>
      <c r="Z164" s="38"/>
      <c r="AA164" s="38"/>
      <c r="AB164" s="38"/>
      <c r="AC164" s="38"/>
      <c r="AD164" s="38"/>
      <c r="AE164" s="38"/>
      <c r="AF164" s="38"/>
      <c r="AG164" s="38"/>
    </row>
    <row r="165" spans="2:33" ht="12.25" x14ac:dyDescent="0.65">
      <c r="B165" s="38"/>
      <c r="C165" s="38"/>
      <c r="D165" s="38"/>
      <c r="E165" s="38"/>
      <c r="F165" s="38"/>
      <c r="G165" s="38"/>
      <c r="H165" s="38"/>
      <c r="I165" s="38"/>
      <c r="J165" s="38"/>
      <c r="K165" s="38"/>
      <c r="L165" s="38"/>
      <c r="M165" s="38"/>
      <c r="N165" s="38"/>
      <c r="O165" s="38"/>
      <c r="P165" s="38"/>
      <c r="Q165" s="38"/>
      <c r="R165" s="38"/>
      <c r="S165" s="38"/>
      <c r="T165" s="38"/>
      <c r="U165" s="38"/>
      <c r="V165" s="38"/>
      <c r="W165" s="38"/>
      <c r="X165" s="38"/>
      <c r="Y165" s="38"/>
      <c r="Z165" s="38"/>
      <c r="AA165" s="38"/>
      <c r="AB165" s="38"/>
      <c r="AC165" s="38"/>
      <c r="AD165" s="38"/>
      <c r="AE165" s="38"/>
      <c r="AF165" s="38"/>
      <c r="AG165" s="38"/>
    </row>
    <row r="166" spans="2:33" ht="15" customHeight="1" x14ac:dyDescent="0.65">
      <c r="B166" s="38"/>
      <c r="C166" s="38"/>
      <c r="D166" s="38"/>
      <c r="E166" s="38"/>
      <c r="F166" s="38"/>
      <c r="G166" s="38"/>
      <c r="H166" s="38"/>
      <c r="I166" s="38"/>
      <c r="J166" s="38"/>
      <c r="K166" s="38"/>
      <c r="L166" s="38"/>
      <c r="M166" s="38"/>
      <c r="N166" s="38"/>
      <c r="O166" s="38"/>
      <c r="P166" s="38"/>
      <c r="Q166" s="38"/>
      <c r="R166" s="38"/>
      <c r="S166" s="38"/>
      <c r="T166" s="38"/>
      <c r="U166" s="38"/>
      <c r="V166" s="38"/>
      <c r="W166" s="38"/>
      <c r="X166" s="38"/>
      <c r="Y166" s="38"/>
      <c r="Z166" s="38"/>
      <c r="AA166" s="38"/>
      <c r="AB166" s="38"/>
      <c r="AC166" s="38"/>
      <c r="AD166" s="38"/>
      <c r="AE166" s="38"/>
      <c r="AF166" s="38"/>
      <c r="AG166" s="38"/>
    </row>
    <row r="167" spans="2:33" ht="15" customHeight="1" x14ac:dyDescent="0.65">
      <c r="B167" s="38"/>
      <c r="C167" s="38"/>
      <c r="D167" s="38"/>
      <c r="E167" s="38"/>
      <c r="F167" s="38"/>
      <c r="G167" s="38"/>
      <c r="H167" s="38"/>
      <c r="I167" s="38"/>
      <c r="J167" s="38"/>
      <c r="K167" s="38"/>
      <c r="L167" s="38"/>
      <c r="M167" s="38"/>
      <c r="N167" s="38"/>
      <c r="O167" s="38"/>
      <c r="P167" s="38"/>
      <c r="Q167" s="38"/>
      <c r="R167" s="38"/>
      <c r="S167" s="38"/>
      <c r="T167" s="38"/>
      <c r="U167" s="38"/>
      <c r="V167" s="38"/>
      <c r="W167" s="38"/>
      <c r="X167" s="38"/>
      <c r="Y167" s="38"/>
      <c r="Z167" s="38"/>
      <c r="AA167" s="38"/>
      <c r="AB167" s="38"/>
      <c r="AC167" s="38"/>
      <c r="AD167" s="38"/>
      <c r="AE167" s="38"/>
      <c r="AF167" s="38"/>
      <c r="AG167" s="38"/>
    </row>
    <row r="168" spans="2:33" ht="15" customHeight="1" x14ac:dyDescent="0.65">
      <c r="B168" s="38"/>
      <c r="C168" s="38"/>
      <c r="D168" s="38"/>
      <c r="E168" s="38"/>
      <c r="F168" s="38"/>
      <c r="G168" s="38"/>
      <c r="H168" s="38"/>
      <c r="I168" s="38"/>
      <c r="J168" s="38"/>
      <c r="K168" s="38"/>
      <c r="L168" s="38"/>
      <c r="M168" s="38"/>
      <c r="N168" s="38"/>
      <c r="O168" s="38"/>
      <c r="P168" s="38"/>
      <c r="Q168" s="38"/>
      <c r="R168" s="38"/>
      <c r="S168" s="38"/>
      <c r="T168" s="38"/>
      <c r="U168" s="38"/>
      <c r="V168" s="38"/>
      <c r="W168" s="38"/>
      <c r="X168" s="38"/>
      <c r="Y168" s="38"/>
      <c r="Z168" s="38"/>
      <c r="AA168" s="38"/>
      <c r="AB168" s="38"/>
      <c r="AC168" s="38"/>
      <c r="AD168" s="38"/>
      <c r="AE168" s="38"/>
      <c r="AF168" s="38"/>
      <c r="AG168" s="38"/>
    </row>
    <row r="169" spans="2:33" ht="15" customHeight="1" x14ac:dyDescent="0.65">
      <c r="B169" s="38"/>
      <c r="C169" s="38"/>
      <c r="D169" s="38"/>
      <c r="E169" s="38"/>
      <c r="F169" s="38"/>
      <c r="G169" s="38"/>
      <c r="H169" s="38"/>
      <c r="I169" s="38"/>
      <c r="J169" s="38"/>
      <c r="K169" s="38"/>
      <c r="L169" s="38"/>
      <c r="M169" s="38"/>
      <c r="N169" s="38"/>
      <c r="O169" s="38"/>
      <c r="P169" s="38"/>
      <c r="Q169" s="38"/>
      <c r="R169" s="38"/>
      <c r="S169" s="38"/>
      <c r="T169" s="38"/>
      <c r="U169" s="38"/>
      <c r="V169" s="38"/>
      <c r="W169" s="38"/>
      <c r="X169" s="38"/>
      <c r="Y169" s="38"/>
      <c r="Z169" s="38"/>
      <c r="AA169" s="38"/>
      <c r="AB169" s="38"/>
      <c r="AC169" s="38"/>
      <c r="AD169" s="38"/>
      <c r="AE169" s="38"/>
      <c r="AF169" s="38"/>
      <c r="AG169" s="38"/>
    </row>
    <row r="170" spans="2:33" ht="15" customHeight="1" x14ac:dyDescent="0.65">
      <c r="B170" s="38"/>
      <c r="C170" s="38"/>
      <c r="D170" s="38"/>
      <c r="E170" s="38"/>
      <c r="F170" s="38"/>
      <c r="G170" s="38"/>
      <c r="H170" s="38"/>
      <c r="I170" s="38"/>
      <c r="J170" s="38"/>
      <c r="K170" s="38"/>
      <c r="L170" s="38"/>
      <c r="M170" s="38"/>
      <c r="N170" s="38"/>
      <c r="O170" s="38"/>
      <c r="P170" s="38"/>
      <c r="Q170" s="38"/>
      <c r="R170" s="38"/>
      <c r="S170" s="38"/>
      <c r="T170" s="38"/>
      <c r="U170" s="38"/>
      <c r="V170" s="38"/>
      <c r="W170" s="38"/>
      <c r="X170" s="38"/>
      <c r="Y170" s="38"/>
      <c r="Z170" s="38"/>
      <c r="AA170" s="38"/>
      <c r="AB170" s="38"/>
      <c r="AC170" s="38"/>
      <c r="AD170" s="38"/>
      <c r="AE170" s="38"/>
      <c r="AF170" s="38"/>
      <c r="AG170" s="38"/>
    </row>
    <row r="171" spans="2:33" ht="15" customHeight="1" x14ac:dyDescent="0.65">
      <c r="B171" s="38"/>
      <c r="C171" s="38"/>
      <c r="D171" s="38"/>
      <c r="E171" s="38"/>
      <c r="F171" s="38"/>
      <c r="G171" s="38"/>
      <c r="H171" s="38"/>
      <c r="I171" s="38"/>
      <c r="J171" s="38"/>
      <c r="K171" s="38"/>
      <c r="L171" s="38"/>
      <c r="M171" s="38"/>
      <c r="N171" s="38"/>
      <c r="O171" s="38"/>
      <c r="P171" s="38"/>
      <c r="Q171" s="38"/>
      <c r="R171" s="38"/>
      <c r="S171" s="38"/>
      <c r="T171" s="38"/>
      <c r="U171" s="38"/>
      <c r="V171" s="38"/>
      <c r="W171" s="38"/>
      <c r="X171" s="38"/>
      <c r="Y171" s="38"/>
      <c r="Z171" s="38"/>
      <c r="AA171" s="38"/>
      <c r="AB171" s="38"/>
      <c r="AC171" s="38"/>
      <c r="AD171" s="38"/>
      <c r="AE171" s="38"/>
      <c r="AF171" s="38"/>
      <c r="AG171" s="38"/>
    </row>
    <row r="172" spans="2:33" ht="15" customHeight="1" x14ac:dyDescent="0.65">
      <c r="B172" s="38"/>
      <c r="C172" s="38"/>
      <c r="D172" s="38"/>
      <c r="E172" s="38"/>
      <c r="F172" s="38"/>
      <c r="G172" s="38"/>
      <c r="H172" s="38"/>
      <c r="I172" s="38"/>
      <c r="J172" s="38"/>
      <c r="K172" s="38"/>
      <c r="L172" s="38"/>
      <c r="M172" s="38"/>
      <c r="N172" s="38"/>
      <c r="O172" s="38"/>
      <c r="P172" s="38"/>
      <c r="Q172" s="38"/>
      <c r="R172" s="38"/>
      <c r="S172" s="38"/>
      <c r="T172" s="38"/>
      <c r="U172" s="38"/>
      <c r="V172" s="38"/>
      <c r="W172" s="38"/>
      <c r="X172" s="38"/>
      <c r="Y172" s="38"/>
      <c r="Z172" s="38"/>
      <c r="AA172" s="38"/>
      <c r="AB172" s="38"/>
      <c r="AC172" s="38"/>
      <c r="AD172" s="38"/>
      <c r="AE172" s="38"/>
      <c r="AF172" s="38"/>
      <c r="AG172" s="38"/>
    </row>
    <row r="173" spans="2:33" ht="15" customHeight="1" x14ac:dyDescent="0.65">
      <c r="B173" s="38"/>
      <c r="C173" s="38"/>
      <c r="D173" s="38"/>
      <c r="E173" s="38"/>
      <c r="F173" s="38"/>
      <c r="G173" s="38"/>
      <c r="H173" s="38"/>
      <c r="I173" s="38"/>
      <c r="J173" s="38"/>
      <c r="K173" s="38"/>
      <c r="L173" s="38"/>
      <c r="M173" s="38"/>
      <c r="N173" s="38"/>
      <c r="O173" s="38"/>
      <c r="P173" s="38"/>
      <c r="Q173" s="38"/>
      <c r="R173" s="38"/>
      <c r="S173" s="38"/>
      <c r="T173" s="38"/>
      <c r="U173" s="38"/>
      <c r="V173" s="38"/>
      <c r="W173" s="38"/>
      <c r="X173" s="38"/>
      <c r="Y173" s="38"/>
      <c r="Z173" s="38"/>
      <c r="AA173" s="38"/>
      <c r="AB173" s="38"/>
      <c r="AC173" s="38"/>
      <c r="AD173" s="38"/>
      <c r="AE173" s="38"/>
      <c r="AF173" s="38"/>
      <c r="AG173" s="38"/>
    </row>
    <row r="174" spans="2:33" ht="15" customHeight="1" x14ac:dyDescent="0.65">
      <c r="B174" s="38"/>
      <c r="C174" s="38"/>
      <c r="D174" s="38"/>
      <c r="E174" s="38"/>
      <c r="F174" s="38"/>
      <c r="G174" s="38"/>
      <c r="H174" s="38"/>
      <c r="I174" s="38"/>
      <c r="J174" s="38"/>
      <c r="K174" s="38"/>
      <c r="L174" s="38"/>
      <c r="M174" s="38"/>
      <c r="N174" s="38"/>
      <c r="O174" s="38"/>
      <c r="P174" s="38"/>
      <c r="Q174" s="38"/>
      <c r="R174" s="38"/>
      <c r="S174" s="38"/>
      <c r="T174" s="38"/>
      <c r="U174" s="38"/>
      <c r="V174" s="38"/>
      <c r="W174" s="38"/>
      <c r="X174" s="38"/>
      <c r="Y174" s="38"/>
      <c r="Z174" s="38"/>
      <c r="AA174" s="38"/>
      <c r="AB174" s="38"/>
      <c r="AC174" s="38"/>
      <c r="AD174" s="38"/>
      <c r="AE174" s="38"/>
      <c r="AF174" s="38"/>
      <c r="AG174" s="38"/>
    </row>
    <row r="175" spans="2:33" ht="15" customHeight="1" x14ac:dyDescent="0.65">
      <c r="B175" s="38"/>
      <c r="C175" s="38"/>
      <c r="D175" s="38"/>
      <c r="E175" s="38"/>
      <c r="F175" s="38"/>
      <c r="G175" s="38"/>
      <c r="H175" s="38"/>
      <c r="I175" s="38"/>
      <c r="J175" s="38"/>
      <c r="K175" s="38"/>
      <c r="L175" s="38"/>
      <c r="M175" s="38"/>
      <c r="N175" s="38"/>
      <c r="O175" s="38"/>
      <c r="P175" s="38"/>
      <c r="Q175" s="38"/>
      <c r="R175" s="38"/>
      <c r="S175" s="38"/>
      <c r="T175" s="38"/>
      <c r="U175" s="38"/>
      <c r="V175" s="38"/>
      <c r="W175" s="38"/>
      <c r="X175" s="38"/>
      <c r="Y175" s="38"/>
      <c r="Z175" s="38"/>
      <c r="AA175" s="38"/>
      <c r="AB175" s="38"/>
      <c r="AC175" s="38"/>
      <c r="AD175" s="38"/>
      <c r="AE175" s="38"/>
      <c r="AF175" s="38"/>
      <c r="AG175" s="38"/>
    </row>
    <row r="176" spans="2:33" ht="15" customHeight="1" x14ac:dyDescent="0.65">
      <c r="B176" s="38"/>
      <c r="C176" s="38"/>
      <c r="D176" s="38"/>
      <c r="E176" s="38"/>
      <c r="F176" s="38"/>
      <c r="G176" s="38"/>
      <c r="H176" s="38"/>
      <c r="I176" s="38"/>
      <c r="J176" s="38"/>
      <c r="K176" s="38"/>
      <c r="L176" s="38"/>
      <c r="M176" s="38"/>
      <c r="N176" s="38"/>
      <c r="O176" s="38"/>
      <c r="P176" s="38"/>
      <c r="Q176" s="38"/>
      <c r="R176" s="38"/>
      <c r="S176" s="38"/>
      <c r="T176" s="38"/>
      <c r="U176" s="38"/>
      <c r="V176" s="38"/>
      <c r="W176" s="38"/>
      <c r="X176" s="38"/>
      <c r="Y176" s="38"/>
      <c r="Z176" s="38"/>
      <c r="AA176" s="38"/>
      <c r="AB176" s="38"/>
      <c r="AC176" s="38"/>
      <c r="AD176" s="38"/>
      <c r="AE176" s="38"/>
      <c r="AF176" s="38"/>
      <c r="AG176" s="38"/>
    </row>
    <row r="177" spans="2:33" ht="15" customHeight="1" x14ac:dyDescent="0.65">
      <c r="B177" s="38"/>
      <c r="C177" s="38"/>
      <c r="D177" s="38"/>
      <c r="E177" s="38"/>
      <c r="F177" s="38"/>
      <c r="G177" s="38"/>
      <c r="H177" s="38"/>
      <c r="I177" s="38"/>
      <c r="J177" s="38"/>
      <c r="K177" s="38"/>
      <c r="L177" s="38"/>
      <c r="M177" s="38"/>
      <c r="N177" s="38"/>
      <c r="O177" s="38"/>
      <c r="P177" s="38"/>
      <c r="Q177" s="38"/>
      <c r="R177" s="38"/>
      <c r="S177" s="38"/>
      <c r="T177" s="38"/>
      <c r="U177" s="38"/>
      <c r="V177" s="38"/>
      <c r="W177" s="38"/>
      <c r="X177" s="38"/>
      <c r="Y177" s="38"/>
      <c r="Z177" s="38"/>
      <c r="AA177" s="38"/>
      <c r="AB177" s="38"/>
      <c r="AC177" s="38"/>
      <c r="AD177" s="38"/>
      <c r="AE177" s="38"/>
      <c r="AF177" s="38"/>
      <c r="AG177" s="38"/>
    </row>
    <row r="178" spans="2:33" ht="15" customHeight="1" x14ac:dyDescent="0.65">
      <c r="B178" s="38"/>
      <c r="C178" s="38"/>
      <c r="D178" s="38"/>
      <c r="E178" s="38"/>
      <c r="F178" s="38"/>
      <c r="G178" s="38"/>
      <c r="H178" s="38"/>
      <c r="I178" s="38"/>
      <c r="J178" s="38"/>
      <c r="K178" s="38"/>
      <c r="L178" s="38"/>
      <c r="M178" s="38"/>
      <c r="N178" s="38"/>
      <c r="O178" s="38"/>
      <c r="P178" s="38"/>
      <c r="Q178" s="38"/>
      <c r="R178" s="38"/>
      <c r="S178" s="38"/>
      <c r="T178" s="38"/>
      <c r="U178" s="38"/>
      <c r="V178" s="38"/>
      <c r="W178" s="38"/>
      <c r="X178" s="38"/>
      <c r="Y178" s="38"/>
      <c r="Z178" s="38"/>
      <c r="AA178" s="38"/>
      <c r="AB178" s="38"/>
      <c r="AC178" s="38"/>
      <c r="AD178" s="38"/>
      <c r="AE178" s="38"/>
      <c r="AF178" s="38"/>
      <c r="AG178" s="38"/>
    </row>
    <row r="179" spans="2:33" ht="15" customHeight="1" x14ac:dyDescent="0.65">
      <c r="B179" s="38"/>
      <c r="C179" s="38"/>
      <c r="D179" s="38"/>
      <c r="E179" s="38"/>
      <c r="F179" s="38"/>
      <c r="G179" s="38"/>
      <c r="H179" s="38"/>
      <c r="I179" s="38"/>
      <c r="J179" s="38"/>
      <c r="K179" s="38"/>
      <c r="L179" s="38"/>
      <c r="M179" s="38"/>
      <c r="N179" s="38"/>
      <c r="O179" s="38"/>
      <c r="P179" s="38"/>
      <c r="Q179" s="38"/>
      <c r="R179" s="38"/>
      <c r="S179" s="38"/>
      <c r="T179" s="38"/>
      <c r="U179" s="38"/>
      <c r="V179" s="38"/>
      <c r="W179" s="38"/>
      <c r="X179" s="38"/>
      <c r="Y179" s="38"/>
      <c r="Z179" s="38"/>
      <c r="AA179" s="38"/>
      <c r="AB179" s="38"/>
      <c r="AC179" s="38"/>
      <c r="AD179" s="38"/>
      <c r="AE179" s="38"/>
      <c r="AF179" s="38"/>
      <c r="AG179" s="38"/>
    </row>
    <row r="180" spans="2:33" ht="12.25" x14ac:dyDescent="0.65">
      <c r="B180" s="38"/>
      <c r="C180" s="38"/>
      <c r="D180" s="38"/>
      <c r="E180" s="38"/>
      <c r="F180" s="38"/>
      <c r="G180" s="38"/>
      <c r="H180" s="38"/>
      <c r="I180" s="38"/>
      <c r="J180" s="38"/>
      <c r="K180" s="38"/>
      <c r="L180" s="38"/>
      <c r="M180" s="38"/>
      <c r="N180" s="38"/>
      <c r="O180" s="38"/>
      <c r="P180" s="38"/>
      <c r="Q180" s="38"/>
      <c r="R180" s="38"/>
      <c r="S180" s="38"/>
      <c r="T180" s="38"/>
      <c r="U180" s="38"/>
      <c r="V180" s="38"/>
      <c r="W180" s="38"/>
      <c r="X180" s="38"/>
      <c r="Y180" s="38"/>
      <c r="Z180" s="38"/>
      <c r="AA180" s="38"/>
      <c r="AB180" s="38"/>
      <c r="AC180" s="38"/>
      <c r="AD180" s="38"/>
      <c r="AE180" s="38"/>
      <c r="AF180" s="38"/>
      <c r="AG180" s="38"/>
    </row>
    <row r="181" spans="2:33" ht="15" customHeight="1" x14ac:dyDescent="0.65">
      <c r="B181" s="38"/>
      <c r="C181" s="38"/>
      <c r="D181" s="38"/>
      <c r="E181" s="38"/>
      <c r="F181" s="38"/>
      <c r="G181" s="38"/>
      <c r="H181" s="38"/>
      <c r="I181" s="38"/>
      <c r="J181" s="38"/>
      <c r="K181" s="38"/>
      <c r="L181" s="38"/>
      <c r="M181" s="38"/>
      <c r="N181" s="38"/>
      <c r="O181" s="38"/>
      <c r="P181" s="38"/>
      <c r="Q181" s="38"/>
      <c r="R181" s="38"/>
      <c r="S181" s="38"/>
      <c r="T181" s="38"/>
      <c r="U181" s="38"/>
      <c r="V181" s="38"/>
      <c r="W181" s="38"/>
      <c r="X181" s="38"/>
      <c r="Y181" s="38"/>
      <c r="Z181" s="38"/>
      <c r="AA181" s="38"/>
      <c r="AB181" s="38"/>
      <c r="AC181" s="38"/>
      <c r="AD181" s="38"/>
      <c r="AE181" s="38"/>
      <c r="AF181" s="38"/>
      <c r="AG181" s="38"/>
    </row>
    <row r="182" spans="2:33" ht="15" customHeight="1" x14ac:dyDescent="0.65">
      <c r="B182" s="38"/>
      <c r="C182" s="38"/>
      <c r="D182" s="38"/>
      <c r="E182" s="38"/>
      <c r="F182" s="38"/>
      <c r="G182" s="38"/>
      <c r="H182" s="38"/>
      <c r="I182" s="38"/>
      <c r="J182" s="38"/>
      <c r="K182" s="38"/>
      <c r="L182" s="38"/>
      <c r="M182" s="38"/>
      <c r="N182" s="38"/>
      <c r="O182" s="38"/>
      <c r="P182" s="38"/>
      <c r="Q182" s="38"/>
      <c r="R182" s="38"/>
      <c r="S182" s="38"/>
      <c r="T182" s="38"/>
      <c r="U182" s="38"/>
      <c r="V182" s="38"/>
      <c r="W182" s="38"/>
      <c r="X182" s="38"/>
      <c r="Y182" s="38"/>
      <c r="Z182" s="38"/>
      <c r="AA182" s="38"/>
      <c r="AB182" s="38"/>
      <c r="AC182" s="38"/>
      <c r="AD182" s="38"/>
      <c r="AE182" s="38"/>
      <c r="AF182" s="38"/>
      <c r="AG182" s="38"/>
    </row>
    <row r="183" spans="2:33" ht="15" customHeight="1" x14ac:dyDescent="0.65">
      <c r="B183" s="38"/>
      <c r="C183" s="38"/>
      <c r="D183" s="38"/>
      <c r="E183" s="38"/>
      <c r="F183" s="38"/>
      <c r="G183" s="38"/>
      <c r="H183" s="38"/>
      <c r="I183" s="38"/>
      <c r="J183" s="38"/>
      <c r="K183" s="38"/>
      <c r="L183" s="38"/>
      <c r="M183" s="38"/>
      <c r="N183" s="38"/>
      <c r="O183" s="38"/>
      <c r="P183" s="38"/>
      <c r="Q183" s="38"/>
      <c r="R183" s="38"/>
      <c r="S183" s="38"/>
      <c r="T183" s="38"/>
      <c r="U183" s="38"/>
      <c r="V183" s="38"/>
      <c r="W183" s="38"/>
      <c r="X183" s="38"/>
      <c r="Y183" s="38"/>
      <c r="Z183" s="38"/>
      <c r="AA183" s="38"/>
      <c r="AB183" s="38"/>
      <c r="AC183" s="38"/>
      <c r="AD183" s="38"/>
      <c r="AE183" s="38"/>
      <c r="AF183" s="38"/>
      <c r="AG183" s="38"/>
    </row>
    <row r="184" spans="2:33" ht="15" customHeight="1" x14ac:dyDescent="0.65">
      <c r="B184" s="38"/>
      <c r="C184" s="38"/>
      <c r="D184" s="38"/>
      <c r="E184" s="38"/>
      <c r="F184" s="38"/>
      <c r="G184" s="38"/>
      <c r="H184" s="38"/>
      <c r="I184" s="38"/>
      <c r="J184" s="38"/>
      <c r="K184" s="38"/>
      <c r="L184" s="38"/>
      <c r="M184" s="38"/>
      <c r="N184" s="38"/>
      <c r="O184" s="38"/>
      <c r="P184" s="38"/>
      <c r="Q184" s="38"/>
      <c r="R184" s="38"/>
      <c r="S184" s="38"/>
      <c r="T184" s="38"/>
      <c r="U184" s="38"/>
      <c r="V184" s="38"/>
      <c r="W184" s="38"/>
      <c r="X184" s="38"/>
      <c r="Y184" s="38"/>
      <c r="Z184" s="38"/>
      <c r="AA184" s="38"/>
      <c r="AB184" s="38"/>
      <c r="AC184" s="38"/>
      <c r="AD184" s="38"/>
      <c r="AE184" s="38"/>
      <c r="AF184" s="38"/>
      <c r="AG184" s="38"/>
    </row>
    <row r="185" spans="2:33" ht="15" customHeight="1" x14ac:dyDescent="0.65">
      <c r="B185" s="38"/>
      <c r="C185" s="38"/>
      <c r="D185" s="38"/>
      <c r="E185" s="38"/>
      <c r="F185" s="38"/>
      <c r="G185" s="38"/>
      <c r="H185" s="38"/>
      <c r="I185" s="38"/>
      <c r="J185" s="38"/>
      <c r="K185" s="38"/>
      <c r="L185" s="38"/>
      <c r="M185" s="38"/>
      <c r="N185" s="38"/>
      <c r="O185" s="38"/>
      <c r="P185" s="38"/>
      <c r="Q185" s="38"/>
      <c r="R185" s="38"/>
      <c r="S185" s="38"/>
      <c r="T185" s="38"/>
      <c r="U185" s="38"/>
      <c r="V185" s="38"/>
      <c r="W185" s="38"/>
      <c r="X185" s="38"/>
      <c r="Y185" s="38"/>
      <c r="Z185" s="38"/>
      <c r="AA185" s="38"/>
      <c r="AB185" s="38"/>
      <c r="AC185" s="38"/>
      <c r="AD185" s="38"/>
      <c r="AE185" s="38"/>
      <c r="AF185" s="38"/>
      <c r="AG185" s="38"/>
    </row>
    <row r="186" spans="2:33" ht="15" customHeight="1" x14ac:dyDescent="0.65">
      <c r="B186" s="38"/>
      <c r="C186" s="38"/>
      <c r="D186" s="38"/>
      <c r="E186" s="38"/>
      <c r="F186" s="38"/>
      <c r="G186" s="38"/>
      <c r="H186" s="38"/>
      <c r="I186" s="38"/>
      <c r="J186" s="38"/>
      <c r="K186" s="38"/>
      <c r="L186" s="38"/>
      <c r="M186" s="38"/>
      <c r="N186" s="38"/>
      <c r="O186" s="38"/>
      <c r="P186" s="38"/>
      <c r="Q186" s="38"/>
      <c r="R186" s="38"/>
      <c r="S186" s="38"/>
      <c r="T186" s="38"/>
      <c r="U186" s="38"/>
      <c r="V186" s="38"/>
      <c r="W186" s="38"/>
      <c r="X186" s="38"/>
      <c r="Y186" s="38"/>
      <c r="Z186" s="38"/>
      <c r="AA186" s="38"/>
      <c r="AB186" s="38"/>
      <c r="AC186" s="38"/>
      <c r="AD186" s="38"/>
      <c r="AE186" s="38"/>
      <c r="AF186" s="38"/>
      <c r="AG186" s="38"/>
    </row>
    <row r="187" spans="2:33" ht="15" customHeight="1" x14ac:dyDescent="0.65">
      <c r="B187" s="38"/>
      <c r="C187" s="38"/>
      <c r="D187" s="38"/>
      <c r="E187" s="38"/>
      <c r="F187" s="38"/>
      <c r="G187" s="38"/>
      <c r="H187" s="38"/>
      <c r="I187" s="38"/>
      <c r="J187" s="38"/>
      <c r="K187" s="38"/>
      <c r="L187" s="38"/>
      <c r="M187" s="38"/>
      <c r="N187" s="38"/>
      <c r="O187" s="38"/>
      <c r="P187" s="38"/>
      <c r="Q187" s="38"/>
      <c r="R187" s="38"/>
      <c r="S187" s="38"/>
      <c r="T187" s="38"/>
      <c r="U187" s="38"/>
      <c r="V187" s="38"/>
      <c r="W187" s="38"/>
      <c r="X187" s="38"/>
      <c r="Y187" s="38"/>
      <c r="Z187" s="38"/>
      <c r="AA187" s="38"/>
      <c r="AB187" s="38"/>
      <c r="AC187" s="38"/>
      <c r="AD187" s="38"/>
      <c r="AE187" s="38"/>
      <c r="AF187" s="38"/>
      <c r="AG187" s="38"/>
    </row>
    <row r="188" spans="2:33" ht="15" customHeight="1" x14ac:dyDescent="0.65">
      <c r="B188" s="38"/>
      <c r="C188" s="38"/>
      <c r="D188" s="38"/>
      <c r="E188" s="38"/>
      <c r="F188" s="38"/>
      <c r="G188" s="38"/>
      <c r="H188" s="38"/>
      <c r="I188" s="38"/>
      <c r="J188" s="38"/>
      <c r="K188" s="38"/>
      <c r="L188" s="38"/>
      <c r="M188" s="38"/>
      <c r="N188" s="38"/>
      <c r="O188" s="38"/>
      <c r="P188" s="38"/>
      <c r="Q188" s="38"/>
      <c r="R188" s="38"/>
      <c r="S188" s="38"/>
      <c r="T188" s="38"/>
      <c r="U188" s="38"/>
      <c r="V188" s="38"/>
      <c r="W188" s="38"/>
      <c r="X188" s="38"/>
      <c r="Y188" s="38"/>
      <c r="Z188" s="38"/>
      <c r="AA188" s="38"/>
      <c r="AB188" s="38"/>
      <c r="AC188" s="38"/>
      <c r="AD188" s="38"/>
      <c r="AE188" s="38"/>
      <c r="AF188" s="38"/>
      <c r="AG188" s="38"/>
    </row>
    <row r="189" spans="2:33" ht="15" customHeight="1" x14ac:dyDescent="0.65">
      <c r="B189" s="38"/>
      <c r="C189" s="38"/>
      <c r="D189" s="38"/>
      <c r="E189" s="38"/>
      <c r="F189" s="38"/>
      <c r="G189" s="38"/>
      <c r="H189" s="38"/>
      <c r="I189" s="38"/>
      <c r="J189" s="38"/>
      <c r="K189" s="38"/>
      <c r="L189" s="38"/>
      <c r="M189" s="38"/>
      <c r="N189" s="38"/>
      <c r="O189" s="38"/>
      <c r="P189" s="38"/>
      <c r="Q189" s="38"/>
      <c r="R189" s="38"/>
      <c r="S189" s="38"/>
      <c r="T189" s="38"/>
      <c r="U189" s="38"/>
      <c r="V189" s="38"/>
      <c r="W189" s="38"/>
      <c r="X189" s="38"/>
      <c r="Y189" s="38"/>
      <c r="Z189" s="38"/>
      <c r="AA189" s="38"/>
      <c r="AB189" s="38"/>
      <c r="AC189" s="38"/>
      <c r="AD189" s="38"/>
      <c r="AE189" s="38"/>
      <c r="AF189" s="38"/>
      <c r="AG189" s="38"/>
    </row>
    <row r="190" spans="2:33" ht="15" customHeight="1" x14ac:dyDescent="0.65">
      <c r="B190" s="38"/>
      <c r="C190" s="38"/>
      <c r="D190" s="38"/>
      <c r="E190" s="38"/>
      <c r="F190" s="38"/>
      <c r="G190" s="38"/>
      <c r="H190" s="38"/>
      <c r="I190" s="38"/>
      <c r="J190" s="38"/>
      <c r="K190" s="38"/>
      <c r="L190" s="38"/>
      <c r="M190" s="38"/>
      <c r="N190" s="38"/>
      <c r="O190" s="38"/>
      <c r="P190" s="38"/>
      <c r="Q190" s="38"/>
      <c r="R190" s="38"/>
      <c r="S190" s="38"/>
      <c r="T190" s="38"/>
      <c r="U190" s="38"/>
      <c r="V190" s="38"/>
      <c r="W190" s="38"/>
      <c r="X190" s="38"/>
      <c r="Y190" s="38"/>
      <c r="Z190" s="38"/>
      <c r="AA190" s="38"/>
      <c r="AB190" s="38"/>
      <c r="AC190" s="38"/>
      <c r="AD190" s="38"/>
      <c r="AE190" s="38"/>
      <c r="AF190" s="38"/>
      <c r="AG190" s="38"/>
    </row>
    <row r="191" spans="2:33" ht="15" customHeight="1" x14ac:dyDescent="0.65">
      <c r="B191" s="38"/>
      <c r="C191" s="38"/>
      <c r="D191" s="38"/>
      <c r="E191" s="38"/>
      <c r="F191" s="38"/>
      <c r="G191" s="38"/>
      <c r="H191" s="38"/>
      <c r="I191" s="38"/>
      <c r="J191" s="38"/>
      <c r="K191" s="38"/>
      <c r="L191" s="38"/>
      <c r="M191" s="38"/>
      <c r="N191" s="38"/>
      <c r="O191" s="38"/>
      <c r="P191" s="38"/>
      <c r="Q191" s="38"/>
      <c r="R191" s="38"/>
      <c r="S191" s="38"/>
      <c r="T191" s="38"/>
      <c r="U191" s="38"/>
      <c r="V191" s="38"/>
      <c r="W191" s="38"/>
      <c r="X191" s="38"/>
      <c r="Y191" s="38"/>
      <c r="Z191" s="38"/>
      <c r="AA191" s="38"/>
      <c r="AB191" s="38"/>
      <c r="AC191" s="38"/>
      <c r="AD191" s="38"/>
      <c r="AE191" s="38"/>
      <c r="AF191" s="38"/>
      <c r="AG191" s="38"/>
    </row>
    <row r="192" spans="2:33" ht="15" customHeight="1" x14ac:dyDescent="0.65">
      <c r="B192" s="38"/>
      <c r="C192" s="38"/>
      <c r="D192" s="38"/>
      <c r="E192" s="38"/>
      <c r="F192" s="38"/>
      <c r="G192" s="38"/>
      <c r="H192" s="38"/>
      <c r="I192" s="38"/>
      <c r="J192" s="38"/>
      <c r="K192" s="38"/>
      <c r="L192" s="38"/>
      <c r="M192" s="38"/>
      <c r="N192" s="38"/>
      <c r="O192" s="38"/>
      <c r="P192" s="38"/>
      <c r="Q192" s="38"/>
      <c r="R192" s="38"/>
      <c r="S192" s="38"/>
      <c r="T192" s="38"/>
      <c r="U192" s="38"/>
      <c r="V192" s="38"/>
      <c r="W192" s="38"/>
      <c r="X192" s="38"/>
      <c r="Y192" s="38"/>
      <c r="Z192" s="38"/>
      <c r="AA192" s="38"/>
      <c r="AB192" s="38"/>
      <c r="AC192" s="38"/>
      <c r="AD192" s="38"/>
      <c r="AE192" s="38"/>
      <c r="AF192" s="38"/>
      <c r="AG192" s="38"/>
    </row>
    <row r="193" spans="2:33" ht="15" customHeight="1" x14ac:dyDescent="0.65">
      <c r="B193" s="38"/>
      <c r="C193" s="38"/>
      <c r="D193" s="38"/>
      <c r="E193" s="38"/>
      <c r="F193" s="38"/>
      <c r="G193" s="38"/>
      <c r="H193" s="38"/>
      <c r="I193" s="38"/>
      <c r="J193" s="38"/>
      <c r="K193" s="38"/>
      <c r="L193" s="38"/>
      <c r="M193" s="38"/>
      <c r="N193" s="38"/>
      <c r="O193" s="38"/>
      <c r="P193" s="38"/>
      <c r="Q193" s="38"/>
      <c r="R193" s="38"/>
      <c r="S193" s="38"/>
      <c r="T193" s="38"/>
      <c r="U193" s="38"/>
      <c r="V193" s="38"/>
      <c r="W193" s="38"/>
      <c r="X193" s="38"/>
      <c r="Y193" s="38"/>
      <c r="Z193" s="38"/>
      <c r="AA193" s="38"/>
      <c r="AB193" s="38"/>
      <c r="AC193" s="38"/>
      <c r="AD193" s="38"/>
      <c r="AE193" s="38"/>
      <c r="AF193" s="38"/>
      <c r="AG193" s="38"/>
    </row>
    <row r="194" spans="2:33" ht="15" customHeight="1" x14ac:dyDescent="0.65">
      <c r="B194" s="38"/>
      <c r="C194" s="38"/>
      <c r="D194" s="38"/>
      <c r="E194" s="38"/>
      <c r="F194" s="38"/>
      <c r="G194" s="38"/>
      <c r="H194" s="38"/>
      <c r="I194" s="38"/>
      <c r="J194" s="38"/>
      <c r="K194" s="38"/>
      <c r="L194" s="38"/>
      <c r="M194" s="38"/>
      <c r="N194" s="38"/>
      <c r="O194" s="38"/>
      <c r="P194" s="38"/>
      <c r="Q194" s="38"/>
      <c r="R194" s="38"/>
      <c r="S194" s="38"/>
      <c r="T194" s="38"/>
      <c r="U194" s="38"/>
      <c r="V194" s="38"/>
      <c r="W194" s="38"/>
      <c r="X194" s="38"/>
      <c r="Y194" s="38"/>
      <c r="Z194" s="38"/>
      <c r="AA194" s="38"/>
      <c r="AB194" s="38"/>
      <c r="AC194" s="38"/>
      <c r="AD194" s="38"/>
      <c r="AE194" s="38"/>
      <c r="AF194" s="38"/>
      <c r="AG194" s="38"/>
    </row>
    <row r="195" spans="2:33" ht="15" customHeight="1" x14ac:dyDescent="0.65">
      <c r="B195" s="38"/>
      <c r="C195" s="38"/>
      <c r="D195" s="38"/>
      <c r="E195" s="38"/>
      <c r="F195" s="38"/>
      <c r="G195" s="38"/>
      <c r="H195" s="38"/>
      <c r="I195" s="38"/>
      <c r="J195" s="38"/>
      <c r="K195" s="38"/>
      <c r="L195" s="38"/>
      <c r="M195" s="38"/>
      <c r="N195" s="38"/>
      <c r="O195" s="38"/>
      <c r="P195" s="38"/>
      <c r="Q195" s="38"/>
      <c r="R195" s="38"/>
      <c r="S195" s="38"/>
      <c r="T195" s="38"/>
      <c r="U195" s="38"/>
      <c r="V195" s="38"/>
      <c r="W195" s="38"/>
      <c r="X195" s="38"/>
      <c r="Y195" s="38"/>
      <c r="Z195" s="38"/>
      <c r="AA195" s="38"/>
      <c r="AB195" s="38"/>
      <c r="AC195" s="38"/>
      <c r="AD195" s="38"/>
      <c r="AE195" s="38"/>
      <c r="AF195" s="38"/>
      <c r="AG195" s="38"/>
    </row>
    <row r="196" spans="2:33" ht="15" customHeight="1" x14ac:dyDescent="0.65">
      <c r="B196" s="38"/>
      <c r="C196" s="38"/>
      <c r="D196" s="38"/>
      <c r="E196" s="38"/>
      <c r="F196" s="38"/>
      <c r="G196" s="38"/>
      <c r="H196" s="38"/>
      <c r="I196" s="38"/>
      <c r="J196" s="38"/>
      <c r="K196" s="38"/>
      <c r="L196" s="38"/>
      <c r="M196" s="38"/>
      <c r="N196" s="38"/>
      <c r="O196" s="38"/>
      <c r="P196" s="38"/>
      <c r="Q196" s="38"/>
      <c r="R196" s="38"/>
      <c r="S196" s="38"/>
      <c r="T196" s="38"/>
      <c r="U196" s="38"/>
      <c r="V196" s="38"/>
      <c r="W196" s="38"/>
      <c r="X196" s="38"/>
      <c r="Y196" s="38"/>
      <c r="Z196" s="38"/>
      <c r="AA196" s="38"/>
      <c r="AB196" s="38"/>
      <c r="AC196" s="38"/>
      <c r="AD196" s="38"/>
      <c r="AE196" s="38"/>
      <c r="AF196" s="38"/>
      <c r="AG196" s="38"/>
    </row>
    <row r="197" spans="2:33" ht="15" customHeight="1" x14ac:dyDescent="0.65">
      <c r="B197" s="38"/>
      <c r="C197" s="38"/>
      <c r="D197" s="38"/>
      <c r="E197" s="38"/>
      <c r="F197" s="38"/>
      <c r="G197" s="38"/>
      <c r="H197" s="38"/>
      <c r="I197" s="38"/>
      <c r="J197" s="38"/>
      <c r="K197" s="38"/>
      <c r="L197" s="38"/>
      <c r="M197" s="38"/>
      <c r="N197" s="38"/>
      <c r="O197" s="38"/>
      <c r="P197" s="38"/>
      <c r="Q197" s="38"/>
      <c r="R197" s="38"/>
      <c r="S197" s="38"/>
      <c r="T197" s="38"/>
      <c r="U197" s="38"/>
      <c r="V197" s="38"/>
      <c r="W197" s="38"/>
      <c r="X197" s="38"/>
      <c r="Y197" s="38"/>
      <c r="Z197" s="38"/>
      <c r="AA197" s="38"/>
      <c r="AB197" s="38"/>
      <c r="AC197" s="38"/>
      <c r="AD197" s="38"/>
      <c r="AE197" s="38"/>
      <c r="AF197" s="38"/>
      <c r="AG197" s="38"/>
    </row>
    <row r="198" spans="2:33" ht="15" customHeight="1" x14ac:dyDescent="0.65">
      <c r="B198" s="38"/>
      <c r="C198" s="38"/>
      <c r="D198" s="38"/>
      <c r="E198" s="38"/>
      <c r="F198" s="38"/>
      <c r="G198" s="38"/>
      <c r="H198" s="38"/>
      <c r="I198" s="38"/>
      <c r="J198" s="38"/>
      <c r="K198" s="38"/>
      <c r="L198" s="38"/>
      <c r="M198" s="38"/>
      <c r="N198" s="38"/>
      <c r="O198" s="38"/>
      <c r="P198" s="38"/>
      <c r="Q198" s="38"/>
      <c r="R198" s="38"/>
      <c r="S198" s="38"/>
      <c r="T198" s="38"/>
      <c r="U198" s="38"/>
      <c r="V198" s="38"/>
      <c r="W198" s="38"/>
      <c r="X198" s="38"/>
      <c r="Y198" s="38"/>
      <c r="Z198" s="38"/>
      <c r="AA198" s="38"/>
      <c r="AB198" s="38"/>
      <c r="AC198" s="38"/>
      <c r="AD198" s="38"/>
      <c r="AE198" s="38"/>
      <c r="AF198" s="38"/>
      <c r="AG198" s="38"/>
    </row>
    <row r="199" spans="2:33" ht="15" customHeight="1" x14ac:dyDescent="0.65">
      <c r="B199" s="38"/>
      <c r="C199" s="38"/>
      <c r="D199" s="38"/>
      <c r="E199" s="38"/>
      <c r="F199" s="38"/>
      <c r="G199" s="38"/>
      <c r="H199" s="38"/>
      <c r="I199" s="38"/>
      <c r="J199" s="38"/>
      <c r="K199" s="38"/>
      <c r="L199" s="38"/>
      <c r="M199" s="38"/>
      <c r="N199" s="38"/>
      <c r="O199" s="38"/>
      <c r="P199" s="38"/>
      <c r="Q199" s="38"/>
      <c r="R199" s="38"/>
      <c r="S199" s="38"/>
      <c r="T199" s="38"/>
      <c r="U199" s="38"/>
      <c r="V199" s="38"/>
      <c r="W199" s="38"/>
      <c r="X199" s="38"/>
      <c r="Y199" s="38"/>
      <c r="Z199" s="38"/>
      <c r="AA199" s="38"/>
      <c r="AB199" s="38"/>
      <c r="AC199" s="38"/>
      <c r="AD199" s="38"/>
      <c r="AE199" s="38"/>
      <c r="AF199" s="38"/>
      <c r="AG199" s="38"/>
    </row>
    <row r="200" spans="2:33" ht="15" customHeight="1" x14ac:dyDescent="0.65">
      <c r="B200" s="38"/>
      <c r="C200" s="38"/>
      <c r="D200" s="38"/>
      <c r="E200" s="38"/>
      <c r="F200" s="38"/>
      <c r="G200" s="38"/>
      <c r="H200" s="38"/>
      <c r="I200" s="38"/>
      <c r="J200" s="38"/>
      <c r="K200" s="38"/>
      <c r="L200" s="38"/>
      <c r="M200" s="38"/>
      <c r="N200" s="38"/>
      <c r="O200" s="38"/>
      <c r="P200" s="38"/>
      <c r="Q200" s="38"/>
      <c r="R200" s="38"/>
      <c r="S200" s="38"/>
      <c r="T200" s="38"/>
      <c r="U200" s="38"/>
      <c r="V200" s="38"/>
      <c r="W200" s="38"/>
      <c r="X200" s="38"/>
      <c r="Y200" s="38"/>
      <c r="Z200" s="38"/>
      <c r="AA200" s="38"/>
      <c r="AB200" s="38"/>
      <c r="AC200" s="38"/>
      <c r="AD200" s="38"/>
      <c r="AE200" s="38"/>
      <c r="AF200" s="38"/>
      <c r="AG200" s="38"/>
    </row>
    <row r="201" spans="2:33" ht="15" customHeight="1" x14ac:dyDescent="0.65">
      <c r="B201" s="38"/>
      <c r="C201" s="38"/>
      <c r="D201" s="38"/>
      <c r="E201" s="38"/>
      <c r="F201" s="38"/>
      <c r="G201" s="38"/>
      <c r="H201" s="38"/>
      <c r="I201" s="38"/>
      <c r="J201" s="38"/>
      <c r="K201" s="38"/>
      <c r="L201" s="38"/>
      <c r="M201" s="38"/>
      <c r="N201" s="38"/>
      <c r="O201" s="38"/>
      <c r="P201" s="38"/>
      <c r="Q201" s="38"/>
      <c r="R201" s="38"/>
      <c r="S201" s="38"/>
      <c r="T201" s="38"/>
      <c r="U201" s="38"/>
      <c r="V201" s="38"/>
      <c r="W201" s="38"/>
      <c r="X201" s="38"/>
      <c r="Y201" s="38"/>
      <c r="Z201" s="38"/>
      <c r="AA201" s="38"/>
      <c r="AB201" s="38"/>
      <c r="AC201" s="38"/>
      <c r="AD201" s="38"/>
      <c r="AE201" s="38"/>
      <c r="AF201" s="38"/>
      <c r="AG201" s="38"/>
    </row>
    <row r="202" spans="2:33" ht="15" customHeight="1" x14ac:dyDescent="0.65">
      <c r="B202" s="38"/>
      <c r="C202" s="38"/>
      <c r="D202" s="38"/>
      <c r="E202" s="38"/>
      <c r="F202" s="38"/>
      <c r="G202" s="38"/>
      <c r="H202" s="38"/>
      <c r="I202" s="38"/>
      <c r="J202" s="38"/>
      <c r="K202" s="38"/>
      <c r="L202" s="38"/>
      <c r="M202" s="38"/>
      <c r="N202" s="38"/>
      <c r="O202" s="38"/>
      <c r="P202" s="38"/>
      <c r="Q202" s="38"/>
      <c r="R202" s="38"/>
      <c r="S202" s="38"/>
      <c r="T202" s="38"/>
      <c r="U202" s="38"/>
      <c r="V202" s="38"/>
      <c r="W202" s="38"/>
      <c r="X202" s="38"/>
      <c r="Y202" s="38"/>
      <c r="Z202" s="38"/>
      <c r="AA202" s="38"/>
      <c r="AB202" s="38"/>
      <c r="AC202" s="38"/>
      <c r="AD202" s="38"/>
      <c r="AE202" s="38"/>
      <c r="AF202" s="38"/>
      <c r="AG202" s="38"/>
    </row>
    <row r="203" spans="2:33" ht="15" customHeight="1" x14ac:dyDescent="0.65">
      <c r="B203" s="38"/>
      <c r="C203" s="38"/>
      <c r="D203" s="38"/>
      <c r="E203" s="38"/>
      <c r="F203" s="38"/>
      <c r="G203" s="38"/>
      <c r="H203" s="38"/>
      <c r="I203" s="38"/>
      <c r="J203" s="38"/>
      <c r="K203" s="38"/>
      <c r="L203" s="38"/>
      <c r="M203" s="38"/>
      <c r="N203" s="38"/>
      <c r="O203" s="38"/>
      <c r="P203" s="38"/>
      <c r="Q203" s="38"/>
      <c r="R203" s="38"/>
      <c r="S203" s="38"/>
      <c r="T203" s="38"/>
      <c r="U203" s="38"/>
      <c r="V203" s="38"/>
      <c r="W203" s="38"/>
      <c r="X203" s="38"/>
      <c r="Y203" s="38"/>
      <c r="Z203" s="38"/>
      <c r="AA203" s="38"/>
      <c r="AB203" s="38"/>
      <c r="AC203" s="38"/>
      <c r="AD203" s="38"/>
      <c r="AE203" s="38"/>
      <c r="AF203" s="38"/>
      <c r="AG203" s="38"/>
    </row>
    <row r="204" spans="2:33" ht="15" customHeight="1" x14ac:dyDescent="0.65">
      <c r="B204" s="38"/>
      <c r="C204" s="38"/>
      <c r="D204" s="38"/>
      <c r="E204" s="38"/>
      <c r="F204" s="38"/>
      <c r="G204" s="38"/>
      <c r="H204" s="38"/>
      <c r="I204" s="38"/>
      <c r="J204" s="38"/>
      <c r="K204" s="38"/>
      <c r="L204" s="38"/>
      <c r="M204" s="38"/>
      <c r="N204" s="38"/>
      <c r="O204" s="38"/>
      <c r="P204" s="38"/>
      <c r="Q204" s="38"/>
      <c r="R204" s="38"/>
      <c r="S204" s="38"/>
      <c r="T204" s="38"/>
      <c r="U204" s="38"/>
      <c r="V204" s="38"/>
      <c r="W204" s="38"/>
      <c r="X204" s="38"/>
      <c r="Y204" s="38"/>
      <c r="Z204" s="38"/>
      <c r="AA204" s="38"/>
      <c r="AB204" s="38"/>
      <c r="AC204" s="38"/>
      <c r="AD204" s="38"/>
      <c r="AE204" s="38"/>
      <c r="AF204" s="38"/>
      <c r="AG204" s="38"/>
    </row>
    <row r="205" spans="2:33" ht="12.25" x14ac:dyDescent="0.65">
      <c r="B205" s="38"/>
      <c r="C205" s="38"/>
      <c r="D205" s="38"/>
      <c r="E205" s="38"/>
      <c r="F205" s="38"/>
      <c r="G205" s="38"/>
      <c r="H205" s="38"/>
      <c r="I205" s="38"/>
      <c r="J205" s="38"/>
      <c r="K205" s="38"/>
      <c r="L205" s="38"/>
      <c r="M205" s="38"/>
      <c r="N205" s="38"/>
      <c r="O205" s="38"/>
      <c r="P205" s="38"/>
      <c r="Q205" s="38"/>
      <c r="R205" s="38"/>
      <c r="S205" s="38"/>
      <c r="T205" s="38"/>
      <c r="U205" s="38"/>
      <c r="V205" s="38"/>
      <c r="W205" s="38"/>
      <c r="X205" s="38"/>
      <c r="Y205" s="38"/>
      <c r="Z205" s="38"/>
      <c r="AA205" s="38"/>
      <c r="AB205" s="38"/>
      <c r="AC205" s="38"/>
      <c r="AD205" s="38"/>
      <c r="AE205" s="38"/>
      <c r="AF205" s="38"/>
      <c r="AG205" s="38"/>
    </row>
    <row r="206" spans="2:33" ht="12.25" x14ac:dyDescent="0.65">
      <c r="B206" s="38"/>
      <c r="C206" s="38"/>
      <c r="D206" s="38"/>
      <c r="E206" s="38"/>
      <c r="F206" s="38"/>
      <c r="G206" s="38"/>
      <c r="H206" s="38"/>
      <c r="I206" s="38"/>
      <c r="J206" s="38"/>
      <c r="K206" s="38"/>
      <c r="L206" s="38"/>
      <c r="M206" s="38"/>
      <c r="N206" s="38"/>
      <c r="O206" s="38"/>
      <c r="P206" s="38"/>
      <c r="Q206" s="38"/>
      <c r="R206" s="38"/>
      <c r="S206" s="38"/>
      <c r="T206" s="38"/>
      <c r="U206" s="38"/>
      <c r="V206" s="38"/>
      <c r="W206" s="38"/>
      <c r="X206" s="38"/>
      <c r="Y206" s="38"/>
      <c r="Z206" s="38"/>
      <c r="AA206" s="38"/>
      <c r="AB206" s="38"/>
      <c r="AC206" s="38"/>
      <c r="AD206" s="38"/>
      <c r="AE206" s="38"/>
      <c r="AF206" s="38"/>
      <c r="AG206" s="38"/>
    </row>
    <row r="207" spans="2:33" ht="15" customHeight="1" x14ac:dyDescent="0.65">
      <c r="B207" s="38"/>
      <c r="C207" s="38"/>
      <c r="D207" s="38"/>
      <c r="E207" s="38"/>
      <c r="F207" s="38"/>
      <c r="G207" s="38"/>
      <c r="H207" s="38"/>
      <c r="I207" s="38"/>
      <c r="J207" s="38"/>
      <c r="K207" s="38"/>
      <c r="L207" s="38"/>
      <c r="M207" s="38"/>
      <c r="N207" s="38"/>
      <c r="O207" s="38"/>
      <c r="P207" s="38"/>
      <c r="Q207" s="38"/>
      <c r="R207" s="38"/>
      <c r="S207" s="38"/>
      <c r="T207" s="38"/>
      <c r="U207" s="38"/>
      <c r="V207" s="38"/>
      <c r="W207" s="38"/>
      <c r="X207" s="38"/>
      <c r="Y207" s="38"/>
      <c r="Z207" s="38"/>
      <c r="AA207" s="38"/>
      <c r="AB207" s="38"/>
      <c r="AC207" s="38"/>
      <c r="AD207" s="38"/>
      <c r="AE207" s="38"/>
      <c r="AF207" s="38"/>
      <c r="AG207" s="38"/>
    </row>
    <row r="208" spans="2:33" ht="15" customHeight="1" x14ac:dyDescent="0.65">
      <c r="B208" s="38"/>
      <c r="C208" s="38"/>
      <c r="D208" s="38"/>
      <c r="E208" s="38"/>
      <c r="F208" s="38"/>
      <c r="G208" s="38"/>
      <c r="H208" s="38"/>
      <c r="I208" s="38"/>
      <c r="J208" s="38"/>
      <c r="K208" s="38"/>
      <c r="L208" s="38"/>
      <c r="M208" s="38"/>
      <c r="N208" s="38"/>
      <c r="O208" s="38"/>
      <c r="P208" s="38"/>
      <c r="Q208" s="38"/>
      <c r="R208" s="38"/>
      <c r="S208" s="38"/>
      <c r="T208" s="38"/>
      <c r="U208" s="38"/>
      <c r="V208" s="38"/>
      <c r="W208" s="38"/>
      <c r="X208" s="38"/>
      <c r="Y208" s="38"/>
      <c r="Z208" s="38"/>
      <c r="AA208" s="38"/>
      <c r="AB208" s="38"/>
      <c r="AC208" s="38"/>
      <c r="AD208" s="38"/>
      <c r="AE208" s="38"/>
      <c r="AF208" s="38"/>
      <c r="AG208" s="38"/>
    </row>
    <row r="209" spans="2:33" ht="15" customHeight="1" x14ac:dyDescent="0.65">
      <c r="B209" s="38"/>
      <c r="C209" s="38"/>
      <c r="D209" s="38"/>
      <c r="E209" s="38"/>
      <c r="F209" s="38"/>
      <c r="G209" s="38"/>
      <c r="H209" s="38"/>
      <c r="I209" s="38"/>
      <c r="J209" s="38"/>
      <c r="K209" s="38"/>
      <c r="L209" s="38"/>
      <c r="M209" s="38"/>
      <c r="N209" s="38"/>
      <c r="O209" s="38"/>
      <c r="P209" s="38"/>
      <c r="Q209" s="38"/>
      <c r="R209" s="38"/>
      <c r="S209" s="38"/>
      <c r="T209" s="38"/>
      <c r="U209" s="38"/>
      <c r="V209" s="38"/>
      <c r="W209" s="38"/>
      <c r="X209" s="38"/>
      <c r="Y209" s="38"/>
      <c r="Z209" s="38"/>
      <c r="AA209" s="38"/>
      <c r="AB209" s="38"/>
      <c r="AC209" s="38"/>
      <c r="AD209" s="38"/>
      <c r="AE209" s="38"/>
      <c r="AF209" s="38"/>
      <c r="AG209" s="38"/>
    </row>
    <row r="210" spans="2:33" ht="15" customHeight="1" x14ac:dyDescent="0.65">
      <c r="B210" s="38"/>
      <c r="C210" s="38"/>
      <c r="D210" s="38"/>
      <c r="E210" s="38"/>
      <c r="F210" s="38"/>
      <c r="G210" s="38"/>
      <c r="H210" s="38"/>
      <c r="I210" s="38"/>
      <c r="J210" s="38"/>
      <c r="K210" s="38"/>
      <c r="L210" s="38"/>
      <c r="M210" s="38"/>
      <c r="N210" s="38"/>
      <c r="O210" s="38"/>
      <c r="P210" s="38"/>
      <c r="Q210" s="38"/>
      <c r="R210" s="38"/>
      <c r="S210" s="38"/>
      <c r="T210" s="38"/>
      <c r="U210" s="38"/>
      <c r="V210" s="38"/>
      <c r="W210" s="38"/>
      <c r="X210" s="38"/>
      <c r="Y210" s="38"/>
      <c r="Z210" s="38"/>
      <c r="AA210" s="38"/>
      <c r="AB210" s="38"/>
      <c r="AC210" s="38"/>
      <c r="AD210" s="38"/>
      <c r="AE210" s="38"/>
      <c r="AF210" s="38"/>
      <c r="AG210" s="38"/>
    </row>
    <row r="211" spans="2:33" ht="15" customHeight="1" x14ac:dyDescent="0.65">
      <c r="B211" s="38"/>
      <c r="C211" s="38"/>
      <c r="D211" s="38"/>
      <c r="E211" s="38"/>
      <c r="F211" s="38"/>
      <c r="G211" s="38"/>
      <c r="H211" s="38"/>
      <c r="I211" s="38"/>
      <c r="J211" s="38"/>
      <c r="K211" s="38"/>
      <c r="L211" s="38"/>
      <c r="M211" s="38"/>
      <c r="N211" s="38"/>
      <c r="O211" s="38"/>
      <c r="P211" s="38"/>
      <c r="Q211" s="38"/>
      <c r="R211" s="38"/>
      <c r="S211" s="38"/>
      <c r="T211" s="38"/>
      <c r="U211" s="38"/>
      <c r="V211" s="38"/>
      <c r="W211" s="38"/>
      <c r="X211" s="38"/>
      <c r="Y211" s="38"/>
      <c r="Z211" s="38"/>
      <c r="AA211" s="38"/>
      <c r="AB211" s="38"/>
      <c r="AC211" s="38"/>
      <c r="AD211" s="38"/>
      <c r="AE211" s="38"/>
      <c r="AF211" s="38"/>
      <c r="AG211" s="38"/>
    </row>
    <row r="212" spans="2:33" ht="15" customHeight="1" x14ac:dyDescent="0.65">
      <c r="B212" s="38"/>
      <c r="C212" s="38"/>
      <c r="D212" s="38"/>
      <c r="E212" s="38"/>
      <c r="F212" s="38"/>
      <c r="G212" s="38"/>
      <c r="H212" s="38"/>
      <c r="I212" s="38"/>
      <c r="J212" s="38"/>
      <c r="K212" s="38"/>
      <c r="L212" s="38"/>
      <c r="M212" s="38"/>
      <c r="N212" s="38"/>
      <c r="O212" s="38"/>
      <c r="P212" s="38"/>
      <c r="Q212" s="38"/>
      <c r="R212" s="38"/>
      <c r="S212" s="38"/>
      <c r="T212" s="38"/>
      <c r="U212" s="38"/>
      <c r="V212" s="38"/>
      <c r="W212" s="38"/>
      <c r="X212" s="38"/>
      <c r="Y212" s="38"/>
      <c r="Z212" s="38"/>
      <c r="AA212" s="38"/>
      <c r="AB212" s="38"/>
      <c r="AC212" s="38"/>
      <c r="AD212" s="38"/>
      <c r="AE212" s="38"/>
      <c r="AF212" s="38"/>
      <c r="AG212" s="38"/>
    </row>
    <row r="213" spans="2:33" ht="15" customHeight="1" x14ac:dyDescent="0.65">
      <c r="B213" s="38"/>
      <c r="C213" s="38"/>
      <c r="D213" s="38"/>
      <c r="E213" s="38"/>
      <c r="F213" s="38"/>
      <c r="G213" s="38"/>
      <c r="H213" s="38"/>
      <c r="I213" s="38"/>
      <c r="J213" s="38"/>
      <c r="K213" s="38"/>
      <c r="L213" s="38"/>
      <c r="M213" s="38"/>
      <c r="N213" s="38"/>
      <c r="O213" s="38"/>
      <c r="P213" s="38"/>
      <c r="Q213" s="38"/>
      <c r="R213" s="38"/>
      <c r="S213" s="38"/>
      <c r="T213" s="38"/>
      <c r="U213" s="38"/>
      <c r="V213" s="38"/>
      <c r="W213" s="38"/>
      <c r="X213" s="38"/>
      <c r="Y213" s="38"/>
      <c r="Z213" s="38"/>
      <c r="AA213" s="38"/>
      <c r="AB213" s="38"/>
      <c r="AC213" s="38"/>
      <c r="AD213" s="38"/>
      <c r="AE213" s="38"/>
      <c r="AF213" s="38"/>
      <c r="AG213" s="38"/>
    </row>
    <row r="214" spans="2:33" ht="15" customHeight="1" x14ac:dyDescent="0.65">
      <c r="B214" s="38"/>
      <c r="C214" s="38"/>
      <c r="D214" s="38"/>
      <c r="E214" s="38"/>
      <c r="F214" s="38"/>
      <c r="G214" s="38"/>
      <c r="H214" s="38"/>
      <c r="I214" s="38"/>
      <c r="J214" s="38"/>
      <c r="K214" s="38"/>
      <c r="L214" s="38"/>
      <c r="M214" s="38"/>
      <c r="N214" s="38"/>
      <c r="O214" s="38"/>
      <c r="P214" s="38"/>
      <c r="Q214" s="38"/>
      <c r="R214" s="38"/>
      <c r="S214" s="38"/>
      <c r="T214" s="38"/>
      <c r="U214" s="38"/>
      <c r="V214" s="38"/>
      <c r="W214" s="38"/>
      <c r="X214" s="38"/>
      <c r="Y214" s="38"/>
      <c r="Z214" s="38"/>
      <c r="AA214" s="38"/>
      <c r="AB214" s="38"/>
      <c r="AC214" s="38"/>
      <c r="AD214" s="38"/>
      <c r="AE214" s="38"/>
      <c r="AF214" s="38"/>
      <c r="AG214" s="38"/>
    </row>
    <row r="215" spans="2:33" ht="15" customHeight="1" x14ac:dyDescent="0.65">
      <c r="B215" s="38"/>
      <c r="C215" s="38"/>
      <c r="D215" s="38"/>
      <c r="E215" s="38"/>
      <c r="F215" s="38"/>
      <c r="G215" s="38"/>
      <c r="H215" s="38"/>
      <c r="I215" s="38"/>
      <c r="J215" s="38"/>
      <c r="K215" s="38"/>
      <c r="L215" s="38"/>
      <c r="M215" s="38"/>
      <c r="N215" s="38"/>
      <c r="O215" s="38"/>
      <c r="P215" s="38"/>
      <c r="Q215" s="38"/>
      <c r="R215" s="38"/>
      <c r="S215" s="38"/>
      <c r="T215" s="38"/>
      <c r="U215" s="38"/>
      <c r="V215" s="38"/>
      <c r="W215" s="38"/>
      <c r="X215" s="38"/>
      <c r="Y215" s="38"/>
      <c r="Z215" s="38"/>
      <c r="AA215" s="38"/>
      <c r="AB215" s="38"/>
      <c r="AC215" s="38"/>
      <c r="AD215" s="38"/>
      <c r="AE215" s="38"/>
      <c r="AF215" s="38"/>
      <c r="AG215" s="38"/>
    </row>
    <row r="216" spans="2:33" ht="15" customHeight="1" x14ac:dyDescent="0.65">
      <c r="B216" s="38"/>
      <c r="C216" s="38"/>
      <c r="D216" s="38"/>
      <c r="E216" s="38"/>
      <c r="F216" s="38"/>
      <c r="G216" s="38"/>
      <c r="H216" s="38"/>
      <c r="I216" s="38"/>
      <c r="J216" s="38"/>
      <c r="K216" s="38"/>
      <c r="L216" s="38"/>
      <c r="M216" s="38"/>
      <c r="N216" s="38"/>
      <c r="O216" s="38"/>
      <c r="P216" s="38"/>
      <c r="Q216" s="38"/>
      <c r="R216" s="38"/>
      <c r="S216" s="38"/>
      <c r="T216" s="38"/>
      <c r="U216" s="38"/>
      <c r="V216" s="38"/>
      <c r="W216" s="38"/>
      <c r="X216" s="38"/>
      <c r="Y216" s="38"/>
      <c r="Z216" s="38"/>
      <c r="AA216" s="38"/>
      <c r="AB216" s="38"/>
      <c r="AC216" s="38"/>
      <c r="AD216" s="38"/>
      <c r="AE216" s="38"/>
      <c r="AF216" s="38"/>
      <c r="AG216" s="38"/>
    </row>
    <row r="217" spans="2:33" ht="15" customHeight="1" x14ac:dyDescent="0.65">
      <c r="B217" s="38"/>
      <c r="C217" s="38"/>
      <c r="D217" s="38"/>
      <c r="E217" s="38"/>
      <c r="F217" s="38"/>
      <c r="G217" s="38"/>
      <c r="H217" s="38"/>
      <c r="I217" s="38"/>
      <c r="J217" s="38"/>
      <c r="K217" s="38"/>
      <c r="L217" s="38"/>
      <c r="M217" s="38"/>
      <c r="N217" s="38"/>
      <c r="O217" s="38"/>
      <c r="P217" s="38"/>
      <c r="Q217" s="38"/>
      <c r="R217" s="38"/>
      <c r="S217" s="38"/>
      <c r="T217" s="38"/>
      <c r="U217" s="38"/>
      <c r="V217" s="38"/>
      <c r="W217" s="38"/>
      <c r="X217" s="38"/>
      <c r="Y217" s="38"/>
      <c r="Z217" s="38"/>
      <c r="AA217" s="38"/>
      <c r="AB217" s="38"/>
      <c r="AC217" s="38"/>
      <c r="AD217" s="38"/>
      <c r="AE217" s="38"/>
      <c r="AF217" s="38"/>
      <c r="AG217" s="38"/>
    </row>
    <row r="218" spans="2:33" ht="15" customHeight="1" x14ac:dyDescent="0.65">
      <c r="B218" s="38"/>
      <c r="C218" s="38"/>
      <c r="D218" s="38"/>
      <c r="E218" s="38"/>
      <c r="F218" s="38"/>
      <c r="G218" s="38"/>
      <c r="H218" s="38"/>
      <c r="I218" s="38"/>
      <c r="J218" s="38"/>
      <c r="K218" s="38"/>
      <c r="L218" s="38"/>
      <c r="M218" s="38"/>
      <c r="N218" s="38"/>
      <c r="O218" s="38"/>
      <c r="P218" s="38"/>
      <c r="Q218" s="38"/>
      <c r="R218" s="38"/>
      <c r="S218" s="38"/>
      <c r="T218" s="38"/>
      <c r="U218" s="38"/>
      <c r="V218" s="38"/>
      <c r="W218" s="38"/>
      <c r="X218" s="38"/>
      <c r="Y218" s="38"/>
      <c r="Z218" s="38"/>
      <c r="AA218" s="38"/>
      <c r="AB218" s="38"/>
      <c r="AC218" s="38"/>
      <c r="AD218" s="38"/>
      <c r="AE218" s="38"/>
      <c r="AF218" s="38"/>
      <c r="AG218" s="38"/>
    </row>
    <row r="219" spans="2:33" ht="15" customHeight="1" x14ac:dyDescent="0.65">
      <c r="B219" s="38"/>
      <c r="C219" s="38"/>
      <c r="D219" s="38"/>
      <c r="E219" s="38"/>
      <c r="F219" s="38"/>
      <c r="G219" s="38"/>
      <c r="H219" s="38"/>
      <c r="I219" s="38"/>
      <c r="J219" s="38"/>
      <c r="K219" s="38"/>
      <c r="L219" s="38"/>
      <c r="M219" s="38"/>
      <c r="N219" s="38"/>
      <c r="O219" s="38"/>
      <c r="P219" s="38"/>
      <c r="Q219" s="38"/>
      <c r="R219" s="38"/>
      <c r="S219" s="38"/>
      <c r="T219" s="38"/>
      <c r="U219" s="38"/>
      <c r="V219" s="38"/>
      <c r="W219" s="38"/>
      <c r="X219" s="38"/>
      <c r="Y219" s="38"/>
      <c r="Z219" s="38"/>
      <c r="AA219" s="38"/>
      <c r="AB219" s="38"/>
      <c r="AC219" s="38"/>
      <c r="AD219" s="38"/>
      <c r="AE219" s="38"/>
      <c r="AF219" s="38"/>
      <c r="AG219" s="38"/>
    </row>
    <row r="220" spans="2:33" ht="15" customHeight="1" x14ac:dyDescent="0.65">
      <c r="B220" s="38"/>
      <c r="C220" s="38"/>
      <c r="D220" s="38"/>
      <c r="E220" s="38"/>
      <c r="F220" s="38"/>
      <c r="G220" s="38"/>
      <c r="H220" s="38"/>
      <c r="I220" s="38"/>
      <c r="J220" s="38"/>
      <c r="K220" s="38"/>
      <c r="L220" s="38"/>
      <c r="M220" s="38"/>
      <c r="N220" s="38"/>
      <c r="O220" s="38"/>
      <c r="P220" s="38"/>
      <c r="Q220" s="38"/>
      <c r="R220" s="38"/>
      <c r="S220" s="38"/>
      <c r="T220" s="38"/>
      <c r="U220" s="38"/>
      <c r="V220" s="38"/>
      <c r="W220" s="38"/>
      <c r="X220" s="38"/>
      <c r="Y220" s="38"/>
      <c r="Z220" s="38"/>
      <c r="AA220" s="38"/>
      <c r="AB220" s="38"/>
      <c r="AC220" s="38"/>
      <c r="AD220" s="38"/>
      <c r="AE220" s="38"/>
      <c r="AF220" s="38"/>
      <c r="AG220" s="38"/>
    </row>
    <row r="221" spans="2:33" ht="15" customHeight="1" x14ac:dyDescent="0.65">
      <c r="B221" s="38"/>
      <c r="C221" s="38"/>
      <c r="D221" s="38"/>
      <c r="E221" s="38"/>
      <c r="F221" s="38"/>
      <c r="G221" s="38"/>
      <c r="H221" s="38"/>
      <c r="I221" s="38"/>
      <c r="J221" s="38"/>
      <c r="K221" s="38"/>
      <c r="L221" s="38"/>
      <c r="M221" s="38"/>
      <c r="N221" s="38"/>
      <c r="O221" s="38"/>
      <c r="P221" s="38"/>
      <c r="Q221" s="38"/>
      <c r="R221" s="38"/>
      <c r="S221" s="38"/>
      <c r="T221" s="38"/>
      <c r="U221" s="38"/>
      <c r="V221" s="38"/>
      <c r="W221" s="38"/>
      <c r="X221" s="38"/>
      <c r="Y221" s="38"/>
      <c r="Z221" s="38"/>
      <c r="AA221" s="38"/>
      <c r="AB221" s="38"/>
      <c r="AC221" s="38"/>
      <c r="AD221" s="38"/>
      <c r="AE221" s="38"/>
      <c r="AF221" s="38"/>
      <c r="AG221" s="38"/>
    </row>
    <row r="222" spans="2:33" ht="15" customHeight="1" x14ac:dyDescent="0.65">
      <c r="B222" s="38"/>
      <c r="C222" s="38"/>
      <c r="D222" s="38"/>
      <c r="E222" s="38"/>
      <c r="F222" s="38"/>
      <c r="G222" s="38"/>
      <c r="H222" s="38"/>
      <c r="I222" s="38"/>
      <c r="J222" s="38"/>
      <c r="K222" s="38"/>
      <c r="L222" s="38"/>
      <c r="M222" s="38"/>
      <c r="N222" s="38"/>
      <c r="O222" s="38"/>
      <c r="P222" s="38"/>
      <c r="Q222" s="38"/>
      <c r="R222" s="38"/>
      <c r="S222" s="38"/>
      <c r="T222" s="38"/>
      <c r="U222" s="38"/>
      <c r="V222" s="38"/>
      <c r="W222" s="38"/>
      <c r="X222" s="38"/>
      <c r="Y222" s="38"/>
      <c r="Z222" s="38"/>
      <c r="AA222" s="38"/>
      <c r="AB222" s="38"/>
      <c r="AC222" s="38"/>
      <c r="AD222" s="38"/>
      <c r="AE222" s="38"/>
      <c r="AF222" s="38"/>
      <c r="AG222" s="38"/>
    </row>
    <row r="223" spans="2:33" ht="12.25" x14ac:dyDescent="0.65">
      <c r="B223" s="38"/>
      <c r="C223" s="38"/>
      <c r="D223" s="38"/>
      <c r="E223" s="38"/>
      <c r="F223" s="38"/>
      <c r="G223" s="38"/>
      <c r="H223" s="38"/>
      <c r="I223" s="38"/>
      <c r="J223" s="38"/>
      <c r="K223" s="38"/>
      <c r="L223" s="38"/>
      <c r="M223" s="38"/>
      <c r="N223" s="38"/>
      <c r="O223" s="38"/>
      <c r="P223" s="38"/>
      <c r="Q223" s="38"/>
      <c r="R223" s="38"/>
      <c r="S223" s="38"/>
      <c r="T223" s="38"/>
      <c r="U223" s="38"/>
      <c r="V223" s="38"/>
      <c r="W223" s="38"/>
      <c r="X223" s="38"/>
      <c r="Y223" s="38"/>
      <c r="Z223" s="38"/>
      <c r="AA223" s="38"/>
      <c r="AB223" s="38"/>
      <c r="AC223" s="38"/>
      <c r="AD223" s="38"/>
      <c r="AE223" s="38"/>
      <c r="AF223" s="38"/>
      <c r="AG223" s="38"/>
    </row>
    <row r="224" spans="2:33" ht="15" customHeight="1" x14ac:dyDescent="0.65">
      <c r="B224" s="38"/>
      <c r="C224" s="38"/>
      <c r="D224" s="38"/>
      <c r="E224" s="38"/>
      <c r="F224" s="38"/>
      <c r="G224" s="38"/>
      <c r="H224" s="38"/>
      <c r="I224" s="38"/>
      <c r="J224" s="38"/>
      <c r="K224" s="38"/>
      <c r="L224" s="38"/>
      <c r="M224" s="38"/>
      <c r="N224" s="38"/>
      <c r="O224" s="38"/>
      <c r="P224" s="38"/>
      <c r="Q224" s="38"/>
      <c r="R224" s="38"/>
      <c r="S224" s="38"/>
      <c r="T224" s="38"/>
      <c r="U224" s="38"/>
      <c r="V224" s="38"/>
      <c r="W224" s="38"/>
      <c r="X224" s="38"/>
      <c r="Y224" s="38"/>
      <c r="Z224" s="38"/>
      <c r="AA224" s="38"/>
      <c r="AB224" s="38"/>
      <c r="AC224" s="38"/>
      <c r="AD224" s="38"/>
      <c r="AE224" s="38"/>
      <c r="AF224" s="38"/>
      <c r="AG224" s="38"/>
    </row>
    <row r="225" spans="2:33" ht="15" customHeight="1" x14ac:dyDescent="0.65">
      <c r="B225" s="38"/>
      <c r="C225" s="38"/>
      <c r="D225" s="38"/>
      <c r="E225" s="38"/>
      <c r="F225" s="38"/>
      <c r="G225" s="38"/>
      <c r="H225" s="38"/>
      <c r="I225" s="38"/>
      <c r="J225" s="38"/>
      <c r="K225" s="38"/>
      <c r="L225" s="38"/>
      <c r="M225" s="38"/>
      <c r="N225" s="38"/>
      <c r="O225" s="38"/>
      <c r="P225" s="38"/>
      <c r="Q225" s="38"/>
      <c r="R225" s="38"/>
      <c r="S225" s="38"/>
      <c r="T225" s="38"/>
      <c r="U225" s="38"/>
      <c r="V225" s="38"/>
      <c r="W225" s="38"/>
      <c r="X225" s="38"/>
      <c r="Y225" s="38"/>
      <c r="Z225" s="38"/>
      <c r="AA225" s="38"/>
      <c r="AB225" s="38"/>
      <c r="AC225" s="38"/>
      <c r="AD225" s="38"/>
      <c r="AE225" s="38"/>
      <c r="AF225" s="38"/>
      <c r="AG225" s="38"/>
    </row>
    <row r="226" spans="2:33" ht="12.25" x14ac:dyDescent="0.65">
      <c r="B226" s="38"/>
      <c r="C226" s="38"/>
      <c r="D226" s="38"/>
      <c r="E226" s="38"/>
      <c r="F226" s="38"/>
      <c r="G226" s="38"/>
      <c r="H226" s="38"/>
      <c r="I226" s="38"/>
      <c r="J226" s="38"/>
      <c r="K226" s="38"/>
      <c r="L226" s="38"/>
      <c r="M226" s="38"/>
      <c r="N226" s="38"/>
      <c r="O226" s="38"/>
      <c r="P226" s="38"/>
      <c r="Q226" s="38"/>
      <c r="R226" s="38"/>
      <c r="S226" s="38"/>
      <c r="T226" s="38"/>
      <c r="U226" s="38"/>
      <c r="V226" s="38"/>
      <c r="W226" s="38"/>
      <c r="X226" s="38"/>
      <c r="Y226" s="38"/>
      <c r="Z226" s="38"/>
      <c r="AA226" s="38"/>
      <c r="AB226" s="38"/>
      <c r="AC226" s="38"/>
      <c r="AD226" s="38"/>
      <c r="AE226" s="38"/>
      <c r="AF226" s="38"/>
      <c r="AG226" s="38"/>
    </row>
    <row r="227" spans="2:33" ht="15" customHeight="1" x14ac:dyDescent="0.65">
      <c r="B227" s="38"/>
      <c r="C227" s="38"/>
      <c r="D227" s="38"/>
      <c r="E227" s="38"/>
      <c r="F227" s="38"/>
      <c r="G227" s="38"/>
      <c r="H227" s="38"/>
      <c r="I227" s="38"/>
      <c r="J227" s="38"/>
      <c r="K227" s="38"/>
      <c r="L227" s="38"/>
      <c r="M227" s="38"/>
      <c r="N227" s="38"/>
      <c r="O227" s="38"/>
      <c r="P227" s="38"/>
      <c r="Q227" s="38"/>
      <c r="R227" s="38"/>
      <c r="S227" s="38"/>
      <c r="T227" s="38"/>
      <c r="U227" s="38"/>
      <c r="V227" s="38"/>
      <c r="W227" s="38"/>
      <c r="X227" s="38"/>
      <c r="Y227" s="38"/>
      <c r="Z227" s="38"/>
      <c r="AA227" s="38"/>
      <c r="AB227" s="38"/>
      <c r="AC227" s="38"/>
      <c r="AD227" s="38"/>
      <c r="AE227" s="38"/>
      <c r="AF227" s="38"/>
      <c r="AG227" s="38"/>
    </row>
    <row r="228" spans="2:33" ht="15" customHeight="1" x14ac:dyDescent="0.65">
      <c r="B228" s="38"/>
      <c r="C228" s="38"/>
      <c r="D228" s="38"/>
      <c r="E228" s="38"/>
      <c r="F228" s="38"/>
      <c r="G228" s="38"/>
      <c r="H228" s="38"/>
      <c r="I228" s="38"/>
      <c r="J228" s="38"/>
      <c r="K228" s="38"/>
      <c r="L228" s="38"/>
      <c r="M228" s="38"/>
      <c r="N228" s="38"/>
      <c r="O228" s="38"/>
      <c r="P228" s="38"/>
      <c r="Q228" s="38"/>
      <c r="R228" s="38"/>
      <c r="S228" s="38"/>
      <c r="T228" s="38"/>
      <c r="U228" s="38"/>
      <c r="V228" s="38"/>
      <c r="W228" s="38"/>
      <c r="X228" s="38"/>
      <c r="Y228" s="38"/>
      <c r="Z228" s="38"/>
      <c r="AA228" s="38"/>
      <c r="AB228" s="38"/>
      <c r="AC228" s="38"/>
      <c r="AD228" s="38"/>
      <c r="AE228" s="38"/>
      <c r="AF228" s="38"/>
      <c r="AG228" s="38"/>
    </row>
    <row r="229" spans="2:33" ht="15" customHeight="1" x14ac:dyDescent="0.65">
      <c r="B229" s="38"/>
      <c r="C229" s="38"/>
      <c r="D229" s="38"/>
      <c r="E229" s="38"/>
      <c r="F229" s="38"/>
      <c r="G229" s="38"/>
      <c r="H229" s="38"/>
      <c r="I229" s="38"/>
      <c r="J229" s="38"/>
      <c r="K229" s="38"/>
      <c r="L229" s="38"/>
      <c r="M229" s="38"/>
      <c r="N229" s="38"/>
      <c r="O229" s="38"/>
      <c r="P229" s="38"/>
      <c r="Q229" s="38"/>
      <c r="R229" s="38"/>
      <c r="S229" s="38"/>
      <c r="T229" s="38"/>
      <c r="U229" s="38"/>
      <c r="V229" s="38"/>
      <c r="W229" s="38"/>
      <c r="X229" s="38"/>
      <c r="Y229" s="38"/>
      <c r="Z229" s="38"/>
      <c r="AA229" s="38"/>
      <c r="AB229" s="38"/>
      <c r="AC229" s="38"/>
      <c r="AD229" s="38"/>
      <c r="AE229" s="38"/>
      <c r="AF229" s="38"/>
      <c r="AG229" s="38"/>
    </row>
    <row r="230" spans="2:33" ht="15" customHeight="1" x14ac:dyDescent="0.65">
      <c r="B230" s="38"/>
      <c r="C230" s="38"/>
      <c r="D230" s="38"/>
      <c r="E230" s="38"/>
      <c r="F230" s="38"/>
      <c r="G230" s="38"/>
      <c r="H230" s="38"/>
      <c r="I230" s="38"/>
      <c r="J230" s="38"/>
      <c r="K230" s="38"/>
      <c r="L230" s="38"/>
      <c r="M230" s="38"/>
      <c r="N230" s="38"/>
      <c r="O230" s="38"/>
      <c r="P230" s="38"/>
      <c r="Q230" s="38"/>
      <c r="R230" s="38"/>
      <c r="S230" s="38"/>
      <c r="T230" s="38"/>
      <c r="U230" s="38"/>
      <c r="V230" s="38"/>
      <c r="W230" s="38"/>
      <c r="X230" s="38"/>
      <c r="Y230" s="38"/>
      <c r="Z230" s="38"/>
      <c r="AA230" s="38"/>
      <c r="AB230" s="38"/>
      <c r="AC230" s="38"/>
      <c r="AD230" s="38"/>
      <c r="AE230" s="38"/>
      <c r="AF230" s="38"/>
      <c r="AG230" s="38"/>
    </row>
    <row r="231" spans="2:33" ht="15" customHeight="1" x14ac:dyDescent="0.65">
      <c r="B231" s="38"/>
      <c r="C231" s="38"/>
      <c r="D231" s="38"/>
      <c r="E231" s="38"/>
      <c r="F231" s="38"/>
      <c r="G231" s="38"/>
      <c r="H231" s="38"/>
      <c r="I231" s="38"/>
      <c r="J231" s="38"/>
      <c r="K231" s="38"/>
      <c r="L231" s="38"/>
      <c r="M231" s="38"/>
      <c r="N231" s="38"/>
      <c r="O231" s="38"/>
      <c r="P231" s="38"/>
      <c r="Q231" s="38"/>
      <c r="R231" s="38"/>
      <c r="S231" s="38"/>
      <c r="T231" s="38"/>
      <c r="U231" s="38"/>
      <c r="V231" s="38"/>
      <c r="W231" s="38"/>
      <c r="X231" s="38"/>
      <c r="Y231" s="38"/>
      <c r="Z231" s="38"/>
      <c r="AA231" s="38"/>
      <c r="AB231" s="38"/>
      <c r="AC231" s="38"/>
      <c r="AD231" s="38"/>
      <c r="AE231" s="38"/>
      <c r="AF231" s="38"/>
      <c r="AG231" s="38"/>
    </row>
    <row r="232" spans="2:33" ht="15" customHeight="1" x14ac:dyDescent="0.65">
      <c r="B232" s="38"/>
      <c r="C232" s="38"/>
      <c r="D232" s="38"/>
      <c r="E232" s="38"/>
      <c r="F232" s="38"/>
      <c r="G232" s="38"/>
      <c r="H232" s="38"/>
      <c r="I232" s="38"/>
      <c r="J232" s="38"/>
      <c r="K232" s="38"/>
      <c r="L232" s="38"/>
      <c r="M232" s="38"/>
      <c r="N232" s="38"/>
      <c r="O232" s="38"/>
      <c r="P232" s="38"/>
      <c r="Q232" s="38"/>
      <c r="R232" s="38"/>
      <c r="S232" s="38"/>
      <c r="T232" s="38"/>
      <c r="U232" s="38"/>
      <c r="V232" s="38"/>
      <c r="W232" s="38"/>
      <c r="X232" s="38"/>
      <c r="Y232" s="38"/>
      <c r="Z232" s="38"/>
      <c r="AA232" s="38"/>
      <c r="AB232" s="38"/>
      <c r="AC232" s="38"/>
      <c r="AD232" s="38"/>
      <c r="AE232" s="38"/>
      <c r="AF232" s="38"/>
      <c r="AG232" s="38"/>
    </row>
    <row r="233" spans="2:33" ht="15" customHeight="1" x14ac:dyDescent="0.65">
      <c r="B233" s="38"/>
      <c r="C233" s="38"/>
      <c r="D233" s="38"/>
      <c r="E233" s="38"/>
      <c r="F233" s="38"/>
      <c r="G233" s="38"/>
      <c r="H233" s="38"/>
      <c r="I233" s="38"/>
      <c r="J233" s="38"/>
      <c r="K233" s="38"/>
      <c r="L233" s="38"/>
      <c r="M233" s="38"/>
      <c r="N233" s="38"/>
      <c r="O233" s="38"/>
      <c r="P233" s="38"/>
      <c r="Q233" s="38"/>
      <c r="R233" s="38"/>
      <c r="S233" s="38"/>
      <c r="T233" s="38"/>
      <c r="U233" s="38"/>
      <c r="V233" s="38"/>
      <c r="W233" s="38"/>
      <c r="X233" s="38"/>
      <c r="Y233" s="38"/>
      <c r="Z233" s="38"/>
      <c r="AA233" s="38"/>
      <c r="AB233" s="38"/>
      <c r="AC233" s="38"/>
      <c r="AD233" s="38"/>
      <c r="AE233" s="38"/>
      <c r="AF233" s="38"/>
      <c r="AG233" s="38"/>
    </row>
    <row r="234" spans="2:33" ht="15" customHeight="1" x14ac:dyDescent="0.65">
      <c r="B234" s="38"/>
      <c r="C234" s="38"/>
      <c r="D234" s="38"/>
      <c r="E234" s="38"/>
      <c r="F234" s="38"/>
      <c r="G234" s="38"/>
      <c r="H234" s="38"/>
      <c r="I234" s="38"/>
      <c r="J234" s="38"/>
      <c r="K234" s="38"/>
      <c r="L234" s="38"/>
      <c r="M234" s="38"/>
      <c r="N234" s="38"/>
      <c r="O234" s="38"/>
      <c r="P234" s="38"/>
      <c r="Q234" s="38"/>
      <c r="R234" s="38"/>
      <c r="S234" s="38"/>
      <c r="T234" s="38"/>
      <c r="U234" s="38"/>
      <c r="V234" s="38"/>
      <c r="W234" s="38"/>
      <c r="X234" s="38"/>
      <c r="Y234" s="38"/>
      <c r="Z234" s="38"/>
      <c r="AA234" s="38"/>
      <c r="AB234" s="38"/>
      <c r="AC234" s="38"/>
      <c r="AD234" s="38"/>
      <c r="AE234" s="38"/>
      <c r="AF234" s="38"/>
      <c r="AG234" s="38"/>
    </row>
    <row r="308" spans="2:32"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row>
    <row r="511" spans="2:32"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row>
    <row r="712" spans="2:32"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row>
    <row r="887" spans="2:32"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row>
    <row r="1101" spans="2:32" ht="15" customHeight="1" x14ac:dyDescent="0.65">
      <c r="B1101" s="475"/>
      <c r="C1101" s="475"/>
      <c r="D1101" s="475"/>
      <c r="E1101" s="475"/>
      <c r="F1101" s="475"/>
      <c r="G1101" s="475"/>
      <c r="H1101" s="475"/>
      <c r="I1101" s="475"/>
      <c r="J1101" s="475"/>
      <c r="K1101" s="475"/>
      <c r="L1101" s="475"/>
      <c r="M1101" s="475"/>
      <c r="N1101" s="475"/>
      <c r="O1101" s="475"/>
      <c r="P1101" s="475"/>
      <c r="Q1101" s="475"/>
      <c r="R1101" s="475"/>
      <c r="S1101" s="475"/>
      <c r="T1101" s="475"/>
      <c r="U1101" s="475"/>
      <c r="V1101" s="475"/>
      <c r="W1101" s="475"/>
      <c r="X1101" s="475"/>
      <c r="Y1101" s="475"/>
      <c r="Z1101" s="475"/>
      <c r="AA1101" s="475"/>
      <c r="AB1101" s="475"/>
      <c r="AC1101" s="475"/>
      <c r="AD1101" s="475"/>
      <c r="AE1101" s="475"/>
      <c r="AF1101" s="475"/>
    </row>
    <row r="1229" spans="2:32" ht="15" customHeight="1" x14ac:dyDescent="0.65">
      <c r="B1229" s="475"/>
      <c r="C1229" s="475"/>
      <c r="D1229" s="475"/>
      <c r="E1229" s="475"/>
      <c r="F1229" s="475"/>
      <c r="G1229" s="475"/>
      <c r="H1229" s="475"/>
      <c r="I1229" s="475"/>
      <c r="J1229" s="475"/>
      <c r="K1229" s="475"/>
      <c r="L1229" s="475"/>
      <c r="M1229" s="475"/>
      <c r="N1229" s="475"/>
      <c r="O1229" s="475"/>
      <c r="P1229" s="475"/>
      <c r="Q1229" s="475"/>
      <c r="R1229" s="475"/>
      <c r="S1229" s="475"/>
      <c r="T1229" s="475"/>
      <c r="U1229" s="475"/>
      <c r="V1229" s="475"/>
      <c r="W1229" s="475"/>
      <c r="X1229" s="475"/>
      <c r="Y1229" s="475"/>
      <c r="Z1229" s="475"/>
      <c r="AA1229" s="475"/>
      <c r="AB1229" s="475"/>
      <c r="AC1229" s="475"/>
      <c r="AD1229" s="475"/>
      <c r="AE1229" s="475"/>
      <c r="AF1229" s="475"/>
    </row>
    <row r="1390" spans="2:32"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row>
    <row r="1502" spans="2:32"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row>
    <row r="1604" spans="2:32"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row>
    <row r="1699" spans="2:32" ht="15" customHeight="1" x14ac:dyDescent="0.65">
      <c r="B1699" s="475"/>
      <c r="C1699" s="475"/>
      <c r="D1699" s="475"/>
      <c r="E1699" s="475"/>
      <c r="F1699" s="475"/>
      <c r="G1699" s="475"/>
      <c r="H1699" s="475"/>
      <c r="I1699" s="475"/>
      <c r="J1699" s="475"/>
      <c r="K1699" s="475"/>
      <c r="L1699" s="475"/>
      <c r="M1699" s="475"/>
      <c r="N1699" s="475"/>
      <c r="O1699" s="475"/>
      <c r="P1699" s="475"/>
      <c r="Q1699" s="475"/>
      <c r="R1699" s="475"/>
      <c r="S1699" s="475"/>
      <c r="T1699" s="475"/>
      <c r="U1699" s="475"/>
      <c r="V1699" s="475"/>
      <c r="W1699" s="475"/>
      <c r="X1699" s="475"/>
      <c r="Y1699" s="475"/>
      <c r="Z1699" s="475"/>
      <c r="AA1699" s="475"/>
      <c r="AB1699" s="475"/>
      <c r="AC1699" s="475"/>
      <c r="AD1699" s="475"/>
      <c r="AE1699" s="475"/>
      <c r="AF1699" s="475"/>
    </row>
    <row r="1945" spans="2:32"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row>
    <row r="2031" spans="2:32"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row>
    <row r="2153" spans="2:32"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row>
    <row r="2317" spans="2:32"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row>
    <row r="2419" spans="2:32"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row>
    <row r="2509" spans="2:32"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row>
    <row r="2598" spans="2:32"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row>
    <row r="2719" spans="2:32"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row>
    <row r="2837" spans="2:32"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row>
  </sheetData>
  <mergeCells count="21">
    <mergeCell ref="B1604:AF1604"/>
    <mergeCell ref="B1699:AF1699"/>
    <mergeCell ref="B1229:AF1229"/>
    <mergeCell ref="B1390:AF1390"/>
    <mergeCell ref="B1502:AF1502"/>
    <mergeCell ref="B84:AG84"/>
    <mergeCell ref="B2719:AF2719"/>
    <mergeCell ref="B2837:AF2837"/>
    <mergeCell ref="B2031:AF2031"/>
    <mergeCell ref="B2153:AF2153"/>
    <mergeCell ref="B2317:AF2317"/>
    <mergeCell ref="B2419:AF2419"/>
    <mergeCell ref="B2509:AF2509"/>
    <mergeCell ref="B2598:AF2598"/>
    <mergeCell ref="B1945:AF1945"/>
    <mergeCell ref="B112:AF112"/>
    <mergeCell ref="B308:AF308"/>
    <mergeCell ref="B511:AF511"/>
    <mergeCell ref="B712:AF712"/>
    <mergeCell ref="B887:AF887"/>
    <mergeCell ref="B1101:AF1101"/>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121"/>
  <sheetViews>
    <sheetView topLeftCell="C1" zoomScale="80" zoomScaleNormal="80" workbookViewId="0">
      <selection activeCell="F26" sqref="F26:AG26"/>
    </sheetView>
  </sheetViews>
  <sheetFormatPr defaultColWidth="8.7265625" defaultRowHeight="14.75" x14ac:dyDescent="0.75"/>
  <cols>
    <col min="1" max="1" width="60.7265625" bestFit="1" customWidth="1"/>
    <col min="2" max="2" width="41.54296875" customWidth="1"/>
    <col min="3" max="3" width="11.7265625" bestFit="1" customWidth="1"/>
    <col min="4" max="4" width="13" bestFit="1" customWidth="1"/>
    <col min="5" max="5" width="12.1328125" bestFit="1" customWidth="1"/>
    <col min="6" max="26" width="9.54296875" bestFit="1" customWidth="1"/>
    <col min="27" max="27" width="12.1328125" bestFit="1" customWidth="1"/>
    <col min="28" max="36" width="9.54296875" bestFit="1" customWidth="1"/>
  </cols>
  <sheetData>
    <row r="1" spans="1:36" x14ac:dyDescent="0.75">
      <c r="A1" s="12" t="s">
        <v>255</v>
      </c>
      <c r="B1" s="12"/>
      <c r="C1" s="12"/>
      <c r="D1" s="12"/>
      <c r="E1" s="12"/>
      <c r="F1" s="12"/>
      <c r="G1" s="12"/>
      <c r="H1" s="12"/>
      <c r="I1" s="12"/>
      <c r="J1" s="12"/>
      <c r="K1" s="12"/>
      <c r="L1" s="12"/>
      <c r="M1" s="12"/>
      <c r="N1" s="12"/>
      <c r="O1" s="12"/>
      <c r="P1" s="12"/>
      <c r="Q1" s="12"/>
      <c r="R1" s="12"/>
      <c r="S1" s="12"/>
      <c r="T1" s="12"/>
      <c r="U1" s="12"/>
      <c r="V1" s="12"/>
      <c r="W1" s="12"/>
      <c r="X1" s="12"/>
      <c r="Y1" s="12"/>
      <c r="Z1" s="12"/>
      <c r="AA1" s="12"/>
      <c r="AB1" s="12"/>
      <c r="AC1" s="12"/>
      <c r="AD1" s="12"/>
      <c r="AE1" s="12"/>
      <c r="AF1" s="12"/>
      <c r="AG1" s="12"/>
      <c r="AH1" s="12"/>
      <c r="AI1" s="12"/>
      <c r="AJ1" s="12"/>
    </row>
    <row r="2" spans="1:36" x14ac:dyDescent="0.75">
      <c r="A2" s="10" t="s">
        <v>311</v>
      </c>
      <c r="B2" s="10"/>
      <c r="C2" s="9"/>
      <c r="D2" s="9"/>
      <c r="E2" s="9"/>
      <c r="F2" s="9"/>
      <c r="G2" s="9"/>
      <c r="H2" s="9"/>
      <c r="I2" s="9"/>
      <c r="J2" s="9"/>
      <c r="K2" s="9"/>
      <c r="L2" s="9"/>
      <c r="M2" s="9"/>
      <c r="N2" s="9"/>
      <c r="O2" s="9"/>
      <c r="P2" s="9"/>
      <c r="Q2" s="9"/>
      <c r="R2" s="9"/>
      <c r="S2" s="9"/>
      <c r="T2" s="9"/>
      <c r="U2" s="9"/>
      <c r="V2" s="9"/>
      <c r="W2" s="9"/>
      <c r="X2" s="9"/>
      <c r="Y2" s="9"/>
      <c r="Z2" s="9"/>
      <c r="AA2" s="9"/>
      <c r="AB2" s="9"/>
      <c r="AC2" s="9"/>
      <c r="AD2" s="9"/>
      <c r="AE2" s="9"/>
      <c r="AF2" s="9"/>
      <c r="AG2" s="9"/>
      <c r="AH2" s="9"/>
      <c r="AI2" s="9"/>
    </row>
    <row r="3" spans="1:36" x14ac:dyDescent="0.75">
      <c r="A3" s="14" t="s">
        <v>256</v>
      </c>
      <c r="B3" t="s">
        <v>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6" x14ac:dyDescent="0.75">
      <c r="A4" t="s">
        <v>251</v>
      </c>
      <c r="B4" t="s">
        <v>506</v>
      </c>
      <c r="C4" s="5"/>
      <c r="D4" s="5">
        <v>1162950</v>
      </c>
      <c r="E4" s="5">
        <v>1097550</v>
      </c>
      <c r="F4" s="5">
        <v>1036680</v>
      </c>
      <c r="G4">
        <v>984395</v>
      </c>
      <c r="H4">
        <v>939448</v>
      </c>
      <c r="I4">
        <v>876749</v>
      </c>
      <c r="J4">
        <v>827610</v>
      </c>
      <c r="K4">
        <v>780512</v>
      </c>
      <c r="L4">
        <v>738678</v>
      </c>
      <c r="M4">
        <v>697778</v>
      </c>
      <c r="N4">
        <v>682690</v>
      </c>
      <c r="O4">
        <v>668458</v>
      </c>
      <c r="P4">
        <v>656157</v>
      </c>
      <c r="Q4">
        <v>644664</v>
      </c>
      <c r="R4">
        <v>634183</v>
      </c>
      <c r="S4">
        <v>624954</v>
      </c>
      <c r="T4">
        <v>617326</v>
      </c>
      <c r="U4">
        <v>610111</v>
      </c>
      <c r="V4">
        <v>603419</v>
      </c>
      <c r="W4">
        <v>597334</v>
      </c>
      <c r="X4">
        <v>591720</v>
      </c>
      <c r="Y4">
        <v>586389</v>
      </c>
      <c r="Z4">
        <v>581227</v>
      </c>
      <c r="AA4">
        <v>576002</v>
      </c>
      <c r="AB4">
        <v>570667</v>
      </c>
      <c r="AC4">
        <v>565925</v>
      </c>
      <c r="AD4">
        <v>561487</v>
      </c>
      <c r="AE4">
        <v>557214</v>
      </c>
      <c r="AF4">
        <v>552948</v>
      </c>
      <c r="AG4">
        <v>549004</v>
      </c>
    </row>
    <row r="5" spans="1:36" x14ac:dyDescent="0.75">
      <c r="A5" t="s">
        <v>599</v>
      </c>
      <c r="D5">
        <f>'Subsidies Paid'!L8*'Monetizing Tax Credit Penalty'!$A$30</f>
        <v>0.20099999999999998</v>
      </c>
      <c r="E5">
        <f>'Subsidies Paid'!M8*'Monetizing Tax Credit Penalty'!$A$30</f>
        <v>0.17419999999999999</v>
      </c>
      <c r="F5" s="125">
        <v>0</v>
      </c>
      <c r="G5" s="125">
        <v>0</v>
      </c>
      <c r="H5" s="125">
        <v>0</v>
      </c>
      <c r="I5" s="125">
        <v>0</v>
      </c>
      <c r="J5" s="125">
        <v>0</v>
      </c>
      <c r="K5" s="125">
        <v>0</v>
      </c>
      <c r="L5" s="125">
        <v>0</v>
      </c>
      <c r="M5" s="125">
        <v>0</v>
      </c>
      <c r="N5" s="125">
        <v>0</v>
      </c>
      <c r="O5" s="125">
        <v>0</v>
      </c>
      <c r="P5" s="125">
        <v>0</v>
      </c>
      <c r="Q5" s="125">
        <v>0</v>
      </c>
      <c r="R5" s="125">
        <v>0</v>
      </c>
      <c r="S5" s="125">
        <v>0</v>
      </c>
      <c r="T5" s="125">
        <v>0</v>
      </c>
      <c r="U5" s="125">
        <v>0</v>
      </c>
      <c r="V5" s="125">
        <v>0</v>
      </c>
      <c r="W5" s="125">
        <v>0</v>
      </c>
      <c r="X5" s="125">
        <v>0</v>
      </c>
      <c r="Y5" s="125">
        <v>0</v>
      </c>
      <c r="Z5" s="125">
        <v>0</v>
      </c>
      <c r="AA5" s="125">
        <v>0</v>
      </c>
      <c r="AB5" s="125">
        <v>0</v>
      </c>
      <c r="AC5" s="125">
        <v>0</v>
      </c>
      <c r="AD5" s="125">
        <v>0</v>
      </c>
      <c r="AE5" s="125">
        <v>0</v>
      </c>
      <c r="AF5" s="125">
        <v>0</v>
      </c>
      <c r="AG5" s="125">
        <v>0</v>
      </c>
    </row>
    <row r="6" spans="1:36" x14ac:dyDescent="0.75">
      <c r="C6" s="479" t="s">
        <v>597</v>
      </c>
      <c r="D6" s="479"/>
      <c r="E6" s="479"/>
      <c r="F6" s="479"/>
      <c r="G6" s="479"/>
      <c r="H6" s="479"/>
    </row>
    <row r="7" spans="1:36" x14ac:dyDescent="0.75">
      <c r="A7" t="s">
        <v>252</v>
      </c>
      <c r="C7" s="20"/>
      <c r="D7" s="20">
        <f t="shared" ref="D7:AG7" si="0">D5*D4</f>
        <v>233752.94999999998</v>
      </c>
      <c r="E7" s="20">
        <f t="shared" si="0"/>
        <v>191193.21</v>
      </c>
      <c r="F7" s="20">
        <f t="shared" si="0"/>
        <v>0</v>
      </c>
      <c r="G7" s="20">
        <f t="shared" si="0"/>
        <v>0</v>
      </c>
      <c r="H7" s="20">
        <f t="shared" si="0"/>
        <v>0</v>
      </c>
      <c r="I7" s="20">
        <f t="shared" si="0"/>
        <v>0</v>
      </c>
      <c r="J7" s="20">
        <f t="shared" si="0"/>
        <v>0</v>
      </c>
      <c r="K7" s="20">
        <f t="shared" si="0"/>
        <v>0</v>
      </c>
      <c r="L7" s="20">
        <f t="shared" si="0"/>
        <v>0</v>
      </c>
      <c r="M7" s="20">
        <f t="shared" si="0"/>
        <v>0</v>
      </c>
      <c r="N7" s="20">
        <f t="shared" si="0"/>
        <v>0</v>
      </c>
      <c r="O7" s="20">
        <f t="shared" si="0"/>
        <v>0</v>
      </c>
      <c r="P7" s="20">
        <f t="shared" si="0"/>
        <v>0</v>
      </c>
      <c r="Q7" s="20">
        <f t="shared" si="0"/>
        <v>0</v>
      </c>
      <c r="R7" s="20">
        <f t="shared" si="0"/>
        <v>0</v>
      </c>
      <c r="S7" s="20">
        <f t="shared" si="0"/>
        <v>0</v>
      </c>
      <c r="T7" s="20">
        <f t="shared" si="0"/>
        <v>0</v>
      </c>
      <c r="U7" s="20">
        <f t="shared" si="0"/>
        <v>0</v>
      </c>
      <c r="V7" s="20">
        <f t="shared" si="0"/>
        <v>0</v>
      </c>
      <c r="W7" s="20">
        <f t="shared" si="0"/>
        <v>0</v>
      </c>
      <c r="X7" s="20">
        <f t="shared" si="0"/>
        <v>0</v>
      </c>
      <c r="Y7" s="20">
        <f t="shared" si="0"/>
        <v>0</v>
      </c>
      <c r="Z7" s="20">
        <f t="shared" si="0"/>
        <v>0</v>
      </c>
      <c r="AA7" s="20">
        <f t="shared" si="0"/>
        <v>0</v>
      </c>
      <c r="AB7" s="20">
        <f t="shared" si="0"/>
        <v>0</v>
      </c>
      <c r="AC7" s="20">
        <f t="shared" si="0"/>
        <v>0</v>
      </c>
      <c r="AD7" s="20">
        <f t="shared" si="0"/>
        <v>0</v>
      </c>
      <c r="AE7" s="20">
        <f t="shared" si="0"/>
        <v>0</v>
      </c>
      <c r="AF7" s="20">
        <f t="shared" si="0"/>
        <v>0</v>
      </c>
      <c r="AG7" s="20">
        <f t="shared" si="0"/>
        <v>0</v>
      </c>
    </row>
    <row r="9" spans="1:36" x14ac:dyDescent="0.75">
      <c r="A9" s="10" t="s">
        <v>515</v>
      </c>
      <c r="B9" s="10"/>
      <c r="C9" s="9"/>
      <c r="D9" s="9"/>
      <c r="E9" s="9"/>
      <c r="F9" s="9"/>
      <c r="G9" s="9"/>
      <c r="H9" s="9"/>
      <c r="I9" s="9"/>
      <c r="J9" s="9"/>
      <c r="K9" s="9"/>
      <c r="L9" s="9"/>
      <c r="M9" s="9"/>
      <c r="N9" s="9"/>
      <c r="O9" s="9"/>
      <c r="P9" s="9"/>
      <c r="Q9" s="9"/>
      <c r="R9" s="9"/>
      <c r="S9" s="9"/>
      <c r="T9" s="9"/>
      <c r="U9" s="9"/>
      <c r="V9" s="9"/>
      <c r="W9" s="9"/>
      <c r="X9" s="9"/>
      <c r="Y9" s="9"/>
      <c r="Z9" s="9"/>
      <c r="AA9" s="9"/>
      <c r="AB9" s="9"/>
      <c r="AC9" s="9"/>
      <c r="AD9" s="9"/>
      <c r="AE9" s="9"/>
      <c r="AF9" s="9"/>
      <c r="AG9" s="9"/>
      <c r="AH9" s="9"/>
      <c r="AI9" s="9"/>
    </row>
    <row r="10" spans="1:36" x14ac:dyDescent="0.75">
      <c r="A10" s="14" t="s">
        <v>256</v>
      </c>
      <c r="B10" t="s">
        <v>0</v>
      </c>
      <c r="D10">
        <v>2021</v>
      </c>
      <c r="E10">
        <v>2022</v>
      </c>
      <c r="F10">
        <v>2023</v>
      </c>
      <c r="G10">
        <v>2024</v>
      </c>
      <c r="H10">
        <v>2025</v>
      </c>
      <c r="I10">
        <v>2026</v>
      </c>
      <c r="J10">
        <v>2027</v>
      </c>
      <c r="K10">
        <v>2028</v>
      </c>
      <c r="L10">
        <v>2029</v>
      </c>
      <c r="M10">
        <v>2030</v>
      </c>
      <c r="N10">
        <v>2031</v>
      </c>
      <c r="O10">
        <v>2032</v>
      </c>
      <c r="P10">
        <v>2033</v>
      </c>
      <c r="Q10">
        <v>2034</v>
      </c>
      <c r="R10">
        <v>2035</v>
      </c>
      <c r="S10">
        <v>2036</v>
      </c>
      <c r="T10">
        <v>2037</v>
      </c>
      <c r="U10">
        <v>2038</v>
      </c>
      <c r="V10">
        <v>2039</v>
      </c>
      <c r="W10">
        <v>2040</v>
      </c>
      <c r="X10">
        <v>2041</v>
      </c>
      <c r="Y10">
        <v>2042</v>
      </c>
      <c r="Z10">
        <v>2043</v>
      </c>
      <c r="AA10">
        <v>2044</v>
      </c>
      <c r="AB10">
        <v>2045</v>
      </c>
      <c r="AC10">
        <v>2046</v>
      </c>
      <c r="AD10">
        <v>2047</v>
      </c>
      <c r="AE10">
        <v>2048</v>
      </c>
      <c r="AF10">
        <v>2049</v>
      </c>
      <c r="AG10">
        <v>2050</v>
      </c>
    </row>
    <row r="11" spans="1:36" x14ac:dyDescent="0.75">
      <c r="A11" t="s">
        <v>513</v>
      </c>
      <c r="B11" t="s">
        <v>506</v>
      </c>
      <c r="C11" s="5"/>
      <c r="D11" s="5">
        <v>3954720</v>
      </c>
      <c r="E11" s="5">
        <v>3738570</v>
      </c>
      <c r="F11" s="5">
        <v>3531110</v>
      </c>
      <c r="G11" s="5">
        <v>3258520</v>
      </c>
      <c r="H11">
        <v>3074340</v>
      </c>
      <c r="I11">
        <v>2958590</v>
      </c>
      <c r="J11">
        <v>2853280</v>
      </c>
      <c r="K11">
        <v>2756500</v>
      </c>
      <c r="L11">
        <v>2666830</v>
      </c>
      <c r="M11">
        <v>2583090</v>
      </c>
      <c r="N11">
        <v>2510020</v>
      </c>
      <c r="O11">
        <v>2441580</v>
      </c>
      <c r="P11">
        <v>2377060</v>
      </c>
      <c r="Q11">
        <v>2315900</v>
      </c>
      <c r="R11">
        <v>2257660</v>
      </c>
      <c r="S11">
        <v>2225490</v>
      </c>
      <c r="T11">
        <v>2196980</v>
      </c>
      <c r="U11">
        <v>2171660</v>
      </c>
      <c r="V11">
        <v>2149110</v>
      </c>
      <c r="W11">
        <v>2129020</v>
      </c>
      <c r="X11">
        <v>2094540</v>
      </c>
      <c r="Y11">
        <v>2063310</v>
      </c>
      <c r="Z11">
        <v>2034900</v>
      </c>
      <c r="AA11">
        <v>2008960</v>
      </c>
      <c r="AB11">
        <v>1985200</v>
      </c>
      <c r="AC11">
        <v>1958370</v>
      </c>
      <c r="AD11">
        <v>1934300</v>
      </c>
      <c r="AE11">
        <v>1912600</v>
      </c>
      <c r="AF11">
        <v>1892950</v>
      </c>
      <c r="AG11">
        <v>1875110</v>
      </c>
    </row>
    <row r="12" spans="1:36" x14ac:dyDescent="0.75">
      <c r="A12" t="s">
        <v>600</v>
      </c>
      <c r="D12">
        <f>'Subsidies Paid'!N9*'Monetizing Tax Credit Penalty'!$A$30</f>
        <v>0.20099999999999998</v>
      </c>
      <c r="E12">
        <f>'Subsidies Paid'!O9*'Monetizing Tax Credit Penalty'!$A$30</f>
        <v>0.20099999999999998</v>
      </c>
      <c r="F12" s="125">
        <v>0</v>
      </c>
      <c r="G12" s="125">
        <v>0</v>
      </c>
      <c r="H12" s="125">
        <v>0</v>
      </c>
      <c r="I12" s="125">
        <v>0</v>
      </c>
      <c r="J12" s="125">
        <v>0</v>
      </c>
      <c r="K12" s="125">
        <v>0</v>
      </c>
      <c r="L12" s="125">
        <v>0</v>
      </c>
      <c r="M12" s="125">
        <v>0</v>
      </c>
      <c r="N12" s="125">
        <v>0</v>
      </c>
      <c r="O12" s="125">
        <v>0</v>
      </c>
      <c r="P12" s="125">
        <v>0</v>
      </c>
      <c r="Q12" s="125">
        <v>0</v>
      </c>
      <c r="R12" s="125">
        <v>0</v>
      </c>
      <c r="S12" s="125">
        <v>0</v>
      </c>
      <c r="T12" s="125">
        <v>0</v>
      </c>
      <c r="U12" s="125">
        <v>0</v>
      </c>
      <c r="V12" s="125">
        <v>0</v>
      </c>
      <c r="W12" s="125">
        <v>0</v>
      </c>
      <c r="X12" s="125">
        <v>0</v>
      </c>
      <c r="Y12" s="125">
        <v>0</v>
      </c>
      <c r="Z12" s="125">
        <v>0</v>
      </c>
      <c r="AA12" s="125">
        <v>0</v>
      </c>
      <c r="AB12" s="125">
        <v>0</v>
      </c>
      <c r="AC12" s="125">
        <v>0</v>
      </c>
      <c r="AD12" s="125">
        <v>0</v>
      </c>
      <c r="AE12" s="125">
        <v>0</v>
      </c>
      <c r="AF12" s="125">
        <v>0</v>
      </c>
      <c r="AG12" s="125">
        <v>0</v>
      </c>
    </row>
    <row r="13" spans="1:36" x14ac:dyDescent="0.75">
      <c r="I13" s="480" t="s">
        <v>598</v>
      </c>
      <c r="J13" s="480"/>
      <c r="K13" s="480"/>
    </row>
    <row r="14" spans="1:36" x14ac:dyDescent="0.75">
      <c r="A14" t="s">
        <v>514</v>
      </c>
      <c r="C14" s="20"/>
      <c r="D14" s="20">
        <f>D12*D11</f>
        <v>794898.72</v>
      </c>
      <c r="E14" s="20">
        <f>E12*E11</f>
        <v>751452.57</v>
      </c>
      <c r="F14" s="20">
        <f t="shared" ref="F14:AG14" si="1">F12*F11</f>
        <v>0</v>
      </c>
      <c r="G14" s="20">
        <f t="shared" si="1"/>
        <v>0</v>
      </c>
      <c r="H14" s="20">
        <f t="shared" si="1"/>
        <v>0</v>
      </c>
      <c r="I14" s="20">
        <f t="shared" si="1"/>
        <v>0</v>
      </c>
      <c r="J14" s="20">
        <f t="shared" si="1"/>
        <v>0</v>
      </c>
      <c r="K14" s="20">
        <f t="shared" si="1"/>
        <v>0</v>
      </c>
      <c r="L14" s="20">
        <f t="shared" si="1"/>
        <v>0</v>
      </c>
      <c r="M14" s="20">
        <f t="shared" si="1"/>
        <v>0</v>
      </c>
      <c r="N14" s="20">
        <f t="shared" si="1"/>
        <v>0</v>
      </c>
      <c r="O14" s="20">
        <f t="shared" si="1"/>
        <v>0</v>
      </c>
      <c r="P14" s="20">
        <f t="shared" si="1"/>
        <v>0</v>
      </c>
      <c r="Q14" s="20">
        <f t="shared" si="1"/>
        <v>0</v>
      </c>
      <c r="R14" s="20">
        <f t="shared" si="1"/>
        <v>0</v>
      </c>
      <c r="S14" s="20">
        <f t="shared" si="1"/>
        <v>0</v>
      </c>
      <c r="T14" s="20">
        <f t="shared" si="1"/>
        <v>0</v>
      </c>
      <c r="U14" s="20">
        <f t="shared" si="1"/>
        <v>0</v>
      </c>
      <c r="V14" s="20">
        <f t="shared" si="1"/>
        <v>0</v>
      </c>
      <c r="W14" s="20">
        <f t="shared" si="1"/>
        <v>0</v>
      </c>
      <c r="X14" s="20">
        <f t="shared" si="1"/>
        <v>0</v>
      </c>
      <c r="Y14" s="20">
        <f t="shared" si="1"/>
        <v>0</v>
      </c>
      <c r="Z14" s="20">
        <f t="shared" si="1"/>
        <v>0</v>
      </c>
      <c r="AA14" s="20">
        <f t="shared" si="1"/>
        <v>0</v>
      </c>
      <c r="AB14" s="20">
        <f t="shared" si="1"/>
        <v>0</v>
      </c>
      <c r="AC14" s="20">
        <f t="shared" si="1"/>
        <v>0</v>
      </c>
      <c r="AD14" s="20">
        <f t="shared" si="1"/>
        <v>0</v>
      </c>
      <c r="AE14" s="20">
        <f t="shared" si="1"/>
        <v>0</v>
      </c>
      <c r="AF14" s="20">
        <f t="shared" si="1"/>
        <v>0</v>
      </c>
      <c r="AG14" s="20">
        <f t="shared" si="1"/>
        <v>0</v>
      </c>
    </row>
    <row r="16" spans="1:36" x14ac:dyDescent="0.75">
      <c r="A16" s="10" t="s">
        <v>312</v>
      </c>
      <c r="B16" s="10"/>
      <c r="C16" s="9"/>
      <c r="D16" s="9"/>
      <c r="E16" s="9"/>
      <c r="F16" s="9"/>
      <c r="G16" s="9"/>
      <c r="H16" s="9"/>
      <c r="I16" s="9"/>
      <c r="J16" s="9"/>
      <c r="K16" s="9"/>
      <c r="L16" s="9"/>
      <c r="M16" s="9"/>
      <c r="N16" s="9"/>
      <c r="O16" s="9"/>
      <c r="P16" s="9"/>
      <c r="Q16" s="9"/>
      <c r="R16" s="9"/>
      <c r="S16" s="9"/>
      <c r="T16" s="9"/>
      <c r="U16" s="9"/>
      <c r="V16" s="9"/>
      <c r="W16" s="9"/>
      <c r="X16" s="9"/>
      <c r="Y16" s="9"/>
      <c r="Z16" s="9"/>
      <c r="AA16" s="9"/>
      <c r="AB16" s="9"/>
      <c r="AC16" s="9"/>
      <c r="AD16" s="9"/>
      <c r="AE16" s="9"/>
      <c r="AF16" s="9"/>
      <c r="AG16" s="9"/>
    </row>
    <row r="17" spans="1:35" x14ac:dyDescent="0.75">
      <c r="A17" s="14" t="s">
        <v>256</v>
      </c>
      <c r="B17" t="s">
        <v>0</v>
      </c>
      <c r="D17">
        <v>2021</v>
      </c>
      <c r="E17">
        <v>2022</v>
      </c>
      <c r="F17">
        <v>2023</v>
      </c>
      <c r="G17">
        <v>2024</v>
      </c>
      <c r="H17">
        <v>2025</v>
      </c>
      <c r="I17">
        <v>2026</v>
      </c>
      <c r="J17">
        <v>2027</v>
      </c>
      <c r="K17">
        <v>2028</v>
      </c>
      <c r="L17">
        <v>2029</v>
      </c>
      <c r="M17">
        <v>2030</v>
      </c>
      <c r="N17">
        <v>2031</v>
      </c>
      <c r="O17">
        <v>2032</v>
      </c>
      <c r="P17">
        <v>2033</v>
      </c>
      <c r="Q17">
        <v>2034</v>
      </c>
      <c r="R17">
        <v>2035</v>
      </c>
      <c r="S17">
        <v>2036</v>
      </c>
      <c r="T17">
        <v>2037</v>
      </c>
      <c r="U17">
        <v>2038</v>
      </c>
      <c r="V17">
        <v>2039</v>
      </c>
      <c r="W17">
        <v>2040</v>
      </c>
      <c r="X17">
        <v>2041</v>
      </c>
      <c r="Y17">
        <v>2042</v>
      </c>
      <c r="Z17">
        <v>2043</v>
      </c>
      <c r="AA17">
        <v>2044</v>
      </c>
      <c r="AB17">
        <v>2045</v>
      </c>
      <c r="AC17">
        <v>2046</v>
      </c>
      <c r="AD17">
        <v>2047</v>
      </c>
      <c r="AE17">
        <v>2048</v>
      </c>
      <c r="AF17">
        <v>2049</v>
      </c>
      <c r="AG17">
        <v>2050</v>
      </c>
    </row>
    <row r="18" spans="1:35" x14ac:dyDescent="0.75">
      <c r="A18" t="s">
        <v>253</v>
      </c>
      <c r="B18" t="s">
        <v>506</v>
      </c>
      <c r="C18" s="5"/>
      <c r="D18" s="5">
        <v>6169200</v>
      </c>
      <c r="E18" s="5">
        <v>5843880</v>
      </c>
      <c r="F18" s="5">
        <v>5630240</v>
      </c>
      <c r="G18" s="5">
        <v>5422800</v>
      </c>
      <c r="H18" s="5">
        <v>5233450</v>
      </c>
      <c r="I18" s="5">
        <v>5058220</v>
      </c>
      <c r="J18" s="5">
        <v>4898610</v>
      </c>
      <c r="K18" s="5">
        <v>4753980</v>
      </c>
      <c r="L18" s="5">
        <v>4620220</v>
      </c>
      <c r="M18" s="5">
        <v>4501030</v>
      </c>
      <c r="N18" s="5">
        <v>4393600</v>
      </c>
      <c r="O18" s="5">
        <v>4297490</v>
      </c>
      <c r="P18" s="5">
        <v>4212530</v>
      </c>
      <c r="Q18" s="5">
        <v>4135500</v>
      </c>
      <c r="R18" s="5">
        <v>4069500</v>
      </c>
      <c r="S18" s="5">
        <v>4010230</v>
      </c>
      <c r="T18" s="5">
        <v>3958590</v>
      </c>
      <c r="U18" s="5">
        <v>3914720</v>
      </c>
      <c r="V18" s="5">
        <v>3876450</v>
      </c>
      <c r="W18" s="5">
        <v>3843370</v>
      </c>
      <c r="X18" s="5">
        <v>3814240</v>
      </c>
      <c r="Y18" s="5">
        <v>3789350</v>
      </c>
      <c r="Z18" s="5">
        <v>3768370</v>
      </c>
      <c r="AA18" s="5">
        <v>3749030</v>
      </c>
      <c r="AB18" s="5">
        <v>3730660</v>
      </c>
      <c r="AC18" s="5">
        <v>3714590</v>
      </c>
      <c r="AD18" s="5">
        <v>3697200</v>
      </c>
      <c r="AE18" s="5">
        <v>3680150</v>
      </c>
      <c r="AF18" s="5">
        <v>3662120</v>
      </c>
      <c r="AG18" s="5">
        <v>3640820</v>
      </c>
    </row>
    <row r="19" spans="1:35" x14ac:dyDescent="0.75">
      <c r="A19" t="s">
        <v>601</v>
      </c>
      <c r="D19">
        <f>'Subsidies Paid'!L8*'Monetizing Tax Credit Penalty'!$A$30</f>
        <v>0.20099999999999998</v>
      </c>
      <c r="E19">
        <f>'Subsidies Paid'!M8*'Monetizing Tax Credit Penalty'!$A$30</f>
        <v>0.17419999999999999</v>
      </c>
      <c r="F19" s="125">
        <v>0</v>
      </c>
      <c r="G19" s="125">
        <v>0</v>
      </c>
      <c r="H19" s="125">
        <v>0</v>
      </c>
      <c r="I19" s="125">
        <v>0</v>
      </c>
      <c r="J19" s="125">
        <v>0</v>
      </c>
      <c r="K19" s="125">
        <v>0</v>
      </c>
      <c r="L19" s="125">
        <v>0</v>
      </c>
      <c r="M19" s="125">
        <v>0</v>
      </c>
      <c r="N19" s="125">
        <v>0</v>
      </c>
      <c r="O19" s="125">
        <v>0</v>
      </c>
      <c r="P19" s="125">
        <v>0</v>
      </c>
      <c r="Q19" s="125">
        <v>0</v>
      </c>
      <c r="R19" s="125">
        <v>0</v>
      </c>
      <c r="S19" s="125">
        <v>0</v>
      </c>
      <c r="T19" s="125">
        <v>0</v>
      </c>
      <c r="U19" s="125">
        <v>0</v>
      </c>
      <c r="V19" s="125">
        <v>0</v>
      </c>
      <c r="W19" s="125">
        <v>0</v>
      </c>
      <c r="X19" s="125">
        <v>0</v>
      </c>
      <c r="Y19" s="125">
        <v>0</v>
      </c>
      <c r="Z19" s="125">
        <v>0</v>
      </c>
      <c r="AA19" s="125">
        <v>0</v>
      </c>
      <c r="AB19" s="125">
        <v>0</v>
      </c>
      <c r="AC19" s="125">
        <v>0</v>
      </c>
      <c r="AD19" s="125">
        <v>0</v>
      </c>
      <c r="AE19" s="125">
        <v>0</v>
      </c>
      <c r="AF19" s="125">
        <v>0</v>
      </c>
      <c r="AG19" s="125">
        <v>0</v>
      </c>
    </row>
    <row r="20" spans="1:35" x14ac:dyDescent="0.75">
      <c r="C20" s="35"/>
      <c r="D20" s="479" t="s">
        <v>597</v>
      </c>
      <c r="E20" s="479"/>
      <c r="F20" s="479"/>
      <c r="G20" s="479"/>
      <c r="H20" s="479"/>
      <c r="I20" s="479"/>
    </row>
    <row r="21" spans="1:35" x14ac:dyDescent="0.75">
      <c r="A21" t="s">
        <v>254</v>
      </c>
      <c r="D21">
        <f t="shared" ref="D21:AG21" si="2">D19*D18</f>
        <v>1240009.2</v>
      </c>
      <c r="E21">
        <f t="shared" si="2"/>
        <v>1018003.8959999999</v>
      </c>
      <c r="F21">
        <f t="shared" si="2"/>
        <v>0</v>
      </c>
      <c r="G21">
        <f t="shared" si="2"/>
        <v>0</v>
      </c>
      <c r="H21">
        <f t="shared" si="2"/>
        <v>0</v>
      </c>
      <c r="I21">
        <f t="shared" si="2"/>
        <v>0</v>
      </c>
      <c r="J21">
        <f t="shared" si="2"/>
        <v>0</v>
      </c>
      <c r="K21">
        <f t="shared" si="2"/>
        <v>0</v>
      </c>
      <c r="L21">
        <f t="shared" si="2"/>
        <v>0</v>
      </c>
      <c r="M21">
        <f t="shared" si="2"/>
        <v>0</v>
      </c>
      <c r="N21">
        <f t="shared" si="2"/>
        <v>0</v>
      </c>
      <c r="O21">
        <f t="shared" si="2"/>
        <v>0</v>
      </c>
      <c r="P21">
        <f t="shared" si="2"/>
        <v>0</v>
      </c>
      <c r="Q21">
        <f t="shared" si="2"/>
        <v>0</v>
      </c>
      <c r="R21">
        <f t="shared" si="2"/>
        <v>0</v>
      </c>
      <c r="S21">
        <f t="shared" si="2"/>
        <v>0</v>
      </c>
      <c r="T21">
        <f t="shared" si="2"/>
        <v>0</v>
      </c>
      <c r="U21">
        <f t="shared" si="2"/>
        <v>0</v>
      </c>
      <c r="V21" s="5">
        <f>V19*V18</f>
        <v>0</v>
      </c>
      <c r="W21">
        <f t="shared" si="2"/>
        <v>0</v>
      </c>
      <c r="X21">
        <f t="shared" si="2"/>
        <v>0</v>
      </c>
      <c r="Y21">
        <f t="shared" si="2"/>
        <v>0</v>
      </c>
      <c r="Z21">
        <f t="shared" si="2"/>
        <v>0</v>
      </c>
      <c r="AA21">
        <f t="shared" si="2"/>
        <v>0</v>
      </c>
      <c r="AB21">
        <f t="shared" si="2"/>
        <v>0</v>
      </c>
      <c r="AC21">
        <f t="shared" si="2"/>
        <v>0</v>
      </c>
      <c r="AD21">
        <f t="shared" si="2"/>
        <v>0</v>
      </c>
      <c r="AE21">
        <f t="shared" si="2"/>
        <v>0</v>
      </c>
      <c r="AF21">
        <f t="shared" si="2"/>
        <v>0</v>
      </c>
      <c r="AG21">
        <f t="shared" si="2"/>
        <v>0</v>
      </c>
    </row>
    <row r="23" spans="1:35" x14ac:dyDescent="0.75">
      <c r="A23" s="10" t="s">
        <v>313</v>
      </c>
      <c r="B23" s="10"/>
      <c r="C23" s="9"/>
      <c r="D23" s="9"/>
      <c r="E23" s="9"/>
      <c r="F23" s="9"/>
      <c r="G23" s="9"/>
      <c r="H23" s="9"/>
      <c r="I23" s="9"/>
      <c r="J23" s="9"/>
      <c r="K23" s="9"/>
      <c r="L23" s="9"/>
      <c r="M23" s="9"/>
      <c r="N23" s="9"/>
      <c r="O23" s="9"/>
      <c r="P23" s="9"/>
      <c r="Q23" s="9"/>
      <c r="R23" s="9"/>
      <c r="S23" s="9"/>
      <c r="T23" s="9"/>
      <c r="U23" s="9"/>
      <c r="V23" s="9"/>
      <c r="W23" s="9"/>
      <c r="X23" s="9"/>
      <c r="Y23" s="9"/>
      <c r="Z23" s="9"/>
      <c r="AA23" s="9"/>
      <c r="AB23" s="9"/>
      <c r="AC23" s="9"/>
      <c r="AD23" s="9"/>
      <c r="AE23" s="9"/>
      <c r="AF23" s="9"/>
      <c r="AG23" s="9"/>
    </row>
    <row r="24" spans="1:35" x14ac:dyDescent="0.75">
      <c r="A24" s="14" t="s">
        <v>256</v>
      </c>
      <c r="B24" t="s">
        <v>0</v>
      </c>
      <c r="D24">
        <v>2021</v>
      </c>
      <c r="E24">
        <v>2022</v>
      </c>
      <c r="F24">
        <v>2023</v>
      </c>
      <c r="G24">
        <v>2024</v>
      </c>
      <c r="H24">
        <v>2025</v>
      </c>
      <c r="I24">
        <v>2026</v>
      </c>
      <c r="J24">
        <v>2027</v>
      </c>
      <c r="K24">
        <v>2028</v>
      </c>
      <c r="L24">
        <v>2029</v>
      </c>
      <c r="M24">
        <v>2030</v>
      </c>
      <c r="N24">
        <v>2031</v>
      </c>
      <c r="O24">
        <v>2032</v>
      </c>
      <c r="P24">
        <v>2033</v>
      </c>
      <c r="Q24">
        <v>2034</v>
      </c>
      <c r="R24">
        <v>2035</v>
      </c>
      <c r="S24">
        <v>2036</v>
      </c>
      <c r="T24">
        <v>2037</v>
      </c>
      <c r="U24">
        <v>2038</v>
      </c>
      <c r="V24">
        <v>2039</v>
      </c>
      <c r="W24">
        <v>2040</v>
      </c>
      <c r="X24">
        <v>2041</v>
      </c>
      <c r="Y24">
        <v>2042</v>
      </c>
      <c r="Z24">
        <v>2043</v>
      </c>
      <c r="AA24">
        <v>2044</v>
      </c>
      <c r="AB24">
        <v>2045</v>
      </c>
      <c r="AC24">
        <v>2046</v>
      </c>
      <c r="AD24">
        <v>2047</v>
      </c>
      <c r="AE24">
        <v>2048</v>
      </c>
      <c r="AF24">
        <v>2049</v>
      </c>
      <c r="AG24">
        <v>2050</v>
      </c>
    </row>
    <row r="25" spans="1:35" x14ac:dyDescent="0.75">
      <c r="A25" t="s">
        <v>299</v>
      </c>
      <c r="B25" t="s">
        <v>506</v>
      </c>
      <c r="C25" s="5"/>
      <c r="D25" s="5">
        <v>5940580</v>
      </c>
      <c r="E25" s="5">
        <v>5849080</v>
      </c>
      <c r="F25" s="5">
        <v>5757950</v>
      </c>
      <c r="G25" s="5">
        <v>5667180</v>
      </c>
      <c r="H25" s="5">
        <v>5576790</v>
      </c>
      <c r="I25" s="5">
        <v>5486760</v>
      </c>
      <c r="J25" s="5">
        <v>5397110</v>
      </c>
      <c r="K25" s="5">
        <v>5307820</v>
      </c>
      <c r="L25" s="5">
        <v>5218900</v>
      </c>
      <c r="M25" s="5">
        <v>5130360</v>
      </c>
      <c r="N25" s="5">
        <v>5041190</v>
      </c>
      <c r="O25" s="5">
        <v>5015980</v>
      </c>
      <c r="P25" s="5">
        <v>4990900</v>
      </c>
      <c r="Q25" s="5">
        <v>4965950</v>
      </c>
      <c r="R25" s="5">
        <v>4941120</v>
      </c>
      <c r="S25" s="5">
        <v>4916410</v>
      </c>
      <c r="T25" s="5">
        <v>4891830</v>
      </c>
      <c r="U25" s="5">
        <v>4867370</v>
      </c>
      <c r="V25" s="5">
        <v>4843030</v>
      </c>
      <c r="W25" s="5">
        <v>4818820</v>
      </c>
      <c r="X25" s="5">
        <v>4794730</v>
      </c>
      <c r="Y25" s="5">
        <v>4770750</v>
      </c>
      <c r="Z25" s="5">
        <v>4746900</v>
      </c>
      <c r="AA25" s="5">
        <v>4723160</v>
      </c>
      <c r="AB25" s="5">
        <v>4699550</v>
      </c>
      <c r="AC25" s="5">
        <v>4676050</v>
      </c>
      <c r="AD25" s="5">
        <v>4652670</v>
      </c>
      <c r="AE25" s="5">
        <v>4629410</v>
      </c>
      <c r="AF25" s="5">
        <v>4606260</v>
      </c>
      <c r="AG25" s="5">
        <v>4583230</v>
      </c>
    </row>
    <row r="26" spans="1:35" x14ac:dyDescent="0.75">
      <c r="A26" t="s">
        <v>602</v>
      </c>
      <c r="D26">
        <f>'Subsidies Paid'!N13*'Monetizing Tax Credit Penalty'!$A$30</f>
        <v>6.699999999999999E-2</v>
      </c>
      <c r="E26">
        <f>'Subsidies Paid'!O13*'Monetizing Tax Credit Penalty'!$A$30</f>
        <v>6.699999999999999E-2</v>
      </c>
      <c r="F26" s="125">
        <v>0</v>
      </c>
      <c r="G26" s="125">
        <v>0</v>
      </c>
      <c r="H26" s="125">
        <v>0</v>
      </c>
      <c r="I26" s="125">
        <v>0</v>
      </c>
      <c r="J26" s="125">
        <v>0</v>
      </c>
      <c r="K26" s="125">
        <v>0</v>
      </c>
      <c r="L26" s="125">
        <v>0</v>
      </c>
      <c r="M26" s="125">
        <v>0</v>
      </c>
      <c r="N26" s="125">
        <v>0</v>
      </c>
      <c r="O26" s="125">
        <v>0</v>
      </c>
      <c r="P26" s="125">
        <v>0</v>
      </c>
      <c r="Q26" s="125">
        <v>0</v>
      </c>
      <c r="R26" s="125">
        <v>0</v>
      </c>
      <c r="S26" s="125">
        <v>0</v>
      </c>
      <c r="T26" s="125">
        <v>0</v>
      </c>
      <c r="U26" s="125">
        <v>0</v>
      </c>
      <c r="V26" s="125">
        <v>0</v>
      </c>
      <c r="W26" s="125">
        <v>0</v>
      </c>
      <c r="X26" s="125">
        <v>0</v>
      </c>
      <c r="Y26" s="125">
        <v>0</v>
      </c>
      <c r="Z26" s="125">
        <v>0</v>
      </c>
      <c r="AA26" s="125">
        <v>0</v>
      </c>
      <c r="AB26" s="125">
        <v>0</v>
      </c>
      <c r="AC26" s="125">
        <v>0</v>
      </c>
      <c r="AD26" s="125">
        <v>0</v>
      </c>
      <c r="AE26" s="125">
        <v>0</v>
      </c>
      <c r="AF26" s="125">
        <v>0</v>
      </c>
      <c r="AG26" s="125">
        <v>0</v>
      </c>
    </row>
    <row r="27" spans="1:35" x14ac:dyDescent="0.75">
      <c r="A27" t="s">
        <v>300</v>
      </c>
      <c r="C27" s="20"/>
      <c r="D27" s="20">
        <f t="shared" ref="D27:AG27" si="3">D25*D26</f>
        <v>398018.85999999993</v>
      </c>
      <c r="E27" s="20">
        <f t="shared" si="3"/>
        <v>391888.35999999993</v>
      </c>
      <c r="F27" s="20">
        <f t="shared" si="3"/>
        <v>0</v>
      </c>
      <c r="G27" s="20">
        <f t="shared" si="3"/>
        <v>0</v>
      </c>
      <c r="H27" s="20">
        <f t="shared" si="3"/>
        <v>0</v>
      </c>
      <c r="I27" s="20">
        <f t="shared" si="3"/>
        <v>0</v>
      </c>
      <c r="J27" s="20">
        <f t="shared" si="3"/>
        <v>0</v>
      </c>
      <c r="K27" s="20">
        <f t="shared" si="3"/>
        <v>0</v>
      </c>
      <c r="L27" s="20">
        <f t="shared" si="3"/>
        <v>0</v>
      </c>
      <c r="M27" s="20">
        <f t="shared" si="3"/>
        <v>0</v>
      </c>
      <c r="N27" s="20">
        <f t="shared" si="3"/>
        <v>0</v>
      </c>
      <c r="O27" s="20">
        <f t="shared" si="3"/>
        <v>0</v>
      </c>
      <c r="P27" s="20">
        <f t="shared" si="3"/>
        <v>0</v>
      </c>
      <c r="Q27" s="20">
        <f t="shared" si="3"/>
        <v>0</v>
      </c>
      <c r="R27" s="20">
        <f t="shared" si="3"/>
        <v>0</v>
      </c>
      <c r="S27" s="20">
        <f t="shared" si="3"/>
        <v>0</v>
      </c>
      <c r="T27" s="20">
        <f t="shared" si="3"/>
        <v>0</v>
      </c>
      <c r="U27" s="20">
        <f t="shared" si="3"/>
        <v>0</v>
      </c>
      <c r="V27" s="20">
        <f t="shared" si="3"/>
        <v>0</v>
      </c>
      <c r="W27" s="20">
        <f t="shared" si="3"/>
        <v>0</v>
      </c>
      <c r="X27" s="20">
        <f t="shared" si="3"/>
        <v>0</v>
      </c>
      <c r="Y27" s="20">
        <f t="shared" si="3"/>
        <v>0</v>
      </c>
      <c r="Z27" s="20">
        <f t="shared" si="3"/>
        <v>0</v>
      </c>
      <c r="AA27" s="20">
        <f t="shared" si="3"/>
        <v>0</v>
      </c>
      <c r="AB27" s="20">
        <f t="shared" si="3"/>
        <v>0</v>
      </c>
      <c r="AC27" s="20">
        <f t="shared" si="3"/>
        <v>0</v>
      </c>
      <c r="AD27" s="20">
        <f t="shared" si="3"/>
        <v>0</v>
      </c>
      <c r="AE27" s="20">
        <f t="shared" si="3"/>
        <v>0</v>
      </c>
      <c r="AF27" s="20">
        <f t="shared" si="3"/>
        <v>0</v>
      </c>
      <c r="AG27" s="20">
        <f t="shared" si="3"/>
        <v>0</v>
      </c>
    </row>
    <row r="29" spans="1:35" x14ac:dyDescent="0.75">
      <c r="A29" s="13" t="s">
        <v>314</v>
      </c>
      <c r="B29" s="13"/>
      <c r="C29" s="13"/>
      <c r="D29" s="13"/>
      <c r="E29" s="13"/>
      <c r="F29" s="13"/>
      <c r="G29" s="13"/>
      <c r="H29" s="13"/>
      <c r="I29" s="13"/>
      <c r="J29" s="13"/>
      <c r="K29" s="13"/>
      <c r="L29" s="13"/>
      <c r="M29" s="13"/>
      <c r="N29" s="13"/>
      <c r="O29" s="13"/>
      <c r="P29" s="13"/>
      <c r="Q29" s="13"/>
      <c r="R29" s="13"/>
      <c r="S29" s="13"/>
      <c r="T29" s="13"/>
      <c r="U29" s="13"/>
      <c r="V29" s="13"/>
      <c r="W29" s="13"/>
      <c r="X29" s="13"/>
      <c r="Y29" s="13"/>
      <c r="Z29" s="13"/>
      <c r="AA29" s="13"/>
      <c r="AB29" s="13"/>
      <c r="AC29" s="13"/>
      <c r="AD29" s="13"/>
      <c r="AE29" s="13"/>
      <c r="AF29" s="13"/>
      <c r="AG29" s="13"/>
      <c r="AH29" s="13"/>
      <c r="AI29" s="13"/>
    </row>
    <row r="30" spans="1:35" x14ac:dyDescent="0.75">
      <c r="A30" s="15" t="s">
        <v>32</v>
      </c>
      <c r="B30" t="s">
        <v>0</v>
      </c>
      <c r="D30">
        <v>2021</v>
      </c>
      <c r="E30">
        <v>2022</v>
      </c>
      <c r="F30">
        <v>2023</v>
      </c>
      <c r="G30">
        <v>2024</v>
      </c>
      <c r="H30">
        <v>2025</v>
      </c>
      <c r="I30">
        <v>2026</v>
      </c>
      <c r="J30">
        <v>2027</v>
      </c>
      <c r="K30">
        <v>2028</v>
      </c>
      <c r="L30">
        <v>2029</v>
      </c>
      <c r="M30">
        <v>2030</v>
      </c>
      <c r="N30">
        <v>2031</v>
      </c>
      <c r="O30">
        <v>2032</v>
      </c>
      <c r="P30">
        <v>2033</v>
      </c>
      <c r="Q30">
        <v>2034</v>
      </c>
      <c r="R30">
        <v>2035</v>
      </c>
      <c r="S30">
        <v>2036</v>
      </c>
      <c r="T30">
        <v>2037</v>
      </c>
      <c r="U30">
        <v>2038</v>
      </c>
      <c r="V30">
        <v>2039</v>
      </c>
      <c r="W30">
        <v>2040</v>
      </c>
      <c r="X30">
        <v>2041</v>
      </c>
      <c r="Y30">
        <v>2042</v>
      </c>
      <c r="Z30">
        <v>2043</v>
      </c>
      <c r="AA30">
        <v>2044</v>
      </c>
      <c r="AB30">
        <v>2045</v>
      </c>
      <c r="AC30">
        <v>2046</v>
      </c>
      <c r="AD30">
        <v>2047</v>
      </c>
      <c r="AE30">
        <v>2048</v>
      </c>
      <c r="AF30">
        <v>2049</v>
      </c>
      <c r="AG30">
        <v>2050</v>
      </c>
    </row>
    <row r="31" spans="1:35" x14ac:dyDescent="0.75">
      <c r="A31" t="s">
        <v>257</v>
      </c>
      <c r="B31" t="s">
        <v>298</v>
      </c>
      <c r="C31" s="5"/>
      <c r="D31" s="5">
        <f>'Subsidies Paid'!K4*10^9</f>
        <v>300000000</v>
      </c>
      <c r="E31" s="5">
        <f t="shared" ref="E31:AG31" si="4">D31</f>
        <v>300000000</v>
      </c>
      <c r="F31" s="5">
        <f t="shared" si="4"/>
        <v>300000000</v>
      </c>
      <c r="G31" s="5">
        <f t="shared" si="4"/>
        <v>300000000</v>
      </c>
      <c r="H31" s="5">
        <f t="shared" si="4"/>
        <v>300000000</v>
      </c>
      <c r="I31" s="5">
        <f t="shared" si="4"/>
        <v>300000000</v>
      </c>
      <c r="J31" s="5">
        <f t="shared" si="4"/>
        <v>300000000</v>
      </c>
      <c r="K31" s="5">
        <f t="shared" si="4"/>
        <v>300000000</v>
      </c>
      <c r="L31" s="5">
        <f t="shared" si="4"/>
        <v>300000000</v>
      </c>
      <c r="M31" s="5">
        <f t="shared" si="4"/>
        <v>300000000</v>
      </c>
      <c r="N31" s="5">
        <f t="shared" si="4"/>
        <v>300000000</v>
      </c>
      <c r="O31" s="5">
        <f t="shared" si="4"/>
        <v>300000000</v>
      </c>
      <c r="P31" s="5">
        <f t="shared" si="4"/>
        <v>300000000</v>
      </c>
      <c r="Q31" s="5">
        <f t="shared" si="4"/>
        <v>300000000</v>
      </c>
      <c r="R31" s="5">
        <f t="shared" si="4"/>
        <v>300000000</v>
      </c>
      <c r="S31" s="5">
        <f t="shared" si="4"/>
        <v>300000000</v>
      </c>
      <c r="T31" s="5">
        <f t="shared" si="4"/>
        <v>300000000</v>
      </c>
      <c r="U31" s="5">
        <f t="shared" si="4"/>
        <v>300000000</v>
      </c>
      <c r="V31" s="5">
        <f t="shared" si="4"/>
        <v>300000000</v>
      </c>
      <c r="W31" s="5">
        <f t="shared" si="4"/>
        <v>300000000</v>
      </c>
      <c r="X31" s="5">
        <f t="shared" si="4"/>
        <v>300000000</v>
      </c>
      <c r="Y31" s="5">
        <f t="shared" si="4"/>
        <v>300000000</v>
      </c>
      <c r="Z31" s="5">
        <f t="shared" si="4"/>
        <v>300000000</v>
      </c>
      <c r="AA31" s="5">
        <f t="shared" si="4"/>
        <v>300000000</v>
      </c>
      <c r="AB31" s="5">
        <f t="shared" si="4"/>
        <v>300000000</v>
      </c>
      <c r="AC31" s="5">
        <f t="shared" si="4"/>
        <v>300000000</v>
      </c>
      <c r="AD31" s="5">
        <f t="shared" si="4"/>
        <v>300000000</v>
      </c>
      <c r="AE31" s="5">
        <f t="shared" si="4"/>
        <v>300000000</v>
      </c>
      <c r="AF31" s="5">
        <f t="shared" si="4"/>
        <v>300000000</v>
      </c>
      <c r="AG31" s="5">
        <f t="shared" si="4"/>
        <v>300000000</v>
      </c>
      <c r="AH31" s="5"/>
      <c r="AI31" s="5"/>
    </row>
    <row r="32" spans="1:35" x14ac:dyDescent="0.75">
      <c r="A32" t="s">
        <v>258</v>
      </c>
      <c r="B32" t="s">
        <v>633</v>
      </c>
      <c r="C32" s="5"/>
      <c r="D32" s="5">
        <f>INDEX('AEO 2022 Table 8'!19:19,MATCH(Calculations!D30,'AEO 2022 Table 8'!13:13,0))*10^6</f>
        <v>937806519</v>
      </c>
      <c r="E32" s="5">
        <f>INDEX('AEO 2023 Table 8'!19:19,MATCH(Calculations!E30,'AEO 2023 Table 8'!13:13,0))*10^6</f>
        <v>832226318</v>
      </c>
      <c r="F32" s="5">
        <f>INDEX('AEO 2023 Table 8'!19:19,MATCH(Calculations!F30,'AEO 2023 Table 8'!13:13,0))*10^6</f>
        <v>783518738</v>
      </c>
      <c r="G32" s="5">
        <f>INDEX('AEO 2023 Table 8'!19:19,MATCH(Calculations!G30,'AEO 2023 Table 8'!13:13,0))*10^6</f>
        <v>824056763</v>
      </c>
      <c r="H32" s="5">
        <f>INDEX('AEO 2023 Table 8'!19:19,MATCH(Calculations!H30,'AEO 2023 Table 8'!13:13,0))*10^6</f>
        <v>754557617</v>
      </c>
      <c r="I32" s="5">
        <f>INDEX('AEO 2023 Table 8'!19:19,MATCH(Calculations!I30,'AEO 2023 Table 8'!13:13,0))*10^6</f>
        <v>646982910</v>
      </c>
      <c r="J32" s="5">
        <f>INDEX('AEO 2023 Table 8'!19:19,MATCH(Calculations!J30,'AEO 2023 Table 8'!13:13,0))*10^6</f>
        <v>548908081</v>
      </c>
      <c r="K32" s="5">
        <f>INDEX('AEO 2023 Table 8'!19:19,MATCH(Calculations!K30,'AEO 2023 Table 8'!13:13,0))*10^6</f>
        <v>453320526</v>
      </c>
      <c r="L32" s="5">
        <f>INDEX('AEO 2023 Table 8'!19:19,MATCH(Calculations!L30,'AEO 2023 Table 8'!13:13,0))*10^6</f>
        <v>383881561</v>
      </c>
      <c r="M32" s="5">
        <f>INDEX('AEO 2023 Table 8'!19:19,MATCH(Calculations!M30,'AEO 2023 Table 8'!13:13,0))*10^6</f>
        <v>344673889</v>
      </c>
      <c r="N32" s="5">
        <f>INDEX('AEO 2023 Table 8'!19:19,MATCH(Calculations!N30,'AEO 2023 Table 8'!13:13,0))*10^6</f>
        <v>336422913</v>
      </c>
      <c r="O32" s="5">
        <f>INDEX('AEO 2023 Table 8'!19:19,MATCH(Calculations!O30,'AEO 2023 Table 8'!13:13,0))*10^6</f>
        <v>332679596</v>
      </c>
      <c r="P32" s="5">
        <f>INDEX('AEO 2023 Table 8'!19:19,MATCH(Calculations!P30,'AEO 2023 Table 8'!13:13,0))*10^6</f>
        <v>341929626</v>
      </c>
      <c r="Q32" s="5">
        <f>INDEX('AEO 2023 Table 8'!19:19,MATCH(Calculations!Q30,'AEO 2023 Table 8'!13:13,0))*10^6</f>
        <v>339718048</v>
      </c>
      <c r="R32" s="5">
        <f>INDEX('AEO 2023 Table 8'!19:19,MATCH(Calculations!R30,'AEO 2023 Table 8'!13:13,0))*10^6</f>
        <v>340086578</v>
      </c>
      <c r="S32" s="5">
        <f>INDEX('AEO 2023 Table 8'!19:19,MATCH(Calculations!S30,'AEO 2023 Table 8'!13:13,0))*10^6</f>
        <v>336702026</v>
      </c>
      <c r="T32" s="5">
        <f>INDEX('AEO 2023 Table 8'!19:19,MATCH(Calculations!T30,'AEO 2023 Table 8'!13:13,0))*10^6</f>
        <v>328445343</v>
      </c>
      <c r="U32" s="5">
        <f>INDEX('AEO 2023 Table 8'!19:19,MATCH(Calculations!U30,'AEO 2023 Table 8'!13:13,0))*10^6</f>
        <v>316246429</v>
      </c>
      <c r="V32" s="5">
        <f>INDEX('AEO 2023 Table 8'!19:19,MATCH(Calculations!V30,'AEO 2023 Table 8'!13:13,0))*10^6</f>
        <v>308527344</v>
      </c>
      <c r="W32" s="5">
        <f>INDEX('AEO 2023 Table 8'!19:19,MATCH(Calculations!W30,'AEO 2023 Table 8'!13:13,0))*10^6</f>
        <v>300465149</v>
      </c>
      <c r="X32" s="5">
        <f>INDEX('AEO 2023 Table 8'!19:19,MATCH(Calculations!X30,'AEO 2023 Table 8'!13:13,0))*10^6</f>
        <v>302172058</v>
      </c>
      <c r="Y32" s="5">
        <f>INDEX('AEO 2023 Table 8'!19:19,MATCH(Calculations!Y30,'AEO 2023 Table 8'!13:13,0))*10^6</f>
        <v>301892883</v>
      </c>
      <c r="Z32" s="5">
        <f>INDEX('AEO 2023 Table 8'!19:19,MATCH(Calculations!Z30,'AEO 2023 Table 8'!13:13,0))*10^6</f>
        <v>298366577</v>
      </c>
      <c r="AA32" s="5">
        <f>INDEX('AEO 2023 Table 8'!19:19,MATCH(Calculations!AA30,'AEO 2023 Table 8'!13:13,0))*10^6</f>
        <v>286826721</v>
      </c>
      <c r="AB32" s="5">
        <f>INDEX('AEO 2023 Table 8'!19:19,MATCH(Calculations!AB30,'AEO 2023 Table 8'!13:13,0))*10^6</f>
        <v>278507416</v>
      </c>
      <c r="AC32" s="5">
        <f>INDEX('AEO 2023 Table 8'!19:19,MATCH(Calculations!AC30,'AEO 2023 Table 8'!13:13,0))*10^6</f>
        <v>268908020</v>
      </c>
      <c r="AD32" s="5">
        <f>INDEX('AEO 2023 Table 8'!19:19,MATCH(Calculations!AD30,'AEO 2023 Table 8'!13:13,0))*10^6</f>
        <v>264177795</v>
      </c>
      <c r="AE32" s="5">
        <f>INDEX('AEO 2023 Table 8'!19:19,MATCH(Calculations!AE30,'AEO 2023 Table 8'!13:13,0))*10^6</f>
        <v>254063080</v>
      </c>
      <c r="AF32" s="5">
        <f>INDEX('AEO 2023 Table 8'!19:19,MATCH(Calculations!AF30,'AEO 2023 Table 8'!13:13,0))*10^6</f>
        <v>252436493</v>
      </c>
      <c r="AG32" s="5">
        <f>INDEX('AEO 2023 Table 8'!19:19,MATCH(Calculations!AG30,'AEO 2023 Table 8'!13:13,0))*10^6</f>
        <v>242823547</v>
      </c>
      <c r="AH32" s="5"/>
      <c r="AI32" s="5"/>
    </row>
    <row r="33" spans="1:35" x14ac:dyDescent="0.75">
      <c r="A33" t="s">
        <v>260</v>
      </c>
      <c r="D33">
        <f>D31/D32</f>
        <v>0.31989540904438946</v>
      </c>
      <c r="E33">
        <f t="shared" ref="E33:O33" si="5">E31/E32</f>
        <v>0.36047886675941437</v>
      </c>
      <c r="F33">
        <f t="shared" si="5"/>
        <v>0.38288809884212366</v>
      </c>
      <c r="G33">
        <f t="shared" si="5"/>
        <v>0.36405259136256857</v>
      </c>
      <c r="H33">
        <f t="shared" si="5"/>
        <v>0.39758395282357872</v>
      </c>
      <c r="I33">
        <f t="shared" si="5"/>
        <v>0.46369076425836347</v>
      </c>
      <c r="J33">
        <f t="shared" si="5"/>
        <v>0.54653959448631251</v>
      </c>
      <c r="K33">
        <f t="shared" si="5"/>
        <v>0.66178340223667698</v>
      </c>
      <c r="L33">
        <f t="shared" si="5"/>
        <v>0.78149103910724171</v>
      </c>
      <c r="M33">
        <f t="shared" si="5"/>
        <v>0.870387950971244</v>
      </c>
      <c r="N33">
        <f t="shared" si="5"/>
        <v>0.89173474340613657</v>
      </c>
      <c r="O33">
        <f t="shared" si="5"/>
        <v>0.90176855931976063</v>
      </c>
      <c r="P33">
        <f t="shared" ref="P33:Q33" si="6">P31/P32</f>
        <v>0.87737352129879498</v>
      </c>
      <c r="Q33">
        <f t="shared" si="6"/>
        <v>0.88308525780767466</v>
      </c>
      <c r="R33">
        <f t="shared" ref="R33:Z33" si="7">R31/R32</f>
        <v>0.88212831498454491</v>
      </c>
      <c r="S33">
        <f t="shared" si="7"/>
        <v>0.89099552967940854</v>
      </c>
      <c r="T33">
        <f t="shared" si="7"/>
        <v>0.91339398287647511</v>
      </c>
      <c r="U33">
        <f t="shared" si="7"/>
        <v>0.9486273124051624</v>
      </c>
      <c r="V33">
        <f t="shared" si="7"/>
        <v>0.97236114021712128</v>
      </c>
      <c r="W33">
        <f t="shared" si="7"/>
        <v>0.99845190365156122</v>
      </c>
      <c r="X33">
        <f t="shared" si="7"/>
        <v>0.99281185026048968</v>
      </c>
      <c r="Y33">
        <f t="shared" si="7"/>
        <v>0.99372995156033539</v>
      </c>
      <c r="Z33">
        <f t="shared" si="7"/>
        <v>1.0054745508576184</v>
      </c>
      <c r="AA33">
        <f t="shared" ref="AA33:AG33" si="8">AA31/AA32</f>
        <v>1.045927656091707</v>
      </c>
      <c r="AB33">
        <f t="shared" si="8"/>
        <v>1.0771705985739353</v>
      </c>
      <c r="AC33">
        <f t="shared" si="8"/>
        <v>1.1156231041379874</v>
      </c>
      <c r="AD33">
        <f t="shared" si="8"/>
        <v>1.1355988492522622</v>
      </c>
      <c r="AE33">
        <f t="shared" si="8"/>
        <v>1.1808091124456179</v>
      </c>
      <c r="AF33">
        <f t="shared" si="8"/>
        <v>1.1884177142327832</v>
      </c>
      <c r="AG33">
        <f t="shared" si="8"/>
        <v>1.2354650267916563</v>
      </c>
    </row>
    <row r="35" spans="1:35" x14ac:dyDescent="0.75">
      <c r="A35" s="10" t="s">
        <v>315</v>
      </c>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row>
    <row r="36" spans="1:35" x14ac:dyDescent="0.75">
      <c r="A36" s="15" t="s">
        <v>244</v>
      </c>
      <c r="B36" t="s">
        <v>0</v>
      </c>
      <c r="D36">
        <v>2021</v>
      </c>
      <c r="E36">
        <v>2022</v>
      </c>
      <c r="F36">
        <v>2023</v>
      </c>
      <c r="G36">
        <v>2024</v>
      </c>
      <c r="H36">
        <v>2025</v>
      </c>
      <c r="I36">
        <v>2026</v>
      </c>
      <c r="J36">
        <v>2027</v>
      </c>
      <c r="K36">
        <v>2028</v>
      </c>
      <c r="L36">
        <v>2029</v>
      </c>
      <c r="M36">
        <v>2030</v>
      </c>
      <c r="N36">
        <v>2031</v>
      </c>
      <c r="O36">
        <v>2032</v>
      </c>
      <c r="P36">
        <v>2033</v>
      </c>
      <c r="Q36">
        <v>2034</v>
      </c>
      <c r="R36">
        <v>2035</v>
      </c>
      <c r="S36">
        <v>2036</v>
      </c>
      <c r="T36">
        <v>2037</v>
      </c>
      <c r="U36">
        <v>2038</v>
      </c>
      <c r="V36">
        <v>2039</v>
      </c>
      <c r="W36">
        <v>2040</v>
      </c>
      <c r="X36">
        <v>2041</v>
      </c>
      <c r="Y36">
        <v>2042</v>
      </c>
      <c r="Z36">
        <v>2043</v>
      </c>
      <c r="AA36">
        <v>2044</v>
      </c>
      <c r="AB36">
        <v>2045</v>
      </c>
      <c r="AC36">
        <v>2046</v>
      </c>
      <c r="AD36">
        <v>2047</v>
      </c>
      <c r="AE36">
        <v>2048</v>
      </c>
      <c r="AF36">
        <v>2049</v>
      </c>
      <c r="AG36">
        <v>2050</v>
      </c>
    </row>
    <row r="37" spans="1:35" x14ac:dyDescent="0.75">
      <c r="A37" t="s">
        <v>263</v>
      </c>
      <c r="B37" t="s">
        <v>298</v>
      </c>
      <c r="C37" s="5"/>
      <c r="D37" s="5">
        <f>('Subsidies Paid'!L6+'Subsidies Paid'!N7)*10^9</f>
        <v>0</v>
      </c>
      <c r="E37" s="5">
        <f>('Subsidies Paid'!M6+'Subsidies Paid'!O7)*10^9</f>
        <v>1200000000</v>
      </c>
      <c r="F37" s="5">
        <f>('Subsidies Paid'!N6+'Subsidies Paid'!P7)*10^9</f>
        <v>1200000000</v>
      </c>
      <c r="G37" s="5">
        <f>('Subsidies Paid'!O6+'Subsidies Paid'!Q7)*10^9</f>
        <v>1200000000</v>
      </c>
      <c r="H37" s="5">
        <f>('Subsidies Paid'!P6+'Subsidies Paid'!R7)*10^9</f>
        <v>1200000000</v>
      </c>
      <c r="I37" s="5">
        <f>('Subsidies Paid'!Q6+'Subsidies Paid'!S7)*10^9</f>
        <v>1200000000</v>
      </c>
      <c r="J37" s="5">
        <f>('Subsidies Paid'!R6+'Subsidies Paid'!T7)*10^9</f>
        <v>0</v>
      </c>
      <c r="K37" s="5">
        <f>('Subsidies Paid'!S6+'Subsidies Paid'!U7)*10^9</f>
        <v>0</v>
      </c>
      <c r="L37" s="5">
        <f>('Subsidies Paid'!T6+'Subsidies Paid'!V7)*10^9</f>
        <v>0</v>
      </c>
      <c r="M37" s="5">
        <f>('Subsidies Paid'!U6+'Subsidies Paid'!W7)*10^9</f>
        <v>0</v>
      </c>
      <c r="N37" s="5">
        <f t="shared" ref="N37:AG37" si="9">M37</f>
        <v>0</v>
      </c>
      <c r="O37" s="5">
        <f t="shared" si="9"/>
        <v>0</v>
      </c>
      <c r="P37" s="5">
        <f t="shared" si="9"/>
        <v>0</v>
      </c>
      <c r="Q37" s="5">
        <f t="shared" si="9"/>
        <v>0</v>
      </c>
      <c r="R37" s="5">
        <f t="shared" si="9"/>
        <v>0</v>
      </c>
      <c r="S37" s="5">
        <f t="shared" si="9"/>
        <v>0</v>
      </c>
      <c r="T37" s="5">
        <f t="shared" si="9"/>
        <v>0</v>
      </c>
      <c r="U37" s="5">
        <f t="shared" si="9"/>
        <v>0</v>
      </c>
      <c r="V37" s="5">
        <f t="shared" si="9"/>
        <v>0</v>
      </c>
      <c r="W37" s="5">
        <f t="shared" si="9"/>
        <v>0</v>
      </c>
      <c r="X37" s="5">
        <f t="shared" si="9"/>
        <v>0</v>
      </c>
      <c r="Y37" s="5">
        <f t="shared" si="9"/>
        <v>0</v>
      </c>
      <c r="Z37" s="5">
        <f t="shared" si="9"/>
        <v>0</v>
      </c>
      <c r="AA37" s="5">
        <f t="shared" si="9"/>
        <v>0</v>
      </c>
      <c r="AB37" s="5">
        <f t="shared" si="9"/>
        <v>0</v>
      </c>
      <c r="AC37" s="5">
        <f t="shared" si="9"/>
        <v>0</v>
      </c>
      <c r="AD37" s="5">
        <f t="shared" si="9"/>
        <v>0</v>
      </c>
      <c r="AE37" s="5">
        <f t="shared" si="9"/>
        <v>0</v>
      </c>
      <c r="AF37" s="5">
        <f t="shared" si="9"/>
        <v>0</v>
      </c>
      <c r="AG37" s="5">
        <f t="shared" si="9"/>
        <v>0</v>
      </c>
      <c r="AH37" s="5"/>
      <c r="AI37" s="5"/>
    </row>
    <row r="38" spans="1:35" x14ac:dyDescent="0.75">
      <c r="A38" t="s">
        <v>264</v>
      </c>
      <c r="B38" t="s">
        <v>633</v>
      </c>
      <c r="C38" s="5"/>
      <c r="D38" s="5">
        <f>INDEX('AEO 2022 Table 8'!22:22,MATCH(Calculations!D36,'AEO 2022 Table 8'!13:13,0))*10^6</f>
        <v>777682190</v>
      </c>
      <c r="E38" s="5">
        <f>INDEX('AEO 2023 Table 8'!22:22,MATCH(Calculations!E36,'AEO 2023 Table 8'!13:13,0))*10^6</f>
        <v>771984375</v>
      </c>
      <c r="F38" s="5">
        <f>INDEX('AEO 2023 Table 8'!22:22,MATCH(Calculations!F36,'AEO 2023 Table 8'!13:13,0))*10^6</f>
        <v>783715942</v>
      </c>
      <c r="G38" s="5">
        <f>INDEX('AEO 2023 Table 8'!22:22,MATCH(Calculations!G36,'AEO 2023 Table 8'!13:13,0))*10^6</f>
        <v>789403687</v>
      </c>
      <c r="H38" s="5">
        <f>INDEX('AEO 2023 Table 8'!22:22,MATCH(Calculations!H36,'AEO 2023 Table 8'!13:13,0))*10^6</f>
        <v>782256470</v>
      </c>
      <c r="I38" s="5">
        <f>INDEX('AEO 2023 Table 8'!22:22,MATCH(Calculations!I36,'AEO 2023 Table 8'!13:13,0))*10^6</f>
        <v>774684082</v>
      </c>
      <c r="J38" s="5">
        <f>INDEX('AEO 2023 Table 8'!22:22,MATCH(Calculations!J36,'AEO 2023 Table 8'!13:13,0))*10^6</f>
        <v>774670898</v>
      </c>
      <c r="K38" s="5">
        <f>INDEX('AEO 2023 Table 8'!22:22,MATCH(Calculations!K36,'AEO 2023 Table 8'!13:13,0))*10^6</f>
        <v>765553040</v>
      </c>
      <c r="L38" s="5">
        <f>INDEX('AEO 2023 Table 8'!22:22,MATCH(Calculations!L36,'AEO 2023 Table 8'!13:13,0))*10^6</f>
        <v>765540771</v>
      </c>
      <c r="M38" s="5">
        <f>INDEX('AEO 2023 Table 8'!22:22,MATCH(Calculations!M36,'AEO 2023 Table 8'!13:13,0))*10^6</f>
        <v>758017151</v>
      </c>
      <c r="N38" s="5">
        <f>INDEX('AEO 2023 Table 8'!22:22,MATCH(Calculations!N36,'AEO 2023 Table 8'!13:13,0))*10^6</f>
        <v>758022217</v>
      </c>
      <c r="O38" s="5">
        <f>INDEX('AEO 2023 Table 8'!22:22,MATCH(Calculations!O36,'AEO 2023 Table 8'!13:13,0))*10^6</f>
        <v>758030640</v>
      </c>
      <c r="P38" s="5">
        <f>INDEX('AEO 2023 Table 8'!22:22,MATCH(Calculations!P36,'AEO 2023 Table 8'!13:13,0))*10^6</f>
        <v>715330322</v>
      </c>
      <c r="Q38" s="5">
        <f>INDEX('AEO 2023 Table 8'!22:22,MATCH(Calculations!Q36,'AEO 2023 Table 8'!13:13,0))*10^6</f>
        <v>708668701</v>
      </c>
      <c r="R38" s="5">
        <f>INDEX('AEO 2023 Table 8'!22:22,MATCH(Calculations!R36,'AEO 2023 Table 8'!13:13,0))*10^6</f>
        <v>700121887</v>
      </c>
      <c r="S38" s="5">
        <f>INDEX('AEO 2023 Table 8'!22:22,MATCH(Calculations!S36,'AEO 2023 Table 8'!13:13,0))*10^6</f>
        <v>684029175</v>
      </c>
      <c r="T38" s="5">
        <f>INDEX('AEO 2023 Table 8'!22:22,MATCH(Calculations!T36,'AEO 2023 Table 8'!13:13,0))*10^6</f>
        <v>673099243</v>
      </c>
      <c r="U38" s="5">
        <f>INDEX('AEO 2023 Table 8'!22:22,MATCH(Calculations!U36,'AEO 2023 Table 8'!13:13,0))*10^6</f>
        <v>654486694</v>
      </c>
      <c r="V38" s="5">
        <f>INDEX('AEO 2023 Table 8'!22:22,MATCH(Calculations!V36,'AEO 2023 Table 8'!13:13,0))*10^6</f>
        <v>644631958</v>
      </c>
      <c r="W38" s="5">
        <f>INDEX('AEO 2023 Table 8'!22:22,MATCH(Calculations!W36,'AEO 2023 Table 8'!13:13,0))*10^6</f>
        <v>625429016</v>
      </c>
      <c r="X38" s="5">
        <f>INDEX('AEO 2023 Table 8'!22:22,MATCH(Calculations!X36,'AEO 2023 Table 8'!13:13,0))*10^6</f>
        <v>625598083</v>
      </c>
      <c r="Y38" s="5">
        <f>INDEX('AEO 2023 Table 8'!22:22,MATCH(Calculations!Y36,'AEO 2023 Table 8'!13:13,0))*10^6</f>
        <v>625896912</v>
      </c>
      <c r="Z38" s="5">
        <f>INDEX('AEO 2023 Table 8'!22:22,MATCH(Calculations!Z36,'AEO 2023 Table 8'!13:13,0))*10^6</f>
        <v>626152649</v>
      </c>
      <c r="AA38" s="5">
        <f>INDEX('AEO 2023 Table 8'!22:22,MATCH(Calculations!AA36,'AEO 2023 Table 8'!13:13,0))*10^6</f>
        <v>626436401</v>
      </c>
      <c r="AB38" s="5">
        <f>INDEX('AEO 2023 Table 8'!22:22,MATCH(Calculations!AB36,'AEO 2023 Table 8'!13:13,0))*10^6</f>
        <v>626438843</v>
      </c>
      <c r="AC38" s="5">
        <f>INDEX('AEO 2023 Table 8'!22:22,MATCH(Calculations!AC36,'AEO 2023 Table 8'!13:13,0))*10^6</f>
        <v>626196777</v>
      </c>
      <c r="AD38" s="5">
        <f>INDEX('AEO 2023 Table 8'!22:22,MATCH(Calculations!AD36,'AEO 2023 Table 8'!13:13,0))*10^6</f>
        <v>626002136</v>
      </c>
      <c r="AE38" s="5">
        <f>INDEX('AEO 2023 Table 8'!22:22,MATCH(Calculations!AE36,'AEO 2023 Table 8'!13:13,0))*10^6</f>
        <v>625141296</v>
      </c>
      <c r="AF38" s="5">
        <f>INDEX('AEO 2023 Table 8'!22:22,MATCH(Calculations!AF36,'AEO 2023 Table 8'!13:13,0))*10^6</f>
        <v>625259399</v>
      </c>
      <c r="AG38" s="5">
        <f>INDEX('AEO 2023 Table 8'!22:22,MATCH(Calculations!AG36,'AEO 2023 Table 8'!13:13,0))*10^6</f>
        <v>624860901</v>
      </c>
      <c r="AH38" s="5"/>
      <c r="AI38" s="5"/>
    </row>
    <row r="39" spans="1:35" x14ac:dyDescent="0.75">
      <c r="A39" t="s">
        <v>261</v>
      </c>
      <c r="D39">
        <f t="shared" ref="D39" si="10">D37/D38</f>
        <v>0</v>
      </c>
      <c r="E39">
        <f t="shared" ref="E39:O39" si="11">E37/E38</f>
        <v>1.5544356062906066</v>
      </c>
      <c r="F39">
        <f t="shared" si="11"/>
        <v>1.5311670156123991</v>
      </c>
      <c r="G39">
        <f t="shared" si="11"/>
        <v>1.5201347799126761</v>
      </c>
      <c r="H39">
        <f t="shared" si="11"/>
        <v>1.5340237454347934</v>
      </c>
      <c r="I39">
        <f t="shared" si="11"/>
        <v>1.5490185326926595</v>
      </c>
      <c r="J39">
        <f t="shared" si="11"/>
        <v>0</v>
      </c>
      <c r="K39">
        <f t="shared" si="11"/>
        <v>0</v>
      </c>
      <c r="L39">
        <f t="shared" si="11"/>
        <v>0</v>
      </c>
      <c r="M39">
        <f t="shared" si="11"/>
        <v>0</v>
      </c>
      <c r="N39">
        <f t="shared" si="11"/>
        <v>0</v>
      </c>
      <c r="O39">
        <f t="shared" si="11"/>
        <v>0</v>
      </c>
      <c r="P39">
        <f t="shared" ref="P39:Z39" si="12">P37/P38</f>
        <v>0</v>
      </c>
      <c r="Q39">
        <f t="shared" si="12"/>
        <v>0</v>
      </c>
      <c r="R39">
        <f t="shared" si="12"/>
        <v>0</v>
      </c>
      <c r="S39">
        <f t="shared" si="12"/>
        <v>0</v>
      </c>
      <c r="T39">
        <f t="shared" si="12"/>
        <v>0</v>
      </c>
      <c r="U39">
        <f t="shared" si="12"/>
        <v>0</v>
      </c>
      <c r="V39">
        <f t="shared" si="12"/>
        <v>0</v>
      </c>
      <c r="W39">
        <f t="shared" si="12"/>
        <v>0</v>
      </c>
      <c r="X39">
        <f t="shared" si="12"/>
        <v>0</v>
      </c>
      <c r="Y39">
        <f t="shared" si="12"/>
        <v>0</v>
      </c>
      <c r="Z39">
        <f t="shared" si="12"/>
        <v>0</v>
      </c>
      <c r="AA39">
        <f t="shared" ref="AA39:AG39" si="13">AA37/AA38</f>
        <v>0</v>
      </c>
      <c r="AB39">
        <f t="shared" si="13"/>
        <v>0</v>
      </c>
      <c r="AC39">
        <f t="shared" si="13"/>
        <v>0</v>
      </c>
      <c r="AD39">
        <f t="shared" si="13"/>
        <v>0</v>
      </c>
      <c r="AE39">
        <f t="shared" si="13"/>
        <v>0</v>
      </c>
      <c r="AF39">
        <f t="shared" si="13"/>
        <v>0</v>
      </c>
      <c r="AG39">
        <f t="shared" si="13"/>
        <v>0</v>
      </c>
    </row>
    <row r="41" spans="1:35" x14ac:dyDescent="0.75">
      <c r="A41" s="12" t="s">
        <v>262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c r="AA41" s="12"/>
      <c r="AB41" s="12"/>
      <c r="AC41" s="12"/>
      <c r="AD41" s="12"/>
      <c r="AE41" s="12"/>
      <c r="AF41" s="12"/>
      <c r="AG41" s="12"/>
      <c r="AH41" s="12"/>
      <c r="AI41" s="12"/>
    </row>
    <row r="42" spans="1:35" x14ac:dyDescent="0.75">
      <c r="A42" s="10" t="s">
        <v>226</v>
      </c>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row>
    <row r="43" spans="1:35" ht="13.9" customHeight="1" x14ac:dyDescent="0.75">
      <c r="A43" s="15" t="s">
        <v>234</v>
      </c>
      <c r="B43" t="s">
        <v>0</v>
      </c>
      <c r="D43">
        <v>2021</v>
      </c>
      <c r="E43">
        <v>2022</v>
      </c>
      <c r="F43">
        <v>2023</v>
      </c>
      <c r="G43">
        <v>2024</v>
      </c>
      <c r="H43">
        <v>2025</v>
      </c>
      <c r="I43">
        <v>2026</v>
      </c>
      <c r="J43">
        <v>2027</v>
      </c>
      <c r="K43">
        <v>2028</v>
      </c>
      <c r="L43">
        <v>2029</v>
      </c>
      <c r="M43">
        <v>2030</v>
      </c>
      <c r="N43">
        <v>2031</v>
      </c>
      <c r="O43">
        <v>2032</v>
      </c>
      <c r="P43">
        <v>2033</v>
      </c>
      <c r="Q43">
        <v>2034</v>
      </c>
      <c r="R43">
        <v>2035</v>
      </c>
      <c r="S43">
        <v>2036</v>
      </c>
      <c r="T43">
        <v>2037</v>
      </c>
      <c r="U43">
        <v>2038</v>
      </c>
      <c r="V43">
        <v>2039</v>
      </c>
      <c r="W43">
        <v>2040</v>
      </c>
      <c r="X43">
        <v>2041</v>
      </c>
      <c r="Y43">
        <v>2042</v>
      </c>
      <c r="Z43">
        <v>2043</v>
      </c>
      <c r="AA43">
        <v>2044</v>
      </c>
      <c r="AB43">
        <v>2045</v>
      </c>
      <c r="AC43">
        <v>2046</v>
      </c>
      <c r="AD43">
        <v>2047</v>
      </c>
      <c r="AE43">
        <v>2048</v>
      </c>
      <c r="AF43">
        <v>2049</v>
      </c>
      <c r="AG43">
        <v>2050</v>
      </c>
    </row>
    <row r="44" spans="1:35" x14ac:dyDescent="0.75">
      <c r="A44" t="s">
        <v>267</v>
      </c>
      <c r="B44" t="s">
        <v>298</v>
      </c>
      <c r="C44" s="5"/>
      <c r="D44" s="5">
        <f>'Subsidies Paid'!K15*10^9</f>
        <v>100000000</v>
      </c>
      <c r="E44" s="5">
        <f t="shared" ref="E44:AG44" si="14">D44</f>
        <v>100000000</v>
      </c>
      <c r="F44" s="5">
        <f t="shared" si="14"/>
        <v>100000000</v>
      </c>
      <c r="G44" s="5">
        <f t="shared" si="14"/>
        <v>100000000</v>
      </c>
      <c r="H44" s="5">
        <f t="shared" si="14"/>
        <v>100000000</v>
      </c>
      <c r="I44" s="5">
        <f t="shared" si="14"/>
        <v>100000000</v>
      </c>
      <c r="J44" s="5">
        <f t="shared" si="14"/>
        <v>100000000</v>
      </c>
      <c r="K44" s="5">
        <f t="shared" si="14"/>
        <v>100000000</v>
      </c>
      <c r="L44" s="5">
        <f t="shared" si="14"/>
        <v>100000000</v>
      </c>
      <c r="M44" s="5">
        <f t="shared" si="14"/>
        <v>100000000</v>
      </c>
      <c r="N44" s="5">
        <f t="shared" si="14"/>
        <v>100000000</v>
      </c>
      <c r="O44" s="5">
        <f t="shared" si="14"/>
        <v>100000000</v>
      </c>
      <c r="P44" s="5">
        <f t="shared" si="14"/>
        <v>100000000</v>
      </c>
      <c r="Q44" s="5">
        <f t="shared" si="14"/>
        <v>100000000</v>
      </c>
      <c r="R44" s="5">
        <f t="shared" si="14"/>
        <v>100000000</v>
      </c>
      <c r="S44" s="5">
        <f t="shared" si="14"/>
        <v>100000000</v>
      </c>
      <c r="T44" s="5">
        <f t="shared" si="14"/>
        <v>100000000</v>
      </c>
      <c r="U44" s="5">
        <f t="shared" si="14"/>
        <v>100000000</v>
      </c>
      <c r="V44" s="5">
        <f t="shared" si="14"/>
        <v>100000000</v>
      </c>
      <c r="W44" s="5">
        <f t="shared" si="14"/>
        <v>100000000</v>
      </c>
      <c r="X44" s="5">
        <f t="shared" si="14"/>
        <v>100000000</v>
      </c>
      <c r="Y44" s="5">
        <f t="shared" si="14"/>
        <v>100000000</v>
      </c>
      <c r="Z44" s="5">
        <f t="shared" si="14"/>
        <v>100000000</v>
      </c>
      <c r="AA44" s="5">
        <f t="shared" si="14"/>
        <v>100000000</v>
      </c>
      <c r="AB44" s="5">
        <f t="shared" si="14"/>
        <v>100000000</v>
      </c>
      <c r="AC44" s="5">
        <f t="shared" si="14"/>
        <v>100000000</v>
      </c>
      <c r="AD44" s="5">
        <f t="shared" si="14"/>
        <v>100000000</v>
      </c>
      <c r="AE44" s="5">
        <f t="shared" si="14"/>
        <v>100000000</v>
      </c>
      <c r="AF44" s="5">
        <f t="shared" si="14"/>
        <v>100000000</v>
      </c>
      <c r="AG44" s="5">
        <f t="shared" si="14"/>
        <v>100000000</v>
      </c>
      <c r="AH44" s="5"/>
      <c r="AI44" s="5"/>
    </row>
    <row r="45" spans="1:35" x14ac:dyDescent="0.75">
      <c r="A45" t="s">
        <v>268</v>
      </c>
      <c r="B45" t="s">
        <v>634</v>
      </c>
      <c r="C45" s="5"/>
      <c r="D45" s="5">
        <f>INDEX('AEO 2022 Table 1'!19:19,MATCH(Calculations!D43,'AEO 2022 Table 1'!13:13,0))*10^15</f>
        <v>1.3089978E+16</v>
      </c>
      <c r="E45" s="5">
        <f>INDEX('AEO 2023 Table 1'!19:19,MATCH(Calculations!E43,'AEO 2023 Table 1'!13:13,0))*10^15</f>
        <v>1.1789563E+16</v>
      </c>
      <c r="F45" s="5">
        <f>INDEX('AEO 2023 Table 1'!19:19,MATCH(Calculations!F43,'AEO 2023 Table 1'!13:13,0))*10^15</f>
        <v>1.1071955E+16</v>
      </c>
      <c r="G45" s="5">
        <f>INDEX('AEO 2023 Table 1'!19:19,MATCH(Calculations!G43,'AEO 2023 Table 1'!13:13,0))*10^15</f>
        <v>1.2067057E+16</v>
      </c>
      <c r="H45" s="5">
        <f>INDEX('AEO 2023 Table 1'!19:19,MATCH(Calculations!H43,'AEO 2023 Table 1'!13:13,0))*10^15</f>
        <v>1.1332017E+16</v>
      </c>
      <c r="I45" s="5">
        <f>INDEX('AEO 2023 Table 1'!19:19,MATCH(Calculations!I43,'AEO 2023 Table 1'!13:13,0))*10^15</f>
        <v>1.0370732E+16</v>
      </c>
      <c r="J45" s="5">
        <f>INDEX('AEO 2023 Table 1'!19:19,MATCH(Calculations!J43,'AEO 2023 Table 1'!13:13,0))*10^15</f>
        <v>9303524000000000</v>
      </c>
      <c r="K45" s="5">
        <f>INDEX('AEO 2023 Table 1'!19:19,MATCH(Calculations!K43,'AEO 2023 Table 1'!13:13,0))*10^15</f>
        <v>8355421000000000</v>
      </c>
      <c r="L45" s="5">
        <f>INDEX('AEO 2023 Table 1'!19:19,MATCH(Calculations!L43,'AEO 2023 Table 1'!13:13,0))*10^15</f>
        <v>7463985000000000</v>
      </c>
      <c r="M45" s="5">
        <f>INDEX('AEO 2023 Table 1'!19:19,MATCH(Calculations!M43,'AEO 2023 Table 1'!13:13,0))*10^15</f>
        <v>7094864000000000</v>
      </c>
      <c r="N45" s="5">
        <f>INDEX('AEO 2023 Table 1'!19:19,MATCH(Calculations!N43,'AEO 2023 Table 1'!13:13,0))*10^15</f>
        <v>7063365000000000</v>
      </c>
      <c r="O45" s="5">
        <f>INDEX('AEO 2023 Table 1'!19:19,MATCH(Calculations!O43,'AEO 2023 Table 1'!13:13,0))*10^15</f>
        <v>7113411000000000</v>
      </c>
      <c r="P45" s="5">
        <f>INDEX('AEO 2023 Table 1'!19:19,MATCH(Calculations!P43,'AEO 2023 Table 1'!13:13,0))*10^15</f>
        <v>7082268000000000</v>
      </c>
      <c r="Q45" s="5">
        <f>INDEX('AEO 2023 Table 1'!19:19,MATCH(Calculations!Q43,'AEO 2023 Table 1'!13:13,0))*10^15</f>
        <v>7016970000000000</v>
      </c>
      <c r="R45" s="5">
        <f>INDEX('AEO 2023 Table 1'!19:19,MATCH(Calculations!R43,'AEO 2023 Table 1'!13:13,0))*10^15</f>
        <v>7068785000000000</v>
      </c>
      <c r="S45" s="5">
        <f>INDEX('AEO 2023 Table 1'!19:19,MATCH(Calculations!S43,'AEO 2023 Table 1'!13:13,0))*10^15</f>
        <v>6985933000000000</v>
      </c>
      <c r="T45" s="5">
        <f>INDEX('AEO 2023 Table 1'!19:19,MATCH(Calculations!T43,'AEO 2023 Table 1'!13:13,0))*10^15</f>
        <v>6801968000000000</v>
      </c>
      <c r="U45" s="5">
        <f>INDEX('AEO 2023 Table 1'!19:19,MATCH(Calculations!U43,'AEO 2023 Table 1'!13:13,0))*10^15</f>
        <v>6692012000000000</v>
      </c>
      <c r="V45" s="5">
        <f>INDEX('AEO 2023 Table 1'!19:19,MATCH(Calculations!V43,'AEO 2023 Table 1'!13:13,0))*10^15</f>
        <v>6533113000000000</v>
      </c>
      <c r="W45" s="5">
        <f>INDEX('AEO 2023 Table 1'!19:19,MATCH(Calculations!W43,'AEO 2023 Table 1'!13:13,0))*10^15</f>
        <v>6437759000000000</v>
      </c>
      <c r="X45" s="5">
        <f>INDEX('AEO 2023 Table 1'!19:19,MATCH(Calculations!X43,'AEO 2023 Table 1'!13:13,0))*10^15</f>
        <v>6442639000000000</v>
      </c>
      <c r="Y45" s="5">
        <f>INDEX('AEO 2023 Table 1'!19:19,MATCH(Calculations!Y43,'AEO 2023 Table 1'!13:13,0))*10^15</f>
        <v>6454122000000000</v>
      </c>
      <c r="Z45" s="5">
        <f>INDEX('AEO 2023 Table 1'!19:19,MATCH(Calculations!Z43,'AEO 2023 Table 1'!13:13,0))*10^15</f>
        <v>6363970000000000</v>
      </c>
      <c r="AA45" s="5">
        <f>INDEX('AEO 2023 Table 1'!19:19,MATCH(Calculations!AA43,'AEO 2023 Table 1'!13:13,0))*10^15</f>
        <v>6262532000000000</v>
      </c>
      <c r="AB45" s="5">
        <f>INDEX('AEO 2023 Table 1'!19:19,MATCH(Calculations!AB43,'AEO 2023 Table 1'!13:13,0))*10^15</f>
        <v>6188755000000000</v>
      </c>
      <c r="AC45" s="5">
        <f>INDEX('AEO 2023 Table 1'!19:19,MATCH(Calculations!AC43,'AEO 2023 Table 1'!13:13,0))*10^15</f>
        <v>6119871000000000</v>
      </c>
      <c r="AD45" s="5">
        <f>INDEX('AEO 2023 Table 1'!19:19,MATCH(Calculations!AD43,'AEO 2023 Table 1'!13:13,0))*10^15</f>
        <v>6087613000000000</v>
      </c>
      <c r="AE45" s="5">
        <f>INDEX('AEO 2023 Table 1'!19:19,MATCH(Calculations!AE43,'AEO 2023 Table 1'!13:13,0))*10^15</f>
        <v>6069883000000000</v>
      </c>
      <c r="AF45" s="5">
        <f>INDEX('AEO 2023 Table 1'!19:19,MATCH(Calculations!AF43,'AEO 2023 Table 1'!13:13,0))*10^15</f>
        <v>6032045000000000</v>
      </c>
      <c r="AG45" s="5">
        <f>INDEX('AEO 2023 Table 1'!19:19,MATCH(Calculations!AG43,'AEO 2023 Table 1'!13:13,0))*10^15</f>
        <v>5945596000000000</v>
      </c>
      <c r="AH45" s="5"/>
      <c r="AI45" s="5"/>
    </row>
    <row r="46" spans="1:35" x14ac:dyDescent="0.75">
      <c r="A46" t="s">
        <v>284</v>
      </c>
      <c r="D46">
        <f t="shared" ref="D46" si="15">D44/D45</f>
        <v>7.639432243507209E-9</v>
      </c>
      <c r="E46">
        <f t="shared" ref="E46:O46" si="16">E44/E45</f>
        <v>8.4820785978241937E-9</v>
      </c>
      <c r="F46">
        <f t="shared" si="16"/>
        <v>9.0318286156329205E-9</v>
      </c>
      <c r="G46">
        <f t="shared" si="16"/>
        <v>8.2870247484535797E-9</v>
      </c>
      <c r="H46">
        <f t="shared" si="16"/>
        <v>8.8245543577987918E-9</v>
      </c>
      <c r="I46">
        <f t="shared" si="16"/>
        <v>9.6425208943785254E-9</v>
      </c>
      <c r="J46">
        <f t="shared" si="16"/>
        <v>1.0748615255896583E-8</v>
      </c>
      <c r="K46">
        <f t="shared" si="16"/>
        <v>1.1968277840218943E-8</v>
      </c>
      <c r="L46">
        <f t="shared" si="16"/>
        <v>1.3397668939581202E-8</v>
      </c>
      <c r="M46">
        <f t="shared" si="16"/>
        <v>1.4094702872387688E-8</v>
      </c>
      <c r="N46">
        <f t="shared" si="16"/>
        <v>1.4157558047757691E-8</v>
      </c>
      <c r="O46">
        <f t="shared" si="16"/>
        <v>1.405795335036876E-8</v>
      </c>
      <c r="P46">
        <f t="shared" ref="P46:AG46" si="17">P44/P45</f>
        <v>1.4119770672332648E-8</v>
      </c>
      <c r="Q46">
        <f t="shared" si="17"/>
        <v>1.425116538904969E-8</v>
      </c>
      <c r="R46">
        <f t="shared" si="17"/>
        <v>1.4146702721896336E-8</v>
      </c>
      <c r="S46">
        <f t="shared" si="17"/>
        <v>1.4314480256252099E-8</v>
      </c>
      <c r="T46">
        <f t="shared" si="17"/>
        <v>1.4701627528973968E-8</v>
      </c>
      <c r="U46">
        <f t="shared" si="17"/>
        <v>1.4943188984120171E-8</v>
      </c>
      <c r="V46">
        <f t="shared" si="17"/>
        <v>1.5306638657558807E-8</v>
      </c>
      <c r="W46">
        <f t="shared" si="17"/>
        <v>1.5533355628876447E-8</v>
      </c>
      <c r="X46">
        <f t="shared" si="17"/>
        <v>1.552158983298614E-8</v>
      </c>
      <c r="Y46">
        <f t="shared" si="17"/>
        <v>1.5493974238478915E-8</v>
      </c>
      <c r="Z46">
        <f t="shared" si="17"/>
        <v>1.5713461879927152E-8</v>
      </c>
      <c r="AA46">
        <f t="shared" si="17"/>
        <v>1.5967982279371985E-8</v>
      </c>
      <c r="AB46">
        <f t="shared" si="17"/>
        <v>1.6158338793505319E-8</v>
      </c>
      <c r="AC46">
        <f t="shared" si="17"/>
        <v>1.6340213707118991E-8</v>
      </c>
      <c r="AD46">
        <f t="shared" si="17"/>
        <v>1.6426799798213192E-8</v>
      </c>
      <c r="AE46">
        <f t="shared" si="17"/>
        <v>1.6474782133362373E-8</v>
      </c>
      <c r="AF46">
        <f t="shared" si="17"/>
        <v>1.6578125660534693E-8</v>
      </c>
      <c r="AG46">
        <f t="shared" si="17"/>
        <v>1.6819171702887314E-8</v>
      </c>
    </row>
    <row r="48" spans="1:35" x14ac:dyDescent="0.75">
      <c r="A48" s="15" t="s">
        <v>247</v>
      </c>
    </row>
    <row r="49" spans="1:35" x14ac:dyDescent="0.75">
      <c r="A49" t="s">
        <v>267</v>
      </c>
      <c r="B49" t="s">
        <v>298</v>
      </c>
      <c r="C49" s="5"/>
      <c r="D49" s="5">
        <f>'Subsidies Paid'!H14</f>
        <v>53000000</v>
      </c>
      <c r="E49" s="5"/>
      <c r="F49" s="5"/>
      <c r="G49" s="5"/>
      <c r="H49" s="5"/>
      <c r="I49" s="5"/>
      <c r="J49" s="5"/>
      <c r="K49" s="5"/>
      <c r="L49" s="5"/>
      <c r="M49" s="5"/>
      <c r="N49" s="5"/>
      <c r="O49" s="5"/>
      <c r="P49" s="5"/>
      <c r="Q49" s="5"/>
      <c r="R49" s="5"/>
      <c r="S49" s="5"/>
      <c r="T49" s="5"/>
      <c r="U49" s="5"/>
      <c r="V49" s="5"/>
      <c r="W49" s="5"/>
      <c r="X49" s="5"/>
      <c r="Y49" s="5"/>
      <c r="Z49" s="5"/>
      <c r="AA49" s="5"/>
      <c r="AB49" s="5"/>
      <c r="AC49" s="5"/>
      <c r="AD49" s="5"/>
      <c r="AE49" s="5"/>
      <c r="AF49" s="5"/>
      <c r="AG49" s="5"/>
      <c r="AH49" s="5"/>
      <c r="AI49" s="5"/>
    </row>
    <row r="50" spans="1:35" x14ac:dyDescent="0.75">
      <c r="A50" t="s">
        <v>268</v>
      </c>
      <c r="B50" t="s">
        <v>259</v>
      </c>
      <c r="C50" s="5"/>
      <c r="D50" s="5">
        <f>INDEX('AEO 2022 Table 1'!19:19,MATCH(Calculations!D43,'AEO 2022 Table 1'!13:13,0))*10^15</f>
        <v>1.3089978E+16</v>
      </c>
      <c r="E50" s="5"/>
      <c r="F50" s="5"/>
      <c r="G50" s="5"/>
      <c r="H50" s="5"/>
      <c r="I50" s="5"/>
      <c r="J50" s="5"/>
      <c r="K50" s="5"/>
      <c r="L50" s="5"/>
      <c r="M50" s="5"/>
      <c r="N50" s="5"/>
      <c r="O50" s="5"/>
      <c r="P50" s="5"/>
      <c r="Q50" s="5"/>
      <c r="R50" s="5"/>
      <c r="S50" s="5"/>
      <c r="T50" s="5"/>
      <c r="U50" s="5"/>
      <c r="V50" s="5"/>
      <c r="W50" s="5"/>
      <c r="X50" s="5"/>
      <c r="Y50" s="5"/>
      <c r="Z50" s="5"/>
      <c r="AA50" s="5"/>
      <c r="AB50" s="5"/>
      <c r="AC50" s="5"/>
      <c r="AD50" s="5"/>
      <c r="AE50" s="5"/>
      <c r="AF50" s="5"/>
      <c r="AG50" s="5"/>
      <c r="AH50" s="5"/>
      <c r="AI50" s="5"/>
    </row>
    <row r="51" spans="1:35" x14ac:dyDescent="0.75">
      <c r="A51" t="s">
        <v>284</v>
      </c>
      <c r="C51" s="5"/>
      <c r="D51" s="5">
        <f>D49/D50</f>
        <v>4.0488990890588205E-9</v>
      </c>
      <c r="E51" s="5">
        <f>D51</f>
        <v>4.0488990890588205E-9</v>
      </c>
      <c r="F51">
        <f t="shared" ref="F51:AG51" si="18">E51</f>
        <v>4.0488990890588205E-9</v>
      </c>
      <c r="G51">
        <f t="shared" si="18"/>
        <v>4.0488990890588205E-9</v>
      </c>
      <c r="H51">
        <f t="shared" si="18"/>
        <v>4.0488990890588205E-9</v>
      </c>
      <c r="I51">
        <f t="shared" si="18"/>
        <v>4.0488990890588205E-9</v>
      </c>
      <c r="J51">
        <f t="shared" si="18"/>
        <v>4.0488990890588205E-9</v>
      </c>
      <c r="K51">
        <f t="shared" si="18"/>
        <v>4.0488990890588205E-9</v>
      </c>
      <c r="L51">
        <f t="shared" si="18"/>
        <v>4.0488990890588205E-9</v>
      </c>
      <c r="M51">
        <f t="shared" si="18"/>
        <v>4.0488990890588205E-9</v>
      </c>
      <c r="N51">
        <f t="shared" si="18"/>
        <v>4.0488990890588205E-9</v>
      </c>
      <c r="O51">
        <f t="shared" si="18"/>
        <v>4.0488990890588205E-9</v>
      </c>
      <c r="P51">
        <f t="shared" si="18"/>
        <v>4.0488990890588205E-9</v>
      </c>
      <c r="Q51">
        <f t="shared" si="18"/>
        <v>4.0488990890588205E-9</v>
      </c>
      <c r="R51">
        <f t="shared" si="18"/>
        <v>4.0488990890588205E-9</v>
      </c>
      <c r="S51">
        <f t="shared" si="18"/>
        <v>4.0488990890588205E-9</v>
      </c>
      <c r="T51">
        <f t="shared" si="18"/>
        <v>4.0488990890588205E-9</v>
      </c>
      <c r="U51">
        <f t="shared" si="18"/>
        <v>4.0488990890588205E-9</v>
      </c>
      <c r="V51">
        <f t="shared" si="18"/>
        <v>4.0488990890588205E-9</v>
      </c>
      <c r="W51">
        <f t="shared" si="18"/>
        <v>4.0488990890588205E-9</v>
      </c>
      <c r="X51">
        <f t="shared" si="18"/>
        <v>4.0488990890588205E-9</v>
      </c>
      <c r="Y51">
        <f t="shared" si="18"/>
        <v>4.0488990890588205E-9</v>
      </c>
      <c r="Z51">
        <f t="shared" si="18"/>
        <v>4.0488990890588205E-9</v>
      </c>
      <c r="AA51">
        <f t="shared" si="18"/>
        <v>4.0488990890588205E-9</v>
      </c>
      <c r="AB51">
        <f t="shared" si="18"/>
        <v>4.0488990890588205E-9</v>
      </c>
      <c r="AC51">
        <f t="shared" si="18"/>
        <v>4.0488990890588205E-9</v>
      </c>
      <c r="AD51">
        <f t="shared" si="18"/>
        <v>4.0488990890588205E-9</v>
      </c>
      <c r="AE51">
        <f t="shared" si="18"/>
        <v>4.0488990890588205E-9</v>
      </c>
      <c r="AF51">
        <f t="shared" si="18"/>
        <v>4.0488990890588205E-9</v>
      </c>
      <c r="AG51">
        <f t="shared" si="18"/>
        <v>4.0488990890588205E-9</v>
      </c>
    </row>
    <row r="53" spans="1:35" x14ac:dyDescent="0.75">
      <c r="A53" s="10" t="s">
        <v>269</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x14ac:dyDescent="0.75">
      <c r="A54" s="15" t="s">
        <v>30</v>
      </c>
      <c r="B54" t="s">
        <v>0</v>
      </c>
      <c r="D54">
        <v>2021</v>
      </c>
      <c r="E54">
        <v>2022</v>
      </c>
      <c r="F54">
        <v>2023</v>
      </c>
      <c r="G54">
        <v>2024</v>
      </c>
      <c r="H54">
        <v>2025</v>
      </c>
      <c r="I54">
        <v>2026</v>
      </c>
      <c r="J54">
        <v>2027</v>
      </c>
      <c r="K54">
        <v>2028</v>
      </c>
      <c r="L54">
        <v>2029</v>
      </c>
      <c r="M54">
        <v>2030</v>
      </c>
      <c r="N54">
        <v>2031</v>
      </c>
      <c r="O54">
        <v>2032</v>
      </c>
      <c r="P54">
        <v>2033</v>
      </c>
      <c r="Q54">
        <v>2034</v>
      </c>
      <c r="R54">
        <v>2035</v>
      </c>
      <c r="S54">
        <v>2036</v>
      </c>
      <c r="T54">
        <v>2037</v>
      </c>
      <c r="U54">
        <v>2038</v>
      </c>
      <c r="V54">
        <v>2039</v>
      </c>
      <c r="W54">
        <v>2040</v>
      </c>
      <c r="X54">
        <v>2041</v>
      </c>
      <c r="Y54">
        <v>2042</v>
      </c>
      <c r="Z54">
        <v>2043</v>
      </c>
      <c r="AA54">
        <v>2044</v>
      </c>
      <c r="AB54">
        <v>2045</v>
      </c>
      <c r="AC54">
        <v>2046</v>
      </c>
      <c r="AD54">
        <v>2047</v>
      </c>
      <c r="AE54">
        <v>2048</v>
      </c>
      <c r="AF54">
        <v>2049</v>
      </c>
      <c r="AG54">
        <v>2050</v>
      </c>
    </row>
    <row r="55" spans="1:35" x14ac:dyDescent="0.75">
      <c r="A55" t="s">
        <v>276</v>
      </c>
      <c r="B55" t="s">
        <v>298</v>
      </c>
      <c r="C55" s="5"/>
      <c r="D55" s="5">
        <f>'Subsidies Paid'!J17*10^9</f>
        <v>1620000000.0000002</v>
      </c>
      <c r="E55" s="5">
        <f t="shared" ref="E55:AG55" si="19">D55</f>
        <v>1620000000.0000002</v>
      </c>
      <c r="F55" s="5">
        <f t="shared" si="19"/>
        <v>1620000000.0000002</v>
      </c>
      <c r="G55" s="5">
        <f t="shared" si="19"/>
        <v>1620000000.0000002</v>
      </c>
      <c r="H55" s="5">
        <f t="shared" si="19"/>
        <v>1620000000.0000002</v>
      </c>
      <c r="I55" s="5">
        <f t="shared" si="19"/>
        <v>1620000000.0000002</v>
      </c>
      <c r="J55" s="5">
        <f t="shared" si="19"/>
        <v>1620000000.0000002</v>
      </c>
      <c r="K55" s="5">
        <f t="shared" si="19"/>
        <v>1620000000.0000002</v>
      </c>
      <c r="L55" s="5">
        <f t="shared" si="19"/>
        <v>1620000000.0000002</v>
      </c>
      <c r="M55" s="5">
        <f t="shared" si="19"/>
        <v>1620000000.0000002</v>
      </c>
      <c r="N55" s="5">
        <f t="shared" si="19"/>
        <v>1620000000.0000002</v>
      </c>
      <c r="O55" s="5">
        <f t="shared" si="19"/>
        <v>1620000000.0000002</v>
      </c>
      <c r="P55" s="5">
        <f t="shared" si="19"/>
        <v>1620000000.0000002</v>
      </c>
      <c r="Q55" s="5">
        <f t="shared" si="19"/>
        <v>1620000000.0000002</v>
      </c>
      <c r="R55" s="5">
        <f t="shared" si="19"/>
        <v>1620000000.0000002</v>
      </c>
      <c r="S55" s="5">
        <f t="shared" si="19"/>
        <v>1620000000.0000002</v>
      </c>
      <c r="T55" s="5">
        <f t="shared" si="19"/>
        <v>1620000000.0000002</v>
      </c>
      <c r="U55" s="5">
        <f t="shared" si="19"/>
        <v>1620000000.0000002</v>
      </c>
      <c r="V55" s="5">
        <f t="shared" si="19"/>
        <v>1620000000.0000002</v>
      </c>
      <c r="W55" s="5">
        <f t="shared" si="19"/>
        <v>1620000000.0000002</v>
      </c>
      <c r="X55" s="5">
        <f t="shared" si="19"/>
        <v>1620000000.0000002</v>
      </c>
      <c r="Y55" s="5">
        <f t="shared" si="19"/>
        <v>1620000000.0000002</v>
      </c>
      <c r="Z55" s="5">
        <f t="shared" si="19"/>
        <v>1620000000.0000002</v>
      </c>
      <c r="AA55" s="5">
        <f t="shared" si="19"/>
        <v>1620000000.0000002</v>
      </c>
      <c r="AB55" s="5">
        <f t="shared" si="19"/>
        <v>1620000000.0000002</v>
      </c>
      <c r="AC55" s="5">
        <f t="shared" si="19"/>
        <v>1620000000.0000002</v>
      </c>
      <c r="AD55" s="5">
        <f t="shared" si="19"/>
        <v>1620000000.0000002</v>
      </c>
      <c r="AE55" s="5">
        <f t="shared" si="19"/>
        <v>1620000000.0000002</v>
      </c>
      <c r="AF55" s="5">
        <f t="shared" si="19"/>
        <v>1620000000.0000002</v>
      </c>
      <c r="AG55" s="5">
        <f t="shared" si="19"/>
        <v>1620000000.0000002</v>
      </c>
      <c r="AH55" s="5"/>
      <c r="AI55" s="5"/>
    </row>
    <row r="56" spans="1:35" x14ac:dyDescent="0.75">
      <c r="A56" t="s">
        <v>270</v>
      </c>
      <c r="B56" t="s">
        <v>634</v>
      </c>
      <c r="C56" s="5"/>
      <c r="D56" s="5">
        <f>INDEX('AEO 2022 Table 1'!18:18,MATCH(Calculations!D43,'AEO 2022 Table 1'!13:13,0))*10^15</f>
        <v>3.5682777E+16</v>
      </c>
      <c r="E56" s="5">
        <f>INDEX('AEO 2023 Table 1'!18:18,MATCH(Calculations!E43,'AEO 2023 Table 1'!13:13,0))*10^15</f>
        <v>3.7814274E+16</v>
      </c>
      <c r="F56" s="5">
        <f>INDEX('AEO 2023 Table 1'!18:18,MATCH(Calculations!F43,'AEO 2023 Table 1'!13:13,0))*10^15</f>
        <v>3.7835823E+16</v>
      </c>
      <c r="G56" s="5">
        <f>INDEX('AEO 2023 Table 1'!18:18,MATCH(Calculations!G43,'AEO 2023 Table 1'!13:13,0))*10^15</f>
        <v>3.6882996E+16</v>
      </c>
      <c r="H56" s="5">
        <f>INDEX('AEO 2023 Table 1'!18:18,MATCH(Calculations!H43,'AEO 2023 Table 1'!13:13,0))*10^15</f>
        <v>3.7047318E+16</v>
      </c>
      <c r="I56" s="5">
        <f>INDEX('AEO 2023 Table 1'!18:18,MATCH(Calculations!I43,'AEO 2023 Table 1'!13:13,0))*10^15</f>
        <v>3.7522251E+16</v>
      </c>
      <c r="J56" s="5">
        <f>INDEX('AEO 2023 Table 1'!18:18,MATCH(Calculations!J43,'AEO 2023 Table 1'!13:13,0))*10^15</f>
        <v>3.7473186E+16</v>
      </c>
      <c r="K56" s="5">
        <f>INDEX('AEO 2023 Table 1'!18:18,MATCH(Calculations!K43,'AEO 2023 Table 1'!13:13,0))*10^15</f>
        <v>3.7786018E+16</v>
      </c>
      <c r="L56" s="5">
        <f>INDEX('AEO 2023 Table 1'!18:18,MATCH(Calculations!L43,'AEO 2023 Table 1'!13:13,0))*10^15</f>
        <v>3.8036835E+16</v>
      </c>
      <c r="M56" s="5">
        <f>INDEX('AEO 2023 Table 1'!18:18,MATCH(Calculations!M43,'AEO 2023 Table 1'!13:13,0))*10^15</f>
        <v>3.8406055E+16</v>
      </c>
      <c r="N56" s="5">
        <f>INDEX('AEO 2023 Table 1'!18:18,MATCH(Calculations!N43,'AEO 2023 Table 1'!13:13,0))*10^15</f>
        <v>3.8853168E+16</v>
      </c>
      <c r="O56" s="5">
        <f>INDEX('AEO 2023 Table 1'!18:18,MATCH(Calculations!O43,'AEO 2023 Table 1'!13:13,0))*10^15</f>
        <v>3.9378105E+16</v>
      </c>
      <c r="P56" s="5">
        <f>INDEX('AEO 2023 Table 1'!18:18,MATCH(Calculations!P43,'AEO 2023 Table 1'!13:13,0))*10^15</f>
        <v>3.9977421E+16</v>
      </c>
      <c r="Q56" s="5">
        <f>INDEX('AEO 2023 Table 1'!18:18,MATCH(Calculations!Q43,'AEO 2023 Table 1'!13:13,0))*10^15</f>
        <v>4.0490608E+16</v>
      </c>
      <c r="R56" s="5">
        <f>INDEX('AEO 2023 Table 1'!18:18,MATCH(Calculations!R43,'AEO 2023 Table 1'!13:13,0))*10^15</f>
        <v>4.0958794E+16</v>
      </c>
      <c r="S56" s="5">
        <f>INDEX('AEO 2023 Table 1'!18:18,MATCH(Calculations!S43,'AEO 2023 Table 1'!13:13,0))*10^15</f>
        <v>4.1332081E+16</v>
      </c>
      <c r="T56" s="5">
        <f>INDEX('AEO 2023 Table 1'!18:18,MATCH(Calculations!T43,'AEO 2023 Table 1'!13:13,0))*10^15</f>
        <v>4.1707432E+16</v>
      </c>
      <c r="U56" s="5">
        <f>INDEX('AEO 2023 Table 1'!18:18,MATCH(Calculations!U43,'AEO 2023 Table 1'!13:13,0))*10^15</f>
        <v>4.1989216E+16</v>
      </c>
      <c r="V56" s="5">
        <f>INDEX('AEO 2023 Table 1'!18:18,MATCH(Calculations!V43,'AEO 2023 Table 1'!13:13,0))*10^15</f>
        <v>4.2240601E+16</v>
      </c>
      <c r="W56" s="5">
        <f>INDEX('AEO 2023 Table 1'!18:18,MATCH(Calculations!W43,'AEO 2023 Table 1'!13:13,0))*10^15</f>
        <v>4.238311E+16</v>
      </c>
      <c r="X56" s="5">
        <f>INDEX('AEO 2023 Table 1'!18:18,MATCH(Calculations!X43,'AEO 2023 Table 1'!13:13,0))*10^15</f>
        <v>4.2506451E+16</v>
      </c>
      <c r="Y56" s="5">
        <f>INDEX('AEO 2023 Table 1'!18:18,MATCH(Calculations!Y43,'AEO 2023 Table 1'!13:13,0))*10^15</f>
        <v>4.2687958E+16</v>
      </c>
      <c r="Z56" s="5">
        <f>INDEX('AEO 2023 Table 1'!18:18,MATCH(Calculations!Z43,'AEO 2023 Table 1'!13:13,0))*10^15</f>
        <v>4.2804451E+16</v>
      </c>
      <c r="AA56" s="5">
        <f>INDEX('AEO 2023 Table 1'!18:18,MATCH(Calculations!AA43,'AEO 2023 Table 1'!13:13,0))*10^15</f>
        <v>4.2884609E+16</v>
      </c>
      <c r="AB56" s="5">
        <f>INDEX('AEO 2023 Table 1'!18:18,MATCH(Calculations!AB43,'AEO 2023 Table 1'!13:13,0))*10^15</f>
        <v>4.3041492E+16</v>
      </c>
      <c r="AC56" s="5">
        <f>INDEX('AEO 2023 Table 1'!18:18,MATCH(Calculations!AC43,'AEO 2023 Table 1'!13:13,0))*10^15</f>
        <v>4.2870251E+16</v>
      </c>
      <c r="AD56" s="5">
        <f>INDEX('AEO 2023 Table 1'!18:18,MATCH(Calculations!AD43,'AEO 2023 Table 1'!13:13,0))*10^15</f>
        <v>4.3082157E+16</v>
      </c>
      <c r="AE56" s="5">
        <f>INDEX('AEO 2023 Table 1'!18:18,MATCH(Calculations!AE43,'AEO 2023 Table 1'!13:13,0))*10^15</f>
        <v>4.3152935E+16</v>
      </c>
      <c r="AF56" s="5">
        <f>INDEX('AEO 2023 Table 1'!18:18,MATCH(Calculations!AF43,'AEO 2023 Table 1'!13:13,0))*10^15</f>
        <v>4.3235588E+16</v>
      </c>
      <c r="AG56" s="5">
        <f>INDEX('AEO 2023 Table 1'!18:18,MATCH(Calculations!AG43,'AEO 2023 Table 1'!13:13,0))*10^15</f>
        <v>4.3621796E+16</v>
      </c>
      <c r="AH56" s="5"/>
      <c r="AI56" s="5"/>
    </row>
    <row r="57" spans="1:35" x14ac:dyDescent="0.75">
      <c r="A57" t="s">
        <v>277</v>
      </c>
      <c r="B57" t="s">
        <v>634</v>
      </c>
      <c r="C57" s="5"/>
      <c r="D57" s="5">
        <f>SUM(INDEX('AEO 2022 Table 1'!16:17,0,MATCH(Calculations!D43,'AEO 2022 Table 1'!13:13,0)))*10^15</f>
        <v>3.0179702000000004E+16</v>
      </c>
      <c r="E57" s="5">
        <f>SUM(INDEX('AEO 2023 Table 1'!16:17,0,MATCH(Calculations!E43,'AEO 2023 Table 1'!13:13,0)))*10^15</f>
        <v>3.2355485E+16</v>
      </c>
      <c r="F57" s="5">
        <f>SUM(INDEX('AEO 2023 Table 1'!16:17,0,MATCH(Calculations!F43,'AEO 2023 Table 1'!13:13,0)))*10^15</f>
        <v>3.3740817E+16</v>
      </c>
      <c r="G57" s="5">
        <f>SUM(INDEX('AEO 2023 Table 1'!16:17,0,MATCH(Calculations!G43,'AEO 2023 Table 1'!13:13,0)))*10^15</f>
        <v>3.461716E+16</v>
      </c>
      <c r="H57" s="5">
        <f>SUM(INDEX('AEO 2023 Table 1'!16:17,0,MATCH(Calculations!H43,'AEO 2023 Table 1'!13:13,0)))*10^15</f>
        <v>3.5000308000000004E+16</v>
      </c>
      <c r="I57" s="5">
        <f>SUM(INDEX('AEO 2023 Table 1'!16:17,0,MATCH(Calculations!I43,'AEO 2023 Table 1'!13:13,0)))*10^15</f>
        <v>3.5533997999999996E+16</v>
      </c>
      <c r="J57" s="5">
        <f>SUM(INDEX('AEO 2023 Table 1'!16:17,0,MATCH(Calculations!J43,'AEO 2023 Table 1'!13:13,0)))*10^15</f>
        <v>3.5616770000000004E+16</v>
      </c>
      <c r="K57" s="5">
        <f>SUM(INDEX('AEO 2023 Table 1'!16:17,0,MATCH(Calculations!K43,'AEO 2023 Table 1'!13:13,0)))*10^15</f>
        <v>3.5873631000000004E+16</v>
      </c>
      <c r="L57" s="5">
        <f>SUM(INDEX('AEO 2023 Table 1'!16:17,0,MATCH(Calculations!L43,'AEO 2023 Table 1'!13:13,0)))*10^15</f>
        <v>3.5733719E+16</v>
      </c>
      <c r="M57" s="5">
        <f>SUM(INDEX('AEO 2023 Table 1'!16:17,0,MATCH(Calculations!M43,'AEO 2023 Table 1'!13:13,0)))*10^15</f>
        <v>3.5716667E+16</v>
      </c>
      <c r="N57" s="5">
        <f>SUM(INDEX('AEO 2023 Table 1'!16:17,0,MATCH(Calculations!N43,'AEO 2023 Table 1'!13:13,0)))*10^15</f>
        <v>3.5545387000000004E+16</v>
      </c>
      <c r="O57" s="5">
        <f>SUM(INDEX('AEO 2023 Table 1'!16:17,0,MATCH(Calculations!O43,'AEO 2023 Table 1'!13:13,0)))*10^15</f>
        <v>3.5679352E+16</v>
      </c>
      <c r="P57" s="5">
        <f>SUM(INDEX('AEO 2023 Table 1'!16:17,0,MATCH(Calculations!P43,'AEO 2023 Table 1'!13:13,0)))*10^15</f>
        <v>3.579441E+16</v>
      </c>
      <c r="Q57" s="5">
        <f>SUM(INDEX('AEO 2023 Table 1'!16:17,0,MATCH(Calculations!Q43,'AEO 2023 Table 1'!13:13,0)))*10^15</f>
        <v>3.5805981000000004E+16</v>
      </c>
      <c r="R57" s="5">
        <f>SUM(INDEX('AEO 2023 Table 1'!16:17,0,MATCH(Calculations!R43,'AEO 2023 Table 1'!13:13,0)))*10^15</f>
        <v>3.5794215E+16</v>
      </c>
      <c r="S57" s="5">
        <f>SUM(INDEX('AEO 2023 Table 1'!16:17,0,MATCH(Calculations!S43,'AEO 2023 Table 1'!13:13,0)))*10^15</f>
        <v>3.5788567999999996E+16</v>
      </c>
      <c r="T57" s="5">
        <f>SUM(INDEX('AEO 2023 Table 1'!16:17,0,MATCH(Calculations!T43,'AEO 2023 Table 1'!13:13,0)))*10^15</f>
        <v>3.5803458E+16</v>
      </c>
      <c r="U57" s="5">
        <f>SUM(INDEX('AEO 2023 Table 1'!16:17,0,MATCH(Calculations!U43,'AEO 2023 Table 1'!13:13,0)))*10^15</f>
        <v>3.5698186999999996E+16</v>
      </c>
      <c r="V57" s="5">
        <f>SUM(INDEX('AEO 2023 Table 1'!16:17,0,MATCH(Calculations!V43,'AEO 2023 Table 1'!13:13,0)))*10^15</f>
        <v>3.5715210999999996E+16</v>
      </c>
      <c r="W57" s="5">
        <f>SUM(INDEX('AEO 2023 Table 1'!16:17,0,MATCH(Calculations!W43,'AEO 2023 Table 1'!13:13,0)))*10^15</f>
        <v>3.5489804E+16</v>
      </c>
      <c r="X57" s="5">
        <f>SUM(INDEX('AEO 2023 Table 1'!16:17,0,MATCH(Calculations!X43,'AEO 2023 Table 1'!13:13,0)))*10^15</f>
        <v>3.5256639E+16</v>
      </c>
      <c r="Y57" s="5">
        <f>SUM(INDEX('AEO 2023 Table 1'!16:17,0,MATCH(Calculations!Y43,'AEO 2023 Table 1'!13:13,0)))*10^15</f>
        <v>3.5461591999999996E+16</v>
      </c>
      <c r="Z57" s="5">
        <f>SUM(INDEX('AEO 2023 Table 1'!16:17,0,MATCH(Calculations!Z43,'AEO 2023 Table 1'!13:13,0)))*10^15</f>
        <v>3.5729228E+16</v>
      </c>
      <c r="AA57" s="5">
        <f>SUM(INDEX('AEO 2023 Table 1'!16:17,0,MATCH(Calculations!AA43,'AEO 2023 Table 1'!13:13,0)))*10^15</f>
        <v>3.607432E+16</v>
      </c>
      <c r="AB57" s="5">
        <f>SUM(INDEX('AEO 2023 Table 1'!16:17,0,MATCH(Calculations!AB43,'AEO 2023 Table 1'!13:13,0)))*10^15</f>
        <v>3.6188941E+16</v>
      </c>
      <c r="AC57" s="5">
        <f>SUM(INDEX('AEO 2023 Table 1'!16:17,0,MATCH(Calculations!AC43,'AEO 2023 Table 1'!13:13,0)))*10^15</f>
        <v>3.6311526E+16</v>
      </c>
      <c r="AD57" s="5">
        <f>SUM(INDEX('AEO 2023 Table 1'!16:17,0,MATCH(Calculations!AD43,'AEO 2023 Table 1'!13:13,0)))*10^15</f>
        <v>3.6143656E+16</v>
      </c>
      <c r="AE57" s="5">
        <f>SUM(INDEX('AEO 2023 Table 1'!16:17,0,MATCH(Calculations!AE43,'AEO 2023 Table 1'!13:13,0)))*10^15</f>
        <v>3.6267134E+16</v>
      </c>
      <c r="AF57" s="5">
        <f>SUM(INDEX('AEO 2023 Table 1'!16:17,0,MATCH(Calculations!AF43,'AEO 2023 Table 1'!13:13,0)))*10^15</f>
        <v>3.6602768E+16</v>
      </c>
      <c r="AG57" s="5">
        <f>SUM(INDEX('AEO 2023 Table 1'!16:17,0,MATCH(Calculations!AG43,'AEO 2023 Table 1'!13:13,0)))*10^15</f>
        <v>3.6701269E+16</v>
      </c>
      <c r="AH57" s="5"/>
      <c r="AI57" s="5"/>
    </row>
    <row r="58" spans="1:35" x14ac:dyDescent="0.75">
      <c r="A58" t="s">
        <v>283</v>
      </c>
      <c r="C58" s="5"/>
      <c r="D58" s="5">
        <f>D55*(D56/SUM(D56:D57))/D56</f>
        <v>2.4596705508154352E-8</v>
      </c>
      <c r="E58" s="5">
        <f t="shared" ref="E58:O58" si="20">E55*(E56/SUM(E56:E57))/E56</f>
        <v>2.308686851838839E-8</v>
      </c>
      <c r="F58" s="5">
        <f t="shared" si="20"/>
        <v>2.2633082525248467E-8</v>
      </c>
      <c r="G58" s="5">
        <f t="shared" si="20"/>
        <v>2.2657293223248358E-8</v>
      </c>
      <c r="H58" s="5">
        <f t="shared" si="20"/>
        <v>2.2485126713266033E-8</v>
      </c>
      <c r="I58" s="5">
        <f t="shared" si="20"/>
        <v>2.2174694460428707E-8</v>
      </c>
      <c r="J58" s="5">
        <f t="shared" si="20"/>
        <v>2.216446812473112E-8</v>
      </c>
      <c r="K58" s="5">
        <f t="shared" si="20"/>
        <v>2.199304533748186E-8</v>
      </c>
      <c r="L58" s="5">
        <f t="shared" si="20"/>
        <v>2.1959981485295612E-8</v>
      </c>
      <c r="M58" s="5">
        <f t="shared" si="20"/>
        <v>2.1855646369813569E-8</v>
      </c>
      <c r="N58" s="5">
        <f t="shared" si="20"/>
        <v>2.1774616455924452E-8</v>
      </c>
      <c r="O58" s="5">
        <f t="shared" si="20"/>
        <v>2.1583465051313956E-8</v>
      </c>
      <c r="P58" s="5">
        <f t="shared" ref="P58:AG58" si="21">P55*(P56/SUM(P56:P57))/P56</f>
        <v>2.1379976946841896E-8</v>
      </c>
      <c r="Q58" s="5">
        <f t="shared" si="21"/>
        <v>2.1232928250567009E-8</v>
      </c>
      <c r="R58" s="5">
        <f t="shared" si="21"/>
        <v>2.1106664365432242E-8</v>
      </c>
      <c r="S58" s="5">
        <f t="shared" si="21"/>
        <v>2.1006047290914271E-8</v>
      </c>
      <c r="T58" s="5">
        <f t="shared" si="21"/>
        <v>2.0900288978748666E-8</v>
      </c>
      <c r="U58" s="5">
        <f t="shared" si="21"/>
        <v>2.085280157968468E-8</v>
      </c>
      <c r="V58" s="5">
        <f t="shared" si="21"/>
        <v>2.0781003474121984E-8</v>
      </c>
      <c r="W58" s="5">
        <f t="shared" si="21"/>
        <v>2.0803125461569351E-8</v>
      </c>
      <c r="X58" s="5">
        <f t="shared" si="21"/>
        <v>2.0832505498431201E-8</v>
      </c>
      <c r="Y58" s="5">
        <f t="shared" si="21"/>
        <v>2.0729485966329943E-8</v>
      </c>
      <c r="Z58" s="5">
        <f t="shared" si="21"/>
        <v>2.0628092566502587E-8</v>
      </c>
      <c r="AA58" s="5">
        <f t="shared" si="21"/>
        <v>2.0516995614264223E-8</v>
      </c>
      <c r="AB58" s="5">
        <f t="shared" si="21"/>
        <v>2.0446688711142096E-8</v>
      </c>
      <c r="AC58" s="5">
        <f t="shared" si="21"/>
        <v>2.0459252890977684E-8</v>
      </c>
      <c r="AD58" s="5">
        <f t="shared" si="21"/>
        <v>2.0447881046042409E-8</v>
      </c>
      <c r="AE58" s="5">
        <f t="shared" si="21"/>
        <v>2.0397866942170499E-8</v>
      </c>
      <c r="AF58" s="5">
        <f t="shared" si="21"/>
        <v>2.0290998977984971E-8</v>
      </c>
      <c r="AG58" s="5">
        <f t="shared" si="21"/>
        <v>2.0168553079990165E-8</v>
      </c>
      <c r="AH58" s="5"/>
      <c r="AI58" s="5"/>
    </row>
    <row r="60" spans="1:35" x14ac:dyDescent="0.75">
      <c r="A60" s="15" t="s">
        <v>31</v>
      </c>
    </row>
    <row r="61" spans="1:35" x14ac:dyDescent="0.75">
      <c r="A61" t="s">
        <v>276</v>
      </c>
      <c r="B61" t="s">
        <v>298</v>
      </c>
      <c r="C61" s="5"/>
      <c r="D61" s="5">
        <f>'Subsidies Paid'!J18*10^9</f>
        <v>140000000</v>
      </c>
      <c r="E61" s="5">
        <f t="shared" ref="E61:O61" si="22">D61</f>
        <v>140000000</v>
      </c>
      <c r="F61" s="5">
        <f t="shared" si="22"/>
        <v>140000000</v>
      </c>
      <c r="G61" s="5">
        <f t="shared" si="22"/>
        <v>140000000</v>
      </c>
      <c r="H61" s="5">
        <f t="shared" si="22"/>
        <v>140000000</v>
      </c>
      <c r="I61" s="5">
        <f t="shared" si="22"/>
        <v>140000000</v>
      </c>
      <c r="J61" s="5">
        <f t="shared" si="22"/>
        <v>140000000</v>
      </c>
      <c r="K61" s="5">
        <f t="shared" si="22"/>
        <v>140000000</v>
      </c>
      <c r="L61" s="5">
        <f t="shared" si="22"/>
        <v>140000000</v>
      </c>
      <c r="M61" s="5">
        <f t="shared" si="22"/>
        <v>140000000</v>
      </c>
      <c r="N61" s="5">
        <f t="shared" si="22"/>
        <v>140000000</v>
      </c>
      <c r="O61" s="5">
        <f t="shared" si="22"/>
        <v>140000000</v>
      </c>
      <c r="P61" s="5">
        <f t="shared" ref="P61" si="23">O61</f>
        <v>140000000</v>
      </c>
      <c r="Q61" s="5">
        <f t="shared" ref="Q61" si="24">P61</f>
        <v>140000000</v>
      </c>
      <c r="R61" s="5">
        <f t="shared" ref="R61" si="25">Q61</f>
        <v>140000000</v>
      </c>
      <c r="S61" s="5">
        <f t="shared" ref="S61" si="26">R61</f>
        <v>140000000</v>
      </c>
      <c r="T61" s="5">
        <f t="shared" ref="T61" si="27">S61</f>
        <v>140000000</v>
      </c>
      <c r="U61" s="5">
        <f t="shared" ref="U61" si="28">T61</f>
        <v>140000000</v>
      </c>
      <c r="V61" s="5">
        <f t="shared" ref="V61" si="29">U61</f>
        <v>140000000</v>
      </c>
      <c r="W61" s="5">
        <f t="shared" ref="W61" si="30">V61</f>
        <v>140000000</v>
      </c>
      <c r="X61" s="5">
        <f t="shared" ref="X61" si="31">W61</f>
        <v>140000000</v>
      </c>
      <c r="Y61" s="5">
        <f t="shared" ref="Y61" si="32">X61</f>
        <v>140000000</v>
      </c>
      <c r="Z61" s="5">
        <f t="shared" ref="Z61" si="33">Y61</f>
        <v>140000000</v>
      </c>
      <c r="AA61" s="5">
        <f t="shared" ref="AA61" si="34">Z61</f>
        <v>140000000</v>
      </c>
      <c r="AB61" s="5">
        <f t="shared" ref="AB61" si="35">AA61</f>
        <v>140000000</v>
      </c>
      <c r="AC61" s="5">
        <f t="shared" ref="AC61" si="36">AB61</f>
        <v>140000000</v>
      </c>
      <c r="AD61" s="5">
        <f t="shared" ref="AD61" si="37">AC61</f>
        <v>140000000</v>
      </c>
      <c r="AE61" s="5">
        <f t="shared" ref="AE61" si="38">AD61</f>
        <v>140000000</v>
      </c>
      <c r="AF61" s="5">
        <f t="shared" ref="AF61" si="39">AE61</f>
        <v>140000000</v>
      </c>
      <c r="AG61" s="5">
        <f t="shared" ref="AG61" si="40">AF61</f>
        <v>140000000</v>
      </c>
      <c r="AH61" s="5"/>
      <c r="AI61" s="5"/>
    </row>
    <row r="62" spans="1:35" x14ac:dyDescent="0.75">
      <c r="A62" t="s">
        <v>270</v>
      </c>
      <c r="B62" t="s">
        <v>634</v>
      </c>
      <c r="C62" s="5"/>
      <c r="D62" s="5">
        <f t="shared" ref="D62:AG62" si="41">D56</f>
        <v>3.5682777E+16</v>
      </c>
      <c r="E62" s="5">
        <f t="shared" si="41"/>
        <v>3.7814274E+16</v>
      </c>
      <c r="F62" s="5">
        <f t="shared" si="41"/>
        <v>3.7835823E+16</v>
      </c>
      <c r="G62" s="5">
        <f t="shared" si="41"/>
        <v>3.6882996E+16</v>
      </c>
      <c r="H62" s="5">
        <f t="shared" si="41"/>
        <v>3.7047318E+16</v>
      </c>
      <c r="I62" s="5">
        <f t="shared" si="41"/>
        <v>3.7522251E+16</v>
      </c>
      <c r="J62" s="5">
        <f t="shared" si="41"/>
        <v>3.7473186E+16</v>
      </c>
      <c r="K62" s="5">
        <f t="shared" si="41"/>
        <v>3.7786018E+16</v>
      </c>
      <c r="L62" s="5">
        <f t="shared" si="41"/>
        <v>3.8036835E+16</v>
      </c>
      <c r="M62" s="5">
        <f t="shared" si="41"/>
        <v>3.8406055E+16</v>
      </c>
      <c r="N62" s="5">
        <f t="shared" si="41"/>
        <v>3.8853168E+16</v>
      </c>
      <c r="O62" s="5">
        <f t="shared" si="41"/>
        <v>3.9378105E+16</v>
      </c>
      <c r="P62" s="5">
        <f t="shared" si="41"/>
        <v>3.9977421E+16</v>
      </c>
      <c r="Q62" s="5">
        <f t="shared" si="41"/>
        <v>4.0490608E+16</v>
      </c>
      <c r="R62" s="5">
        <f t="shared" si="41"/>
        <v>4.0958794E+16</v>
      </c>
      <c r="S62" s="5">
        <f t="shared" si="41"/>
        <v>4.1332081E+16</v>
      </c>
      <c r="T62" s="5">
        <f t="shared" si="41"/>
        <v>4.1707432E+16</v>
      </c>
      <c r="U62" s="5">
        <f t="shared" si="41"/>
        <v>4.1989216E+16</v>
      </c>
      <c r="V62" s="5">
        <f t="shared" si="41"/>
        <v>4.2240601E+16</v>
      </c>
      <c r="W62" s="5">
        <f t="shared" si="41"/>
        <v>4.238311E+16</v>
      </c>
      <c r="X62" s="5">
        <f t="shared" si="41"/>
        <v>4.2506451E+16</v>
      </c>
      <c r="Y62" s="5">
        <f t="shared" si="41"/>
        <v>4.2687958E+16</v>
      </c>
      <c r="Z62" s="5">
        <f t="shared" si="41"/>
        <v>4.2804451E+16</v>
      </c>
      <c r="AA62" s="5">
        <f t="shared" si="41"/>
        <v>4.2884609E+16</v>
      </c>
      <c r="AB62" s="5">
        <f t="shared" si="41"/>
        <v>4.3041492E+16</v>
      </c>
      <c r="AC62" s="5">
        <f t="shared" si="41"/>
        <v>4.2870251E+16</v>
      </c>
      <c r="AD62" s="5">
        <f t="shared" si="41"/>
        <v>4.3082157E+16</v>
      </c>
      <c r="AE62" s="5">
        <f t="shared" si="41"/>
        <v>4.3152935E+16</v>
      </c>
      <c r="AF62" s="5">
        <f t="shared" si="41"/>
        <v>4.3235588E+16</v>
      </c>
      <c r="AG62" s="5">
        <f t="shared" si="41"/>
        <v>4.3621796E+16</v>
      </c>
      <c r="AH62" s="5"/>
      <c r="AI62" s="5"/>
    </row>
    <row r="63" spans="1:35" x14ac:dyDescent="0.75">
      <c r="A63" t="s">
        <v>277</v>
      </c>
      <c r="B63" t="s">
        <v>634</v>
      </c>
      <c r="C63" s="5"/>
      <c r="D63" s="5">
        <f t="shared" ref="D63:AG63" si="42">D57</f>
        <v>3.0179702000000004E+16</v>
      </c>
      <c r="E63" s="5">
        <f t="shared" si="42"/>
        <v>3.2355485E+16</v>
      </c>
      <c r="F63" s="5">
        <f t="shared" si="42"/>
        <v>3.3740817E+16</v>
      </c>
      <c r="G63" s="5">
        <f t="shared" si="42"/>
        <v>3.461716E+16</v>
      </c>
      <c r="H63" s="5">
        <f t="shared" si="42"/>
        <v>3.5000308000000004E+16</v>
      </c>
      <c r="I63" s="5">
        <f t="shared" si="42"/>
        <v>3.5533997999999996E+16</v>
      </c>
      <c r="J63" s="5">
        <f t="shared" si="42"/>
        <v>3.5616770000000004E+16</v>
      </c>
      <c r="K63" s="5">
        <f t="shared" si="42"/>
        <v>3.5873631000000004E+16</v>
      </c>
      <c r="L63" s="5">
        <f t="shared" si="42"/>
        <v>3.5733719E+16</v>
      </c>
      <c r="M63" s="5">
        <f t="shared" si="42"/>
        <v>3.5716667E+16</v>
      </c>
      <c r="N63" s="5">
        <f t="shared" si="42"/>
        <v>3.5545387000000004E+16</v>
      </c>
      <c r="O63" s="5">
        <f t="shared" si="42"/>
        <v>3.5679352E+16</v>
      </c>
      <c r="P63" s="5">
        <f t="shared" si="42"/>
        <v>3.579441E+16</v>
      </c>
      <c r="Q63" s="5">
        <f t="shared" si="42"/>
        <v>3.5805981000000004E+16</v>
      </c>
      <c r="R63" s="5">
        <f t="shared" si="42"/>
        <v>3.5794215E+16</v>
      </c>
      <c r="S63" s="5">
        <f t="shared" si="42"/>
        <v>3.5788567999999996E+16</v>
      </c>
      <c r="T63" s="5">
        <f t="shared" si="42"/>
        <v>3.5803458E+16</v>
      </c>
      <c r="U63" s="5">
        <f t="shared" si="42"/>
        <v>3.5698186999999996E+16</v>
      </c>
      <c r="V63" s="5">
        <f t="shared" si="42"/>
        <v>3.5715210999999996E+16</v>
      </c>
      <c r="W63" s="5">
        <f t="shared" si="42"/>
        <v>3.5489804E+16</v>
      </c>
      <c r="X63" s="5">
        <f t="shared" si="42"/>
        <v>3.5256639E+16</v>
      </c>
      <c r="Y63" s="5">
        <f t="shared" si="42"/>
        <v>3.5461591999999996E+16</v>
      </c>
      <c r="Z63" s="5">
        <f t="shared" si="42"/>
        <v>3.5729228E+16</v>
      </c>
      <c r="AA63" s="5">
        <f t="shared" si="42"/>
        <v>3.607432E+16</v>
      </c>
      <c r="AB63" s="5">
        <f t="shared" si="42"/>
        <v>3.6188941E+16</v>
      </c>
      <c r="AC63" s="5">
        <f t="shared" si="42"/>
        <v>3.6311526E+16</v>
      </c>
      <c r="AD63" s="5">
        <f t="shared" si="42"/>
        <v>3.6143656E+16</v>
      </c>
      <c r="AE63" s="5">
        <f t="shared" si="42"/>
        <v>3.6267134E+16</v>
      </c>
      <c r="AF63" s="5">
        <f t="shared" si="42"/>
        <v>3.6602768E+16</v>
      </c>
      <c r="AG63" s="5">
        <f t="shared" si="42"/>
        <v>3.6701269E+16</v>
      </c>
      <c r="AH63" s="5"/>
      <c r="AI63" s="5"/>
    </row>
    <row r="64" spans="1:35" x14ac:dyDescent="0.75">
      <c r="A64" t="s">
        <v>283</v>
      </c>
      <c r="C64" s="5"/>
      <c r="D64" s="5">
        <f t="shared" ref="D64:AG64" si="43">D61*(D62/SUM(D62:D63))/D62</f>
        <v>2.1256412167540793E-9</v>
      </c>
      <c r="E64" s="5">
        <f t="shared" si="43"/>
        <v>1.9951614768977616E-9</v>
      </c>
      <c r="F64" s="5">
        <f t="shared" si="43"/>
        <v>1.9559454034165337E-9</v>
      </c>
      <c r="G64" s="5">
        <f t="shared" si="43"/>
        <v>1.9580376859597342E-9</v>
      </c>
      <c r="H64" s="5">
        <f t="shared" si="43"/>
        <v>1.9431590986773112E-9</v>
      </c>
      <c r="I64" s="5">
        <f t="shared" si="43"/>
        <v>1.9163316200370485E-9</v>
      </c>
      <c r="J64" s="5">
        <f t="shared" si="43"/>
        <v>1.9154478626310841E-9</v>
      </c>
      <c r="K64" s="5">
        <f t="shared" si="43"/>
        <v>1.9006335476836174E-9</v>
      </c>
      <c r="L64" s="5">
        <f t="shared" si="43"/>
        <v>1.8977761777415959E-9</v>
      </c>
      <c r="M64" s="5">
        <f t="shared" si="43"/>
        <v>1.8887595628233946E-9</v>
      </c>
      <c r="N64" s="5">
        <f t="shared" si="43"/>
        <v>1.8817569776724834E-9</v>
      </c>
      <c r="O64" s="5">
        <f t="shared" si="43"/>
        <v>1.865237720483922E-9</v>
      </c>
      <c r="P64" s="5">
        <f t="shared" si="43"/>
        <v>1.8476523287394228E-9</v>
      </c>
      <c r="Q64" s="5">
        <f t="shared" si="43"/>
        <v>1.8349444167156673E-9</v>
      </c>
      <c r="R64" s="5">
        <f t="shared" si="43"/>
        <v>1.8240327229385886E-9</v>
      </c>
      <c r="S64" s="5">
        <f t="shared" si="43"/>
        <v>1.8153374202024677E-9</v>
      </c>
      <c r="T64" s="5">
        <f t="shared" si="43"/>
        <v>1.8061978129782795E-9</v>
      </c>
      <c r="U64" s="5">
        <f t="shared" si="43"/>
        <v>1.8020939636764536E-9</v>
      </c>
      <c r="V64" s="5">
        <f t="shared" si="43"/>
        <v>1.7958891891216529E-9</v>
      </c>
      <c r="W64" s="5">
        <f t="shared" si="43"/>
        <v>1.7978009658146348E-9</v>
      </c>
      <c r="X64" s="5">
        <f t="shared" si="43"/>
        <v>1.8003399813459059E-9</v>
      </c>
      <c r="Y64" s="5">
        <f t="shared" si="43"/>
        <v>1.7914370588186367E-9</v>
      </c>
      <c r="Z64" s="5">
        <f t="shared" si="43"/>
        <v>1.7826746662409641E-9</v>
      </c>
      <c r="AA64" s="5">
        <f t="shared" si="43"/>
        <v>1.7730736950598707E-9</v>
      </c>
      <c r="AB64" s="5">
        <f t="shared" si="43"/>
        <v>1.7669977898517859E-9</v>
      </c>
      <c r="AC64" s="5">
        <f t="shared" si="43"/>
        <v>1.7680835831709108E-9</v>
      </c>
      <c r="AD64" s="5">
        <f t="shared" si="43"/>
        <v>1.7671008311394674E-9</v>
      </c>
      <c r="AE64" s="5">
        <f t="shared" si="43"/>
        <v>1.7627786246320181E-9</v>
      </c>
      <c r="AF64" s="5">
        <f t="shared" si="43"/>
        <v>1.7535431215542564E-9</v>
      </c>
      <c r="AG64" s="5">
        <f t="shared" si="43"/>
        <v>1.7429613772831001E-9</v>
      </c>
      <c r="AH64" s="5"/>
      <c r="AI64" s="5"/>
    </row>
    <row r="66" spans="1:36" x14ac:dyDescent="0.75">
      <c r="A66" s="15" t="s">
        <v>38</v>
      </c>
    </row>
    <row r="67" spans="1:36" x14ac:dyDescent="0.75">
      <c r="A67" t="s">
        <v>276</v>
      </c>
      <c r="B67" t="s">
        <v>298</v>
      </c>
      <c r="C67" s="5"/>
      <c r="D67" s="5">
        <f>'Subsidies Paid'!K19*10^9</f>
        <v>1200000000</v>
      </c>
      <c r="E67" s="5">
        <f t="shared" ref="E67:O67" si="44">D67</f>
        <v>1200000000</v>
      </c>
      <c r="F67" s="5">
        <f t="shared" si="44"/>
        <v>1200000000</v>
      </c>
      <c r="G67" s="5">
        <f t="shared" si="44"/>
        <v>1200000000</v>
      </c>
      <c r="H67" s="5">
        <f t="shared" si="44"/>
        <v>1200000000</v>
      </c>
      <c r="I67" s="5">
        <f t="shared" si="44"/>
        <v>1200000000</v>
      </c>
      <c r="J67" s="5">
        <f t="shared" si="44"/>
        <v>1200000000</v>
      </c>
      <c r="K67" s="5">
        <f t="shared" si="44"/>
        <v>1200000000</v>
      </c>
      <c r="L67" s="5">
        <f t="shared" si="44"/>
        <v>1200000000</v>
      </c>
      <c r="M67" s="5">
        <f t="shared" si="44"/>
        <v>1200000000</v>
      </c>
      <c r="N67" s="5">
        <f t="shared" si="44"/>
        <v>1200000000</v>
      </c>
      <c r="O67" s="5">
        <f t="shared" si="44"/>
        <v>1200000000</v>
      </c>
      <c r="P67" s="5">
        <f t="shared" ref="P67" si="45">O67</f>
        <v>1200000000</v>
      </c>
      <c r="Q67" s="5">
        <f t="shared" ref="Q67" si="46">P67</f>
        <v>1200000000</v>
      </c>
      <c r="R67" s="5">
        <f t="shared" ref="R67" si="47">Q67</f>
        <v>1200000000</v>
      </c>
      <c r="S67" s="5">
        <f t="shared" ref="S67" si="48">R67</f>
        <v>1200000000</v>
      </c>
      <c r="T67" s="5">
        <f t="shared" ref="T67" si="49">S67</f>
        <v>1200000000</v>
      </c>
      <c r="U67" s="5">
        <f t="shared" ref="U67" si="50">T67</f>
        <v>1200000000</v>
      </c>
      <c r="V67" s="5">
        <f t="shared" ref="V67" si="51">U67</f>
        <v>1200000000</v>
      </c>
      <c r="W67" s="5">
        <f t="shared" ref="W67" si="52">V67</f>
        <v>1200000000</v>
      </c>
      <c r="X67" s="5">
        <f t="shared" ref="X67" si="53">W67</f>
        <v>1200000000</v>
      </c>
      <c r="Y67" s="5">
        <f t="shared" ref="Y67" si="54">X67</f>
        <v>1200000000</v>
      </c>
      <c r="Z67" s="5">
        <f t="shared" ref="Z67" si="55">Y67</f>
        <v>1200000000</v>
      </c>
      <c r="AA67" s="5">
        <f t="shared" ref="AA67" si="56">Z67</f>
        <v>1200000000</v>
      </c>
      <c r="AB67" s="5">
        <f t="shared" ref="AB67" si="57">AA67</f>
        <v>1200000000</v>
      </c>
      <c r="AC67" s="5">
        <f t="shared" ref="AC67" si="58">AB67</f>
        <v>1200000000</v>
      </c>
      <c r="AD67" s="5">
        <f t="shared" ref="AD67" si="59">AC67</f>
        <v>1200000000</v>
      </c>
      <c r="AE67" s="5">
        <f t="shared" ref="AE67" si="60">AD67</f>
        <v>1200000000</v>
      </c>
      <c r="AF67" s="5">
        <f t="shared" ref="AF67" si="61">AE67</f>
        <v>1200000000</v>
      </c>
      <c r="AG67" s="5">
        <f t="shared" ref="AG67" si="62">AF67</f>
        <v>1200000000</v>
      </c>
      <c r="AH67" s="5"/>
      <c r="AI67" s="5"/>
    </row>
    <row r="68" spans="1:36" x14ac:dyDescent="0.75">
      <c r="A68" t="s">
        <v>270</v>
      </c>
      <c r="B68" t="s">
        <v>634</v>
      </c>
      <c r="C68" s="5"/>
      <c r="D68" s="5">
        <f t="shared" ref="D68:AG68" si="63">D56</f>
        <v>3.5682777E+16</v>
      </c>
      <c r="E68" s="5">
        <f t="shared" si="63"/>
        <v>3.7814274E+16</v>
      </c>
      <c r="F68" s="5">
        <f t="shared" si="63"/>
        <v>3.7835823E+16</v>
      </c>
      <c r="G68" s="5">
        <f t="shared" si="63"/>
        <v>3.6882996E+16</v>
      </c>
      <c r="H68" s="5">
        <f t="shared" si="63"/>
        <v>3.7047318E+16</v>
      </c>
      <c r="I68" s="5">
        <f t="shared" si="63"/>
        <v>3.7522251E+16</v>
      </c>
      <c r="J68" s="5">
        <f t="shared" si="63"/>
        <v>3.7473186E+16</v>
      </c>
      <c r="K68" s="5">
        <f t="shared" si="63"/>
        <v>3.7786018E+16</v>
      </c>
      <c r="L68" s="5">
        <f t="shared" si="63"/>
        <v>3.8036835E+16</v>
      </c>
      <c r="M68" s="5">
        <f t="shared" si="63"/>
        <v>3.8406055E+16</v>
      </c>
      <c r="N68" s="5">
        <f t="shared" si="63"/>
        <v>3.8853168E+16</v>
      </c>
      <c r="O68" s="5">
        <f t="shared" si="63"/>
        <v>3.9378105E+16</v>
      </c>
      <c r="P68" s="5">
        <f t="shared" si="63"/>
        <v>3.9977421E+16</v>
      </c>
      <c r="Q68" s="5">
        <f t="shared" si="63"/>
        <v>4.0490608E+16</v>
      </c>
      <c r="R68" s="5">
        <f t="shared" si="63"/>
        <v>4.0958794E+16</v>
      </c>
      <c r="S68" s="5">
        <f t="shared" si="63"/>
        <v>4.1332081E+16</v>
      </c>
      <c r="T68" s="5">
        <f t="shared" si="63"/>
        <v>4.1707432E+16</v>
      </c>
      <c r="U68" s="5">
        <f t="shared" si="63"/>
        <v>4.1989216E+16</v>
      </c>
      <c r="V68" s="5">
        <f t="shared" si="63"/>
        <v>4.2240601E+16</v>
      </c>
      <c r="W68" s="5">
        <f t="shared" si="63"/>
        <v>4.238311E+16</v>
      </c>
      <c r="X68" s="5">
        <f t="shared" si="63"/>
        <v>4.2506451E+16</v>
      </c>
      <c r="Y68" s="5">
        <f t="shared" si="63"/>
        <v>4.2687958E+16</v>
      </c>
      <c r="Z68" s="5">
        <f t="shared" si="63"/>
        <v>4.2804451E+16</v>
      </c>
      <c r="AA68" s="5">
        <f t="shared" si="63"/>
        <v>4.2884609E+16</v>
      </c>
      <c r="AB68" s="5">
        <f t="shared" si="63"/>
        <v>4.3041492E+16</v>
      </c>
      <c r="AC68" s="5">
        <f t="shared" si="63"/>
        <v>4.2870251E+16</v>
      </c>
      <c r="AD68" s="5">
        <f t="shared" si="63"/>
        <v>4.3082157E+16</v>
      </c>
      <c r="AE68" s="5">
        <f t="shared" si="63"/>
        <v>4.3152935E+16</v>
      </c>
      <c r="AF68" s="5">
        <f t="shared" si="63"/>
        <v>4.3235588E+16</v>
      </c>
      <c r="AG68" s="5">
        <f t="shared" si="63"/>
        <v>4.3621796E+16</v>
      </c>
      <c r="AH68" s="5"/>
      <c r="AI68" s="5"/>
    </row>
    <row r="69" spans="1:36" x14ac:dyDescent="0.75">
      <c r="A69" t="s">
        <v>277</v>
      </c>
      <c r="B69" t="s">
        <v>634</v>
      </c>
      <c r="C69" s="5"/>
      <c r="D69" s="5">
        <f t="shared" ref="D69:AG69" si="64">D57</f>
        <v>3.0179702000000004E+16</v>
      </c>
      <c r="E69" s="5">
        <f t="shared" si="64"/>
        <v>3.2355485E+16</v>
      </c>
      <c r="F69" s="5">
        <f t="shared" si="64"/>
        <v>3.3740817E+16</v>
      </c>
      <c r="G69" s="5">
        <f t="shared" si="64"/>
        <v>3.461716E+16</v>
      </c>
      <c r="H69" s="5">
        <f t="shared" si="64"/>
        <v>3.5000308000000004E+16</v>
      </c>
      <c r="I69" s="5">
        <f t="shared" si="64"/>
        <v>3.5533997999999996E+16</v>
      </c>
      <c r="J69" s="5">
        <f t="shared" si="64"/>
        <v>3.5616770000000004E+16</v>
      </c>
      <c r="K69" s="5">
        <f t="shared" si="64"/>
        <v>3.5873631000000004E+16</v>
      </c>
      <c r="L69" s="5">
        <f t="shared" si="64"/>
        <v>3.5733719E+16</v>
      </c>
      <c r="M69" s="5">
        <f t="shared" si="64"/>
        <v>3.5716667E+16</v>
      </c>
      <c r="N69" s="5">
        <f t="shared" si="64"/>
        <v>3.5545387000000004E+16</v>
      </c>
      <c r="O69" s="5">
        <f t="shared" si="64"/>
        <v>3.5679352E+16</v>
      </c>
      <c r="P69" s="5">
        <f t="shared" si="64"/>
        <v>3.579441E+16</v>
      </c>
      <c r="Q69" s="5">
        <f t="shared" si="64"/>
        <v>3.5805981000000004E+16</v>
      </c>
      <c r="R69" s="5">
        <f t="shared" si="64"/>
        <v>3.5794215E+16</v>
      </c>
      <c r="S69" s="5">
        <f t="shared" si="64"/>
        <v>3.5788567999999996E+16</v>
      </c>
      <c r="T69" s="5">
        <f t="shared" si="64"/>
        <v>3.5803458E+16</v>
      </c>
      <c r="U69" s="5">
        <f t="shared" si="64"/>
        <v>3.5698186999999996E+16</v>
      </c>
      <c r="V69" s="5">
        <f t="shared" si="64"/>
        <v>3.5715210999999996E+16</v>
      </c>
      <c r="W69" s="5">
        <f t="shared" si="64"/>
        <v>3.5489804E+16</v>
      </c>
      <c r="X69" s="5">
        <f t="shared" si="64"/>
        <v>3.5256639E+16</v>
      </c>
      <c r="Y69" s="5">
        <f t="shared" si="64"/>
        <v>3.5461591999999996E+16</v>
      </c>
      <c r="Z69" s="5">
        <f t="shared" si="64"/>
        <v>3.5729228E+16</v>
      </c>
      <c r="AA69" s="5">
        <f t="shared" si="64"/>
        <v>3.607432E+16</v>
      </c>
      <c r="AB69" s="5">
        <f t="shared" si="64"/>
        <v>3.6188941E+16</v>
      </c>
      <c r="AC69" s="5">
        <f t="shared" si="64"/>
        <v>3.6311526E+16</v>
      </c>
      <c r="AD69" s="5">
        <f t="shared" si="64"/>
        <v>3.6143656E+16</v>
      </c>
      <c r="AE69" s="5">
        <f t="shared" si="64"/>
        <v>3.6267134E+16</v>
      </c>
      <c r="AF69" s="5">
        <f t="shared" si="64"/>
        <v>3.6602768E+16</v>
      </c>
      <c r="AG69" s="5">
        <f t="shared" si="64"/>
        <v>3.6701269E+16</v>
      </c>
      <c r="AH69" s="5"/>
      <c r="AI69" s="5"/>
    </row>
    <row r="70" spans="1:36" x14ac:dyDescent="0.75">
      <c r="A70" t="s">
        <v>283</v>
      </c>
      <c r="C70" s="5"/>
      <c r="D70" s="5">
        <f t="shared" ref="D70:AG70" si="65">D67*(D68/SUM(D68:D69))/D68</f>
        <v>1.8219781857892108E-8</v>
      </c>
      <c r="E70" s="5">
        <f t="shared" si="65"/>
        <v>1.7101384087695103E-8</v>
      </c>
      <c r="F70" s="5">
        <f t="shared" si="65"/>
        <v>1.6765246314998861E-8</v>
      </c>
      <c r="G70" s="5">
        <f t="shared" si="65"/>
        <v>1.6783180165369151E-8</v>
      </c>
      <c r="H70" s="5">
        <f t="shared" si="65"/>
        <v>1.6655649417234097E-8</v>
      </c>
      <c r="I70" s="5">
        <f t="shared" si="65"/>
        <v>1.6425699600317559E-8</v>
      </c>
      <c r="J70" s="5">
        <f t="shared" si="65"/>
        <v>1.6418124536837863E-8</v>
      </c>
      <c r="K70" s="5">
        <f t="shared" si="65"/>
        <v>1.6291144694431001E-8</v>
      </c>
      <c r="L70" s="5">
        <f t="shared" si="65"/>
        <v>1.6266652952070821E-8</v>
      </c>
      <c r="M70" s="5">
        <f t="shared" si="65"/>
        <v>1.6189367681343385E-8</v>
      </c>
      <c r="N70" s="5">
        <f t="shared" si="65"/>
        <v>1.6129345522906998E-8</v>
      </c>
      <c r="O70" s="5">
        <f t="shared" si="65"/>
        <v>1.598775188986219E-8</v>
      </c>
      <c r="P70" s="5">
        <f t="shared" si="65"/>
        <v>1.5837019960623627E-8</v>
      </c>
      <c r="Q70" s="5">
        <f t="shared" si="65"/>
        <v>1.5728095000420007E-8</v>
      </c>
      <c r="R70" s="5">
        <f t="shared" si="65"/>
        <v>1.5634566196616472E-8</v>
      </c>
      <c r="S70" s="5">
        <f t="shared" si="65"/>
        <v>1.5560035030306865E-8</v>
      </c>
      <c r="T70" s="5">
        <f t="shared" si="65"/>
        <v>1.5481695539813824E-8</v>
      </c>
      <c r="U70" s="5">
        <f t="shared" si="65"/>
        <v>1.5446519688655317E-8</v>
      </c>
      <c r="V70" s="5">
        <f t="shared" si="65"/>
        <v>1.5393335906757024E-8</v>
      </c>
      <c r="W70" s="5">
        <f t="shared" si="65"/>
        <v>1.5409722564125443E-8</v>
      </c>
      <c r="X70" s="5">
        <f t="shared" si="65"/>
        <v>1.543148555439348E-8</v>
      </c>
      <c r="Y70" s="5">
        <f t="shared" si="65"/>
        <v>1.5355174789874029E-8</v>
      </c>
      <c r="Z70" s="5">
        <f t="shared" si="65"/>
        <v>1.5280068567779691E-8</v>
      </c>
      <c r="AA70" s="5">
        <f t="shared" si="65"/>
        <v>1.5197774529084607E-8</v>
      </c>
      <c r="AB70" s="5">
        <f t="shared" si="65"/>
        <v>1.5145695341586733E-8</v>
      </c>
      <c r="AC70" s="5">
        <f t="shared" si="65"/>
        <v>1.5155002141464948E-8</v>
      </c>
      <c r="AD70" s="5">
        <f t="shared" si="65"/>
        <v>1.5146578552624003E-8</v>
      </c>
      <c r="AE70" s="5">
        <f t="shared" si="65"/>
        <v>1.5109531068274443E-8</v>
      </c>
      <c r="AF70" s="5">
        <f t="shared" si="65"/>
        <v>1.5030369613322199E-8</v>
      </c>
      <c r="AG70" s="5">
        <f t="shared" si="65"/>
        <v>1.4939668948140862E-8</v>
      </c>
      <c r="AH70" s="5"/>
      <c r="AI70" s="5"/>
    </row>
    <row r="72" spans="1:36" x14ac:dyDescent="0.75">
      <c r="A72" s="10" t="s">
        <v>271</v>
      </c>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row>
    <row r="73" spans="1:36" x14ac:dyDescent="0.75">
      <c r="A73" s="15" t="s">
        <v>234</v>
      </c>
      <c r="C73">
        <v>2019</v>
      </c>
      <c r="D73">
        <v>2020</v>
      </c>
      <c r="E73">
        <v>2021</v>
      </c>
      <c r="F73">
        <v>2022</v>
      </c>
      <c r="G73">
        <v>2023</v>
      </c>
      <c r="H73">
        <v>2024</v>
      </c>
      <c r="I73">
        <v>2025</v>
      </c>
      <c r="J73">
        <v>2026</v>
      </c>
      <c r="K73">
        <v>2027</v>
      </c>
      <c r="L73">
        <v>2028</v>
      </c>
      <c r="M73">
        <v>2029</v>
      </c>
      <c r="N73">
        <v>2030</v>
      </c>
      <c r="O73">
        <v>2031</v>
      </c>
      <c r="P73">
        <v>2032</v>
      </c>
      <c r="Q73">
        <v>2033</v>
      </c>
      <c r="R73">
        <v>2034</v>
      </c>
      <c r="S73">
        <v>2035</v>
      </c>
      <c r="T73">
        <v>2036</v>
      </c>
      <c r="U73">
        <v>2037</v>
      </c>
      <c r="V73">
        <v>2038</v>
      </c>
      <c r="W73">
        <v>2039</v>
      </c>
      <c r="X73">
        <v>2040</v>
      </c>
      <c r="Y73">
        <v>2041</v>
      </c>
      <c r="Z73">
        <v>2042</v>
      </c>
      <c r="AA73">
        <v>2043</v>
      </c>
      <c r="AB73">
        <v>2044</v>
      </c>
      <c r="AC73">
        <v>2045</v>
      </c>
      <c r="AD73">
        <v>2046</v>
      </c>
      <c r="AE73">
        <v>2047</v>
      </c>
      <c r="AF73">
        <v>2048</v>
      </c>
      <c r="AG73">
        <v>2049</v>
      </c>
      <c r="AH73">
        <v>2050</v>
      </c>
    </row>
    <row r="74" spans="1:36" x14ac:dyDescent="0.75">
      <c r="A74" t="s">
        <v>272</v>
      </c>
      <c r="B74" t="s">
        <v>298</v>
      </c>
      <c r="C74">
        <f>'Subsidies Paid'!J16*10^9</f>
        <v>1300000000</v>
      </c>
      <c r="D74">
        <f>'Subsidies Paid'!K16*10^9</f>
        <v>1300000000</v>
      </c>
      <c r="E74">
        <f>D74</f>
        <v>1300000000</v>
      </c>
      <c r="F74">
        <f t="shared" ref="F74:P74" si="66">E74</f>
        <v>1300000000</v>
      </c>
      <c r="G74">
        <f t="shared" si="66"/>
        <v>1300000000</v>
      </c>
      <c r="H74">
        <f t="shared" si="66"/>
        <v>1300000000</v>
      </c>
      <c r="I74">
        <f t="shared" si="66"/>
        <v>1300000000</v>
      </c>
      <c r="J74">
        <f t="shared" si="66"/>
        <v>1300000000</v>
      </c>
      <c r="K74">
        <f t="shared" si="66"/>
        <v>1300000000</v>
      </c>
      <c r="L74">
        <f t="shared" si="66"/>
        <v>1300000000</v>
      </c>
      <c r="M74">
        <f t="shared" si="66"/>
        <v>1300000000</v>
      </c>
      <c r="N74">
        <f t="shared" si="66"/>
        <v>1300000000</v>
      </c>
      <c r="O74">
        <f t="shared" si="66"/>
        <v>1300000000</v>
      </c>
      <c r="P74">
        <f t="shared" si="66"/>
        <v>1300000000</v>
      </c>
      <c r="Q74">
        <f t="shared" ref="Q74" si="67">P74</f>
        <v>1300000000</v>
      </c>
      <c r="R74">
        <f t="shared" ref="R74" si="68">Q74</f>
        <v>1300000000</v>
      </c>
      <c r="S74">
        <f t="shared" ref="S74" si="69">R74</f>
        <v>1300000000</v>
      </c>
      <c r="T74">
        <f t="shared" ref="T74" si="70">S74</f>
        <v>1300000000</v>
      </c>
      <c r="U74">
        <f t="shared" ref="U74" si="71">T74</f>
        <v>1300000000</v>
      </c>
      <c r="V74">
        <f t="shared" ref="V74" si="72">U74</f>
        <v>1300000000</v>
      </c>
      <c r="W74">
        <f t="shared" ref="W74" si="73">V74</f>
        <v>1300000000</v>
      </c>
      <c r="X74">
        <f t="shared" ref="X74" si="74">W74</f>
        <v>1300000000</v>
      </c>
      <c r="Y74">
        <f t="shared" ref="Y74" si="75">X74</f>
        <v>1300000000</v>
      </c>
      <c r="Z74">
        <f t="shared" ref="Z74" si="76">Y74</f>
        <v>1300000000</v>
      </c>
      <c r="AA74">
        <f t="shared" ref="AA74" si="77">Z74</f>
        <v>1300000000</v>
      </c>
      <c r="AB74">
        <f t="shared" ref="AB74" si="78">AA74</f>
        <v>1300000000</v>
      </c>
      <c r="AC74">
        <f t="shared" ref="AC74" si="79">AB74</f>
        <v>1300000000</v>
      </c>
      <c r="AD74">
        <f t="shared" ref="AD74" si="80">AC74</f>
        <v>1300000000</v>
      </c>
      <c r="AE74">
        <f t="shared" ref="AE74" si="81">AD74</f>
        <v>1300000000</v>
      </c>
      <c r="AF74">
        <f t="shared" ref="AF74" si="82">AE74</f>
        <v>1300000000</v>
      </c>
      <c r="AG74">
        <f t="shared" ref="AG74" si="83">AF74</f>
        <v>1300000000</v>
      </c>
      <c r="AH74">
        <f t="shared" ref="AH74" si="84">AG74</f>
        <v>1300000000</v>
      </c>
    </row>
    <row r="75" spans="1:36" x14ac:dyDescent="0.75">
      <c r="A75" t="s">
        <v>279</v>
      </c>
      <c r="B75" t="s">
        <v>635</v>
      </c>
      <c r="C75" s="4"/>
      <c r="D75" s="4"/>
      <c r="E75" s="4">
        <f>INDEX('AEO 2022 Table 11'!16:16,MATCH(Calculations!E73,'AEO 2022 Table 11'!13:13,0))</f>
        <v>11.13137</v>
      </c>
      <c r="F75" s="4">
        <f>INDEX('AEO 2023 Table 11'!16:16,MATCH(Calculations!E43,'AEO 2023 Table 11'!13:13,0))</f>
        <v>11.828412999999999</v>
      </c>
      <c r="G75" s="4">
        <f>INDEX('AEO 2023 Table 11'!16:16,MATCH(Calculations!F43,'AEO 2023 Table 11'!13:13,0))</f>
        <v>12.317411</v>
      </c>
      <c r="H75" s="4">
        <f>INDEX('AEO 2023 Table 11'!16:16,MATCH(Calculations!G43,'AEO 2023 Table 11'!13:13,0))</f>
        <v>12.668136000000001</v>
      </c>
      <c r="I75" s="4">
        <f>INDEX('AEO 2023 Table 11'!16:16,MATCH(Calculations!H43,'AEO 2023 Table 11'!13:13,0))</f>
        <v>12.860077</v>
      </c>
      <c r="J75" s="4">
        <f>INDEX('AEO 2023 Table 11'!16:16,MATCH(Calculations!I43,'AEO 2023 Table 11'!13:13,0))</f>
        <v>13.04087</v>
      </c>
      <c r="K75" s="4">
        <f>INDEX('AEO 2023 Table 11'!16:16,MATCH(Calculations!J43,'AEO 2023 Table 11'!13:13,0))</f>
        <v>13.143864000000001</v>
      </c>
      <c r="L75" s="4">
        <f>INDEX('AEO 2023 Table 11'!16:16,MATCH(Calculations!K43,'AEO 2023 Table 11'!13:13,0))</f>
        <v>13.308415999999999</v>
      </c>
      <c r="M75" s="4">
        <f>INDEX('AEO 2023 Table 11'!16:16,MATCH(Calculations!L43,'AEO 2023 Table 11'!13:13,0))</f>
        <v>13.288779</v>
      </c>
      <c r="N75" s="4">
        <f>INDEX('AEO 2023 Table 11'!16:16,MATCH(Calculations!M43,'AEO 2023 Table 11'!13:13,0))</f>
        <v>13.312295000000001</v>
      </c>
      <c r="O75" s="4">
        <f>INDEX('AEO 2023 Table 11'!16:16,MATCH(Calculations!N43,'AEO 2023 Table 11'!13:13,0))</f>
        <v>13.240861000000001</v>
      </c>
      <c r="P75" s="4">
        <f>INDEX('AEO 2023 Table 11'!16:16,MATCH(Calculations!O43,'AEO 2023 Table 11'!13:13,0))</f>
        <v>13.273460999999999</v>
      </c>
      <c r="Q75" s="4">
        <f>INDEX('AEO 2023 Table 11'!16:16,MATCH(Calculations!P43,'AEO 2023 Table 11'!13:13,0))</f>
        <v>13.304527999999999</v>
      </c>
      <c r="R75" s="4">
        <f>INDEX('AEO 2023 Table 11'!16:16,MATCH(Calculations!Q43,'AEO 2023 Table 11'!13:13,0))</f>
        <v>13.258546000000001</v>
      </c>
      <c r="S75" s="4">
        <f>INDEX('AEO 2023 Table 11'!16:16,MATCH(Calculations!R43,'AEO 2023 Table 11'!13:13,0))</f>
        <v>13.227854000000001</v>
      </c>
      <c r="T75" s="4">
        <f>INDEX('AEO 2023 Table 11'!16:16,MATCH(Calculations!S43,'AEO 2023 Table 11'!13:13,0))</f>
        <v>13.170089000000001</v>
      </c>
      <c r="U75" s="4">
        <f>INDEX('AEO 2023 Table 11'!16:16,MATCH(Calculations!T43,'AEO 2023 Table 11'!13:13,0))</f>
        <v>13.155234999999999</v>
      </c>
      <c r="V75" s="4">
        <f>INDEX('AEO 2023 Table 11'!16:16,MATCH(Calculations!U43,'AEO 2023 Table 11'!13:13,0))</f>
        <v>13.109235999999999</v>
      </c>
      <c r="W75" s="4">
        <f>INDEX('AEO 2023 Table 11'!16:16,MATCH(Calculations!V43,'AEO 2023 Table 11'!13:13,0))</f>
        <v>13.059265</v>
      </c>
      <c r="X75" s="4">
        <f>INDEX('AEO 2023 Table 11'!16:16,MATCH(Calculations!W43,'AEO 2023 Table 11'!13:13,0))</f>
        <v>12.962479</v>
      </c>
      <c r="Y75" s="4">
        <f>INDEX('AEO 2023 Table 11'!16:16,MATCH(Calculations!X43,'AEO 2023 Table 11'!13:13,0))</f>
        <v>12.830216999999999</v>
      </c>
      <c r="Z75" s="4">
        <f>INDEX('AEO 2023 Table 11'!16:16,MATCH(Calculations!Y43,'AEO 2023 Table 11'!13:13,0))</f>
        <v>12.859726999999999</v>
      </c>
      <c r="AA75" s="4">
        <f>INDEX('AEO 2023 Table 11'!16:16,MATCH(Calculations!Z43,'AEO 2023 Table 11'!13:13,0))</f>
        <v>12.929422000000001</v>
      </c>
      <c r="AB75" s="4">
        <f>INDEX('AEO 2023 Table 11'!16:16,MATCH(Calculations!AA43,'AEO 2023 Table 11'!13:13,0))</f>
        <v>13.063684</v>
      </c>
      <c r="AC75" s="4">
        <f>INDEX('AEO 2023 Table 11'!16:16,MATCH(Calculations!AB43,'AEO 2023 Table 11'!13:13,0))</f>
        <v>13.097238000000001</v>
      </c>
      <c r="AD75" s="4">
        <f>INDEX('AEO 2023 Table 11'!16:16,MATCH(Calculations!AC43,'AEO 2023 Table 11'!13:13,0))</f>
        <v>13.129096000000001</v>
      </c>
      <c r="AE75" s="4">
        <f>INDEX('AEO 2023 Table 11'!16:16,MATCH(Calculations!AD43,'AEO 2023 Table 11'!13:13,0))</f>
        <v>13.032037000000001</v>
      </c>
      <c r="AF75" s="4">
        <f>INDEX('AEO 2023 Table 11'!16:16,MATCH(Calculations!AE43,'AEO 2023 Table 11'!13:13,0))</f>
        <v>13.064216</v>
      </c>
      <c r="AG75" s="4">
        <f>INDEX('AEO 2023 Table 11'!16:16,MATCH(Calculations!AF43,'AEO 2023 Table 11'!13:13,0))</f>
        <v>13.201051</v>
      </c>
      <c r="AH75" s="4">
        <f>INDEX('AEO 2023 Table 11'!16:16,MATCH(Calculations!AG43,'AEO 2023 Table 11'!13:13,0))</f>
        <v>13.238148000000001</v>
      </c>
      <c r="AI75" s="4"/>
      <c r="AJ75" s="4"/>
    </row>
    <row r="76" spans="1:36" x14ac:dyDescent="0.75">
      <c r="A76" t="s">
        <v>281</v>
      </c>
      <c r="B76" t="s">
        <v>280</v>
      </c>
      <c r="C76">
        <f t="shared" ref="C76:AH76" si="85">5.751*10^6</f>
        <v>5751000</v>
      </c>
      <c r="D76">
        <f t="shared" si="85"/>
        <v>5751000</v>
      </c>
      <c r="E76">
        <f t="shared" si="85"/>
        <v>5751000</v>
      </c>
      <c r="F76">
        <f t="shared" si="85"/>
        <v>5751000</v>
      </c>
      <c r="G76">
        <f t="shared" si="85"/>
        <v>5751000</v>
      </c>
      <c r="H76">
        <f t="shared" si="85"/>
        <v>5751000</v>
      </c>
      <c r="I76">
        <f t="shared" si="85"/>
        <v>5751000</v>
      </c>
      <c r="J76">
        <f t="shared" si="85"/>
        <v>5751000</v>
      </c>
      <c r="K76">
        <f t="shared" si="85"/>
        <v>5751000</v>
      </c>
      <c r="L76">
        <f t="shared" si="85"/>
        <v>5751000</v>
      </c>
      <c r="M76">
        <f t="shared" si="85"/>
        <v>5751000</v>
      </c>
      <c r="N76">
        <f t="shared" si="85"/>
        <v>5751000</v>
      </c>
      <c r="O76">
        <f t="shared" si="85"/>
        <v>5751000</v>
      </c>
      <c r="P76">
        <f t="shared" si="85"/>
        <v>5751000</v>
      </c>
      <c r="Q76">
        <f t="shared" si="85"/>
        <v>5751000</v>
      </c>
      <c r="R76">
        <f t="shared" si="85"/>
        <v>5751000</v>
      </c>
      <c r="S76">
        <f t="shared" si="85"/>
        <v>5751000</v>
      </c>
      <c r="T76">
        <f t="shared" si="85"/>
        <v>5751000</v>
      </c>
      <c r="U76">
        <f t="shared" si="85"/>
        <v>5751000</v>
      </c>
      <c r="V76">
        <f t="shared" si="85"/>
        <v>5751000</v>
      </c>
      <c r="W76">
        <f t="shared" si="85"/>
        <v>5751000</v>
      </c>
      <c r="X76">
        <f t="shared" si="85"/>
        <v>5751000</v>
      </c>
      <c r="Y76">
        <f t="shared" si="85"/>
        <v>5751000</v>
      </c>
      <c r="Z76">
        <f t="shared" si="85"/>
        <v>5751000</v>
      </c>
      <c r="AA76">
        <f t="shared" si="85"/>
        <v>5751000</v>
      </c>
      <c r="AB76">
        <f t="shared" si="85"/>
        <v>5751000</v>
      </c>
      <c r="AC76">
        <f t="shared" si="85"/>
        <v>5751000</v>
      </c>
      <c r="AD76">
        <f t="shared" si="85"/>
        <v>5751000</v>
      </c>
      <c r="AE76">
        <f t="shared" si="85"/>
        <v>5751000</v>
      </c>
      <c r="AF76">
        <f t="shared" si="85"/>
        <v>5751000</v>
      </c>
      <c r="AG76">
        <f t="shared" si="85"/>
        <v>5751000</v>
      </c>
      <c r="AH76">
        <f t="shared" si="85"/>
        <v>5751000</v>
      </c>
    </row>
    <row r="77" spans="1:36" x14ac:dyDescent="0.75">
      <c r="A77" t="s">
        <v>282</v>
      </c>
      <c r="B77" t="s">
        <v>635</v>
      </c>
      <c r="C77" s="11"/>
      <c r="D77" s="11"/>
      <c r="E77" s="11">
        <f>(INDEX('AEO 2022 Table 11'!16:16,MATCH(Calculations!E73,'AEO 2022 Table 11'!13:13,0))-INDEX('AEO 2022 Table 11'!21:21,MATCH(Calculations!E73,'AEO 2022 Table 11'!13:13,0)))/INDEX('AEO 2022 Table 11'!23:23,MATCH(Calculations!E73,'AEO 2022 Table 11'!13:13,0))</f>
        <v>0.53645091974861669</v>
      </c>
      <c r="F77" s="11">
        <f>(INDEX('AEO 2023 Table 11'!16:16,MATCH(Calculations!E43,'AEO 2023 Table 11'!13:13,0))-INDEX('AEO 2023 Table 11'!21:21,MATCH(Calculations!E43,'AEO 2023 Table 11'!13:13,0)))/INDEX('AEO 2023 Table 11'!23:23,MATCH(Calculations!E43,'AEO 2023 Table 11'!13:13,0))</f>
        <v>0.54997072969670069</v>
      </c>
      <c r="G77" s="11">
        <f>(INDEX('AEO 2023 Table 11'!16:16,MATCH(Calculations!F43,'AEO 2023 Table 11'!13:13,0))-INDEX('AEO 2023 Table 11'!21:21,MATCH(Calculations!F43,'AEO 2023 Table 11'!13:13,0)))/INDEX('AEO 2023 Table 11'!23:23,MATCH(Calculations!F43,'AEO 2023 Table 11'!13:13,0))</f>
        <v>0.56102856350540731</v>
      </c>
      <c r="H77" s="11">
        <f>(INDEX('AEO 2023 Table 11'!16:16,MATCH(Calculations!G43,'AEO 2023 Table 11'!13:13,0))-INDEX('AEO 2023 Table 11'!21:21,MATCH(Calculations!G43,'AEO 2023 Table 11'!13:13,0)))/INDEX('AEO 2023 Table 11'!23:23,MATCH(Calculations!G43,'AEO 2023 Table 11'!13:13,0))</f>
        <v>0.5700150141357454</v>
      </c>
      <c r="I77" s="11">
        <f>(INDEX('AEO 2023 Table 11'!16:16,MATCH(Calculations!H43,'AEO 2023 Table 11'!13:13,0))-INDEX('AEO 2023 Table 11'!21:21,MATCH(Calculations!H43,'AEO 2023 Table 11'!13:13,0)))/INDEX('AEO 2023 Table 11'!23:23,MATCH(Calculations!H43,'AEO 2023 Table 11'!13:13,0))</f>
        <v>0.57926680098894301</v>
      </c>
      <c r="J77" s="11">
        <f>(INDEX('AEO 2023 Table 11'!16:16,MATCH(Calculations!I43,'AEO 2023 Table 11'!13:13,0))-INDEX('AEO 2023 Table 11'!21:21,MATCH(Calculations!I43,'AEO 2023 Table 11'!13:13,0)))/INDEX('AEO 2023 Table 11'!23:23,MATCH(Calculations!I43,'AEO 2023 Table 11'!13:13,0))</f>
        <v>0.58769615396832875</v>
      </c>
      <c r="K77" s="11">
        <f>(INDEX('AEO 2023 Table 11'!16:16,MATCH(Calculations!J43,'AEO 2023 Table 11'!13:13,0))-INDEX('AEO 2023 Table 11'!21:21,MATCH(Calculations!J43,'AEO 2023 Table 11'!13:13,0)))/INDEX('AEO 2023 Table 11'!23:23,MATCH(Calculations!J43,'AEO 2023 Table 11'!13:13,0))</f>
        <v>0.58428341418062657</v>
      </c>
      <c r="L77" s="11">
        <f>(INDEX('AEO 2023 Table 11'!16:16,MATCH(Calculations!K43,'AEO 2023 Table 11'!13:13,0))-INDEX('AEO 2023 Table 11'!21:21,MATCH(Calculations!K43,'AEO 2023 Table 11'!13:13,0)))/INDEX('AEO 2023 Table 11'!23:23,MATCH(Calculations!K43,'AEO 2023 Table 11'!13:13,0))</f>
        <v>0.58963176201876377</v>
      </c>
      <c r="M77" s="11">
        <f>(INDEX('AEO 2023 Table 11'!16:16,MATCH(Calculations!L43,'AEO 2023 Table 11'!13:13,0))-INDEX('AEO 2023 Table 11'!21:21,MATCH(Calculations!L43,'AEO 2023 Table 11'!13:13,0)))/INDEX('AEO 2023 Table 11'!23:23,MATCH(Calculations!L43,'AEO 2023 Table 11'!13:13,0))</f>
        <v>0.58463909472541797</v>
      </c>
      <c r="N77" s="11">
        <f>(INDEX('AEO 2023 Table 11'!16:16,MATCH(Calculations!M43,'AEO 2023 Table 11'!13:13,0))-INDEX('AEO 2023 Table 11'!21:21,MATCH(Calculations!M43,'AEO 2023 Table 11'!13:13,0)))/INDEX('AEO 2023 Table 11'!23:23,MATCH(Calculations!M43,'AEO 2023 Table 11'!13:13,0))</f>
        <v>0.58233382990372573</v>
      </c>
      <c r="O77" s="11">
        <f>(INDEX('AEO 2023 Table 11'!16:16,MATCH(Calculations!N43,'AEO 2023 Table 11'!13:13,0))-INDEX('AEO 2023 Table 11'!21:21,MATCH(Calculations!N43,'AEO 2023 Table 11'!13:13,0)))/INDEX('AEO 2023 Table 11'!23:23,MATCH(Calculations!N43,'AEO 2023 Table 11'!13:13,0))</f>
        <v>0.57973773741270151</v>
      </c>
      <c r="P77" s="11">
        <f>(INDEX('AEO 2023 Table 11'!16:16,MATCH(Calculations!O43,'AEO 2023 Table 11'!13:13,0))-INDEX('AEO 2023 Table 11'!21:21,MATCH(Calculations!O43,'AEO 2023 Table 11'!13:13,0)))/INDEX('AEO 2023 Table 11'!23:23,MATCH(Calculations!O43,'AEO 2023 Table 11'!13:13,0))</f>
        <v>0.58294415337514294</v>
      </c>
      <c r="Q77" s="11">
        <f>(INDEX('AEO 2023 Table 11'!16:16,MATCH(Calculations!P43,'AEO 2023 Table 11'!13:13,0))-INDEX('AEO 2023 Table 11'!21:21,MATCH(Calculations!P43,'AEO 2023 Table 11'!13:13,0)))/INDEX('AEO 2023 Table 11'!23:23,MATCH(Calculations!P43,'AEO 2023 Table 11'!13:13,0))</f>
        <v>0.5871338237100614</v>
      </c>
      <c r="R77" s="11">
        <f>(INDEX('AEO 2023 Table 11'!16:16,MATCH(Calculations!Q43,'AEO 2023 Table 11'!13:13,0))-INDEX('AEO 2023 Table 11'!21:21,MATCH(Calculations!Q43,'AEO 2023 Table 11'!13:13,0)))/INDEX('AEO 2023 Table 11'!23:23,MATCH(Calculations!Q43,'AEO 2023 Table 11'!13:13,0))</f>
        <v>0.58381022011187156</v>
      </c>
      <c r="S77" s="11">
        <f>(INDEX('AEO 2023 Table 11'!16:16,MATCH(Calculations!R43,'AEO 2023 Table 11'!13:13,0))-INDEX('AEO 2023 Table 11'!21:21,MATCH(Calculations!R43,'AEO 2023 Table 11'!13:13,0)))/INDEX('AEO 2023 Table 11'!23:23,MATCH(Calculations!R43,'AEO 2023 Table 11'!13:13,0))</f>
        <v>0.58050239777655377</v>
      </c>
      <c r="T77" s="11">
        <f>(INDEX('AEO 2023 Table 11'!16:16,MATCH(Calculations!S43,'AEO 2023 Table 11'!13:13,0))-INDEX('AEO 2023 Table 11'!21:21,MATCH(Calculations!S43,'AEO 2023 Table 11'!13:13,0)))/INDEX('AEO 2023 Table 11'!23:23,MATCH(Calculations!S43,'AEO 2023 Table 11'!13:13,0))</f>
        <v>0.58025058567882126</v>
      </c>
      <c r="U77" s="11">
        <f>(INDEX('AEO 2023 Table 11'!16:16,MATCH(Calculations!T43,'AEO 2023 Table 11'!13:13,0))-INDEX('AEO 2023 Table 11'!21:21,MATCH(Calculations!T43,'AEO 2023 Table 11'!13:13,0)))/INDEX('AEO 2023 Table 11'!23:23,MATCH(Calculations!T43,'AEO 2023 Table 11'!13:13,0))</f>
        <v>0.58123258476512729</v>
      </c>
      <c r="V77" s="11">
        <f>(INDEX('AEO 2023 Table 11'!16:16,MATCH(Calculations!U43,'AEO 2023 Table 11'!13:13,0))-INDEX('AEO 2023 Table 11'!21:21,MATCH(Calculations!U43,'AEO 2023 Table 11'!13:13,0)))/INDEX('AEO 2023 Table 11'!23:23,MATCH(Calculations!U43,'AEO 2023 Table 11'!13:13,0))</f>
        <v>0.58013543473119111</v>
      </c>
      <c r="W77" s="11">
        <f>(INDEX('AEO 2023 Table 11'!16:16,MATCH(Calculations!V43,'AEO 2023 Table 11'!13:13,0))-INDEX('AEO 2023 Table 11'!21:21,MATCH(Calculations!V43,'AEO 2023 Table 11'!13:13,0)))/INDEX('AEO 2023 Table 11'!23:23,MATCH(Calculations!V43,'AEO 2023 Table 11'!13:13,0))</f>
        <v>0.57735226356746217</v>
      </c>
      <c r="X77" s="11">
        <f>(INDEX('AEO 2023 Table 11'!16:16,MATCH(Calculations!W43,'AEO 2023 Table 11'!13:13,0))-INDEX('AEO 2023 Table 11'!21:21,MATCH(Calculations!W43,'AEO 2023 Table 11'!13:13,0)))/INDEX('AEO 2023 Table 11'!23:23,MATCH(Calculations!W43,'AEO 2023 Table 11'!13:13,0))</f>
        <v>0.57604453871000039</v>
      </c>
      <c r="Y77" s="11">
        <f>(INDEX('AEO 2023 Table 11'!16:16,MATCH(Calculations!X43,'AEO 2023 Table 11'!13:13,0))-INDEX('AEO 2023 Table 11'!21:21,MATCH(Calculations!X43,'AEO 2023 Table 11'!13:13,0)))/INDEX('AEO 2023 Table 11'!23:23,MATCH(Calculations!X43,'AEO 2023 Table 11'!13:13,0))</f>
        <v>0.56711243014994495</v>
      </c>
      <c r="Z77" s="11">
        <f>(INDEX('AEO 2023 Table 11'!16:16,MATCH(Calculations!Y43,'AEO 2023 Table 11'!13:13,0))-INDEX('AEO 2023 Table 11'!21:21,MATCH(Calculations!Y43,'AEO 2023 Table 11'!13:13,0)))/INDEX('AEO 2023 Table 11'!23:23,MATCH(Calculations!Y43,'AEO 2023 Table 11'!13:13,0))</f>
        <v>0.56904200005122207</v>
      </c>
      <c r="AA77" s="11">
        <f>(INDEX('AEO 2023 Table 11'!16:16,MATCH(Calculations!Z43,'AEO 2023 Table 11'!13:13,0))-INDEX('AEO 2023 Table 11'!21:21,MATCH(Calculations!Z43,'AEO 2023 Table 11'!13:13,0)))/INDEX('AEO 2023 Table 11'!23:23,MATCH(Calculations!Z43,'AEO 2023 Table 11'!13:13,0))</f>
        <v>0.57322602218318386</v>
      </c>
      <c r="AB77" s="11">
        <f>(INDEX('AEO 2023 Table 11'!16:16,MATCH(Calculations!AA43,'AEO 2023 Table 11'!13:13,0))-INDEX('AEO 2023 Table 11'!21:21,MATCH(Calculations!AA43,'AEO 2023 Table 11'!13:13,0)))/INDEX('AEO 2023 Table 11'!23:23,MATCH(Calculations!AA43,'AEO 2023 Table 11'!13:13,0))</f>
        <v>0.58142614261825287</v>
      </c>
      <c r="AC77" s="11">
        <f>(INDEX('AEO 2023 Table 11'!16:16,MATCH(Calculations!AB43,'AEO 2023 Table 11'!13:13,0))-INDEX('AEO 2023 Table 11'!21:21,MATCH(Calculations!AB43,'AEO 2023 Table 11'!13:13,0)))/INDEX('AEO 2023 Table 11'!23:23,MATCH(Calculations!AB43,'AEO 2023 Table 11'!13:13,0))</f>
        <v>0.58419914075102453</v>
      </c>
      <c r="AD77" s="11">
        <f>(INDEX('AEO 2023 Table 11'!16:16,MATCH(Calculations!AC43,'AEO 2023 Table 11'!13:13,0))-INDEX('AEO 2023 Table 11'!21:21,MATCH(Calculations!AC43,'AEO 2023 Table 11'!13:13,0)))/INDEX('AEO 2023 Table 11'!23:23,MATCH(Calculations!AC43,'AEO 2023 Table 11'!13:13,0))</f>
        <v>0.59201557804393345</v>
      </c>
      <c r="AE77" s="11">
        <f>(INDEX('AEO 2023 Table 11'!16:16,MATCH(Calculations!AD43,'AEO 2023 Table 11'!13:13,0))-INDEX('AEO 2023 Table 11'!21:21,MATCH(Calculations!AD43,'AEO 2023 Table 11'!13:13,0)))/INDEX('AEO 2023 Table 11'!23:23,MATCH(Calculations!AD43,'AEO 2023 Table 11'!13:13,0))</f>
        <v>0.58992071454961459</v>
      </c>
      <c r="AF77" s="11">
        <f>(INDEX('AEO 2023 Table 11'!16:16,MATCH(Calculations!AE43,'AEO 2023 Table 11'!13:13,0))-INDEX('AEO 2023 Table 11'!21:21,MATCH(Calculations!AE43,'AEO 2023 Table 11'!13:13,0)))/INDEX('AEO 2023 Table 11'!23:23,MATCH(Calculations!AE43,'AEO 2023 Table 11'!13:13,0))</f>
        <v>0.59295487741520381</v>
      </c>
      <c r="AG77" s="11">
        <f>(INDEX('AEO 2023 Table 11'!16:16,MATCH(Calculations!AF43,'AEO 2023 Table 11'!13:13,0))-INDEX('AEO 2023 Table 11'!21:21,MATCH(Calculations!AF43,'AEO 2023 Table 11'!13:13,0)))/INDEX('AEO 2023 Table 11'!23:23,MATCH(Calculations!AF43,'AEO 2023 Table 11'!13:13,0))</f>
        <v>0.60228548336533616</v>
      </c>
      <c r="AH77" s="11">
        <f>(INDEX('AEO 2023 Table 11'!16:16,MATCH(Calculations!AG43,'AEO 2023 Table 11'!13:13,0))-INDEX('AEO 2023 Table 11'!21:21,MATCH(Calculations!AG43,'AEO 2023 Table 11'!13:13,0)))/INDEX('AEO 2023 Table 11'!23:23,MATCH(Calculations!AG43,'AEO 2023 Table 11'!13:13,0))</f>
        <v>0.60761157271644028</v>
      </c>
      <c r="AI77" s="11"/>
      <c r="AJ77" s="11"/>
    </row>
    <row r="78" spans="1:36" x14ac:dyDescent="0.75">
      <c r="A78" t="s">
        <v>285</v>
      </c>
      <c r="E78">
        <f>E74/(E75*E76*10^6*365)*E77</f>
        <v>2.9846162265946587E-8</v>
      </c>
      <c r="F78">
        <f t="shared" ref="F78:AH78" si="86">F74/(F75*F76*10^6*365)*F77</f>
        <v>2.8795207777624858E-8</v>
      </c>
      <c r="G78">
        <f t="shared" si="86"/>
        <v>2.8208023726556365E-8</v>
      </c>
      <c r="H78">
        <f t="shared" si="86"/>
        <v>2.7866389184402128E-8</v>
      </c>
      <c r="I78">
        <f t="shared" si="86"/>
        <v>2.7896016431657902E-8</v>
      </c>
      <c r="J78">
        <f t="shared" si="86"/>
        <v>2.7909586569748765E-8</v>
      </c>
      <c r="K78">
        <f t="shared" si="86"/>
        <v>2.7530089406284982E-8</v>
      </c>
      <c r="L78">
        <f t="shared" si="86"/>
        <v>2.7438579388232572E-8</v>
      </c>
      <c r="M78">
        <f t="shared" si="86"/>
        <v>2.724644808142688E-8</v>
      </c>
      <c r="N78">
        <f t="shared" si="86"/>
        <v>2.7091073081601077E-8</v>
      </c>
      <c r="O78">
        <f t="shared" si="86"/>
        <v>2.7115802687452081E-8</v>
      </c>
      <c r="P78">
        <f t="shared" si="86"/>
        <v>2.7198809361901655E-8</v>
      </c>
      <c r="Q78">
        <f t="shared" si="86"/>
        <v>2.7330321995438225E-8</v>
      </c>
      <c r="R78">
        <f t="shared" si="86"/>
        <v>2.7269860352821844E-8</v>
      </c>
      <c r="S78">
        <f t="shared" si="86"/>
        <v>2.7178266031484207E-8</v>
      </c>
      <c r="T78">
        <f t="shared" si="86"/>
        <v>2.7285630768064699E-8</v>
      </c>
      <c r="U78">
        <f t="shared" si="86"/>
        <v>2.7362669395798914E-8</v>
      </c>
      <c r="V78">
        <f t="shared" si="86"/>
        <v>2.7406850533688071E-8</v>
      </c>
      <c r="W78">
        <f t="shared" si="86"/>
        <v>2.7379736132822313E-8</v>
      </c>
      <c r="X78">
        <f t="shared" si="86"/>
        <v>2.7521691222830841E-8</v>
      </c>
      <c r="Y78">
        <f t="shared" si="86"/>
        <v>2.7374253510555262E-8</v>
      </c>
      <c r="Z78">
        <f t="shared" si="86"/>
        <v>2.7404361851028284E-8</v>
      </c>
      <c r="AA78">
        <f t="shared" si="86"/>
        <v>2.7457052059897524E-8</v>
      </c>
      <c r="AB78">
        <f t="shared" si="86"/>
        <v>2.7563604430011705E-8</v>
      </c>
      <c r="AC78">
        <f t="shared" si="86"/>
        <v>2.7624111267063938E-8</v>
      </c>
      <c r="AD78">
        <f t="shared" si="86"/>
        <v>2.7925787635702687E-8</v>
      </c>
      <c r="AE78">
        <f t="shared" si="86"/>
        <v>2.8034219035661257E-8</v>
      </c>
      <c r="AF78">
        <f t="shared" si="86"/>
        <v>2.8109001178175168E-8</v>
      </c>
      <c r="AG78">
        <f t="shared" si="86"/>
        <v>2.8255370543528462E-8</v>
      </c>
      <c r="AH78">
        <f t="shared" si="86"/>
        <v>2.842535682331473E-8</v>
      </c>
    </row>
    <row r="80" spans="1:36" x14ac:dyDescent="0.75">
      <c r="A80" s="15" t="s">
        <v>30</v>
      </c>
    </row>
    <row r="81" spans="1:36" x14ac:dyDescent="0.75">
      <c r="A81" t="s">
        <v>286</v>
      </c>
      <c r="B81" t="s">
        <v>298</v>
      </c>
      <c r="C81">
        <f>'Subsidies Paid'!J17*10^9</f>
        <v>1620000000.0000002</v>
      </c>
      <c r="D81">
        <f>'Subsidies Paid'!K17*10^9</f>
        <v>1620000000.0000002</v>
      </c>
      <c r="E81">
        <f>D81</f>
        <v>1620000000.0000002</v>
      </c>
      <c r="F81">
        <f t="shared" ref="F81:P81" si="87">E81</f>
        <v>1620000000.0000002</v>
      </c>
      <c r="G81">
        <f t="shared" si="87"/>
        <v>1620000000.0000002</v>
      </c>
      <c r="H81">
        <f t="shared" si="87"/>
        <v>1620000000.0000002</v>
      </c>
      <c r="I81">
        <f t="shared" si="87"/>
        <v>1620000000.0000002</v>
      </c>
      <c r="J81">
        <f t="shared" si="87"/>
        <v>1620000000.0000002</v>
      </c>
      <c r="K81">
        <f t="shared" si="87"/>
        <v>1620000000.0000002</v>
      </c>
      <c r="L81">
        <f t="shared" si="87"/>
        <v>1620000000.0000002</v>
      </c>
      <c r="M81">
        <f t="shared" si="87"/>
        <v>1620000000.0000002</v>
      </c>
      <c r="N81">
        <f t="shared" si="87"/>
        <v>1620000000.0000002</v>
      </c>
      <c r="O81">
        <f t="shared" si="87"/>
        <v>1620000000.0000002</v>
      </c>
      <c r="P81">
        <f t="shared" si="87"/>
        <v>1620000000.0000002</v>
      </c>
      <c r="Q81">
        <f t="shared" ref="Q81" si="88">P81</f>
        <v>1620000000.0000002</v>
      </c>
      <c r="R81">
        <f t="shared" ref="R81" si="89">Q81</f>
        <v>1620000000.0000002</v>
      </c>
      <c r="S81">
        <f t="shared" ref="S81" si="90">R81</f>
        <v>1620000000.0000002</v>
      </c>
      <c r="T81">
        <f t="shared" ref="T81" si="91">S81</f>
        <v>1620000000.0000002</v>
      </c>
      <c r="U81">
        <f t="shared" ref="U81" si="92">T81</f>
        <v>1620000000.0000002</v>
      </c>
      <c r="V81">
        <f t="shared" ref="V81" si="93">U81</f>
        <v>1620000000.0000002</v>
      </c>
      <c r="W81">
        <f t="shared" ref="W81" si="94">V81</f>
        <v>1620000000.0000002</v>
      </c>
      <c r="X81">
        <f t="shared" ref="X81" si="95">W81</f>
        <v>1620000000.0000002</v>
      </c>
      <c r="Y81">
        <f t="shared" ref="Y81" si="96">X81</f>
        <v>1620000000.0000002</v>
      </c>
      <c r="Z81">
        <f t="shared" ref="Z81" si="97">Y81</f>
        <v>1620000000.0000002</v>
      </c>
      <c r="AA81">
        <f t="shared" ref="AA81" si="98">Z81</f>
        <v>1620000000.0000002</v>
      </c>
      <c r="AB81">
        <f t="shared" ref="AB81" si="99">AA81</f>
        <v>1620000000.0000002</v>
      </c>
      <c r="AC81">
        <f t="shared" ref="AC81" si="100">AB81</f>
        <v>1620000000.0000002</v>
      </c>
      <c r="AD81">
        <f t="shared" ref="AD81" si="101">AC81</f>
        <v>1620000000.0000002</v>
      </c>
      <c r="AE81">
        <f t="shared" ref="AE81" si="102">AD81</f>
        <v>1620000000.0000002</v>
      </c>
      <c r="AF81">
        <f t="shared" ref="AF81" si="103">AE81</f>
        <v>1620000000.0000002</v>
      </c>
      <c r="AG81">
        <f t="shared" ref="AG81" si="104">AF81</f>
        <v>1620000000.0000002</v>
      </c>
      <c r="AH81">
        <f t="shared" ref="AH81" si="105">AG81</f>
        <v>1620000000.0000002</v>
      </c>
    </row>
    <row r="82" spans="1:36" x14ac:dyDescent="0.75">
      <c r="A82" t="s">
        <v>287</v>
      </c>
      <c r="B82" t="s">
        <v>634</v>
      </c>
      <c r="C82" s="11"/>
      <c r="D82" s="11"/>
      <c r="E82" s="11">
        <f>INDEX('AEO 2022 Table 1'!16:16,MATCH(Calculations!E73,'AEO 2022 Table 1'!13:13,0))/SUM(INDEX('AEO 2022 Table 1'!16:18,0,MATCH(Calculations!D43,'AEO 2022 Table 1'!13:13,0)))</f>
        <v>0.35184656502224881</v>
      </c>
      <c r="F82" s="11">
        <f>INDEX('AEO 2023 Table 1'!16:16,MATCH(Calculations!E43,'AEO 2023 Table 1'!13:13,0))/SUM(INDEX('AEO 2023 Table 1'!16:18,0,MATCH(Calculations!E43,'AEO 2023 Table 1'!13:13,0)))</f>
        <v>0.35039299479423891</v>
      </c>
      <c r="G82" s="11">
        <f>INDEX('AEO 2023 Table 1'!16:16,MATCH(Calculations!F43,'AEO 2023 Table 1'!13:13,0))/SUM(INDEX('AEO 2023 Table 1'!16:18,0,MATCH(Calculations!F43,'AEO 2023 Table 1'!13:13,0)))</f>
        <v>0.3572556772712438</v>
      </c>
      <c r="H82" s="11">
        <f>INDEX('AEO 2023 Table 1'!16:16,MATCH(Calculations!G43,'AEO 2023 Table 1'!13:13,0))/SUM(INDEX('AEO 2023 Table 1'!16:18,0,MATCH(Calculations!G43,'AEO 2023 Table 1'!13:13,0)))</f>
        <v>0.36762213497827889</v>
      </c>
      <c r="I82" s="11">
        <f>INDEX('AEO 2023 Table 1'!16:16,MATCH(Calculations!H43,'AEO 2023 Table 1'!13:13,0))/SUM(INDEX('AEO 2023 Table 1'!16:18,0,MATCH(Calculations!H43,'AEO 2023 Table 1'!13:13,0)))</f>
        <v>0.37043770186126601</v>
      </c>
      <c r="J82" s="11">
        <f>INDEX('AEO 2023 Table 1'!16:16,MATCH(Calculations!I43,'AEO 2023 Table 1'!13:13,0))/SUM(INDEX('AEO 2023 Table 1'!16:18,0,MATCH(Calculations!I43,'AEO 2023 Table 1'!13:13,0)))</f>
        <v>0.37042160486504039</v>
      </c>
      <c r="K82" s="11">
        <f>INDEX('AEO 2023 Table 1'!16:16,MATCH(Calculations!J43,'AEO 2023 Table 1'!13:13,0))/SUM(INDEX('AEO 2023 Table 1'!16:18,0,MATCH(Calculations!J43,'AEO 2023 Table 1'!13:13,0)))</f>
        <v>0.37319565495428675</v>
      </c>
      <c r="L82" s="11">
        <f>INDEX('AEO 2023 Table 1'!16:16,MATCH(Calculations!K43,'AEO 2023 Table 1'!13:13,0))/SUM(INDEX('AEO 2023 Table 1'!16:18,0,MATCH(Calculations!K43,'AEO 2023 Table 1'!13:13,0)))</f>
        <v>0.37530727304986211</v>
      </c>
      <c r="M82" s="11">
        <f>INDEX('AEO 2023 Table 1'!16:16,MATCH(Calculations!L43,'AEO 2023 Table 1'!13:13,0))/SUM(INDEX('AEO 2023 Table 1'!16:18,0,MATCH(Calculations!L43,'AEO 2023 Table 1'!13:13,0)))</f>
        <v>0.37423621625506565</v>
      </c>
      <c r="N82" s="11">
        <f>INDEX('AEO 2023 Table 1'!16:16,MATCH(Calculations!M43,'AEO 2023 Table 1'!13:13,0))/SUM(INDEX('AEO 2023 Table 1'!16:18,0,MATCH(Calculations!M43,'AEO 2023 Table 1'!13:13,0)))</f>
        <v>0.3731330454917724</v>
      </c>
      <c r="O82" s="11">
        <f>INDEX('AEO 2023 Table 1'!16:16,MATCH(Calculations!N43,'AEO 2023 Table 1'!13:13,0))/SUM(INDEX('AEO 2023 Table 1'!16:18,0,MATCH(Calculations!N43,'AEO 2023 Table 1'!13:13,0)))</f>
        <v>0.36969435763906977</v>
      </c>
      <c r="P82" s="11">
        <f>INDEX('AEO 2023 Table 1'!16:16,MATCH(Calculations!O43,'AEO 2023 Table 1'!13:13,0))/SUM(INDEX('AEO 2023 Table 1'!16:18,0,MATCH(Calculations!O43,'AEO 2023 Table 1'!13:13,0)))</f>
        <v>0.36726777194170063</v>
      </c>
      <c r="Q82" s="11">
        <f>INDEX('AEO 2023 Table 1'!16:16,MATCH(Calculations!P43,'AEO 2023 Table 1'!13:13,0))/SUM(INDEX('AEO 2023 Table 1'!16:18,0,MATCH(Calculations!P43,'AEO 2023 Table 1'!13:13,0)))</f>
        <v>0.36460140444540667</v>
      </c>
      <c r="R82" s="11">
        <f>INDEX('AEO 2023 Table 1'!16:16,MATCH(Calculations!Q43,'AEO 2023 Table 1'!13:13,0))/SUM(INDEX('AEO 2023 Table 1'!16:18,0,MATCH(Calculations!Q43,'AEO 2023 Table 1'!13:13,0)))</f>
        <v>0.36076677032049226</v>
      </c>
      <c r="S82" s="11">
        <f>INDEX('AEO 2023 Table 1'!16:16,MATCH(Calculations!R43,'AEO 2023 Table 1'!13:13,0))/SUM(INDEX('AEO 2023 Table 1'!16:18,0,MATCH(Calculations!R43,'AEO 2023 Table 1'!13:13,0)))</f>
        <v>0.35769905776593075</v>
      </c>
      <c r="T82" s="11">
        <f>INDEX('AEO 2023 Table 1'!16:16,MATCH(Calculations!S43,'AEO 2023 Table 1'!13:13,0))/SUM(INDEX('AEO 2023 Table 1'!16:18,0,MATCH(Calculations!S43,'AEO 2023 Table 1'!13:13,0)))</f>
        <v>0.35431244879694929</v>
      </c>
      <c r="U82" s="11">
        <f>INDEX('AEO 2023 Table 1'!16:16,MATCH(Calculations!T43,'AEO 2023 Table 1'!13:13,0))/SUM(INDEX('AEO 2023 Table 1'!16:18,0,MATCH(Calculations!T43,'AEO 2023 Table 1'!13:13,0)))</f>
        <v>0.35203163065215742</v>
      </c>
      <c r="V82" s="11">
        <f>INDEX('AEO 2023 Table 1'!16:16,MATCH(Calculations!U43,'AEO 2023 Table 1'!13:13,0))/SUM(INDEX('AEO 2023 Table 1'!16:18,0,MATCH(Calculations!U43,'AEO 2023 Table 1'!13:13,0)))</f>
        <v>0.34986539580940818</v>
      </c>
      <c r="W82" s="11">
        <f>INDEX('AEO 2023 Table 1'!16:16,MATCH(Calculations!V43,'AEO 2023 Table 1'!13:13,0))/SUM(INDEX('AEO 2023 Table 1'!16:18,0,MATCH(Calculations!V43,'AEO 2023 Table 1'!13:13,0)))</f>
        <v>0.34724222999562881</v>
      </c>
      <c r="X82" s="11">
        <f>INDEX('AEO 2023 Table 1'!16:16,MATCH(Calculations!W43,'AEO 2023 Table 1'!13:13,0))/SUM(INDEX('AEO 2023 Table 1'!16:18,0,MATCH(Calculations!W43,'AEO 2023 Table 1'!13:13,0)))</f>
        <v>0.34488501354912693</v>
      </c>
      <c r="Y82" s="11">
        <f>INDEX('AEO 2023 Table 1'!16:16,MATCH(Calculations!X43,'AEO 2023 Table 1'!13:13,0))/SUM(INDEX('AEO 2023 Table 1'!16:18,0,MATCH(Calculations!X43,'AEO 2023 Table 1'!13:13,0)))</f>
        <v>0.34162085122903424</v>
      </c>
      <c r="Z82" s="11">
        <f>INDEX('AEO 2023 Table 1'!16:16,MATCH(Calculations!Y43,'AEO 2023 Table 1'!13:13,0))/SUM(INDEX('AEO 2023 Table 1'!16:18,0,MATCH(Calculations!Y43,'AEO 2023 Table 1'!13:13,0)))</f>
        <v>0.34060971560296893</v>
      </c>
      <c r="AA82" s="11">
        <f>INDEX('AEO 2023 Table 1'!16:16,MATCH(Calculations!Z43,'AEO 2023 Table 1'!13:13,0))/SUM(INDEX('AEO 2023 Table 1'!16:18,0,MATCH(Calculations!Z43,'AEO 2023 Table 1'!13:13,0)))</f>
        <v>0.34077379718833745</v>
      </c>
      <c r="AB82" s="11">
        <f>INDEX('AEO 2023 Table 1'!16:16,MATCH(Calculations!AA43,'AEO 2023 Table 1'!13:13,0))/SUM(INDEX('AEO 2023 Table 1'!16:18,0,MATCH(Calculations!AA43,'AEO 2023 Table 1'!13:13,0)))</f>
        <v>0.34248443263459161</v>
      </c>
      <c r="AC82" s="11">
        <f>INDEX('AEO 2023 Table 1'!16:16,MATCH(Calculations!AB43,'AEO 2023 Table 1'!13:13,0))/SUM(INDEX('AEO 2023 Table 1'!16:18,0,MATCH(Calculations!AB43,'AEO 2023 Table 1'!13:13,0)))</f>
        <v>0.34215348791543265</v>
      </c>
      <c r="AD82" s="11">
        <f>INDEX('AEO 2023 Table 1'!16:16,MATCH(Calculations!AC43,'AEO 2023 Table 1'!13:13,0))/SUM(INDEX('AEO 2023 Table 1'!16:18,0,MATCH(Calculations!AC43,'AEO 2023 Table 1'!13:13,0)))</f>
        <v>0.3431056744280947</v>
      </c>
      <c r="AE82" s="11">
        <f>INDEX('AEO 2023 Table 1'!16:16,MATCH(Calculations!AD43,'AEO 2023 Table 1'!13:13,0))/SUM(INDEX('AEO 2023 Table 1'!16:18,0,MATCH(Calculations!AD43,'AEO 2023 Table 1'!13:13,0)))</f>
        <v>0.34014729517512177</v>
      </c>
      <c r="AF82" s="11">
        <f>INDEX('AEO 2023 Table 1'!16:16,MATCH(Calculations!AE43,'AEO 2023 Table 1'!13:13,0))/SUM(INDEX('AEO 2023 Table 1'!16:18,0,MATCH(Calculations!AE43,'AEO 2023 Table 1'!13:13,0)))</f>
        <v>0.34035593698615396</v>
      </c>
      <c r="AG82" s="11">
        <f>INDEX('AEO 2023 Table 1'!16:16,MATCH(Calculations!AF43,'AEO 2023 Table 1'!13:13,0))/SUM(INDEX('AEO 2023 Table 1'!16:18,0,MATCH(Calculations!AF43,'AEO 2023 Table 1'!13:13,0)))</f>
        <v>0.34219181567315837</v>
      </c>
      <c r="AH82" s="11">
        <f>INDEX('AEO 2023 Table 1'!16:16,MATCH(Calculations!AG43,'AEO 2023 Table 1'!13:13,0))/SUM(INDEX('AEO 2023 Table 1'!16:18,0,MATCH(Calculations!AG43,'AEO 2023 Table 1'!13:13,0)))</f>
        <v>0.34100818986426873</v>
      </c>
      <c r="AI82" s="11"/>
      <c r="AJ82" s="11"/>
    </row>
    <row r="83" spans="1:36" x14ac:dyDescent="0.75">
      <c r="A83" t="s">
        <v>279</v>
      </c>
      <c r="B83" t="s">
        <v>635</v>
      </c>
      <c r="C83" s="4"/>
      <c r="D83" s="4"/>
      <c r="E83" s="4">
        <f t="shared" ref="E83:AH85" si="106">E75</f>
        <v>11.13137</v>
      </c>
      <c r="F83" s="4">
        <f t="shared" si="106"/>
        <v>11.828412999999999</v>
      </c>
      <c r="G83" s="4">
        <f t="shared" si="106"/>
        <v>12.317411</v>
      </c>
      <c r="H83" s="4">
        <f t="shared" si="106"/>
        <v>12.668136000000001</v>
      </c>
      <c r="I83" s="4">
        <f t="shared" si="106"/>
        <v>12.860077</v>
      </c>
      <c r="J83" s="4">
        <f t="shared" si="106"/>
        <v>13.04087</v>
      </c>
      <c r="K83" s="4">
        <f t="shared" si="106"/>
        <v>13.143864000000001</v>
      </c>
      <c r="L83" s="4">
        <f t="shared" si="106"/>
        <v>13.308415999999999</v>
      </c>
      <c r="M83" s="4">
        <f t="shared" si="106"/>
        <v>13.288779</v>
      </c>
      <c r="N83" s="4">
        <f t="shared" si="106"/>
        <v>13.312295000000001</v>
      </c>
      <c r="O83" s="4">
        <f t="shared" si="106"/>
        <v>13.240861000000001</v>
      </c>
      <c r="P83" s="4">
        <f t="shared" si="106"/>
        <v>13.273460999999999</v>
      </c>
      <c r="Q83" s="4">
        <f t="shared" si="106"/>
        <v>13.304527999999999</v>
      </c>
      <c r="R83" s="4">
        <f t="shared" si="106"/>
        <v>13.258546000000001</v>
      </c>
      <c r="S83" s="4">
        <f t="shared" si="106"/>
        <v>13.227854000000001</v>
      </c>
      <c r="T83" s="4">
        <f t="shared" si="106"/>
        <v>13.170089000000001</v>
      </c>
      <c r="U83" s="4">
        <f t="shared" si="106"/>
        <v>13.155234999999999</v>
      </c>
      <c r="V83" s="4">
        <f t="shared" si="106"/>
        <v>13.109235999999999</v>
      </c>
      <c r="W83" s="4">
        <f t="shared" si="106"/>
        <v>13.059265</v>
      </c>
      <c r="X83" s="4">
        <f t="shared" si="106"/>
        <v>12.962479</v>
      </c>
      <c r="Y83" s="4">
        <f t="shared" si="106"/>
        <v>12.830216999999999</v>
      </c>
      <c r="Z83" s="4">
        <f t="shared" si="106"/>
        <v>12.859726999999999</v>
      </c>
      <c r="AA83" s="4">
        <f t="shared" si="106"/>
        <v>12.929422000000001</v>
      </c>
      <c r="AB83" s="4">
        <f t="shared" si="106"/>
        <v>13.063684</v>
      </c>
      <c r="AC83" s="4">
        <f t="shared" si="106"/>
        <v>13.097238000000001</v>
      </c>
      <c r="AD83" s="4">
        <f t="shared" si="106"/>
        <v>13.129096000000001</v>
      </c>
      <c r="AE83" s="4">
        <f t="shared" si="106"/>
        <v>13.032037000000001</v>
      </c>
      <c r="AF83" s="4">
        <f t="shared" si="106"/>
        <v>13.064216</v>
      </c>
      <c r="AG83" s="4">
        <f t="shared" si="106"/>
        <v>13.201051</v>
      </c>
      <c r="AH83" s="4">
        <f t="shared" si="106"/>
        <v>13.238148000000001</v>
      </c>
      <c r="AI83" s="4"/>
      <c r="AJ83" s="4"/>
    </row>
    <row r="84" spans="1:36" x14ac:dyDescent="0.75">
      <c r="A84" t="s">
        <v>281</v>
      </c>
      <c r="B84" t="s">
        <v>280</v>
      </c>
      <c r="C84">
        <f t="shared" ref="C84:R84" si="107">C76</f>
        <v>5751000</v>
      </c>
      <c r="D84">
        <f t="shared" si="107"/>
        <v>5751000</v>
      </c>
      <c r="E84">
        <f t="shared" si="107"/>
        <v>5751000</v>
      </c>
      <c r="F84">
        <f t="shared" si="107"/>
        <v>5751000</v>
      </c>
      <c r="G84">
        <f t="shared" si="107"/>
        <v>5751000</v>
      </c>
      <c r="H84">
        <f t="shared" si="107"/>
        <v>5751000</v>
      </c>
      <c r="I84">
        <f t="shared" si="107"/>
        <v>5751000</v>
      </c>
      <c r="J84">
        <f t="shared" si="107"/>
        <v>5751000</v>
      </c>
      <c r="K84">
        <f t="shared" si="107"/>
        <v>5751000</v>
      </c>
      <c r="L84">
        <f t="shared" si="107"/>
        <v>5751000</v>
      </c>
      <c r="M84">
        <f t="shared" si="107"/>
        <v>5751000</v>
      </c>
      <c r="N84">
        <f t="shared" si="107"/>
        <v>5751000</v>
      </c>
      <c r="O84">
        <f t="shared" si="107"/>
        <v>5751000</v>
      </c>
      <c r="P84">
        <f t="shared" si="107"/>
        <v>5751000</v>
      </c>
      <c r="Q84">
        <f t="shared" si="107"/>
        <v>5751000</v>
      </c>
      <c r="R84">
        <f t="shared" si="107"/>
        <v>5751000</v>
      </c>
      <c r="S84">
        <f t="shared" si="106"/>
        <v>5751000</v>
      </c>
      <c r="T84">
        <f t="shared" si="106"/>
        <v>5751000</v>
      </c>
      <c r="U84">
        <f t="shared" si="106"/>
        <v>5751000</v>
      </c>
      <c r="V84">
        <f t="shared" si="106"/>
        <v>5751000</v>
      </c>
      <c r="W84">
        <f t="shared" si="106"/>
        <v>5751000</v>
      </c>
      <c r="X84">
        <f t="shared" si="106"/>
        <v>5751000</v>
      </c>
      <c r="Y84">
        <f t="shared" si="106"/>
        <v>5751000</v>
      </c>
      <c r="Z84">
        <f t="shared" si="106"/>
        <v>5751000</v>
      </c>
      <c r="AA84">
        <f t="shared" si="106"/>
        <v>5751000</v>
      </c>
      <c r="AB84">
        <f t="shared" si="106"/>
        <v>5751000</v>
      </c>
      <c r="AC84">
        <f t="shared" si="106"/>
        <v>5751000</v>
      </c>
      <c r="AD84">
        <f t="shared" si="106"/>
        <v>5751000</v>
      </c>
      <c r="AE84">
        <f t="shared" si="106"/>
        <v>5751000</v>
      </c>
      <c r="AF84">
        <f t="shared" si="106"/>
        <v>5751000</v>
      </c>
      <c r="AG84">
        <f t="shared" si="106"/>
        <v>5751000</v>
      </c>
      <c r="AH84">
        <f t="shared" si="106"/>
        <v>5751000</v>
      </c>
    </row>
    <row r="85" spans="1:36" x14ac:dyDescent="0.75">
      <c r="A85" t="s">
        <v>282</v>
      </c>
      <c r="B85" t="s">
        <v>635</v>
      </c>
      <c r="C85" s="11"/>
      <c r="D85" s="11"/>
      <c r="E85" s="11">
        <f t="shared" si="106"/>
        <v>0.53645091974861669</v>
      </c>
      <c r="F85" s="11">
        <f t="shared" si="106"/>
        <v>0.54997072969670069</v>
      </c>
      <c r="G85" s="11">
        <f t="shared" si="106"/>
        <v>0.56102856350540731</v>
      </c>
      <c r="H85" s="11">
        <f t="shared" si="106"/>
        <v>0.5700150141357454</v>
      </c>
      <c r="I85" s="11">
        <f t="shared" si="106"/>
        <v>0.57926680098894301</v>
      </c>
      <c r="J85" s="11">
        <f t="shared" si="106"/>
        <v>0.58769615396832875</v>
      </c>
      <c r="K85" s="11">
        <f t="shared" si="106"/>
        <v>0.58428341418062657</v>
      </c>
      <c r="L85" s="11">
        <f t="shared" si="106"/>
        <v>0.58963176201876377</v>
      </c>
      <c r="M85" s="11">
        <f t="shared" si="106"/>
        <v>0.58463909472541797</v>
      </c>
      <c r="N85" s="11">
        <f t="shared" si="106"/>
        <v>0.58233382990372573</v>
      </c>
      <c r="O85" s="11">
        <f t="shared" si="106"/>
        <v>0.57973773741270151</v>
      </c>
      <c r="P85" s="11">
        <f t="shared" si="106"/>
        <v>0.58294415337514294</v>
      </c>
      <c r="Q85" s="11">
        <f t="shared" si="106"/>
        <v>0.5871338237100614</v>
      </c>
      <c r="R85" s="11">
        <f t="shared" si="106"/>
        <v>0.58381022011187156</v>
      </c>
      <c r="S85" s="11">
        <f t="shared" si="106"/>
        <v>0.58050239777655377</v>
      </c>
      <c r="T85" s="11">
        <f t="shared" si="106"/>
        <v>0.58025058567882126</v>
      </c>
      <c r="U85" s="11">
        <f t="shared" si="106"/>
        <v>0.58123258476512729</v>
      </c>
      <c r="V85" s="11">
        <f t="shared" si="106"/>
        <v>0.58013543473119111</v>
      </c>
      <c r="W85" s="11">
        <f t="shared" si="106"/>
        <v>0.57735226356746217</v>
      </c>
      <c r="X85" s="11">
        <f t="shared" si="106"/>
        <v>0.57604453871000039</v>
      </c>
      <c r="Y85" s="11">
        <f t="shared" si="106"/>
        <v>0.56711243014994495</v>
      </c>
      <c r="Z85" s="11">
        <f t="shared" si="106"/>
        <v>0.56904200005122207</v>
      </c>
      <c r="AA85" s="11">
        <f t="shared" si="106"/>
        <v>0.57322602218318386</v>
      </c>
      <c r="AB85" s="11">
        <f t="shared" si="106"/>
        <v>0.58142614261825287</v>
      </c>
      <c r="AC85" s="11">
        <f t="shared" si="106"/>
        <v>0.58419914075102453</v>
      </c>
      <c r="AD85" s="11">
        <f t="shared" si="106"/>
        <v>0.59201557804393345</v>
      </c>
      <c r="AE85" s="11">
        <f t="shared" si="106"/>
        <v>0.58992071454961459</v>
      </c>
      <c r="AF85" s="11">
        <f t="shared" si="106"/>
        <v>0.59295487741520381</v>
      </c>
      <c r="AG85" s="11">
        <f t="shared" si="106"/>
        <v>0.60228548336533616</v>
      </c>
      <c r="AH85" s="11">
        <f t="shared" si="106"/>
        <v>0.60761157271644028</v>
      </c>
      <c r="AI85" s="11"/>
      <c r="AJ85" s="11"/>
    </row>
    <row r="86" spans="1:36" x14ac:dyDescent="0.75">
      <c r="A86" t="s">
        <v>285</v>
      </c>
      <c r="E86">
        <f t="shared" ref="E86:AH86" si="108">(E81*E82)/(E83*10^6*E84*365)*E85</f>
        <v>1.3086197591722575E-8</v>
      </c>
      <c r="F86">
        <f t="shared" si="108"/>
        <v>1.2573242556967248E-8</v>
      </c>
      <c r="G86">
        <f t="shared" si="108"/>
        <v>1.2558086250677707E-8</v>
      </c>
      <c r="H86">
        <f t="shared" si="108"/>
        <v>1.276597569806997E-8</v>
      </c>
      <c r="I86">
        <f t="shared" si="108"/>
        <v>1.2877425133234231E-8</v>
      </c>
      <c r="J86">
        <f t="shared" si="108"/>
        <v>1.2883129564787314E-8</v>
      </c>
      <c r="K86">
        <f t="shared" si="108"/>
        <v>1.2803121376941791E-8</v>
      </c>
      <c r="L86">
        <f t="shared" si="108"/>
        <v>1.2832765706635958E-8</v>
      </c>
      <c r="M86">
        <f t="shared" si="108"/>
        <v>1.2706541823800715E-8</v>
      </c>
      <c r="N86">
        <f t="shared" si="108"/>
        <v>1.2596839122627953E-8</v>
      </c>
      <c r="O86">
        <f t="shared" si="108"/>
        <v>1.249214307336668E-8</v>
      </c>
      <c r="P86">
        <f t="shared" si="108"/>
        <v>1.2448137464905045E-8</v>
      </c>
      <c r="Q86">
        <f t="shared" si="108"/>
        <v>1.2417516560954453E-8</v>
      </c>
      <c r="R86">
        <f t="shared" si="108"/>
        <v>1.2259735618043825E-8</v>
      </c>
      <c r="S86">
        <f t="shared" si="108"/>
        <v>1.211465926530877E-8</v>
      </c>
      <c r="T86">
        <f t="shared" si="108"/>
        <v>1.2047365092409131E-8</v>
      </c>
      <c r="U86">
        <f t="shared" si="108"/>
        <v>1.2003608234435645E-8</v>
      </c>
      <c r="V86">
        <f t="shared" si="108"/>
        <v>1.1949006113823131E-8</v>
      </c>
      <c r="W86">
        <f t="shared" si="108"/>
        <v>1.1847683863810807E-8</v>
      </c>
      <c r="X86">
        <f t="shared" si="108"/>
        <v>1.1828266567273126E-8</v>
      </c>
      <c r="Y86">
        <f t="shared" si="108"/>
        <v>1.1653551979520873E-8</v>
      </c>
      <c r="Z86">
        <f t="shared" si="108"/>
        <v>1.1631839132386572E-8</v>
      </c>
      <c r="AA86">
        <f t="shared" si="108"/>
        <v>1.1659817770676626E-8</v>
      </c>
      <c r="AB86">
        <f t="shared" si="108"/>
        <v>1.1763823682934262E-8</v>
      </c>
      <c r="AC86">
        <f t="shared" si="108"/>
        <v>1.1778254887196682E-8</v>
      </c>
      <c r="AD86">
        <f t="shared" si="108"/>
        <v>1.1940018342390233E-8</v>
      </c>
      <c r="AE86">
        <f t="shared" si="108"/>
        <v>1.188302870713068E-8</v>
      </c>
      <c r="AF86">
        <f t="shared" si="108"/>
        <v>1.1922035386664001E-8</v>
      </c>
      <c r="AG86">
        <f t="shared" si="108"/>
        <v>1.2048758160822129E-8</v>
      </c>
      <c r="AH86">
        <f t="shared" si="108"/>
        <v>1.207931750156499E-8</v>
      </c>
    </row>
    <row r="88" spans="1:36" x14ac:dyDescent="0.75">
      <c r="A88" s="15" t="s">
        <v>31</v>
      </c>
    </row>
    <row r="89" spans="1:36" x14ac:dyDescent="0.75">
      <c r="A89" t="s">
        <v>286</v>
      </c>
      <c r="B89" t="s">
        <v>298</v>
      </c>
      <c r="C89">
        <f>'Subsidies Paid'!J18*10^9</f>
        <v>140000000</v>
      </c>
      <c r="D89">
        <f>'Subsidies Paid'!K18*10^9</f>
        <v>140000000</v>
      </c>
      <c r="E89">
        <f>D89</f>
        <v>140000000</v>
      </c>
      <c r="F89">
        <f t="shared" ref="F89:P89" si="109">E89</f>
        <v>140000000</v>
      </c>
      <c r="G89">
        <f t="shared" si="109"/>
        <v>140000000</v>
      </c>
      <c r="H89">
        <f t="shared" si="109"/>
        <v>140000000</v>
      </c>
      <c r="I89">
        <f t="shared" si="109"/>
        <v>140000000</v>
      </c>
      <c r="J89">
        <f t="shared" si="109"/>
        <v>140000000</v>
      </c>
      <c r="K89">
        <f t="shared" si="109"/>
        <v>140000000</v>
      </c>
      <c r="L89">
        <f t="shared" si="109"/>
        <v>140000000</v>
      </c>
      <c r="M89">
        <f t="shared" si="109"/>
        <v>140000000</v>
      </c>
      <c r="N89">
        <f t="shared" si="109"/>
        <v>140000000</v>
      </c>
      <c r="O89">
        <f t="shared" si="109"/>
        <v>140000000</v>
      </c>
      <c r="P89">
        <f t="shared" si="109"/>
        <v>140000000</v>
      </c>
      <c r="Q89">
        <f t="shared" ref="Q89" si="110">P89</f>
        <v>140000000</v>
      </c>
      <c r="R89">
        <f t="shared" ref="R89" si="111">Q89</f>
        <v>140000000</v>
      </c>
      <c r="S89">
        <f t="shared" ref="S89" si="112">R89</f>
        <v>140000000</v>
      </c>
      <c r="T89">
        <f t="shared" ref="T89" si="113">S89</f>
        <v>140000000</v>
      </c>
      <c r="U89">
        <f t="shared" ref="U89" si="114">T89</f>
        <v>140000000</v>
      </c>
      <c r="V89">
        <f t="shared" ref="V89" si="115">U89</f>
        <v>140000000</v>
      </c>
      <c r="W89">
        <f t="shared" ref="W89" si="116">V89</f>
        <v>140000000</v>
      </c>
      <c r="X89">
        <f t="shared" ref="X89" si="117">W89</f>
        <v>140000000</v>
      </c>
      <c r="Y89">
        <f t="shared" ref="Y89" si="118">X89</f>
        <v>140000000</v>
      </c>
      <c r="Z89">
        <f t="shared" ref="Z89" si="119">Y89</f>
        <v>140000000</v>
      </c>
      <c r="AA89">
        <f t="shared" ref="AA89" si="120">Z89</f>
        <v>140000000</v>
      </c>
      <c r="AB89">
        <f t="shared" ref="AB89" si="121">AA89</f>
        <v>140000000</v>
      </c>
      <c r="AC89">
        <f t="shared" ref="AC89" si="122">AB89</f>
        <v>140000000</v>
      </c>
      <c r="AD89">
        <f t="shared" ref="AD89" si="123">AC89</f>
        <v>140000000</v>
      </c>
      <c r="AE89">
        <f t="shared" ref="AE89" si="124">AD89</f>
        <v>140000000</v>
      </c>
      <c r="AF89">
        <f t="shared" ref="AF89" si="125">AE89</f>
        <v>140000000</v>
      </c>
      <c r="AG89">
        <f t="shared" ref="AG89" si="126">AF89</f>
        <v>140000000</v>
      </c>
      <c r="AH89">
        <f t="shared" ref="AH89" si="127">AG89</f>
        <v>140000000</v>
      </c>
    </row>
    <row r="90" spans="1:36" x14ac:dyDescent="0.75">
      <c r="A90" t="s">
        <v>287</v>
      </c>
      <c r="B90" t="s">
        <v>634</v>
      </c>
      <c r="C90" s="11"/>
      <c r="D90" s="11"/>
      <c r="E90" s="11">
        <f t="shared" ref="D90:AH93" si="128">E82</f>
        <v>0.35184656502224881</v>
      </c>
      <c r="F90" s="11">
        <f t="shared" si="128"/>
        <v>0.35039299479423891</v>
      </c>
      <c r="G90" s="11">
        <f t="shared" si="128"/>
        <v>0.3572556772712438</v>
      </c>
      <c r="H90" s="11">
        <f t="shared" si="128"/>
        <v>0.36762213497827889</v>
      </c>
      <c r="I90" s="11">
        <f t="shared" si="128"/>
        <v>0.37043770186126601</v>
      </c>
      <c r="J90" s="11">
        <f t="shared" si="128"/>
        <v>0.37042160486504039</v>
      </c>
      <c r="K90" s="11">
        <f t="shared" si="128"/>
        <v>0.37319565495428675</v>
      </c>
      <c r="L90" s="11">
        <f t="shared" si="128"/>
        <v>0.37530727304986211</v>
      </c>
      <c r="M90" s="11">
        <f t="shared" si="128"/>
        <v>0.37423621625506565</v>
      </c>
      <c r="N90" s="11">
        <f t="shared" si="128"/>
        <v>0.3731330454917724</v>
      </c>
      <c r="O90" s="11">
        <f t="shared" si="128"/>
        <v>0.36969435763906977</v>
      </c>
      <c r="P90" s="11">
        <f t="shared" si="128"/>
        <v>0.36726777194170063</v>
      </c>
      <c r="Q90" s="11">
        <f t="shared" si="128"/>
        <v>0.36460140444540667</v>
      </c>
      <c r="R90" s="11">
        <f t="shared" si="128"/>
        <v>0.36076677032049226</v>
      </c>
      <c r="S90" s="11">
        <f t="shared" si="128"/>
        <v>0.35769905776593075</v>
      </c>
      <c r="T90" s="11">
        <f t="shared" si="128"/>
        <v>0.35431244879694929</v>
      </c>
      <c r="U90" s="11">
        <f t="shared" si="128"/>
        <v>0.35203163065215742</v>
      </c>
      <c r="V90" s="11">
        <f t="shared" si="128"/>
        <v>0.34986539580940818</v>
      </c>
      <c r="W90" s="11">
        <f t="shared" si="128"/>
        <v>0.34724222999562881</v>
      </c>
      <c r="X90" s="11">
        <f t="shared" si="128"/>
        <v>0.34488501354912693</v>
      </c>
      <c r="Y90" s="11">
        <f t="shared" si="128"/>
        <v>0.34162085122903424</v>
      </c>
      <c r="Z90" s="11">
        <f t="shared" si="128"/>
        <v>0.34060971560296893</v>
      </c>
      <c r="AA90" s="11">
        <f t="shared" si="128"/>
        <v>0.34077379718833745</v>
      </c>
      <c r="AB90" s="11">
        <f t="shared" si="128"/>
        <v>0.34248443263459161</v>
      </c>
      <c r="AC90" s="11">
        <f t="shared" si="128"/>
        <v>0.34215348791543265</v>
      </c>
      <c r="AD90" s="11">
        <f t="shared" si="128"/>
        <v>0.3431056744280947</v>
      </c>
      <c r="AE90" s="11">
        <f t="shared" si="128"/>
        <v>0.34014729517512177</v>
      </c>
      <c r="AF90" s="11">
        <f t="shared" si="128"/>
        <v>0.34035593698615396</v>
      </c>
      <c r="AG90" s="11">
        <f t="shared" si="128"/>
        <v>0.34219181567315837</v>
      </c>
      <c r="AH90" s="11">
        <f t="shared" si="128"/>
        <v>0.34100818986426873</v>
      </c>
      <c r="AI90" s="11"/>
      <c r="AJ90" s="11"/>
    </row>
    <row r="91" spans="1:36" x14ac:dyDescent="0.75">
      <c r="A91" t="s">
        <v>279</v>
      </c>
      <c r="B91" t="s">
        <v>635</v>
      </c>
      <c r="C91" s="4"/>
      <c r="D91" s="4"/>
      <c r="E91" s="4">
        <f t="shared" ref="C91:R92" si="129">E83</f>
        <v>11.13137</v>
      </c>
      <c r="F91" s="4">
        <f t="shared" si="129"/>
        <v>11.828412999999999</v>
      </c>
      <c r="G91" s="4">
        <f t="shared" si="129"/>
        <v>12.317411</v>
      </c>
      <c r="H91" s="4">
        <f t="shared" si="129"/>
        <v>12.668136000000001</v>
      </c>
      <c r="I91" s="4">
        <f t="shared" si="129"/>
        <v>12.860077</v>
      </c>
      <c r="J91" s="4">
        <f t="shared" si="129"/>
        <v>13.04087</v>
      </c>
      <c r="K91" s="4">
        <f t="shared" si="129"/>
        <v>13.143864000000001</v>
      </c>
      <c r="L91" s="4">
        <f t="shared" si="129"/>
        <v>13.308415999999999</v>
      </c>
      <c r="M91" s="4">
        <f t="shared" si="129"/>
        <v>13.288779</v>
      </c>
      <c r="N91" s="4">
        <f t="shared" si="129"/>
        <v>13.312295000000001</v>
      </c>
      <c r="O91" s="4">
        <f t="shared" si="129"/>
        <v>13.240861000000001</v>
      </c>
      <c r="P91" s="4">
        <f t="shared" si="129"/>
        <v>13.273460999999999</v>
      </c>
      <c r="Q91" s="4">
        <f t="shared" si="129"/>
        <v>13.304527999999999</v>
      </c>
      <c r="R91" s="4">
        <f t="shared" si="129"/>
        <v>13.258546000000001</v>
      </c>
      <c r="S91" s="4">
        <f t="shared" si="128"/>
        <v>13.227854000000001</v>
      </c>
      <c r="T91" s="4">
        <f t="shared" si="128"/>
        <v>13.170089000000001</v>
      </c>
      <c r="U91" s="4">
        <f t="shared" si="128"/>
        <v>13.155234999999999</v>
      </c>
      <c r="V91" s="4">
        <f t="shared" si="128"/>
        <v>13.109235999999999</v>
      </c>
      <c r="W91" s="4">
        <f t="shared" si="128"/>
        <v>13.059265</v>
      </c>
      <c r="X91" s="4">
        <f t="shared" si="128"/>
        <v>12.962479</v>
      </c>
      <c r="Y91" s="4">
        <f t="shared" si="128"/>
        <v>12.830216999999999</v>
      </c>
      <c r="Z91" s="4">
        <f t="shared" si="128"/>
        <v>12.859726999999999</v>
      </c>
      <c r="AA91" s="4">
        <f t="shared" si="128"/>
        <v>12.929422000000001</v>
      </c>
      <c r="AB91" s="4">
        <f t="shared" si="128"/>
        <v>13.063684</v>
      </c>
      <c r="AC91" s="4">
        <f t="shared" si="128"/>
        <v>13.097238000000001</v>
      </c>
      <c r="AD91" s="4">
        <f t="shared" si="128"/>
        <v>13.129096000000001</v>
      </c>
      <c r="AE91" s="4">
        <f t="shared" si="128"/>
        <v>13.032037000000001</v>
      </c>
      <c r="AF91" s="4">
        <f t="shared" si="128"/>
        <v>13.064216</v>
      </c>
      <c r="AG91" s="4">
        <f t="shared" si="128"/>
        <v>13.201051</v>
      </c>
      <c r="AH91" s="4">
        <f t="shared" si="128"/>
        <v>13.238148000000001</v>
      </c>
      <c r="AI91" s="4"/>
      <c r="AJ91" s="4"/>
    </row>
    <row r="92" spans="1:36" x14ac:dyDescent="0.75">
      <c r="A92" t="s">
        <v>281</v>
      </c>
      <c r="B92" t="s">
        <v>280</v>
      </c>
      <c r="C92">
        <f t="shared" si="129"/>
        <v>5751000</v>
      </c>
      <c r="D92">
        <f t="shared" si="128"/>
        <v>5751000</v>
      </c>
      <c r="E92">
        <f t="shared" si="128"/>
        <v>5751000</v>
      </c>
      <c r="F92">
        <f t="shared" si="128"/>
        <v>5751000</v>
      </c>
      <c r="G92">
        <f t="shared" si="128"/>
        <v>5751000</v>
      </c>
      <c r="H92">
        <f t="shared" si="128"/>
        <v>5751000</v>
      </c>
      <c r="I92">
        <f t="shared" si="128"/>
        <v>5751000</v>
      </c>
      <c r="J92">
        <f t="shared" si="128"/>
        <v>5751000</v>
      </c>
      <c r="K92">
        <f t="shared" si="128"/>
        <v>5751000</v>
      </c>
      <c r="L92">
        <f t="shared" si="128"/>
        <v>5751000</v>
      </c>
      <c r="M92">
        <f t="shared" si="128"/>
        <v>5751000</v>
      </c>
      <c r="N92">
        <f t="shared" si="128"/>
        <v>5751000</v>
      </c>
      <c r="O92">
        <f t="shared" si="128"/>
        <v>5751000</v>
      </c>
      <c r="P92">
        <f t="shared" si="128"/>
        <v>5751000</v>
      </c>
      <c r="Q92">
        <f t="shared" si="128"/>
        <v>5751000</v>
      </c>
      <c r="R92">
        <f t="shared" si="128"/>
        <v>5751000</v>
      </c>
      <c r="S92">
        <f t="shared" si="128"/>
        <v>5751000</v>
      </c>
      <c r="T92">
        <f t="shared" si="128"/>
        <v>5751000</v>
      </c>
      <c r="U92">
        <f t="shared" si="128"/>
        <v>5751000</v>
      </c>
      <c r="V92">
        <f t="shared" si="128"/>
        <v>5751000</v>
      </c>
      <c r="W92">
        <f t="shared" si="128"/>
        <v>5751000</v>
      </c>
      <c r="X92">
        <f t="shared" si="128"/>
        <v>5751000</v>
      </c>
      <c r="Y92">
        <f t="shared" si="128"/>
        <v>5751000</v>
      </c>
      <c r="Z92">
        <f t="shared" si="128"/>
        <v>5751000</v>
      </c>
      <c r="AA92">
        <f t="shared" si="128"/>
        <v>5751000</v>
      </c>
      <c r="AB92">
        <f t="shared" si="128"/>
        <v>5751000</v>
      </c>
      <c r="AC92">
        <f t="shared" si="128"/>
        <v>5751000</v>
      </c>
      <c r="AD92">
        <f t="shared" si="128"/>
        <v>5751000</v>
      </c>
      <c r="AE92">
        <f t="shared" si="128"/>
        <v>5751000</v>
      </c>
      <c r="AF92">
        <f t="shared" si="128"/>
        <v>5751000</v>
      </c>
      <c r="AG92">
        <f t="shared" si="128"/>
        <v>5751000</v>
      </c>
      <c r="AH92">
        <f t="shared" si="128"/>
        <v>5751000</v>
      </c>
    </row>
    <row r="93" spans="1:36" x14ac:dyDescent="0.75">
      <c r="A93" t="s">
        <v>282</v>
      </c>
      <c r="B93" t="s">
        <v>635</v>
      </c>
      <c r="C93" s="11"/>
      <c r="D93" s="11"/>
      <c r="E93" s="11">
        <f t="shared" si="128"/>
        <v>0.53645091974861669</v>
      </c>
      <c r="F93" s="11">
        <f t="shared" si="128"/>
        <v>0.54997072969670069</v>
      </c>
      <c r="G93" s="11">
        <f t="shared" si="128"/>
        <v>0.56102856350540731</v>
      </c>
      <c r="H93" s="11">
        <f t="shared" si="128"/>
        <v>0.5700150141357454</v>
      </c>
      <c r="I93" s="11">
        <f t="shared" si="128"/>
        <v>0.57926680098894301</v>
      </c>
      <c r="J93" s="11">
        <f t="shared" si="128"/>
        <v>0.58769615396832875</v>
      </c>
      <c r="K93" s="11">
        <f t="shared" si="128"/>
        <v>0.58428341418062657</v>
      </c>
      <c r="L93" s="11">
        <f t="shared" si="128"/>
        <v>0.58963176201876377</v>
      </c>
      <c r="M93" s="11">
        <f t="shared" si="128"/>
        <v>0.58463909472541797</v>
      </c>
      <c r="N93" s="11">
        <f t="shared" si="128"/>
        <v>0.58233382990372573</v>
      </c>
      <c r="O93" s="11">
        <f t="shared" si="128"/>
        <v>0.57973773741270151</v>
      </c>
      <c r="P93" s="11">
        <f t="shared" si="128"/>
        <v>0.58294415337514294</v>
      </c>
      <c r="Q93" s="11">
        <f t="shared" si="128"/>
        <v>0.5871338237100614</v>
      </c>
      <c r="R93" s="11">
        <f t="shared" si="128"/>
        <v>0.58381022011187156</v>
      </c>
      <c r="S93" s="11">
        <f t="shared" si="128"/>
        <v>0.58050239777655377</v>
      </c>
      <c r="T93" s="11">
        <f t="shared" si="128"/>
        <v>0.58025058567882126</v>
      </c>
      <c r="U93" s="11">
        <f t="shared" si="128"/>
        <v>0.58123258476512729</v>
      </c>
      <c r="V93" s="11">
        <f t="shared" si="128"/>
        <v>0.58013543473119111</v>
      </c>
      <c r="W93" s="11">
        <f t="shared" si="128"/>
        <v>0.57735226356746217</v>
      </c>
      <c r="X93" s="11">
        <f t="shared" si="128"/>
        <v>0.57604453871000039</v>
      </c>
      <c r="Y93" s="11">
        <f t="shared" si="128"/>
        <v>0.56711243014994495</v>
      </c>
      <c r="Z93" s="11">
        <f t="shared" si="128"/>
        <v>0.56904200005122207</v>
      </c>
      <c r="AA93" s="11">
        <f t="shared" si="128"/>
        <v>0.57322602218318386</v>
      </c>
      <c r="AB93" s="11">
        <f t="shared" si="128"/>
        <v>0.58142614261825287</v>
      </c>
      <c r="AC93" s="11">
        <f t="shared" si="128"/>
        <v>0.58419914075102453</v>
      </c>
      <c r="AD93" s="11">
        <f t="shared" si="128"/>
        <v>0.59201557804393345</v>
      </c>
      <c r="AE93" s="11">
        <f t="shared" si="128"/>
        <v>0.58992071454961459</v>
      </c>
      <c r="AF93" s="11">
        <f t="shared" si="128"/>
        <v>0.59295487741520381</v>
      </c>
      <c r="AG93" s="11">
        <f t="shared" si="128"/>
        <v>0.60228548336533616</v>
      </c>
      <c r="AH93" s="11">
        <f t="shared" si="128"/>
        <v>0.60761157271644028</v>
      </c>
      <c r="AI93" s="11"/>
      <c r="AJ93" s="11"/>
    </row>
    <row r="94" spans="1:36" x14ac:dyDescent="0.75">
      <c r="A94" t="s">
        <v>285</v>
      </c>
      <c r="E94">
        <f t="shared" ref="E94:AH94" si="130">(E89*E90)/(E91*10^6*E92*365)*E93</f>
        <v>1.1309059647167658E-9</v>
      </c>
      <c r="F94">
        <f t="shared" si="130"/>
        <v>1.0865765172687743E-9</v>
      </c>
      <c r="G94">
        <f t="shared" si="130"/>
        <v>1.0852667130215302E-9</v>
      </c>
      <c r="H94">
        <f t="shared" si="130"/>
        <v>1.1032324677344416E-9</v>
      </c>
      <c r="I94">
        <f t="shared" si="130"/>
        <v>1.112863900402958E-9</v>
      </c>
      <c r="J94">
        <f t="shared" si="130"/>
        <v>1.1133568759692737E-9</v>
      </c>
      <c r="K94">
        <f t="shared" si="130"/>
        <v>1.1064425881307719E-9</v>
      </c>
      <c r="L94">
        <f t="shared" si="130"/>
        <v>1.1090044437833543E-9</v>
      </c>
      <c r="M94">
        <f t="shared" si="130"/>
        <v>1.0980962069951234E-9</v>
      </c>
      <c r="N94">
        <f t="shared" si="130"/>
        <v>1.0886157266468599E-9</v>
      </c>
      <c r="O94">
        <f t="shared" si="130"/>
        <v>1.0795679199205771E-9</v>
      </c>
      <c r="P94">
        <f t="shared" si="130"/>
        <v>1.0757649661029048E-9</v>
      </c>
      <c r="Q94">
        <f t="shared" si="130"/>
        <v>1.0731187151442118E-9</v>
      </c>
      <c r="R94">
        <f t="shared" si="130"/>
        <v>1.0594833250161329E-9</v>
      </c>
      <c r="S94">
        <f t="shared" si="130"/>
        <v>1.046945862434091E-9</v>
      </c>
      <c r="T94">
        <f t="shared" si="130"/>
        <v>1.0411303166279495E-9</v>
      </c>
      <c r="U94">
        <f t="shared" si="130"/>
        <v>1.0373488597660434E-9</v>
      </c>
      <c r="V94">
        <f t="shared" si="130"/>
        <v>1.0326301579847149E-9</v>
      </c>
      <c r="W94">
        <f t="shared" si="130"/>
        <v>1.0238739141564893E-9</v>
      </c>
      <c r="X94">
        <f t="shared" si="130"/>
        <v>1.0221958761840972E-9</v>
      </c>
      <c r="Y94">
        <f t="shared" si="130"/>
        <v>1.007097084649952E-9</v>
      </c>
      <c r="Z94">
        <f t="shared" si="130"/>
        <v>1.0052206657618027E-9</v>
      </c>
      <c r="AA94">
        <f t="shared" si="130"/>
        <v>1.0076385727745231E-9</v>
      </c>
      <c r="AB94">
        <f t="shared" si="130"/>
        <v>1.0166267380313556E-9</v>
      </c>
      <c r="AC94">
        <f t="shared" si="130"/>
        <v>1.0178738791404539E-9</v>
      </c>
      <c r="AD94">
        <f t="shared" si="130"/>
        <v>1.0318534369966866E-9</v>
      </c>
      <c r="AE94">
        <f t="shared" si="130"/>
        <v>1.026928406789071E-9</v>
      </c>
      <c r="AF94">
        <f t="shared" si="130"/>
        <v>1.0302993544030616E-9</v>
      </c>
      <c r="AG94">
        <f t="shared" si="130"/>
        <v>1.0412507052562333E-9</v>
      </c>
      <c r="AH94">
        <f t="shared" si="130"/>
        <v>1.043891635937715E-9</v>
      </c>
    </row>
    <row r="96" spans="1:36" x14ac:dyDescent="0.75">
      <c r="A96" s="15" t="s">
        <v>38</v>
      </c>
    </row>
    <row r="97" spans="1:36" x14ac:dyDescent="0.75">
      <c r="A97" t="s">
        <v>286</v>
      </c>
      <c r="B97" t="s">
        <v>298</v>
      </c>
      <c r="C97">
        <f>'Subsidies Paid'!J19*10^9</f>
        <v>1200000000</v>
      </c>
      <c r="D97">
        <f>'Subsidies Paid'!K19*10^9</f>
        <v>1200000000</v>
      </c>
      <c r="E97">
        <f>D97</f>
        <v>1200000000</v>
      </c>
      <c r="F97">
        <f t="shared" ref="F97:P97" si="131">E97</f>
        <v>1200000000</v>
      </c>
      <c r="G97">
        <f t="shared" si="131"/>
        <v>1200000000</v>
      </c>
      <c r="H97">
        <f t="shared" si="131"/>
        <v>1200000000</v>
      </c>
      <c r="I97">
        <f t="shared" si="131"/>
        <v>1200000000</v>
      </c>
      <c r="J97">
        <f t="shared" si="131"/>
        <v>1200000000</v>
      </c>
      <c r="K97">
        <f t="shared" si="131"/>
        <v>1200000000</v>
      </c>
      <c r="L97">
        <f t="shared" si="131"/>
        <v>1200000000</v>
      </c>
      <c r="M97">
        <f t="shared" si="131"/>
        <v>1200000000</v>
      </c>
      <c r="N97">
        <f t="shared" si="131"/>
        <v>1200000000</v>
      </c>
      <c r="O97">
        <f t="shared" si="131"/>
        <v>1200000000</v>
      </c>
      <c r="P97">
        <f t="shared" si="131"/>
        <v>1200000000</v>
      </c>
      <c r="Q97">
        <f t="shared" ref="Q97" si="132">P97</f>
        <v>1200000000</v>
      </c>
      <c r="R97">
        <f t="shared" ref="R97" si="133">Q97</f>
        <v>1200000000</v>
      </c>
      <c r="S97">
        <f t="shared" ref="S97" si="134">R97</f>
        <v>1200000000</v>
      </c>
      <c r="T97">
        <f t="shared" ref="T97" si="135">S97</f>
        <v>1200000000</v>
      </c>
      <c r="U97">
        <f t="shared" ref="U97" si="136">T97</f>
        <v>1200000000</v>
      </c>
      <c r="V97">
        <f t="shared" ref="V97" si="137">U97</f>
        <v>1200000000</v>
      </c>
      <c r="W97">
        <f t="shared" ref="W97" si="138">V97</f>
        <v>1200000000</v>
      </c>
      <c r="X97">
        <f t="shared" ref="X97" si="139">W97</f>
        <v>1200000000</v>
      </c>
      <c r="Y97">
        <f t="shared" ref="Y97" si="140">X97</f>
        <v>1200000000</v>
      </c>
      <c r="Z97">
        <f t="shared" ref="Z97" si="141">Y97</f>
        <v>1200000000</v>
      </c>
      <c r="AA97">
        <f t="shared" ref="AA97" si="142">Z97</f>
        <v>1200000000</v>
      </c>
      <c r="AB97">
        <f t="shared" ref="AB97" si="143">AA97</f>
        <v>1200000000</v>
      </c>
      <c r="AC97">
        <f t="shared" ref="AC97" si="144">AB97</f>
        <v>1200000000</v>
      </c>
      <c r="AD97">
        <f t="shared" ref="AD97" si="145">AC97</f>
        <v>1200000000</v>
      </c>
      <c r="AE97">
        <f t="shared" ref="AE97" si="146">AD97</f>
        <v>1200000000</v>
      </c>
      <c r="AF97">
        <f t="shared" ref="AF97" si="147">AE97</f>
        <v>1200000000</v>
      </c>
      <c r="AG97">
        <f t="shared" ref="AG97" si="148">AF97</f>
        <v>1200000000</v>
      </c>
      <c r="AH97">
        <f t="shared" ref="AH97" si="149">AG97</f>
        <v>1200000000</v>
      </c>
    </row>
    <row r="98" spans="1:36" x14ac:dyDescent="0.75">
      <c r="A98" t="s">
        <v>287</v>
      </c>
      <c r="B98" t="s">
        <v>634</v>
      </c>
      <c r="C98" s="11"/>
      <c r="D98" s="11"/>
      <c r="E98" s="11">
        <f>E90</f>
        <v>0.35184656502224881</v>
      </c>
      <c r="F98" s="11">
        <f t="shared" ref="D98:AH101" si="150">F90</f>
        <v>0.35039299479423891</v>
      </c>
      <c r="G98" s="11">
        <f t="shared" si="150"/>
        <v>0.3572556772712438</v>
      </c>
      <c r="H98" s="11">
        <f t="shared" si="150"/>
        <v>0.36762213497827889</v>
      </c>
      <c r="I98" s="11">
        <f t="shared" si="150"/>
        <v>0.37043770186126601</v>
      </c>
      <c r="J98" s="11">
        <f t="shared" si="150"/>
        <v>0.37042160486504039</v>
      </c>
      <c r="K98" s="11">
        <f t="shared" si="150"/>
        <v>0.37319565495428675</v>
      </c>
      <c r="L98" s="11">
        <f t="shared" si="150"/>
        <v>0.37530727304986211</v>
      </c>
      <c r="M98" s="11">
        <f t="shared" si="150"/>
        <v>0.37423621625506565</v>
      </c>
      <c r="N98" s="11">
        <f t="shared" si="150"/>
        <v>0.3731330454917724</v>
      </c>
      <c r="O98" s="11">
        <f t="shared" si="150"/>
        <v>0.36969435763906977</v>
      </c>
      <c r="P98" s="11">
        <f t="shared" si="150"/>
        <v>0.36726777194170063</v>
      </c>
      <c r="Q98" s="11">
        <f t="shared" si="150"/>
        <v>0.36460140444540667</v>
      </c>
      <c r="R98" s="11">
        <f t="shared" si="150"/>
        <v>0.36076677032049226</v>
      </c>
      <c r="S98" s="11">
        <f t="shared" si="150"/>
        <v>0.35769905776593075</v>
      </c>
      <c r="T98" s="11">
        <f t="shared" si="150"/>
        <v>0.35431244879694929</v>
      </c>
      <c r="U98" s="11">
        <f t="shared" si="150"/>
        <v>0.35203163065215742</v>
      </c>
      <c r="V98" s="11">
        <f t="shared" si="150"/>
        <v>0.34986539580940818</v>
      </c>
      <c r="W98" s="11">
        <f t="shared" si="150"/>
        <v>0.34724222999562881</v>
      </c>
      <c r="X98" s="11">
        <f t="shared" si="150"/>
        <v>0.34488501354912693</v>
      </c>
      <c r="Y98" s="11">
        <f t="shared" si="150"/>
        <v>0.34162085122903424</v>
      </c>
      <c r="Z98" s="11">
        <f t="shared" si="150"/>
        <v>0.34060971560296893</v>
      </c>
      <c r="AA98" s="11">
        <f t="shared" si="150"/>
        <v>0.34077379718833745</v>
      </c>
      <c r="AB98" s="11">
        <f t="shared" si="150"/>
        <v>0.34248443263459161</v>
      </c>
      <c r="AC98" s="11">
        <f t="shared" si="150"/>
        <v>0.34215348791543265</v>
      </c>
      <c r="AD98" s="11">
        <f t="shared" si="150"/>
        <v>0.3431056744280947</v>
      </c>
      <c r="AE98" s="11">
        <f t="shared" si="150"/>
        <v>0.34014729517512177</v>
      </c>
      <c r="AF98" s="11">
        <f t="shared" si="150"/>
        <v>0.34035593698615396</v>
      </c>
      <c r="AG98" s="11">
        <f t="shared" si="150"/>
        <v>0.34219181567315837</v>
      </c>
      <c r="AH98" s="11">
        <f t="shared" si="150"/>
        <v>0.34100818986426873</v>
      </c>
      <c r="AI98" s="11"/>
      <c r="AJ98" s="11"/>
    </row>
    <row r="99" spans="1:36" x14ac:dyDescent="0.75">
      <c r="A99" t="s">
        <v>279</v>
      </c>
      <c r="B99" t="s">
        <v>635</v>
      </c>
      <c r="C99" s="4"/>
      <c r="D99" s="4"/>
      <c r="E99" s="4">
        <f t="shared" ref="C99:R100" si="151">E91</f>
        <v>11.13137</v>
      </c>
      <c r="F99" s="4">
        <f t="shared" si="151"/>
        <v>11.828412999999999</v>
      </c>
      <c r="G99" s="4">
        <f t="shared" si="151"/>
        <v>12.317411</v>
      </c>
      <c r="H99" s="4">
        <f t="shared" si="151"/>
        <v>12.668136000000001</v>
      </c>
      <c r="I99" s="4">
        <f t="shared" si="151"/>
        <v>12.860077</v>
      </c>
      <c r="J99" s="4">
        <f t="shared" si="151"/>
        <v>13.04087</v>
      </c>
      <c r="K99" s="4">
        <f t="shared" si="151"/>
        <v>13.143864000000001</v>
      </c>
      <c r="L99" s="4">
        <f t="shared" si="151"/>
        <v>13.308415999999999</v>
      </c>
      <c r="M99" s="4">
        <f t="shared" si="151"/>
        <v>13.288779</v>
      </c>
      <c r="N99" s="4">
        <f t="shared" si="151"/>
        <v>13.312295000000001</v>
      </c>
      <c r="O99" s="4">
        <f t="shared" si="151"/>
        <v>13.240861000000001</v>
      </c>
      <c r="P99" s="4">
        <f t="shared" si="151"/>
        <v>13.273460999999999</v>
      </c>
      <c r="Q99" s="4">
        <f t="shared" si="151"/>
        <v>13.304527999999999</v>
      </c>
      <c r="R99" s="4">
        <f t="shared" si="151"/>
        <v>13.258546000000001</v>
      </c>
      <c r="S99" s="4">
        <f t="shared" si="150"/>
        <v>13.227854000000001</v>
      </c>
      <c r="T99" s="4">
        <f t="shared" si="150"/>
        <v>13.170089000000001</v>
      </c>
      <c r="U99" s="4">
        <f t="shared" si="150"/>
        <v>13.155234999999999</v>
      </c>
      <c r="V99" s="4">
        <f t="shared" si="150"/>
        <v>13.109235999999999</v>
      </c>
      <c r="W99" s="4">
        <f t="shared" si="150"/>
        <v>13.059265</v>
      </c>
      <c r="X99" s="4">
        <f t="shared" si="150"/>
        <v>12.962479</v>
      </c>
      <c r="Y99" s="4">
        <f t="shared" si="150"/>
        <v>12.830216999999999</v>
      </c>
      <c r="Z99" s="4">
        <f t="shared" si="150"/>
        <v>12.859726999999999</v>
      </c>
      <c r="AA99" s="4">
        <f t="shared" si="150"/>
        <v>12.929422000000001</v>
      </c>
      <c r="AB99" s="4">
        <f t="shared" si="150"/>
        <v>13.063684</v>
      </c>
      <c r="AC99" s="4">
        <f t="shared" si="150"/>
        <v>13.097238000000001</v>
      </c>
      <c r="AD99" s="4">
        <f t="shared" si="150"/>
        <v>13.129096000000001</v>
      </c>
      <c r="AE99" s="4">
        <f t="shared" si="150"/>
        <v>13.032037000000001</v>
      </c>
      <c r="AF99" s="4">
        <f t="shared" si="150"/>
        <v>13.064216</v>
      </c>
      <c r="AG99" s="4">
        <f t="shared" si="150"/>
        <v>13.201051</v>
      </c>
      <c r="AH99" s="4">
        <f t="shared" si="150"/>
        <v>13.238148000000001</v>
      </c>
      <c r="AI99" s="4"/>
      <c r="AJ99" s="4"/>
    </row>
    <row r="100" spans="1:36" x14ac:dyDescent="0.75">
      <c r="A100" t="s">
        <v>281</v>
      </c>
      <c r="B100" t="s">
        <v>280</v>
      </c>
      <c r="C100">
        <f t="shared" si="151"/>
        <v>5751000</v>
      </c>
      <c r="D100">
        <f t="shared" si="150"/>
        <v>5751000</v>
      </c>
      <c r="E100">
        <f t="shared" si="150"/>
        <v>5751000</v>
      </c>
      <c r="F100">
        <f t="shared" si="150"/>
        <v>5751000</v>
      </c>
      <c r="G100">
        <f t="shared" si="150"/>
        <v>5751000</v>
      </c>
      <c r="H100">
        <f t="shared" si="150"/>
        <v>5751000</v>
      </c>
      <c r="I100">
        <f t="shared" si="150"/>
        <v>5751000</v>
      </c>
      <c r="J100">
        <f t="shared" si="150"/>
        <v>5751000</v>
      </c>
      <c r="K100">
        <f t="shared" si="150"/>
        <v>5751000</v>
      </c>
      <c r="L100">
        <f t="shared" si="150"/>
        <v>5751000</v>
      </c>
      <c r="M100">
        <f t="shared" si="150"/>
        <v>5751000</v>
      </c>
      <c r="N100">
        <f t="shared" si="150"/>
        <v>5751000</v>
      </c>
      <c r="O100">
        <f t="shared" si="150"/>
        <v>5751000</v>
      </c>
      <c r="P100">
        <f t="shared" si="150"/>
        <v>5751000</v>
      </c>
      <c r="Q100">
        <f t="shared" si="150"/>
        <v>5751000</v>
      </c>
      <c r="R100">
        <f t="shared" si="150"/>
        <v>5751000</v>
      </c>
      <c r="S100">
        <f t="shared" si="150"/>
        <v>5751000</v>
      </c>
      <c r="T100">
        <f t="shared" si="150"/>
        <v>5751000</v>
      </c>
      <c r="U100">
        <f t="shared" si="150"/>
        <v>5751000</v>
      </c>
      <c r="V100">
        <f t="shared" si="150"/>
        <v>5751000</v>
      </c>
      <c r="W100">
        <f t="shared" si="150"/>
        <v>5751000</v>
      </c>
      <c r="X100">
        <f t="shared" si="150"/>
        <v>5751000</v>
      </c>
      <c r="Y100">
        <f t="shared" si="150"/>
        <v>5751000</v>
      </c>
      <c r="Z100">
        <f t="shared" si="150"/>
        <v>5751000</v>
      </c>
      <c r="AA100">
        <f t="shared" si="150"/>
        <v>5751000</v>
      </c>
      <c r="AB100">
        <f t="shared" si="150"/>
        <v>5751000</v>
      </c>
      <c r="AC100">
        <f t="shared" si="150"/>
        <v>5751000</v>
      </c>
      <c r="AD100">
        <f t="shared" si="150"/>
        <v>5751000</v>
      </c>
      <c r="AE100">
        <f t="shared" si="150"/>
        <v>5751000</v>
      </c>
      <c r="AF100">
        <f t="shared" si="150"/>
        <v>5751000</v>
      </c>
      <c r="AG100">
        <f t="shared" si="150"/>
        <v>5751000</v>
      </c>
      <c r="AH100">
        <f t="shared" si="150"/>
        <v>5751000</v>
      </c>
    </row>
    <row r="101" spans="1:36" x14ac:dyDescent="0.75">
      <c r="A101" t="s">
        <v>282</v>
      </c>
      <c r="B101" t="s">
        <v>635</v>
      </c>
      <c r="C101" s="11"/>
      <c r="D101" s="11"/>
      <c r="E101" s="11">
        <f t="shared" si="150"/>
        <v>0.53645091974861669</v>
      </c>
      <c r="F101" s="11">
        <f t="shared" si="150"/>
        <v>0.54997072969670069</v>
      </c>
      <c r="G101" s="11">
        <f t="shared" si="150"/>
        <v>0.56102856350540731</v>
      </c>
      <c r="H101" s="11">
        <f t="shared" si="150"/>
        <v>0.5700150141357454</v>
      </c>
      <c r="I101" s="11">
        <f t="shared" si="150"/>
        <v>0.57926680098894301</v>
      </c>
      <c r="J101" s="11">
        <f t="shared" si="150"/>
        <v>0.58769615396832875</v>
      </c>
      <c r="K101" s="11">
        <f t="shared" si="150"/>
        <v>0.58428341418062657</v>
      </c>
      <c r="L101" s="11">
        <f t="shared" si="150"/>
        <v>0.58963176201876377</v>
      </c>
      <c r="M101" s="11">
        <f t="shared" si="150"/>
        <v>0.58463909472541797</v>
      </c>
      <c r="N101" s="11">
        <f t="shared" si="150"/>
        <v>0.58233382990372573</v>
      </c>
      <c r="O101" s="11">
        <f t="shared" si="150"/>
        <v>0.57973773741270151</v>
      </c>
      <c r="P101" s="11">
        <f t="shared" si="150"/>
        <v>0.58294415337514294</v>
      </c>
      <c r="Q101" s="11">
        <f t="shared" si="150"/>
        <v>0.5871338237100614</v>
      </c>
      <c r="R101" s="11">
        <f t="shared" si="150"/>
        <v>0.58381022011187156</v>
      </c>
      <c r="S101" s="11">
        <f t="shared" si="150"/>
        <v>0.58050239777655377</v>
      </c>
      <c r="T101" s="11">
        <f t="shared" si="150"/>
        <v>0.58025058567882126</v>
      </c>
      <c r="U101" s="11">
        <f t="shared" si="150"/>
        <v>0.58123258476512729</v>
      </c>
      <c r="V101" s="11">
        <f t="shared" si="150"/>
        <v>0.58013543473119111</v>
      </c>
      <c r="W101" s="11">
        <f t="shared" si="150"/>
        <v>0.57735226356746217</v>
      </c>
      <c r="X101" s="11">
        <f t="shared" si="150"/>
        <v>0.57604453871000039</v>
      </c>
      <c r="Y101" s="11">
        <f t="shared" si="150"/>
        <v>0.56711243014994495</v>
      </c>
      <c r="Z101" s="11">
        <f t="shared" si="150"/>
        <v>0.56904200005122207</v>
      </c>
      <c r="AA101" s="11">
        <f t="shared" si="150"/>
        <v>0.57322602218318386</v>
      </c>
      <c r="AB101" s="11">
        <f t="shared" si="150"/>
        <v>0.58142614261825287</v>
      </c>
      <c r="AC101" s="11">
        <f t="shared" si="150"/>
        <v>0.58419914075102453</v>
      </c>
      <c r="AD101" s="11">
        <f t="shared" si="150"/>
        <v>0.59201557804393345</v>
      </c>
      <c r="AE101" s="11">
        <f t="shared" si="150"/>
        <v>0.58992071454961459</v>
      </c>
      <c r="AF101" s="11">
        <f t="shared" si="150"/>
        <v>0.59295487741520381</v>
      </c>
      <c r="AG101" s="11">
        <f t="shared" si="150"/>
        <v>0.60228548336533616</v>
      </c>
      <c r="AH101" s="11">
        <f t="shared" si="150"/>
        <v>0.60761157271644028</v>
      </c>
      <c r="AI101" s="11"/>
      <c r="AJ101" s="11"/>
    </row>
    <row r="102" spans="1:36" x14ac:dyDescent="0.75">
      <c r="A102" t="s">
        <v>285</v>
      </c>
      <c r="E102">
        <f t="shared" ref="E102:AH102" si="152">(E97*E98)/(E99*10^6*E100*365)*E101</f>
        <v>9.6934796975722764E-9</v>
      </c>
      <c r="F102">
        <f t="shared" si="152"/>
        <v>9.3135130051609239E-9</v>
      </c>
      <c r="G102">
        <f t="shared" si="152"/>
        <v>9.3022861116131159E-9</v>
      </c>
      <c r="H102">
        <f t="shared" si="152"/>
        <v>9.4562782948666427E-9</v>
      </c>
      <c r="I102">
        <f t="shared" si="152"/>
        <v>9.5388334320253546E-9</v>
      </c>
      <c r="J102">
        <f t="shared" si="152"/>
        <v>9.5430589368794907E-9</v>
      </c>
      <c r="K102">
        <f t="shared" si="152"/>
        <v>9.4837936125494742E-9</v>
      </c>
      <c r="L102">
        <f t="shared" si="152"/>
        <v>9.5057523752858944E-9</v>
      </c>
      <c r="M102">
        <f t="shared" si="152"/>
        <v>9.4122532028153438E-9</v>
      </c>
      <c r="N102">
        <f t="shared" si="152"/>
        <v>9.3309919426873702E-9</v>
      </c>
      <c r="O102">
        <f t="shared" si="152"/>
        <v>9.2534393136049469E-9</v>
      </c>
      <c r="P102">
        <f t="shared" si="152"/>
        <v>9.2208425665963274E-9</v>
      </c>
      <c r="Q102">
        <f t="shared" si="152"/>
        <v>9.1981604155218148E-9</v>
      </c>
      <c r="R102">
        <f t="shared" si="152"/>
        <v>9.0812856429954243E-9</v>
      </c>
      <c r="S102">
        <f t="shared" si="152"/>
        <v>8.9738216780064943E-9</v>
      </c>
      <c r="T102">
        <f t="shared" si="152"/>
        <v>8.9239741425252819E-9</v>
      </c>
      <c r="U102">
        <f t="shared" si="152"/>
        <v>8.8915616551375141E-9</v>
      </c>
      <c r="V102">
        <f t="shared" si="152"/>
        <v>8.8511156398689853E-9</v>
      </c>
      <c r="W102">
        <f t="shared" si="152"/>
        <v>8.7760621213413361E-9</v>
      </c>
      <c r="X102">
        <f t="shared" si="152"/>
        <v>8.7616789387208335E-9</v>
      </c>
      <c r="Y102">
        <f t="shared" si="152"/>
        <v>8.632260725571016E-9</v>
      </c>
      <c r="Z102">
        <f t="shared" si="152"/>
        <v>8.6161771351011639E-9</v>
      </c>
      <c r="AA102">
        <f t="shared" si="152"/>
        <v>8.6369020523530535E-9</v>
      </c>
      <c r="AB102">
        <f t="shared" si="152"/>
        <v>8.713943468840192E-9</v>
      </c>
      <c r="AC102">
        <f t="shared" si="152"/>
        <v>8.724633249775318E-9</v>
      </c>
      <c r="AD102">
        <f t="shared" si="152"/>
        <v>8.8444580314001715E-9</v>
      </c>
      <c r="AE102">
        <f t="shared" si="152"/>
        <v>8.8022434867634656E-9</v>
      </c>
      <c r="AF102">
        <f t="shared" si="152"/>
        <v>8.8311373234548144E-9</v>
      </c>
      <c r="AG102">
        <f t="shared" si="152"/>
        <v>8.9250060450534268E-9</v>
      </c>
      <c r="AH102">
        <f t="shared" si="152"/>
        <v>8.9476425937518436E-9</v>
      </c>
    </row>
    <row r="104" spans="1:36" x14ac:dyDescent="0.75">
      <c r="A104" s="15" t="s">
        <v>250</v>
      </c>
    </row>
    <row r="105" spans="1:36" x14ac:dyDescent="0.75">
      <c r="A105" t="s">
        <v>272</v>
      </c>
      <c r="B105" t="s">
        <v>278</v>
      </c>
      <c r="E105">
        <f>'Subsidies Paid'!H20</f>
        <v>10000000</v>
      </c>
    </row>
    <row r="106" spans="1:36" x14ac:dyDescent="0.75">
      <c r="A106" t="s">
        <v>279</v>
      </c>
      <c r="B106" t="s">
        <v>635</v>
      </c>
      <c r="D106" s="4"/>
      <c r="E106" s="4">
        <f>E75</f>
        <v>11.13137</v>
      </c>
      <c r="F106" s="4"/>
      <c r="G106" s="4"/>
      <c r="H106" s="4"/>
      <c r="I106" s="4"/>
      <c r="J106" s="4"/>
      <c r="K106" s="4"/>
      <c r="L106" s="4"/>
      <c r="M106" s="4"/>
      <c r="N106" s="4"/>
      <c r="O106" s="4"/>
      <c r="P106" s="4"/>
      <c r="Q106" s="4"/>
      <c r="R106" s="4"/>
      <c r="S106" s="4"/>
      <c r="T106" s="4"/>
      <c r="U106" s="4"/>
      <c r="V106" s="4"/>
      <c r="W106" s="4"/>
      <c r="X106" s="4"/>
      <c r="Y106" s="4"/>
      <c r="Z106" s="4"/>
      <c r="AA106" s="5"/>
      <c r="AB106" s="5"/>
      <c r="AC106" s="5"/>
      <c r="AD106" s="5"/>
      <c r="AE106" s="5"/>
      <c r="AF106" s="5"/>
      <c r="AG106" s="5"/>
      <c r="AH106" s="5"/>
      <c r="AI106" s="5"/>
      <c r="AJ106" s="5"/>
    </row>
    <row r="107" spans="1:36" x14ac:dyDescent="0.75">
      <c r="A107" t="s">
        <v>281</v>
      </c>
      <c r="B107" t="s">
        <v>280</v>
      </c>
      <c r="E107">
        <f t="shared" ref="E107" si="153">5.751*10^6</f>
        <v>5751000</v>
      </c>
      <c r="AA107" s="5"/>
      <c r="AB107" s="5"/>
      <c r="AC107" s="5"/>
      <c r="AD107" s="5"/>
      <c r="AE107" s="5"/>
      <c r="AF107" s="5"/>
      <c r="AG107" s="5"/>
      <c r="AH107" s="5"/>
      <c r="AI107" s="5"/>
      <c r="AJ107" s="5"/>
    </row>
    <row r="108" spans="1:36" x14ac:dyDescent="0.75">
      <c r="A108" t="s">
        <v>282</v>
      </c>
      <c r="B108" t="s">
        <v>635</v>
      </c>
      <c r="D108" s="11"/>
      <c r="E108" s="11">
        <f>E77</f>
        <v>0.53645091974861669</v>
      </c>
      <c r="F108" s="11"/>
      <c r="G108" s="11"/>
      <c r="H108" s="11"/>
      <c r="I108" s="11"/>
      <c r="J108" s="11"/>
      <c r="K108" s="11"/>
      <c r="L108" s="11"/>
      <c r="M108" s="11"/>
      <c r="N108" s="11"/>
      <c r="O108" s="11"/>
      <c r="P108" s="11"/>
      <c r="Q108" s="11"/>
      <c r="R108" s="11"/>
      <c r="S108" s="11"/>
      <c r="T108" s="11"/>
      <c r="U108" s="11"/>
      <c r="V108" s="11"/>
      <c r="W108" s="11"/>
      <c r="X108" s="11"/>
      <c r="Y108" s="11"/>
      <c r="Z108" s="11"/>
      <c r="AA108" s="5"/>
      <c r="AB108" s="5"/>
      <c r="AC108" s="5"/>
      <c r="AD108" s="5"/>
      <c r="AE108" s="5"/>
      <c r="AF108" s="5"/>
      <c r="AG108" s="5"/>
      <c r="AH108" s="5"/>
      <c r="AI108" s="5"/>
      <c r="AJ108" s="5"/>
    </row>
    <row r="109" spans="1:36" x14ac:dyDescent="0.75">
      <c r="A109" t="s">
        <v>285</v>
      </c>
      <c r="E109">
        <f>E105/(E106*10^6*E107*365)*E108</f>
        <v>2.2958586358420456E-10</v>
      </c>
      <c r="F109">
        <f t="shared" ref="F109:AH109" si="154">E109</f>
        <v>2.2958586358420456E-10</v>
      </c>
      <c r="G109">
        <f t="shared" si="154"/>
        <v>2.2958586358420456E-10</v>
      </c>
      <c r="H109">
        <f t="shared" si="154"/>
        <v>2.2958586358420456E-10</v>
      </c>
      <c r="I109">
        <f t="shared" si="154"/>
        <v>2.2958586358420456E-10</v>
      </c>
      <c r="J109">
        <f t="shared" si="154"/>
        <v>2.2958586358420456E-10</v>
      </c>
      <c r="K109">
        <f t="shared" si="154"/>
        <v>2.2958586358420456E-10</v>
      </c>
      <c r="L109">
        <f t="shared" si="154"/>
        <v>2.2958586358420456E-10</v>
      </c>
      <c r="M109">
        <f t="shared" si="154"/>
        <v>2.2958586358420456E-10</v>
      </c>
      <c r="N109">
        <f t="shared" si="154"/>
        <v>2.2958586358420456E-10</v>
      </c>
      <c r="O109">
        <f t="shared" si="154"/>
        <v>2.2958586358420456E-10</v>
      </c>
      <c r="P109">
        <f t="shared" si="154"/>
        <v>2.2958586358420456E-10</v>
      </c>
      <c r="Q109">
        <f t="shared" si="154"/>
        <v>2.2958586358420456E-10</v>
      </c>
      <c r="R109">
        <f t="shared" si="154"/>
        <v>2.2958586358420456E-10</v>
      </c>
      <c r="S109">
        <f t="shared" si="154"/>
        <v>2.2958586358420456E-10</v>
      </c>
      <c r="T109">
        <f t="shared" si="154"/>
        <v>2.2958586358420456E-10</v>
      </c>
      <c r="U109">
        <f t="shared" si="154"/>
        <v>2.2958586358420456E-10</v>
      </c>
      <c r="V109">
        <f t="shared" si="154"/>
        <v>2.2958586358420456E-10</v>
      </c>
      <c r="W109">
        <f t="shared" si="154"/>
        <v>2.2958586358420456E-10</v>
      </c>
      <c r="X109">
        <f t="shared" si="154"/>
        <v>2.2958586358420456E-10</v>
      </c>
      <c r="Y109">
        <f t="shared" si="154"/>
        <v>2.2958586358420456E-10</v>
      </c>
      <c r="Z109">
        <f t="shared" si="154"/>
        <v>2.2958586358420456E-10</v>
      </c>
      <c r="AA109">
        <f t="shared" si="154"/>
        <v>2.2958586358420456E-10</v>
      </c>
      <c r="AB109">
        <f t="shared" si="154"/>
        <v>2.2958586358420456E-10</v>
      </c>
      <c r="AC109">
        <f t="shared" si="154"/>
        <v>2.2958586358420456E-10</v>
      </c>
      <c r="AD109">
        <f t="shared" si="154"/>
        <v>2.2958586358420456E-10</v>
      </c>
      <c r="AE109">
        <f t="shared" si="154"/>
        <v>2.2958586358420456E-10</v>
      </c>
      <c r="AF109">
        <f t="shared" si="154"/>
        <v>2.2958586358420456E-10</v>
      </c>
      <c r="AG109">
        <f t="shared" si="154"/>
        <v>2.2958586358420456E-10</v>
      </c>
      <c r="AH109">
        <f t="shared" si="154"/>
        <v>2.2958586358420456E-10</v>
      </c>
    </row>
    <row r="114" spans="3:34" x14ac:dyDescent="0.7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21" spans="3:34" x14ac:dyDescent="0.7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sheetData>
  <mergeCells count="3">
    <mergeCell ref="C6:H6"/>
    <mergeCell ref="D20:I20"/>
    <mergeCell ref="I13:K13"/>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C76797-03FD-4A76-BA48-19073B7B92AA}">
  <dimension ref="A1:B6"/>
  <sheetViews>
    <sheetView workbookViewId="0">
      <selection activeCell="D10" sqref="D10"/>
    </sheetView>
  </sheetViews>
  <sheetFormatPr defaultRowHeight="14.75" x14ac:dyDescent="0.75"/>
  <cols>
    <col min="1" max="1" width="27.1328125" customWidth="1"/>
    <col min="2" max="2" width="12.54296875" bestFit="1" customWidth="1"/>
  </cols>
  <sheetData>
    <row r="1" spans="1:2" x14ac:dyDescent="0.75">
      <c r="A1" t="s">
        <v>591</v>
      </c>
      <c r="B1">
        <v>10</v>
      </c>
    </row>
    <row r="2" spans="1:2" ht="29.5" x14ac:dyDescent="0.75">
      <c r="A2" s="36" t="s">
        <v>592</v>
      </c>
      <c r="B2">
        <v>30</v>
      </c>
    </row>
    <row r="3" spans="1:2" ht="29.5" x14ac:dyDescent="0.75">
      <c r="A3" s="36" t="s">
        <v>593</v>
      </c>
      <c r="B3">
        <v>0.39100000000000001</v>
      </c>
    </row>
    <row r="4" spans="1:2" ht="29.5" x14ac:dyDescent="0.75">
      <c r="A4" s="36" t="s">
        <v>594</v>
      </c>
      <c r="B4">
        <v>0.48799999999999999</v>
      </c>
    </row>
    <row r="5" spans="1:2" x14ac:dyDescent="0.75">
      <c r="A5" s="36" t="s">
        <v>595</v>
      </c>
      <c r="B5">
        <v>0.03</v>
      </c>
    </row>
    <row r="6" spans="1:2" x14ac:dyDescent="0.75">
      <c r="A6" s="36" t="s">
        <v>596</v>
      </c>
      <c r="B6">
        <v>8760</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9:A30"/>
  <sheetViews>
    <sheetView workbookViewId="0">
      <selection activeCell="A30" sqref="A30"/>
    </sheetView>
  </sheetViews>
  <sheetFormatPr defaultRowHeight="14.75" x14ac:dyDescent="0.75"/>
  <sheetData>
    <row r="29" spans="1:1" x14ac:dyDescent="0.75">
      <c r="A29" t="s">
        <v>525</v>
      </c>
    </row>
    <row r="30" spans="1:1" x14ac:dyDescent="0.75">
      <c r="A30">
        <f>1-0.33</f>
        <v>0.66999999999999993</v>
      </c>
    </row>
  </sheetData>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sheetPr>
  <dimension ref="A1:AG22"/>
  <sheetViews>
    <sheetView topLeftCell="A10" workbookViewId="0">
      <selection activeCell="D22" sqref="D22:M22"/>
    </sheetView>
  </sheetViews>
  <sheetFormatPr defaultColWidth="9.1328125" defaultRowHeight="14.75" x14ac:dyDescent="0.75"/>
  <cols>
    <col min="1" max="1" width="26.54296875" customWidth="1"/>
    <col min="2" max="2" width="11.86328125" bestFit="1"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173</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row>
    <row r="3" spans="1:33" x14ac:dyDescent="0.75">
      <c r="A3" t="s">
        <v>309</v>
      </c>
      <c r="B3" s="5">
        <f>SUM(Calculations!D46,Calculations!D51)</f>
        <v>1.1688331332566029E-8</v>
      </c>
      <c r="C3" s="5">
        <f>SUM(Calculations!E46,Calculations!E51)</f>
        <v>1.2530977686883014E-8</v>
      </c>
      <c r="D3" s="5">
        <f>SUM(Calculations!F46,Calculations!F51)</f>
        <v>1.3080727704691741E-8</v>
      </c>
      <c r="E3" s="5">
        <f>SUM(Calculations!G46,Calculations!G51)</f>
        <v>1.23359238375124E-8</v>
      </c>
      <c r="F3" s="5">
        <f>SUM(Calculations!H46,Calculations!H51)</f>
        <v>1.2873453446857612E-8</v>
      </c>
      <c r="G3" s="5">
        <f>SUM(Calculations!I46,Calculations!I51)</f>
        <v>1.3691419983437346E-8</v>
      </c>
      <c r="H3" s="5">
        <f>SUM(Calculations!J46,Calculations!J51)</f>
        <v>1.4797514344955404E-8</v>
      </c>
      <c r="I3" s="5">
        <f>SUM(Calculations!K46,Calculations!K51)</f>
        <v>1.6017176929277762E-8</v>
      </c>
      <c r="J3" s="5">
        <f>SUM(Calculations!L46,Calculations!L51)</f>
        <v>1.7446568028640022E-8</v>
      </c>
      <c r="K3" s="5">
        <f>SUM(Calculations!M46,Calculations!M51)</f>
        <v>1.8143601961446507E-8</v>
      </c>
      <c r="L3" s="5">
        <f>SUM(Calculations!N46,Calculations!N51)</f>
        <v>1.8206457136816512E-8</v>
      </c>
      <c r="M3" s="5">
        <f>SUM(Calculations!O46,Calculations!O51)</f>
        <v>1.8106852439427581E-8</v>
      </c>
      <c r="N3" s="5">
        <f>SUM(Calculations!P46,Calculations!P51)</f>
        <v>1.816866976139147E-8</v>
      </c>
      <c r="O3" s="5">
        <f>SUM(Calculations!Q46,Calculations!Q51)</f>
        <v>1.830006447810851E-8</v>
      </c>
      <c r="P3" s="5">
        <f>SUM(Calculations!R46,Calculations!R51)</f>
        <v>1.8195601810955155E-8</v>
      </c>
      <c r="Q3" s="5">
        <f>SUM(Calculations!S46,Calculations!S51)</f>
        <v>1.836337934531092E-8</v>
      </c>
      <c r="R3" s="5">
        <f>SUM(Calculations!T46,Calculations!T51)</f>
        <v>1.8750526618032787E-8</v>
      </c>
      <c r="S3" s="5">
        <f>SUM(Calculations!U46,Calculations!U51)</f>
        <v>1.8992088073178992E-8</v>
      </c>
      <c r="T3" s="5">
        <f>SUM(Calculations!V46,Calculations!V51)</f>
        <v>1.9355537746617628E-8</v>
      </c>
      <c r="U3" s="5">
        <f>SUM(Calculations!W46,Calculations!W51)</f>
        <v>1.9582254717935267E-8</v>
      </c>
      <c r="V3" s="5">
        <f>SUM(Calculations!X46,Calculations!X51)</f>
        <v>1.957048892204496E-8</v>
      </c>
      <c r="W3" s="5">
        <f>SUM(Calculations!Y46,Calculations!Y51)</f>
        <v>1.9542873327537735E-8</v>
      </c>
      <c r="X3" s="5">
        <f>SUM(Calculations!Z46,Calculations!Z51)</f>
        <v>1.9762360968985972E-8</v>
      </c>
      <c r="Y3" s="5">
        <f>SUM(Calculations!AA46,Calculations!AA51)</f>
        <v>2.0016881368430806E-8</v>
      </c>
      <c r="Z3" s="5">
        <f>SUM(Calculations!AB46,Calculations!AB51)</f>
        <v>2.0207237882564139E-8</v>
      </c>
      <c r="AA3" s="5">
        <f>SUM(Calculations!AC46,Calculations!AC51)</f>
        <v>2.0389112796177811E-8</v>
      </c>
      <c r="AB3" s="5">
        <f>SUM(Calculations!AD46,Calculations!AD51)</f>
        <v>2.0475698887272012E-8</v>
      </c>
      <c r="AC3" s="5">
        <f>SUM(Calculations!AE46,Calculations!AE51)</f>
        <v>2.0523681222421194E-8</v>
      </c>
      <c r="AD3" s="5">
        <f>SUM(Calculations!AF46,Calculations!AF51)</f>
        <v>2.0627024749593514E-8</v>
      </c>
      <c r="AE3" s="5">
        <f>SUM(Calculations!AG46,Calculations!AG51)</f>
        <v>2.0868070791946134E-8</v>
      </c>
      <c r="AF3" s="5"/>
      <c r="AG3" s="5"/>
    </row>
    <row r="4" spans="1:33" x14ac:dyDescent="0.75">
      <c r="A4" t="s">
        <v>178</v>
      </c>
      <c r="B4" s="5">
        <f>SUM(Calculations!D58,Calculations!D64,Calculations!D70)</f>
        <v>4.4942128582800537E-8</v>
      </c>
      <c r="C4" s="5">
        <f>SUM(Calculations!E58,Calculations!E64,Calculations!E70)</f>
        <v>4.2183414082981258E-8</v>
      </c>
      <c r="D4" s="5">
        <f>SUM(Calculations!F58,Calculations!F64,Calculations!F70)</f>
        <v>4.1354274243663866E-8</v>
      </c>
      <c r="E4" s="5">
        <f>SUM(Calculations!G58,Calculations!G64,Calculations!G70)</f>
        <v>4.1398511074577239E-8</v>
      </c>
      <c r="F4" s="5">
        <f>SUM(Calculations!H58,Calculations!H64,Calculations!H70)</f>
        <v>4.1083935229177445E-8</v>
      </c>
      <c r="G4" s="5">
        <f>SUM(Calculations!I58,Calculations!I64,Calculations!I70)</f>
        <v>4.0516725680783316E-8</v>
      </c>
      <c r="H4" s="5">
        <f>SUM(Calculations!J58,Calculations!J64,Calculations!J70)</f>
        <v>4.0498040524200067E-8</v>
      </c>
      <c r="I4" s="5">
        <f>SUM(Calculations!K58,Calculations!K64,Calculations!K70)</f>
        <v>4.0184823579596474E-8</v>
      </c>
      <c r="J4" s="5">
        <f>SUM(Calculations!L58,Calculations!L64,Calculations!L70)</f>
        <v>4.0124410615108028E-8</v>
      </c>
      <c r="K4" s="5">
        <f>SUM(Calculations!M58,Calculations!M64,Calculations!M70)</f>
        <v>3.9933773613980344E-8</v>
      </c>
      <c r="L4" s="5">
        <f>SUM(Calculations!N58,Calculations!N64,Calculations!N70)</f>
        <v>3.9785718956503935E-8</v>
      </c>
      <c r="M4" s="5">
        <f>SUM(Calculations!O58,Calculations!O64,Calculations!O70)</f>
        <v>3.9436454661660067E-8</v>
      </c>
      <c r="N4" s="5">
        <f>SUM(Calculations!P58,Calculations!P64,Calculations!P70)</f>
        <v>3.9064649236204941E-8</v>
      </c>
      <c r="O4" s="5">
        <f>SUM(Calculations!Q58,Calculations!Q64,Calculations!Q70)</f>
        <v>3.8795967667702683E-8</v>
      </c>
      <c r="P4" s="5">
        <f>SUM(Calculations!R58,Calculations!R64,Calculations!R70)</f>
        <v>3.8565263284987302E-8</v>
      </c>
      <c r="Q4" s="5">
        <f>SUM(Calculations!S58,Calculations!S64,Calculations!S70)</f>
        <v>3.8381419741423605E-8</v>
      </c>
      <c r="R4" s="5">
        <f>SUM(Calculations!T58,Calculations!T64,Calculations!T70)</f>
        <v>3.8188182331540768E-8</v>
      </c>
      <c r="S4" s="5">
        <f>SUM(Calculations!U58,Calculations!U64,Calculations!U70)</f>
        <v>3.8101415232016447E-8</v>
      </c>
      <c r="T4" s="5">
        <f>SUM(Calculations!V58,Calculations!V64,Calculations!V70)</f>
        <v>3.7970228570000659E-8</v>
      </c>
      <c r="U4" s="5">
        <f>SUM(Calculations!W58,Calculations!W64,Calculations!W70)</f>
        <v>3.8010648991509427E-8</v>
      </c>
      <c r="V4" s="5">
        <f>SUM(Calculations!X58,Calculations!X64,Calculations!X70)</f>
        <v>3.8064331034170585E-8</v>
      </c>
      <c r="W4" s="5">
        <f>SUM(Calculations!Y58,Calculations!Y64,Calculations!Y70)</f>
        <v>3.7876097815022608E-8</v>
      </c>
      <c r="X4" s="5">
        <f>SUM(Calculations!Z58,Calculations!Z64,Calculations!Z70)</f>
        <v>3.7690835800523242E-8</v>
      </c>
      <c r="Y4" s="5">
        <f>SUM(Calculations!AA58,Calculations!AA64,Calculations!AA70)</f>
        <v>3.74878438384087E-8</v>
      </c>
      <c r="Z4" s="5">
        <f>SUM(Calculations!AB58,Calculations!AB64,Calculations!AB70)</f>
        <v>3.7359381842580614E-8</v>
      </c>
      <c r="AA4" s="5">
        <f>SUM(Calculations!AC58,Calculations!AC64,Calculations!AC70)</f>
        <v>3.7382338615613546E-8</v>
      </c>
      <c r="AB4" s="5">
        <f>SUM(Calculations!AD58,Calculations!AD64,Calculations!AD70)</f>
        <v>3.7361560429805878E-8</v>
      </c>
      <c r="AC4" s="5">
        <f>SUM(Calculations!AE58,Calculations!AE64,Calculations!AE70)</f>
        <v>3.727017663507696E-8</v>
      </c>
      <c r="AD4" s="5">
        <f>SUM(Calculations!AF58,Calculations!AF64,Calculations!AF70)</f>
        <v>3.7074911712861427E-8</v>
      </c>
      <c r="AE4" s="5">
        <f>SUM(Calculations!AG58,Calculations!AG64,Calculations!AG70)</f>
        <v>3.6851183405414128E-8</v>
      </c>
      <c r="AF4" s="5"/>
      <c r="AG4" s="5"/>
    </row>
    <row r="5" spans="1:33" x14ac:dyDescent="0.75">
      <c r="A5" t="s">
        <v>40</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row>
    <row r="6" spans="1:33" x14ac:dyDescent="0.75">
      <c r="A6" t="s">
        <v>24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row>
    <row r="7" spans="1:33" x14ac:dyDescent="0.75">
      <c r="A7" t="s">
        <v>23</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row>
    <row r="8" spans="1:33" x14ac:dyDescent="0.75">
      <c r="A8" t="s">
        <v>22</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row>
    <row r="9" spans="1:33" x14ac:dyDescent="0.75">
      <c r="A9" t="s">
        <v>179</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row>
    <row r="10" spans="1:33" x14ac:dyDescent="0.75">
      <c r="A10" t="s">
        <v>180</v>
      </c>
      <c r="B10" s="5">
        <f>SUM(Calculations!E$78,Calculations!E$86,Calculations!E$94,Calculations!E$102,Calculations!E$109)</f>
        <v>5.3986331383542402E-8</v>
      </c>
      <c r="C10" s="5">
        <f>SUM(Calculations!F$78,Calculations!F$86,Calculations!F$94,Calculations!F$102,Calculations!F$109)</f>
        <v>5.1998125720606004E-8</v>
      </c>
      <c r="D10" s="5">
        <f>SUM(Calculations!G$78,Calculations!G$86,Calculations!G$94,Calculations!G$102,Calculations!G$109)</f>
        <v>5.1383248665452917E-8</v>
      </c>
      <c r="E10" s="5">
        <f>SUM(Calculations!H$78,Calculations!H$86,Calculations!H$94,Calculations!H$102,Calculations!H$109)</f>
        <v>5.1421461508657386E-8</v>
      </c>
      <c r="F10" s="5">
        <f>SUM(Calculations!I$78,Calculations!I$86,Calculations!I$94,Calculations!I$102,Calculations!I$109)</f>
        <v>5.1654724760904645E-8</v>
      </c>
      <c r="G10" s="5">
        <f>SUM(Calculations!J$78,Calculations!J$86,Calculations!J$94,Calculations!J$102,Calculations!J$109)</f>
        <v>5.1678717810969045E-8</v>
      </c>
      <c r="H10" s="5">
        <f>SUM(Calculations!K$78,Calculations!K$86,Calculations!K$94,Calculations!K$102,Calculations!K$109)</f>
        <v>5.1153032847491224E-8</v>
      </c>
      <c r="I10" s="5">
        <f>SUM(Calculations!L$78,Calculations!L$86,Calculations!L$94,Calculations!L$102,Calculations!L$109)</f>
        <v>5.1115687777521978E-8</v>
      </c>
      <c r="J10" s="5">
        <f>SUM(Calculations!M$78,Calculations!M$86,Calculations!M$94,Calculations!M$102,Calculations!M$109)</f>
        <v>5.0692925178622264E-8</v>
      </c>
      <c r="K10" s="5">
        <f>SUM(Calculations!N$78,Calculations!N$86,Calculations!N$94,Calculations!N$102,Calculations!N$109)</f>
        <v>5.0337105737147462E-8</v>
      </c>
      <c r="L10" s="5">
        <f>SUM(Calculations!O$78,Calculations!O$86,Calculations!O$94,Calculations!O$102,Calculations!O$109)</f>
        <v>5.0170538857928496E-8</v>
      </c>
      <c r="M10" s="5">
        <f>SUM(Calculations!P$78,Calculations!P$86,Calculations!P$94,Calculations!P$102,Calculations!P$109)</f>
        <v>5.0173140223090135E-8</v>
      </c>
      <c r="N10" s="5">
        <f>SUM(Calculations!Q$78,Calculations!Q$86,Calculations!Q$94,Calculations!Q$102,Calculations!Q$109)</f>
        <v>5.0248703550642901E-8</v>
      </c>
      <c r="O10" s="5">
        <f>SUM(Calculations!R$78,Calculations!R$86,Calculations!R$94,Calculations!R$102,Calculations!R$109)</f>
        <v>4.9899950802461426E-8</v>
      </c>
      <c r="P10" s="5">
        <f>SUM(Calculations!S$78,Calculations!S$86,Calculations!S$94,Calculations!S$102,Calculations!S$109)</f>
        <v>4.9543278700817767E-8</v>
      </c>
      <c r="Q10" s="5">
        <f>SUM(Calculations!T$78,Calculations!T$86,Calculations!T$94,Calculations!T$102,Calculations!T$109)</f>
        <v>4.9527686183211265E-8</v>
      </c>
      <c r="R10" s="5">
        <f>SUM(Calculations!U$78,Calculations!U$86,Calculations!U$94,Calculations!U$102,Calculations!U$109)</f>
        <v>4.9524774008722318E-8</v>
      </c>
      <c r="S10" s="5">
        <f>SUM(Calculations!V$78,Calculations!V$86,Calculations!V$94,Calculations!V$102,Calculations!V$109)</f>
        <v>4.9469188308949105E-8</v>
      </c>
      <c r="T10" s="5">
        <f>SUM(Calculations!W$78,Calculations!W$86,Calculations!W$94,Calculations!W$102,Calculations!W$109)</f>
        <v>4.9256941895715153E-8</v>
      </c>
      <c r="U10" s="5">
        <f>SUM(Calculations!X$78,Calculations!X$86,Calculations!X$94,Calculations!X$102,Calculations!X$109)</f>
        <v>4.9363418468593096E-8</v>
      </c>
      <c r="V10" s="5">
        <f>SUM(Calculations!Y$78,Calculations!Y$86,Calculations!Y$94,Calculations!Y$102,Calculations!Y$109)</f>
        <v>4.8896749163881301E-8</v>
      </c>
      <c r="W10" s="5">
        <f>SUM(Calculations!Z$78,Calculations!Z$86,Calculations!Z$94,Calculations!Z$102,Calculations!Z$109)</f>
        <v>4.8887184647862022E-8</v>
      </c>
      <c r="X10" s="5">
        <f>SUM(Calculations!AA$78,Calculations!AA$86,Calculations!AA$94,Calculations!AA$102,Calculations!AA$109)</f>
        <v>4.899099631928593E-8</v>
      </c>
      <c r="Y10" s="5">
        <f>SUM(Calculations!AB$78,Calculations!AB$86,Calculations!AB$94,Calculations!AB$102,Calculations!AB$109)</f>
        <v>4.9287584183401715E-8</v>
      </c>
      <c r="Z10" s="5">
        <f>SUM(Calculations!AC$78,Calculations!AC$86,Calculations!AC$94,Calculations!AC$102,Calculations!AC$109)</f>
        <v>4.9374459146760595E-8</v>
      </c>
      <c r="AA10" s="5">
        <f>SUM(Calculations!AD$78,Calculations!AD$86,Calculations!AD$94,Calculations!AD$102,Calculations!AD$109)</f>
        <v>4.997170331007398E-8</v>
      </c>
      <c r="AB10" s="5">
        <f>SUM(Calculations!AE$78,Calculations!AE$86,Calculations!AE$94,Calculations!AE$102,Calculations!AE$109)</f>
        <v>4.9976005499928674E-8</v>
      </c>
      <c r="AC10" s="5">
        <f>SUM(Calculations!AF$78,Calculations!AF$86,Calculations!AF$94,Calculations!AF$102,Calculations!AF$109)</f>
        <v>5.0122059106281247E-8</v>
      </c>
      <c r="AD10" s="5">
        <f>SUM(Calculations!AG$78,Calculations!AG$86,Calculations!AG$94,Calculations!AG$102,Calculations!AG$109)</f>
        <v>5.0499971318244456E-8</v>
      </c>
      <c r="AE10" s="5">
        <f>SUM(Calculations!AH$78,Calculations!AH$86,Calculations!AH$94,Calculations!AH$102,Calculations!AH$109)</f>
        <v>5.0725794418153479E-8</v>
      </c>
      <c r="AF10" s="5"/>
      <c r="AG10" s="5"/>
    </row>
    <row r="11" spans="1:33" x14ac:dyDescent="0.75">
      <c r="A11" t="s">
        <v>181</v>
      </c>
      <c r="B11" s="5">
        <f>SUM(Calculations!E$78,Calculations!E$86,Calculations!E$94,Calculations!E$102,Calculations!E$109)</f>
        <v>5.3986331383542402E-8</v>
      </c>
      <c r="C11" s="5">
        <f>SUM(Calculations!F$78,Calculations!F$86,Calculations!F$94,Calculations!F$102,Calculations!F$109)</f>
        <v>5.1998125720606004E-8</v>
      </c>
      <c r="D11" s="5">
        <f>SUM(Calculations!G$78,Calculations!G$86,Calculations!G$94,Calculations!G$102,Calculations!G$109)</f>
        <v>5.1383248665452917E-8</v>
      </c>
      <c r="E11" s="5">
        <f>SUM(Calculations!H$78,Calculations!H$86,Calculations!H$94,Calculations!H$102,Calculations!H$109)</f>
        <v>5.1421461508657386E-8</v>
      </c>
      <c r="F11" s="5">
        <f>SUM(Calculations!I$78,Calculations!I$86,Calculations!I$94,Calculations!I$102,Calculations!I$109)</f>
        <v>5.1654724760904645E-8</v>
      </c>
      <c r="G11" s="5">
        <f>SUM(Calculations!J$78,Calculations!J$86,Calculations!J$94,Calculations!J$102,Calculations!J$109)</f>
        <v>5.1678717810969045E-8</v>
      </c>
      <c r="H11" s="5">
        <f>SUM(Calculations!K$78,Calculations!K$86,Calculations!K$94,Calculations!K$102,Calculations!K$109)</f>
        <v>5.1153032847491224E-8</v>
      </c>
      <c r="I11" s="5">
        <f>SUM(Calculations!L$78,Calculations!L$86,Calculations!L$94,Calculations!L$102,Calculations!L$109)</f>
        <v>5.1115687777521978E-8</v>
      </c>
      <c r="J11" s="5">
        <f>SUM(Calculations!M$78,Calculations!M$86,Calculations!M$94,Calculations!M$102,Calculations!M$109)</f>
        <v>5.0692925178622264E-8</v>
      </c>
      <c r="K11" s="5">
        <f>SUM(Calculations!N$78,Calculations!N$86,Calculations!N$94,Calculations!N$102,Calculations!N$109)</f>
        <v>5.0337105737147462E-8</v>
      </c>
      <c r="L11" s="5">
        <f>SUM(Calculations!O$78,Calculations!O$86,Calculations!O$94,Calculations!O$102,Calculations!O$109)</f>
        <v>5.0170538857928496E-8</v>
      </c>
      <c r="M11" s="5">
        <f>SUM(Calculations!P$78,Calculations!P$86,Calculations!P$94,Calculations!P$102,Calculations!P$109)</f>
        <v>5.0173140223090135E-8</v>
      </c>
      <c r="N11" s="5">
        <f>SUM(Calculations!Q$78,Calculations!Q$86,Calculations!Q$94,Calculations!Q$102,Calculations!Q$109)</f>
        <v>5.0248703550642901E-8</v>
      </c>
      <c r="O11" s="5">
        <f>SUM(Calculations!R$78,Calculations!R$86,Calculations!R$94,Calculations!R$102,Calculations!R$109)</f>
        <v>4.9899950802461426E-8</v>
      </c>
      <c r="P11" s="5">
        <f>SUM(Calculations!S$78,Calculations!S$86,Calculations!S$94,Calculations!S$102,Calculations!S$109)</f>
        <v>4.9543278700817767E-8</v>
      </c>
      <c r="Q11" s="5">
        <f>SUM(Calculations!T$78,Calculations!T$86,Calculations!T$94,Calculations!T$102,Calculations!T$109)</f>
        <v>4.9527686183211265E-8</v>
      </c>
      <c r="R11" s="5">
        <f>SUM(Calculations!U$78,Calculations!U$86,Calculations!U$94,Calculations!U$102,Calculations!U$109)</f>
        <v>4.9524774008722318E-8</v>
      </c>
      <c r="S11" s="5">
        <f>SUM(Calculations!V$78,Calculations!V$86,Calculations!V$94,Calculations!V$102,Calculations!V$109)</f>
        <v>4.9469188308949105E-8</v>
      </c>
      <c r="T11" s="5">
        <f>SUM(Calculations!W$78,Calculations!W$86,Calculations!W$94,Calculations!W$102,Calculations!W$109)</f>
        <v>4.9256941895715153E-8</v>
      </c>
      <c r="U11" s="5">
        <f>SUM(Calculations!X$78,Calculations!X$86,Calculations!X$94,Calculations!X$102,Calculations!X$109)</f>
        <v>4.9363418468593096E-8</v>
      </c>
      <c r="V11" s="5">
        <f>SUM(Calculations!Y$78,Calculations!Y$86,Calculations!Y$94,Calculations!Y$102,Calculations!Y$109)</f>
        <v>4.8896749163881301E-8</v>
      </c>
      <c r="W11" s="5">
        <f>SUM(Calculations!Z$78,Calculations!Z$86,Calculations!Z$94,Calculations!Z$102,Calculations!Z$109)</f>
        <v>4.8887184647862022E-8</v>
      </c>
      <c r="X11" s="5">
        <f>SUM(Calculations!AA$78,Calculations!AA$86,Calculations!AA$94,Calculations!AA$102,Calculations!AA$109)</f>
        <v>4.899099631928593E-8</v>
      </c>
      <c r="Y11" s="5">
        <f>SUM(Calculations!AB$78,Calculations!AB$86,Calculations!AB$94,Calculations!AB$102,Calculations!AB$109)</f>
        <v>4.9287584183401715E-8</v>
      </c>
      <c r="Z11" s="5">
        <f>SUM(Calculations!AC$78,Calculations!AC$86,Calculations!AC$94,Calculations!AC$102,Calculations!AC$109)</f>
        <v>4.9374459146760595E-8</v>
      </c>
      <c r="AA11" s="5">
        <f>SUM(Calculations!AD$78,Calculations!AD$86,Calculations!AD$94,Calculations!AD$102,Calculations!AD$109)</f>
        <v>4.997170331007398E-8</v>
      </c>
      <c r="AB11" s="5">
        <f>SUM(Calculations!AE$78,Calculations!AE$86,Calculations!AE$94,Calculations!AE$102,Calculations!AE$109)</f>
        <v>4.9976005499928674E-8</v>
      </c>
      <c r="AC11" s="5">
        <f>SUM(Calculations!AF$78,Calculations!AF$86,Calculations!AF$94,Calculations!AF$102,Calculations!AF$109)</f>
        <v>5.0122059106281247E-8</v>
      </c>
      <c r="AD11" s="5">
        <f>SUM(Calculations!AG$78,Calculations!AG$86,Calculations!AG$94,Calculations!AG$102,Calculations!AG$109)</f>
        <v>5.0499971318244456E-8</v>
      </c>
      <c r="AE11" s="5">
        <f>SUM(Calculations!AH$78,Calculations!AH$86,Calculations!AH$94,Calculations!AH$102,Calculations!AH$109)</f>
        <v>5.0725794418153479E-8</v>
      </c>
      <c r="AF11" s="5"/>
      <c r="AG11" s="5"/>
    </row>
    <row r="12" spans="1:33" x14ac:dyDescent="0.75">
      <c r="A12" t="s">
        <v>110</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111</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row>
    <row r="14" spans="1:33" x14ac:dyDescent="0.75">
      <c r="A14" t="s">
        <v>182</v>
      </c>
      <c r="B14" s="5">
        <f>SUM(Calculations!E$78,Calculations!E$86,Calculations!E$94,Calculations!E$102,Calculations!E$109)</f>
        <v>5.3986331383542402E-8</v>
      </c>
      <c r="C14" s="5">
        <f>SUM(Calculations!F$78,Calculations!F$86,Calculations!F$94,Calculations!F$102,Calculations!F$109)</f>
        <v>5.1998125720606004E-8</v>
      </c>
      <c r="D14" s="5">
        <f>SUM(Calculations!G$78,Calculations!G$86,Calculations!G$94,Calculations!G$102,Calculations!G$109)</f>
        <v>5.1383248665452917E-8</v>
      </c>
      <c r="E14" s="5">
        <f>SUM(Calculations!H$78,Calculations!H$86,Calculations!H$94,Calculations!H$102,Calculations!H$109)</f>
        <v>5.1421461508657386E-8</v>
      </c>
      <c r="F14" s="5">
        <f>SUM(Calculations!I$78,Calculations!I$86,Calculations!I$94,Calculations!I$102,Calculations!I$109)</f>
        <v>5.1654724760904645E-8</v>
      </c>
      <c r="G14" s="5">
        <f>SUM(Calculations!J$78,Calculations!J$86,Calculations!J$94,Calculations!J$102,Calculations!J$109)</f>
        <v>5.1678717810969045E-8</v>
      </c>
      <c r="H14" s="5">
        <f>SUM(Calculations!K$78,Calculations!K$86,Calculations!K$94,Calculations!K$102,Calculations!K$109)</f>
        <v>5.1153032847491224E-8</v>
      </c>
      <c r="I14" s="5">
        <f>SUM(Calculations!L$78,Calculations!L$86,Calculations!L$94,Calculations!L$102,Calculations!L$109)</f>
        <v>5.1115687777521978E-8</v>
      </c>
      <c r="J14" s="5">
        <f>SUM(Calculations!M$78,Calculations!M$86,Calculations!M$94,Calculations!M$102,Calculations!M$109)</f>
        <v>5.0692925178622264E-8</v>
      </c>
      <c r="K14" s="5">
        <f>SUM(Calculations!N$78,Calculations!N$86,Calculations!N$94,Calculations!N$102,Calculations!N$109)</f>
        <v>5.0337105737147462E-8</v>
      </c>
      <c r="L14" s="5">
        <f>SUM(Calculations!O$78,Calculations!O$86,Calculations!O$94,Calculations!O$102,Calculations!O$109)</f>
        <v>5.0170538857928496E-8</v>
      </c>
      <c r="M14" s="5">
        <f>SUM(Calculations!P$78,Calculations!P$86,Calculations!P$94,Calculations!P$102,Calculations!P$109)</f>
        <v>5.0173140223090135E-8</v>
      </c>
      <c r="N14" s="5">
        <f>SUM(Calculations!Q$78,Calculations!Q$86,Calculations!Q$94,Calculations!Q$102,Calculations!Q$109)</f>
        <v>5.0248703550642901E-8</v>
      </c>
      <c r="O14" s="5">
        <f>SUM(Calculations!R$78,Calculations!R$86,Calculations!R$94,Calculations!R$102,Calculations!R$109)</f>
        <v>4.9899950802461426E-8</v>
      </c>
      <c r="P14" s="5">
        <f>SUM(Calculations!S$78,Calculations!S$86,Calculations!S$94,Calculations!S$102,Calculations!S$109)</f>
        <v>4.9543278700817767E-8</v>
      </c>
      <c r="Q14" s="5">
        <f>SUM(Calculations!T$78,Calculations!T$86,Calculations!T$94,Calculations!T$102,Calculations!T$109)</f>
        <v>4.9527686183211265E-8</v>
      </c>
      <c r="R14" s="5">
        <f>SUM(Calculations!U$78,Calculations!U$86,Calculations!U$94,Calculations!U$102,Calculations!U$109)</f>
        <v>4.9524774008722318E-8</v>
      </c>
      <c r="S14" s="5">
        <f>SUM(Calculations!V$78,Calculations!V$86,Calculations!V$94,Calculations!V$102,Calculations!V$109)</f>
        <v>4.9469188308949105E-8</v>
      </c>
      <c r="T14" s="5">
        <f>SUM(Calculations!W$78,Calculations!W$86,Calculations!W$94,Calculations!W$102,Calculations!W$109)</f>
        <v>4.9256941895715153E-8</v>
      </c>
      <c r="U14" s="5">
        <f>SUM(Calculations!X$78,Calculations!X$86,Calculations!X$94,Calculations!X$102,Calculations!X$109)</f>
        <v>4.9363418468593096E-8</v>
      </c>
      <c r="V14" s="5">
        <f>SUM(Calculations!Y$78,Calculations!Y$86,Calculations!Y$94,Calculations!Y$102,Calculations!Y$109)</f>
        <v>4.8896749163881301E-8</v>
      </c>
      <c r="W14" s="5">
        <f>SUM(Calculations!Z$78,Calculations!Z$86,Calculations!Z$94,Calculations!Z$102,Calculations!Z$109)</f>
        <v>4.8887184647862022E-8</v>
      </c>
      <c r="X14" s="5">
        <f>SUM(Calculations!AA$78,Calculations!AA$86,Calculations!AA$94,Calculations!AA$102,Calculations!AA$109)</f>
        <v>4.899099631928593E-8</v>
      </c>
      <c r="Y14" s="5">
        <f>SUM(Calculations!AB$78,Calculations!AB$86,Calculations!AB$94,Calculations!AB$102,Calculations!AB$109)</f>
        <v>4.9287584183401715E-8</v>
      </c>
      <c r="Z14" s="5">
        <f>SUM(Calculations!AC$78,Calculations!AC$86,Calculations!AC$94,Calculations!AC$102,Calculations!AC$109)</f>
        <v>4.9374459146760595E-8</v>
      </c>
      <c r="AA14" s="5">
        <f>SUM(Calculations!AD$78,Calculations!AD$86,Calculations!AD$94,Calculations!AD$102,Calculations!AD$109)</f>
        <v>4.997170331007398E-8</v>
      </c>
      <c r="AB14" s="5">
        <f>SUM(Calculations!AE$78,Calculations!AE$86,Calculations!AE$94,Calculations!AE$102,Calculations!AE$109)</f>
        <v>4.9976005499928674E-8</v>
      </c>
      <c r="AC14" s="5">
        <f>SUM(Calculations!AF$78,Calculations!AF$86,Calculations!AF$94,Calculations!AF$102,Calculations!AF$109)</f>
        <v>5.0122059106281247E-8</v>
      </c>
      <c r="AD14" s="5">
        <f>SUM(Calculations!AG$78,Calculations!AG$86,Calculations!AG$94,Calculations!AG$102,Calculations!AG$109)</f>
        <v>5.0499971318244456E-8</v>
      </c>
      <c r="AE14" s="5">
        <f>SUM(Calculations!AH$78,Calculations!AH$86,Calculations!AH$94,Calculations!AH$102,Calculations!AH$109)</f>
        <v>5.0725794418153479E-8</v>
      </c>
      <c r="AF14" s="5"/>
      <c r="AG14" s="5"/>
    </row>
    <row r="15" spans="1:33" x14ac:dyDescent="0.75">
      <c r="A15" t="s">
        <v>185</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row>
    <row r="16" spans="1:33" x14ac:dyDescent="0.75">
      <c r="A16" t="s">
        <v>301</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3" x14ac:dyDescent="0.75">
      <c r="A17" t="s">
        <v>308</v>
      </c>
      <c r="B17" s="5">
        <f t="shared" ref="B17:M17" si="0">B3</f>
        <v>1.1688331332566029E-8</v>
      </c>
      <c r="C17" s="5">
        <f t="shared" si="0"/>
        <v>1.2530977686883014E-8</v>
      </c>
      <c r="D17" s="5">
        <f t="shared" si="0"/>
        <v>1.3080727704691741E-8</v>
      </c>
      <c r="E17" s="5">
        <f t="shared" si="0"/>
        <v>1.23359238375124E-8</v>
      </c>
      <c r="F17" s="5">
        <f t="shared" si="0"/>
        <v>1.2873453446857612E-8</v>
      </c>
      <c r="G17" s="5">
        <f t="shared" si="0"/>
        <v>1.3691419983437346E-8</v>
      </c>
      <c r="H17" s="5">
        <f t="shared" si="0"/>
        <v>1.4797514344955404E-8</v>
      </c>
      <c r="I17" s="5">
        <f t="shared" si="0"/>
        <v>1.6017176929277762E-8</v>
      </c>
      <c r="J17" s="5">
        <f t="shared" si="0"/>
        <v>1.7446568028640022E-8</v>
      </c>
      <c r="K17" s="5">
        <f t="shared" si="0"/>
        <v>1.8143601961446507E-8</v>
      </c>
      <c r="L17" s="5">
        <f t="shared" si="0"/>
        <v>1.8206457136816512E-8</v>
      </c>
      <c r="M17" s="5">
        <f t="shared" si="0"/>
        <v>1.8106852439427581E-8</v>
      </c>
      <c r="N17" s="5">
        <f t="shared" ref="N17:AE17" si="1">N3</f>
        <v>1.816866976139147E-8</v>
      </c>
      <c r="O17" s="5">
        <f t="shared" si="1"/>
        <v>1.830006447810851E-8</v>
      </c>
      <c r="P17" s="5">
        <f t="shared" si="1"/>
        <v>1.8195601810955155E-8</v>
      </c>
      <c r="Q17" s="5">
        <f t="shared" si="1"/>
        <v>1.836337934531092E-8</v>
      </c>
      <c r="R17" s="5">
        <f t="shared" si="1"/>
        <v>1.8750526618032787E-8</v>
      </c>
      <c r="S17" s="5">
        <f t="shared" si="1"/>
        <v>1.8992088073178992E-8</v>
      </c>
      <c r="T17" s="5">
        <f t="shared" si="1"/>
        <v>1.9355537746617628E-8</v>
      </c>
      <c r="U17" s="5">
        <f t="shared" si="1"/>
        <v>1.9582254717935267E-8</v>
      </c>
      <c r="V17" s="5">
        <f t="shared" si="1"/>
        <v>1.957048892204496E-8</v>
      </c>
      <c r="W17" s="5">
        <f t="shared" si="1"/>
        <v>1.9542873327537735E-8</v>
      </c>
      <c r="X17" s="5">
        <f t="shared" si="1"/>
        <v>1.9762360968985972E-8</v>
      </c>
      <c r="Y17" s="5">
        <f t="shared" si="1"/>
        <v>2.0016881368430806E-8</v>
      </c>
      <c r="Z17" s="5">
        <f t="shared" si="1"/>
        <v>2.0207237882564139E-8</v>
      </c>
      <c r="AA17" s="5">
        <f t="shared" si="1"/>
        <v>2.0389112796177811E-8</v>
      </c>
      <c r="AB17" s="5">
        <f t="shared" si="1"/>
        <v>2.0475698887272012E-8</v>
      </c>
      <c r="AC17" s="5">
        <f t="shared" si="1"/>
        <v>2.0523681222421194E-8</v>
      </c>
      <c r="AD17" s="5">
        <f t="shared" si="1"/>
        <v>2.0627024749593514E-8</v>
      </c>
      <c r="AE17" s="5">
        <f t="shared" si="1"/>
        <v>2.0868070791946134E-8</v>
      </c>
      <c r="AF17" s="5"/>
      <c r="AG17" s="5"/>
    </row>
    <row r="18" spans="1:33" x14ac:dyDescent="0.75">
      <c r="A18" t="s">
        <v>500</v>
      </c>
      <c r="B18" s="5">
        <f>SUM(Calculations!E$78,Calculations!E$86,Calculations!E$94,Calculations!E$102,Calculations!E$109)</f>
        <v>5.3986331383542402E-8</v>
      </c>
      <c r="C18" s="5">
        <f>SUM(Calculations!F$78,Calculations!F$86,Calculations!F$94,Calculations!F$102,Calculations!F$109)</f>
        <v>5.1998125720606004E-8</v>
      </c>
      <c r="D18" s="5">
        <f>SUM(Calculations!G$78,Calculations!G$86,Calculations!G$94,Calculations!G$102,Calculations!G$109)</f>
        <v>5.1383248665452917E-8</v>
      </c>
      <c r="E18" s="5">
        <f>SUM(Calculations!H$78,Calculations!H$86,Calculations!H$94,Calculations!H$102,Calculations!H$109)</f>
        <v>5.1421461508657386E-8</v>
      </c>
      <c r="F18" s="5">
        <f>SUM(Calculations!I$78,Calculations!I$86,Calculations!I$94,Calculations!I$102,Calculations!I$109)</f>
        <v>5.1654724760904645E-8</v>
      </c>
      <c r="G18" s="5">
        <f>SUM(Calculations!J$78,Calculations!J$86,Calculations!J$94,Calculations!J$102,Calculations!J$109)</f>
        <v>5.1678717810969045E-8</v>
      </c>
      <c r="H18" s="5">
        <f>SUM(Calculations!K$78,Calculations!K$86,Calculations!K$94,Calculations!K$102,Calculations!K$109)</f>
        <v>5.1153032847491224E-8</v>
      </c>
      <c r="I18" s="5">
        <f>SUM(Calculations!L$78,Calculations!L$86,Calculations!L$94,Calculations!L$102,Calculations!L$109)</f>
        <v>5.1115687777521978E-8</v>
      </c>
      <c r="J18" s="5">
        <f>SUM(Calculations!M$78,Calculations!M$86,Calculations!M$94,Calculations!M$102,Calculations!M$109)</f>
        <v>5.0692925178622264E-8</v>
      </c>
      <c r="K18" s="5">
        <f>SUM(Calculations!N$78,Calculations!N$86,Calculations!N$94,Calculations!N$102,Calculations!N$109)</f>
        <v>5.0337105737147462E-8</v>
      </c>
      <c r="L18" s="5">
        <f>SUM(Calculations!O$78,Calculations!O$86,Calculations!O$94,Calculations!O$102,Calculations!O$109)</f>
        <v>5.0170538857928496E-8</v>
      </c>
      <c r="M18" s="5">
        <f>SUM(Calculations!P$78,Calculations!P$86,Calculations!P$94,Calculations!P$102,Calculations!P$109)</f>
        <v>5.0173140223090135E-8</v>
      </c>
      <c r="N18" s="5">
        <f>SUM(Calculations!Q$78,Calculations!Q$86,Calculations!Q$94,Calculations!Q$102,Calculations!Q$109)</f>
        <v>5.0248703550642901E-8</v>
      </c>
      <c r="O18" s="5">
        <f>SUM(Calculations!R$78,Calculations!R$86,Calculations!R$94,Calculations!R$102,Calculations!R$109)</f>
        <v>4.9899950802461426E-8</v>
      </c>
      <c r="P18" s="5">
        <f>SUM(Calculations!S$78,Calculations!S$86,Calculations!S$94,Calculations!S$102,Calculations!S$109)</f>
        <v>4.9543278700817767E-8</v>
      </c>
      <c r="Q18" s="5">
        <f>SUM(Calculations!T$78,Calculations!T$86,Calculations!T$94,Calculations!T$102,Calculations!T$109)</f>
        <v>4.9527686183211265E-8</v>
      </c>
      <c r="R18" s="5">
        <f>SUM(Calculations!U$78,Calculations!U$86,Calculations!U$94,Calculations!U$102,Calculations!U$109)</f>
        <v>4.9524774008722318E-8</v>
      </c>
      <c r="S18" s="5">
        <f>SUM(Calculations!V$78,Calculations!V$86,Calculations!V$94,Calculations!V$102,Calculations!V$109)</f>
        <v>4.9469188308949105E-8</v>
      </c>
      <c r="T18" s="5">
        <f>SUM(Calculations!W$78,Calculations!W$86,Calculations!W$94,Calculations!W$102,Calculations!W$109)</f>
        <v>4.9256941895715153E-8</v>
      </c>
      <c r="U18" s="5">
        <f>SUM(Calculations!X$78,Calculations!X$86,Calculations!X$94,Calculations!X$102,Calculations!X$109)</f>
        <v>4.9363418468593096E-8</v>
      </c>
      <c r="V18" s="5">
        <f>SUM(Calculations!Y$78,Calculations!Y$86,Calculations!Y$94,Calculations!Y$102,Calculations!Y$109)</f>
        <v>4.8896749163881301E-8</v>
      </c>
      <c r="W18" s="5">
        <f>SUM(Calculations!Z$78,Calculations!Z$86,Calculations!Z$94,Calculations!Z$102,Calculations!Z$109)</f>
        <v>4.8887184647862022E-8</v>
      </c>
      <c r="X18" s="5">
        <f>SUM(Calculations!AA$78,Calculations!AA$86,Calculations!AA$94,Calculations!AA$102,Calculations!AA$109)</f>
        <v>4.899099631928593E-8</v>
      </c>
      <c r="Y18" s="5">
        <f>SUM(Calculations!AB$78,Calculations!AB$86,Calculations!AB$94,Calculations!AB$102,Calculations!AB$109)</f>
        <v>4.9287584183401715E-8</v>
      </c>
      <c r="Z18" s="5">
        <f>SUM(Calculations!AC$78,Calculations!AC$86,Calculations!AC$94,Calculations!AC$102,Calculations!AC$109)</f>
        <v>4.9374459146760595E-8</v>
      </c>
      <c r="AA18" s="5">
        <f>SUM(Calculations!AD$78,Calculations!AD$86,Calculations!AD$94,Calculations!AD$102,Calculations!AD$109)</f>
        <v>4.997170331007398E-8</v>
      </c>
      <c r="AB18" s="5">
        <f>SUM(Calculations!AE$78,Calculations!AE$86,Calculations!AE$94,Calculations!AE$102,Calculations!AE$109)</f>
        <v>4.9976005499928674E-8</v>
      </c>
      <c r="AC18" s="5">
        <f>SUM(Calculations!AF$78,Calculations!AF$86,Calculations!AF$94,Calculations!AF$102,Calculations!AF$109)</f>
        <v>5.0122059106281247E-8</v>
      </c>
      <c r="AD18" s="5">
        <f>SUM(Calculations!AG$78,Calculations!AG$86,Calculations!AG$94,Calculations!AG$102,Calculations!AG$109)</f>
        <v>5.0499971318244456E-8</v>
      </c>
      <c r="AE18" s="5">
        <f>SUM(Calculations!AH$78,Calculations!AH$86,Calculations!AH$94,Calculations!AH$102,Calculations!AH$109)</f>
        <v>5.0725794418153479E-8</v>
      </c>
      <c r="AF18" s="5"/>
      <c r="AG18" s="5"/>
    </row>
    <row r="19" spans="1:33" x14ac:dyDescent="0.75">
      <c r="A19" t="s">
        <v>501</v>
      </c>
      <c r="B19" s="5">
        <f>SUM(Calculations!E$78,Calculations!E$86,Calculations!E$94,Calculations!E$102,Calculations!E$109)</f>
        <v>5.3986331383542402E-8</v>
      </c>
      <c r="C19" s="5">
        <f>SUM(Calculations!F$78,Calculations!F$86,Calculations!F$94,Calculations!F$102,Calculations!F$109)</f>
        <v>5.1998125720606004E-8</v>
      </c>
      <c r="D19" s="5">
        <f>SUM(Calculations!G$78,Calculations!G$86,Calculations!G$94,Calculations!G$102,Calculations!G$109)</f>
        <v>5.1383248665452917E-8</v>
      </c>
      <c r="E19" s="5">
        <f>SUM(Calculations!H$78,Calculations!H$86,Calculations!H$94,Calculations!H$102,Calculations!H$109)</f>
        <v>5.1421461508657386E-8</v>
      </c>
      <c r="F19" s="5">
        <f>SUM(Calculations!I$78,Calculations!I$86,Calculations!I$94,Calculations!I$102,Calculations!I$109)</f>
        <v>5.1654724760904645E-8</v>
      </c>
      <c r="G19" s="5">
        <f>SUM(Calculations!J$78,Calculations!J$86,Calculations!J$94,Calculations!J$102,Calculations!J$109)</f>
        <v>5.1678717810969045E-8</v>
      </c>
      <c r="H19" s="5">
        <f>SUM(Calculations!K$78,Calculations!K$86,Calculations!K$94,Calculations!K$102,Calculations!K$109)</f>
        <v>5.1153032847491224E-8</v>
      </c>
      <c r="I19" s="5">
        <f>SUM(Calculations!L$78,Calculations!L$86,Calculations!L$94,Calculations!L$102,Calculations!L$109)</f>
        <v>5.1115687777521978E-8</v>
      </c>
      <c r="J19" s="5">
        <f>SUM(Calculations!M$78,Calculations!M$86,Calculations!M$94,Calculations!M$102,Calculations!M$109)</f>
        <v>5.0692925178622264E-8</v>
      </c>
      <c r="K19" s="5">
        <f>SUM(Calculations!N$78,Calculations!N$86,Calculations!N$94,Calculations!N$102,Calculations!N$109)</f>
        <v>5.0337105737147462E-8</v>
      </c>
      <c r="L19" s="5">
        <f>SUM(Calculations!O$78,Calculations!O$86,Calculations!O$94,Calculations!O$102,Calculations!O$109)</f>
        <v>5.0170538857928496E-8</v>
      </c>
      <c r="M19" s="5">
        <f>SUM(Calculations!P$78,Calculations!P$86,Calculations!P$94,Calculations!P$102,Calculations!P$109)</f>
        <v>5.0173140223090135E-8</v>
      </c>
      <c r="N19" s="5">
        <f>SUM(Calculations!Q$78,Calculations!Q$86,Calculations!Q$94,Calculations!Q$102,Calculations!Q$109)</f>
        <v>5.0248703550642901E-8</v>
      </c>
      <c r="O19" s="5">
        <f>SUM(Calculations!R$78,Calculations!R$86,Calculations!R$94,Calculations!R$102,Calculations!R$109)</f>
        <v>4.9899950802461426E-8</v>
      </c>
      <c r="P19" s="5">
        <f>SUM(Calculations!S$78,Calculations!S$86,Calculations!S$94,Calculations!S$102,Calculations!S$109)</f>
        <v>4.9543278700817767E-8</v>
      </c>
      <c r="Q19" s="5">
        <f>SUM(Calculations!T$78,Calculations!T$86,Calculations!T$94,Calculations!T$102,Calculations!T$109)</f>
        <v>4.9527686183211265E-8</v>
      </c>
      <c r="R19" s="5">
        <f>SUM(Calculations!U$78,Calculations!U$86,Calculations!U$94,Calculations!U$102,Calculations!U$109)</f>
        <v>4.9524774008722318E-8</v>
      </c>
      <c r="S19" s="5">
        <f>SUM(Calculations!V$78,Calculations!V$86,Calculations!V$94,Calculations!V$102,Calculations!V$109)</f>
        <v>4.9469188308949105E-8</v>
      </c>
      <c r="T19" s="5">
        <f>SUM(Calculations!W$78,Calculations!W$86,Calculations!W$94,Calculations!W$102,Calculations!W$109)</f>
        <v>4.9256941895715153E-8</v>
      </c>
      <c r="U19" s="5">
        <f>SUM(Calculations!X$78,Calculations!X$86,Calculations!X$94,Calculations!X$102,Calculations!X$109)</f>
        <v>4.9363418468593096E-8</v>
      </c>
      <c r="V19" s="5">
        <f>SUM(Calculations!Y$78,Calculations!Y$86,Calculations!Y$94,Calculations!Y$102,Calculations!Y$109)</f>
        <v>4.8896749163881301E-8</v>
      </c>
      <c r="W19" s="5">
        <f>SUM(Calculations!Z$78,Calculations!Z$86,Calculations!Z$94,Calculations!Z$102,Calculations!Z$109)</f>
        <v>4.8887184647862022E-8</v>
      </c>
      <c r="X19" s="5">
        <f>SUM(Calculations!AA$78,Calculations!AA$86,Calculations!AA$94,Calculations!AA$102,Calculations!AA$109)</f>
        <v>4.899099631928593E-8</v>
      </c>
      <c r="Y19" s="5">
        <f>SUM(Calculations!AB$78,Calculations!AB$86,Calculations!AB$94,Calculations!AB$102,Calculations!AB$109)</f>
        <v>4.9287584183401715E-8</v>
      </c>
      <c r="Z19" s="5">
        <f>SUM(Calculations!AC$78,Calculations!AC$86,Calculations!AC$94,Calculations!AC$102,Calculations!AC$109)</f>
        <v>4.9374459146760595E-8</v>
      </c>
      <c r="AA19" s="5">
        <f>SUM(Calculations!AD$78,Calculations!AD$86,Calculations!AD$94,Calculations!AD$102,Calculations!AD$109)</f>
        <v>4.997170331007398E-8</v>
      </c>
      <c r="AB19" s="5">
        <f>SUM(Calculations!AE$78,Calculations!AE$86,Calculations!AE$94,Calculations!AE$102,Calculations!AE$109)</f>
        <v>4.9976005499928674E-8</v>
      </c>
      <c r="AC19" s="5">
        <f>SUM(Calculations!AF$78,Calculations!AF$86,Calculations!AF$94,Calculations!AF$102,Calculations!AF$109)</f>
        <v>5.0122059106281247E-8</v>
      </c>
      <c r="AD19" s="5">
        <f>SUM(Calculations!AG$78,Calculations!AG$86,Calculations!AG$94,Calculations!AG$102,Calculations!AG$109)</f>
        <v>5.0499971318244456E-8</v>
      </c>
      <c r="AE19" s="5">
        <f>SUM(Calculations!AH$78,Calculations!AH$86,Calculations!AH$94,Calculations!AH$102,Calculations!AH$109)</f>
        <v>5.0725794418153479E-8</v>
      </c>
      <c r="AF19" s="5"/>
      <c r="AG19" s="5"/>
    </row>
    <row r="20" spans="1:33" x14ac:dyDescent="0.75">
      <c r="A20" t="s">
        <v>502</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503</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s="126" t="s">
        <v>833</v>
      </c>
      <c r="B22">
        <v>0</v>
      </c>
      <c r="C22">
        <v>0</v>
      </c>
      <c r="D22" s="5">
        <f>'Inflation Reduction Act'!D243</f>
        <v>1.0678204653364778E-5</v>
      </c>
      <c r="E22" s="5">
        <f>'Inflation Reduction Act'!E243</f>
        <v>1.1421773277864689E-5</v>
      </c>
      <c r="F22" s="5">
        <f>'Inflation Reduction Act'!F243</f>
        <v>1.2160099350370479E-5</v>
      </c>
      <c r="G22" s="5">
        <f>'Inflation Reduction Act'!G243</f>
        <v>1.2896677905544892E-5</v>
      </c>
      <c r="H22" s="5">
        <f>'Inflation Reduction Act'!H243</f>
        <v>1.3634130219384993E-5</v>
      </c>
      <c r="I22" s="5">
        <f>'Inflation Reduction Act'!I243</f>
        <v>1.436284494656822E-5</v>
      </c>
      <c r="J22" s="5">
        <f>'Inflation Reduction Act'!J243</f>
        <v>1.5092433432417136E-5</v>
      </c>
      <c r="K22" s="5">
        <f>'Inflation Reduction Act'!K243</f>
        <v>1.5815031848940552E-5</v>
      </c>
      <c r="L22" s="5">
        <f>'Inflation Reduction Act'!L243</f>
        <v>1.5789692847635622E-5</v>
      </c>
      <c r="M22" s="5">
        <f>'Inflation Reduction Act'!M243</f>
        <v>1.5776586467650311E-5</v>
      </c>
      <c r="N22">
        <v>0</v>
      </c>
      <c r="O22">
        <v>0</v>
      </c>
      <c r="P22">
        <v>0</v>
      </c>
      <c r="Q22">
        <v>0</v>
      </c>
      <c r="R22">
        <v>0</v>
      </c>
      <c r="S22">
        <v>0</v>
      </c>
      <c r="T22">
        <v>0</v>
      </c>
      <c r="U22">
        <v>0</v>
      </c>
      <c r="V22">
        <v>0</v>
      </c>
      <c r="W22">
        <v>0</v>
      </c>
      <c r="X22">
        <v>0</v>
      </c>
      <c r="Y22">
        <v>0</v>
      </c>
      <c r="Z22">
        <v>0</v>
      </c>
      <c r="AA22">
        <v>0</v>
      </c>
      <c r="AB22">
        <v>0</v>
      </c>
      <c r="AC22">
        <v>0</v>
      </c>
      <c r="AD22">
        <v>0</v>
      </c>
      <c r="AE22">
        <v>0</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08E3047-FC9F-40F8-9F20-DB7C78346204}">
  <sheetPr>
    <tabColor theme="3"/>
  </sheetPr>
  <dimension ref="A1:AG25"/>
  <sheetViews>
    <sheetView workbookViewId="0">
      <selection activeCell="D8" sqref="D8"/>
    </sheetView>
  </sheetViews>
  <sheetFormatPr defaultColWidth="9.1328125" defaultRowHeight="14.75" x14ac:dyDescent="0.75"/>
  <cols>
    <col min="1" max="1" width="32.40625" customWidth="1"/>
  </cols>
  <sheetData>
    <row r="1" spans="1:33" x14ac:dyDescent="0.75">
      <c r="A1" t="s">
        <v>172</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19">
        <f>Calculations!D33</f>
        <v>0.31989540904438946</v>
      </c>
      <c r="C2" s="19">
        <f>Calculations!E33</f>
        <v>0.36047886675941437</v>
      </c>
      <c r="D2" s="19">
        <f>Calculations!F33</f>
        <v>0.38288809884212366</v>
      </c>
      <c r="E2" s="19">
        <f>Calculations!G33</f>
        <v>0.36405259136256857</v>
      </c>
      <c r="F2" s="19">
        <f>Calculations!H33</f>
        <v>0.39758395282357872</v>
      </c>
      <c r="G2" s="19">
        <f>Calculations!I33</f>
        <v>0.46369076425836347</v>
      </c>
      <c r="H2" s="19">
        <f>Calculations!J33</f>
        <v>0.54653959448631251</v>
      </c>
      <c r="I2" s="19">
        <f>Calculations!K33</f>
        <v>0.66178340223667698</v>
      </c>
      <c r="J2" s="19">
        <f>Calculations!L33</f>
        <v>0.78149103910724171</v>
      </c>
      <c r="K2" s="19">
        <f>Calculations!M33</f>
        <v>0.870387950971244</v>
      </c>
      <c r="L2" s="19">
        <f>Calculations!N33</f>
        <v>0.89173474340613657</v>
      </c>
      <c r="M2" s="19">
        <f>Calculations!O33</f>
        <v>0.90176855931976063</v>
      </c>
      <c r="N2" s="19">
        <f>Calculations!P33</f>
        <v>0.87737352129879498</v>
      </c>
      <c r="O2" s="19">
        <f>Calculations!Q33</f>
        <v>0.88308525780767466</v>
      </c>
      <c r="P2" s="19">
        <f>Calculations!R33</f>
        <v>0.88212831498454491</v>
      </c>
      <c r="Q2" s="19">
        <f>Calculations!S33</f>
        <v>0.89099552967940854</v>
      </c>
      <c r="R2" s="19">
        <f>Calculations!T33</f>
        <v>0.91339398287647511</v>
      </c>
      <c r="S2" s="19">
        <f>Calculations!U33</f>
        <v>0.9486273124051624</v>
      </c>
      <c r="T2" s="19">
        <f>Calculations!V33</f>
        <v>0.97236114021712128</v>
      </c>
      <c r="U2" s="19">
        <f>Calculations!W33</f>
        <v>0.99845190365156122</v>
      </c>
      <c r="V2" s="19">
        <f>Calculations!X33</f>
        <v>0.99281185026048968</v>
      </c>
      <c r="W2" s="19">
        <f>Calculations!Y33</f>
        <v>0.99372995156033539</v>
      </c>
      <c r="X2" s="19">
        <f>Calculations!Z33</f>
        <v>1.0054745508576184</v>
      </c>
      <c r="Y2" s="19">
        <f>Calculations!AA33</f>
        <v>1.045927656091707</v>
      </c>
      <c r="Z2" s="19">
        <f>Calculations!AB33</f>
        <v>1.0771705985739353</v>
      </c>
      <c r="AA2" s="19">
        <f>Calculations!AC33</f>
        <v>1.1156231041379874</v>
      </c>
      <c r="AB2" s="19">
        <f>Calculations!AD33</f>
        <v>1.1355988492522622</v>
      </c>
      <c r="AC2" s="19">
        <f>Calculations!AE33</f>
        <v>1.1808091124456179</v>
      </c>
      <c r="AD2" s="19">
        <f>Calculations!AF33</f>
        <v>1.1884177142327832</v>
      </c>
      <c r="AE2" s="19">
        <f>Calculations!AG33</f>
        <v>1.2354650267916563</v>
      </c>
      <c r="AF2" s="19"/>
      <c r="AG2" s="19"/>
    </row>
    <row r="3" spans="1:33" x14ac:dyDescent="0.75">
      <c r="A3" t="s">
        <v>808</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row>
    <row r="4" spans="1:33" x14ac:dyDescent="0.75">
      <c r="A4" t="s">
        <v>809</v>
      </c>
      <c r="B4" s="19">
        <v>0</v>
      </c>
      <c r="C4" s="19">
        <v>0</v>
      </c>
      <c r="D4" s="19">
        <v>0</v>
      </c>
      <c r="E4" s="19">
        <v>0</v>
      </c>
      <c r="F4" s="19">
        <v>0</v>
      </c>
      <c r="G4" s="19">
        <v>0</v>
      </c>
      <c r="H4" s="19">
        <v>0</v>
      </c>
      <c r="I4" s="19">
        <v>0</v>
      </c>
      <c r="J4" s="19">
        <v>0</v>
      </c>
      <c r="K4" s="19">
        <v>0</v>
      </c>
      <c r="L4" s="19">
        <v>0</v>
      </c>
      <c r="M4" s="19">
        <v>0</v>
      </c>
      <c r="N4" s="19">
        <v>0</v>
      </c>
      <c r="O4" s="19">
        <v>0</v>
      </c>
      <c r="P4" s="19">
        <v>0</v>
      </c>
      <c r="Q4" s="19">
        <v>0</v>
      </c>
      <c r="R4" s="19">
        <v>0</v>
      </c>
      <c r="S4" s="19">
        <v>0</v>
      </c>
      <c r="T4" s="19">
        <v>0</v>
      </c>
      <c r="U4" s="19">
        <v>0</v>
      </c>
      <c r="V4" s="19">
        <v>0</v>
      </c>
      <c r="W4" s="19">
        <v>0</v>
      </c>
      <c r="X4" s="19">
        <v>0</v>
      </c>
      <c r="Y4" s="19">
        <v>0</v>
      </c>
      <c r="Z4" s="19">
        <v>0</v>
      </c>
      <c r="AA4" s="19">
        <v>0</v>
      </c>
      <c r="AB4" s="19">
        <v>0</v>
      </c>
      <c r="AC4" s="19">
        <v>0</v>
      </c>
      <c r="AD4" s="19">
        <v>0</v>
      </c>
      <c r="AE4" s="19">
        <v>0</v>
      </c>
      <c r="AF4" s="19"/>
      <c r="AG4" s="19"/>
    </row>
    <row r="5" spans="1:33" x14ac:dyDescent="0.75">
      <c r="A5" t="s">
        <v>40</v>
      </c>
      <c r="B5" s="19">
        <f>Calculations!D39</f>
        <v>0</v>
      </c>
      <c r="C5" s="19">
        <f>Calculations!E39</f>
        <v>1.5544356062906066</v>
      </c>
      <c r="D5" s="19">
        <f>Calculations!F39</f>
        <v>1.5311670156123991</v>
      </c>
      <c r="E5" s="19">
        <f>'Inflation Reduction Act'!C136</f>
        <v>10.401812561487784</v>
      </c>
      <c r="F5" s="19">
        <f>'Inflation Reduction Act'!D136</f>
        <v>10.401812561487784</v>
      </c>
      <c r="G5" s="19">
        <f>'Inflation Reduction Act'!E136</f>
        <v>10.401812561487784</v>
      </c>
      <c r="H5" s="19">
        <f>'Inflation Reduction Act'!F136</f>
        <v>10.401812561487784</v>
      </c>
      <c r="I5" s="19">
        <f>'Inflation Reduction Act'!G136</f>
        <v>10.401812561487784</v>
      </c>
      <c r="J5" s="19">
        <f>'Inflation Reduction Act'!H136</f>
        <v>10.401812561487784</v>
      </c>
      <c r="K5" s="19">
        <f>'Inflation Reduction Act'!I136</f>
        <v>10.401812561487784</v>
      </c>
      <c r="L5" s="19">
        <f>'Inflation Reduction Act'!J136</f>
        <v>10.401812561487784</v>
      </c>
      <c r="M5" s="19">
        <f>'Inflation Reduction Act'!K136</f>
        <v>10.401812561487784</v>
      </c>
      <c r="N5" s="19">
        <f>Calculations!P39</f>
        <v>0</v>
      </c>
      <c r="O5" s="19">
        <f>Calculations!Q39</f>
        <v>0</v>
      </c>
      <c r="P5" s="19">
        <f>Calculations!R39</f>
        <v>0</v>
      </c>
      <c r="Q5" s="19">
        <f>Calculations!S39</f>
        <v>0</v>
      </c>
      <c r="R5" s="19">
        <f>Calculations!T39</f>
        <v>0</v>
      </c>
      <c r="S5" s="19">
        <f>Calculations!U39</f>
        <v>0</v>
      </c>
      <c r="T5" s="19">
        <f>Calculations!V39</f>
        <v>0</v>
      </c>
      <c r="U5" s="19">
        <f>Calculations!W39</f>
        <v>0</v>
      </c>
      <c r="V5" s="19">
        <f>Calculations!X39</f>
        <v>0</v>
      </c>
      <c r="W5" s="19">
        <f>Calculations!Y39</f>
        <v>0</v>
      </c>
      <c r="X5" s="19">
        <f>Calculations!Z39</f>
        <v>0</v>
      </c>
      <c r="Y5" s="19">
        <f>Calculations!AA39</f>
        <v>0</v>
      </c>
      <c r="Z5" s="19">
        <f>Calculations!AB39</f>
        <v>0</v>
      </c>
      <c r="AA5" s="19">
        <f>Calculations!AC39</f>
        <v>0</v>
      </c>
      <c r="AB5" s="19">
        <f>Calculations!AD39</f>
        <v>0</v>
      </c>
      <c r="AC5" s="19">
        <f>Calculations!AE39</f>
        <v>0</v>
      </c>
      <c r="AD5" s="19">
        <f>Calculations!AF39</f>
        <v>0</v>
      </c>
      <c r="AE5" s="19">
        <f>Calculations!AG39</f>
        <v>0</v>
      </c>
      <c r="AF5" s="19"/>
      <c r="AG5" s="19"/>
    </row>
    <row r="6" spans="1:33" x14ac:dyDescent="0.75">
      <c r="A6" t="s">
        <v>24</v>
      </c>
      <c r="B6">
        <f>'Subsidies Paid'!L5*About!$A$80*1000</f>
        <v>0</v>
      </c>
      <c r="C6">
        <f>'Subsidies Paid'!M5*About!$A$80*1000</f>
        <v>0</v>
      </c>
      <c r="D6">
        <f>'Subsidies Paid'!N5*About!$A$80*1000</f>
        <v>0</v>
      </c>
      <c r="E6">
        <f>'Subsidies Paid'!O5*About!$A$80*1000</f>
        <v>0</v>
      </c>
      <c r="F6">
        <f>'Subsidies Paid'!P5*About!$A$80*1000</f>
        <v>0</v>
      </c>
      <c r="G6">
        <f>'Subsidies Paid'!Q5*About!$A$80*1000</f>
        <v>0</v>
      </c>
      <c r="H6">
        <f>'Subsidies Paid'!R5*About!$A$80*1000</f>
        <v>0</v>
      </c>
      <c r="I6">
        <f>'Subsidies Paid'!S5*About!$A$80*1000</f>
        <v>0</v>
      </c>
      <c r="J6">
        <f>'Subsidies Paid'!T5*About!$A$80*1000</f>
        <v>0</v>
      </c>
      <c r="K6">
        <f>'Subsidies Paid'!U5*About!$A$80*1000</f>
        <v>0</v>
      </c>
      <c r="L6">
        <f>'Subsidies Paid'!V5*About!$A$80*1000</f>
        <v>0</v>
      </c>
      <c r="M6">
        <f>'Subsidies Paid'!W5*About!$A$80*1000</f>
        <v>0</v>
      </c>
      <c r="N6">
        <v>0</v>
      </c>
      <c r="O6">
        <v>0</v>
      </c>
      <c r="P6">
        <v>0</v>
      </c>
      <c r="Q6">
        <v>0</v>
      </c>
      <c r="R6">
        <v>0</v>
      </c>
      <c r="S6">
        <v>0</v>
      </c>
      <c r="T6">
        <v>0</v>
      </c>
      <c r="U6">
        <v>0</v>
      </c>
      <c r="V6">
        <v>0</v>
      </c>
      <c r="W6">
        <v>0</v>
      </c>
      <c r="X6">
        <v>0</v>
      </c>
      <c r="Y6">
        <v>0</v>
      </c>
      <c r="Z6">
        <v>0</v>
      </c>
      <c r="AA6">
        <v>0</v>
      </c>
      <c r="AB6">
        <v>0</v>
      </c>
      <c r="AC6">
        <v>0</v>
      </c>
      <c r="AD6">
        <v>0</v>
      </c>
      <c r="AE6">
        <v>0</v>
      </c>
      <c r="AF6" s="19"/>
      <c r="AG6" s="19"/>
    </row>
    <row r="7" spans="1:33" x14ac:dyDescent="0.75">
      <c r="A7" t="s">
        <v>508</v>
      </c>
      <c r="B7">
        <f>-PV('Wind PV Calcs'!$B$5,'Wind PV Calcs'!$B$1,'Subsidies Paid'!M10*About!$A$84*1000*'Monetizing Tax Credit Penalty'!$A$30*'Wind PV Calcs'!$B$6*'Wind PV Calcs'!$B$3)/('Wind PV Calcs'!$B$3*'Wind PV Calcs'!$B$6*'Wind PV Calcs'!$B$2)</f>
        <v>2.5662975615208952</v>
      </c>
      <c r="C7">
        <f>-PV('Wind PV Calcs'!$B$5,'Wind PV Calcs'!$B$1,'Subsidies Paid'!N10*About!$A$84*1000*'Monetizing Tax Credit Penalty'!$A$30*'Wind PV Calcs'!$B$6*'Wind PV Calcs'!$B$3)/('Wind PV Calcs'!$B$3*'Wind PV Calcs'!$B$6*'Wind PV Calcs'!$B$2)</f>
        <v>2.5662975615208952</v>
      </c>
      <c r="D7" s="4">
        <f>'Inflation Reduction Act'!B115</f>
        <v>18.464045540966026</v>
      </c>
      <c r="E7" s="4">
        <f>'Inflation Reduction Act'!C115</f>
        <v>18.464045540966026</v>
      </c>
      <c r="F7" s="4">
        <f>'Inflation Reduction Act'!D115</f>
        <v>18.464045540966026</v>
      </c>
      <c r="G7" s="4">
        <f>'Inflation Reduction Act'!E115</f>
        <v>18.582305296242133</v>
      </c>
      <c r="H7" s="4">
        <f>'Inflation Reduction Act'!F115</f>
        <v>18.605525919351447</v>
      </c>
      <c r="I7" s="4">
        <f>'Inflation Reduction Act'!G115</f>
        <v>18.629431854407127</v>
      </c>
      <c r="J7" s="4">
        <f>'Inflation Reduction Act'!H115</f>
        <v>18.654053742983038</v>
      </c>
      <c r="K7" s="4">
        <f>'Inflation Reduction Act'!I115</f>
        <v>18.679424071173838</v>
      </c>
      <c r="L7" s="4">
        <f>'Inflation Reduction Act'!J115</f>
        <v>18.705577309693794</v>
      </c>
      <c r="M7" s="4">
        <f>'Inflation Reduction Act'!K115</f>
        <v>18.732550066852841</v>
      </c>
      <c r="N7" s="4">
        <f>'Inflation Reduction Act'!L115</f>
        <v>18.742682061996398</v>
      </c>
      <c r="O7" s="4">
        <f>'Inflation Reduction Act'!M115</f>
        <v>18.752969971104079</v>
      </c>
      <c r="P7" s="4">
        <f>'Inflation Reduction Act'!N115</f>
        <v>18.763417409027497</v>
      </c>
      <c r="Q7" s="4">
        <f>'Inflation Reduction Act'!O115</f>
        <v>18.774028102844987</v>
      </c>
      <c r="R7" s="4">
        <f>'Inflation Reduction Act'!P115</f>
        <v>18.784805896234786</v>
      </c>
      <c r="S7" s="4">
        <f>'Inflation Reduction Act'!Q115</f>
        <v>18.795754754053778</v>
      </c>
      <c r="T7" s="4">
        <f>'Inflation Reduction Act'!R115</f>
        <v>18.806878767132094</v>
      </c>
      <c r="U7" s="4">
        <f>'Inflation Reduction Act'!S115</f>
        <v>18.818182157297421</v>
      </c>
      <c r="V7" s="4">
        <f>'Inflation Reduction Act'!T115</f>
        <v>18.829669282639045</v>
      </c>
      <c r="W7" s="4">
        <f>'Inflation Reduction Act'!U115</f>
        <v>14.131008482270838</v>
      </c>
      <c r="X7" s="4">
        <f>'Inflation Reduction Act'!V115</f>
        <v>9.4266064429536076</v>
      </c>
      <c r="Y7" s="4">
        <f>'Inflation Reduction Act'!W115</f>
        <v>0</v>
      </c>
      <c r="Z7" s="4">
        <f>'Inflation Reduction Act'!X115</f>
        <v>0</v>
      </c>
      <c r="AA7" s="4">
        <f>'Inflation Reduction Act'!Y115</f>
        <v>0</v>
      </c>
      <c r="AB7" s="4">
        <f>'Inflation Reduction Act'!Z115</f>
        <v>0</v>
      </c>
      <c r="AC7" s="4">
        <f>'Inflation Reduction Act'!AA115</f>
        <v>0</v>
      </c>
      <c r="AD7" s="4">
        <f>'Inflation Reduction Act'!AB115</f>
        <v>0</v>
      </c>
      <c r="AE7" s="4">
        <f>'Inflation Reduction Act'!AC115</f>
        <v>0</v>
      </c>
    </row>
    <row r="8" spans="1:33" x14ac:dyDescent="0.75">
      <c r="A8" t="s">
        <v>810</v>
      </c>
      <c r="B8" s="4">
        <v>0</v>
      </c>
      <c r="C8" s="4">
        <v>0</v>
      </c>
      <c r="D8" s="4">
        <f>'Inflation Reduction Act'!B119</f>
        <v>15.219521248819278</v>
      </c>
      <c r="E8" s="4">
        <f>'Inflation Reduction Act'!C119</f>
        <v>15.251352079383627</v>
      </c>
      <c r="F8" s="4">
        <f>'Inflation Reduction Act'!D119</f>
        <v>15.266288722136904</v>
      </c>
      <c r="G8" s="4">
        <f>'Inflation Reduction Act'!E119</f>
        <v>15.369438528077259</v>
      </c>
      <c r="H8" s="4">
        <f>'Inflation Reduction Act'!F119</f>
        <v>15.473670675519186</v>
      </c>
      <c r="I8" s="4">
        <f>'Inflation Reduction Act'!G119</f>
        <v>15.488311874969083</v>
      </c>
      <c r="J8" s="4">
        <f>'Inflation Reduction Act'!H119</f>
        <v>15.504651325475697</v>
      </c>
      <c r="K8" s="4">
        <f>'Inflation Reduction Act'!I119</f>
        <v>15.522615933369755</v>
      </c>
      <c r="L8" s="4">
        <f>'Inflation Reduction Act'!J119</f>
        <v>15.543944287211726</v>
      </c>
      <c r="M8" s="4">
        <f>'Inflation Reduction Act'!K119</f>
        <v>15.566678209973249</v>
      </c>
      <c r="N8" s="4">
        <f>'Inflation Reduction Act'!L119</f>
        <v>15.590961224622461</v>
      </c>
      <c r="O8" s="4">
        <f>'Inflation Reduction Act'!M119</f>
        <v>15.616957054862262</v>
      </c>
      <c r="P8" s="4">
        <f>'Inflation Reduction Act'!N119</f>
        <v>15.644853303480344</v>
      </c>
      <c r="Q8" s="4">
        <f>'Inflation Reduction Act'!O119</f>
        <v>15.654173374757416</v>
      </c>
      <c r="R8" s="4">
        <f>'Inflation Reduction Act'!P119</f>
        <v>15.663711904843868</v>
      </c>
      <c r="S8" s="4">
        <f>'Inflation Reduction Act'!Q119</f>
        <v>15.67347665348783</v>
      </c>
      <c r="T8" s="4">
        <f>'Inflation Reduction Act'!R119</f>
        <v>15.68347575173436</v>
      </c>
      <c r="U8" s="4">
        <f>'Inflation Reduction Act'!S119</f>
        <v>15.693717724364788</v>
      </c>
      <c r="V8" s="4">
        <f>'Inflation Reduction Act'!T119</f>
        <v>15.70421151397707</v>
      </c>
      <c r="W8" s="4">
        <f>'Inflation Reduction Act'!U119</f>
        <v>11.786224880141855</v>
      </c>
      <c r="X8" s="4">
        <f>'Inflation Reduction Act'!V119</f>
        <v>7.8629962803900826</v>
      </c>
      <c r="Y8" s="4">
        <f>'Inflation Reduction Act'!W119</f>
        <v>0</v>
      </c>
      <c r="Z8" s="4">
        <f>'Inflation Reduction Act'!X119</f>
        <v>0</v>
      </c>
      <c r="AA8" s="4">
        <f>'Inflation Reduction Act'!Y119</f>
        <v>0</v>
      </c>
      <c r="AB8" s="4">
        <f>'Inflation Reduction Act'!Z119</f>
        <v>0</v>
      </c>
      <c r="AC8" s="4">
        <f>'Inflation Reduction Act'!AA119</f>
        <v>0</v>
      </c>
      <c r="AD8" s="4">
        <f>'Inflation Reduction Act'!AB119</f>
        <v>0</v>
      </c>
      <c r="AE8" s="4">
        <f>'Inflation Reduction Act'!AC119</f>
        <v>0</v>
      </c>
    </row>
    <row r="9" spans="1:33" x14ac:dyDescent="0.75">
      <c r="A9" t="s">
        <v>811</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s="19"/>
      <c r="AG9" s="19"/>
    </row>
    <row r="10" spans="1:33" x14ac:dyDescent="0.75">
      <c r="A10" t="s">
        <v>25</v>
      </c>
      <c r="B10" s="19">
        <f>'Subsidies Paid'!L2*About!$A$80*1000</f>
        <v>0</v>
      </c>
      <c r="C10" s="19">
        <f>'Subsidies Paid'!M2*About!$A$80*1000</f>
        <v>0</v>
      </c>
      <c r="D10" s="19">
        <f>'Subsidies Paid'!N2*About!$A$80*1000</f>
        <v>0</v>
      </c>
      <c r="E10" s="19">
        <f>'Subsidies Paid'!O2*About!$A$80*1000</f>
        <v>0</v>
      </c>
      <c r="F10" s="19">
        <f>'Subsidies Paid'!P2*About!$A$80*1000</f>
        <v>0</v>
      </c>
      <c r="G10" s="19">
        <f>'Subsidies Paid'!Q2*About!$A$80*1000</f>
        <v>0</v>
      </c>
      <c r="H10" s="19">
        <f>'Subsidies Paid'!R2*About!$A$80*1000</f>
        <v>0</v>
      </c>
      <c r="I10" s="19">
        <f>'Subsidies Paid'!S2*About!$A$80*1000</f>
        <v>0</v>
      </c>
      <c r="J10" s="19">
        <f>'Subsidies Paid'!T2*About!$A$80*1000</f>
        <v>0</v>
      </c>
      <c r="K10" s="19">
        <f>'Subsidies Paid'!U2*About!$A$80*1000</f>
        <v>0</v>
      </c>
      <c r="L10" s="19">
        <f>'Subsidies Paid'!V2*About!$A$80*1000</f>
        <v>0</v>
      </c>
      <c r="M10" s="19">
        <f>'Subsidies Paid'!W2*About!$A$80*1000</f>
        <v>0</v>
      </c>
      <c r="N10" s="19">
        <v>0</v>
      </c>
      <c r="O10" s="19">
        <v>0</v>
      </c>
      <c r="P10" s="19">
        <v>0</v>
      </c>
      <c r="Q10" s="19">
        <v>0</v>
      </c>
      <c r="R10" s="19">
        <v>0</v>
      </c>
      <c r="S10" s="19">
        <v>0</v>
      </c>
      <c r="T10" s="19">
        <v>0</v>
      </c>
      <c r="U10" s="19">
        <v>0</v>
      </c>
      <c r="V10" s="19">
        <v>0</v>
      </c>
      <c r="W10" s="19">
        <v>0</v>
      </c>
      <c r="X10" s="19">
        <v>0</v>
      </c>
      <c r="Y10" s="19">
        <v>0</v>
      </c>
      <c r="Z10" s="19">
        <v>0</v>
      </c>
      <c r="AA10" s="19">
        <v>0</v>
      </c>
      <c r="AB10" s="19">
        <v>0</v>
      </c>
      <c r="AC10" s="19">
        <v>0</v>
      </c>
      <c r="AD10" s="19">
        <v>0</v>
      </c>
      <c r="AE10" s="19">
        <v>0</v>
      </c>
    </row>
    <row r="11" spans="1:33" x14ac:dyDescent="0.75">
      <c r="A11" t="s">
        <v>301</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row>
    <row r="12" spans="1:33" x14ac:dyDescent="0.75">
      <c r="A12" t="s">
        <v>812</v>
      </c>
      <c r="B12">
        <v>0</v>
      </c>
      <c r="C12">
        <v>0</v>
      </c>
      <c r="D12">
        <v>0</v>
      </c>
      <c r="E12">
        <v>0</v>
      </c>
      <c r="F12">
        <v>0</v>
      </c>
      <c r="G12">
        <v>0</v>
      </c>
      <c r="H12">
        <v>0</v>
      </c>
      <c r="I12">
        <v>0</v>
      </c>
      <c r="J12">
        <v>0</v>
      </c>
      <c r="K12">
        <v>0</v>
      </c>
      <c r="L12">
        <v>0</v>
      </c>
      <c r="M12">
        <v>0</v>
      </c>
      <c r="N12">
        <v>0</v>
      </c>
      <c r="O12">
        <v>0</v>
      </c>
      <c r="P12">
        <v>0</v>
      </c>
      <c r="Q12">
        <v>0</v>
      </c>
      <c r="R12">
        <v>0</v>
      </c>
      <c r="S12">
        <v>0</v>
      </c>
      <c r="T12">
        <v>0</v>
      </c>
      <c r="U12">
        <v>0</v>
      </c>
      <c r="V12">
        <v>0</v>
      </c>
      <c r="W12">
        <v>0</v>
      </c>
      <c r="X12">
        <v>0</v>
      </c>
      <c r="Y12">
        <v>0</v>
      </c>
      <c r="Z12">
        <v>0</v>
      </c>
      <c r="AA12">
        <v>0</v>
      </c>
      <c r="AB12">
        <v>0</v>
      </c>
      <c r="AC12">
        <v>0</v>
      </c>
      <c r="AD12">
        <v>0</v>
      </c>
      <c r="AE12">
        <v>0</v>
      </c>
    </row>
    <row r="13" spans="1:33" x14ac:dyDescent="0.75">
      <c r="A13" t="s">
        <v>813</v>
      </c>
      <c r="B13">
        <v>0</v>
      </c>
      <c r="C13">
        <v>0</v>
      </c>
      <c r="D13">
        <v>0</v>
      </c>
      <c r="E13">
        <v>0</v>
      </c>
      <c r="F13">
        <v>0</v>
      </c>
      <c r="G13">
        <v>0</v>
      </c>
      <c r="H13">
        <v>0</v>
      </c>
      <c r="I13">
        <v>0</v>
      </c>
      <c r="J13">
        <v>0</v>
      </c>
      <c r="K13">
        <v>0</v>
      </c>
      <c r="L13">
        <v>0</v>
      </c>
      <c r="M13">
        <v>0</v>
      </c>
      <c r="N13">
        <v>0</v>
      </c>
      <c r="O13">
        <v>0</v>
      </c>
      <c r="P13">
        <v>0</v>
      </c>
      <c r="Q13">
        <v>0</v>
      </c>
      <c r="R13">
        <v>0</v>
      </c>
      <c r="S13">
        <v>0</v>
      </c>
      <c r="T13">
        <v>0</v>
      </c>
      <c r="U13">
        <v>0</v>
      </c>
      <c r="V13">
        <v>0</v>
      </c>
      <c r="W13">
        <v>0</v>
      </c>
      <c r="X13">
        <v>0</v>
      </c>
      <c r="Y13">
        <v>0</v>
      </c>
      <c r="Z13">
        <v>0</v>
      </c>
      <c r="AA13">
        <v>0</v>
      </c>
      <c r="AB13">
        <v>0</v>
      </c>
      <c r="AC13">
        <v>0</v>
      </c>
      <c r="AD13">
        <v>0</v>
      </c>
      <c r="AE13">
        <v>0</v>
      </c>
      <c r="AF13" s="19"/>
      <c r="AG13" s="19"/>
    </row>
    <row r="14" spans="1:33" x14ac:dyDescent="0.75">
      <c r="A14" t="s">
        <v>814</v>
      </c>
      <c r="B14" s="19">
        <f>B2</f>
        <v>0.31989540904438946</v>
      </c>
      <c r="C14" s="19">
        <f t="shared" ref="C14:AE14" si="0">C2</f>
        <v>0.36047886675941437</v>
      </c>
      <c r="D14" s="19">
        <f t="shared" si="0"/>
        <v>0.38288809884212366</v>
      </c>
      <c r="E14" s="19">
        <f t="shared" si="0"/>
        <v>0.36405259136256857</v>
      </c>
      <c r="F14" s="19">
        <f t="shared" si="0"/>
        <v>0.39758395282357872</v>
      </c>
      <c r="G14" s="19">
        <f t="shared" si="0"/>
        <v>0.46369076425836347</v>
      </c>
      <c r="H14" s="19">
        <f t="shared" si="0"/>
        <v>0.54653959448631251</v>
      </c>
      <c r="I14" s="19">
        <f t="shared" si="0"/>
        <v>0.66178340223667698</v>
      </c>
      <c r="J14" s="19">
        <f t="shared" si="0"/>
        <v>0.78149103910724171</v>
      </c>
      <c r="K14" s="19">
        <f t="shared" si="0"/>
        <v>0.870387950971244</v>
      </c>
      <c r="L14" s="19">
        <f t="shared" si="0"/>
        <v>0.89173474340613657</v>
      </c>
      <c r="M14" s="19">
        <f t="shared" si="0"/>
        <v>0.90176855931976063</v>
      </c>
      <c r="N14" s="19">
        <f t="shared" si="0"/>
        <v>0.87737352129879498</v>
      </c>
      <c r="O14" s="19">
        <f t="shared" si="0"/>
        <v>0.88308525780767466</v>
      </c>
      <c r="P14" s="19">
        <f t="shared" si="0"/>
        <v>0.88212831498454491</v>
      </c>
      <c r="Q14" s="19">
        <f t="shared" si="0"/>
        <v>0.89099552967940854</v>
      </c>
      <c r="R14" s="19">
        <f t="shared" si="0"/>
        <v>0.91339398287647511</v>
      </c>
      <c r="S14" s="19">
        <f t="shared" si="0"/>
        <v>0.9486273124051624</v>
      </c>
      <c r="T14" s="19">
        <f t="shared" si="0"/>
        <v>0.97236114021712128</v>
      </c>
      <c r="U14" s="19">
        <f t="shared" si="0"/>
        <v>0.99845190365156122</v>
      </c>
      <c r="V14" s="19">
        <f t="shared" si="0"/>
        <v>0.99281185026048968</v>
      </c>
      <c r="W14" s="19">
        <f t="shared" si="0"/>
        <v>0.99372995156033539</v>
      </c>
      <c r="X14" s="19">
        <f t="shared" si="0"/>
        <v>1.0054745508576184</v>
      </c>
      <c r="Y14" s="19">
        <f t="shared" si="0"/>
        <v>1.045927656091707</v>
      </c>
      <c r="Z14" s="19">
        <f t="shared" si="0"/>
        <v>1.0771705985739353</v>
      </c>
      <c r="AA14" s="19">
        <f t="shared" si="0"/>
        <v>1.1156231041379874</v>
      </c>
      <c r="AB14" s="19">
        <f t="shared" si="0"/>
        <v>1.1355988492522622</v>
      </c>
      <c r="AC14" s="19">
        <f t="shared" si="0"/>
        <v>1.1808091124456179</v>
      </c>
      <c r="AD14" s="19">
        <f t="shared" si="0"/>
        <v>1.1884177142327832</v>
      </c>
      <c r="AE14" s="19">
        <f t="shared" si="0"/>
        <v>1.2354650267916563</v>
      </c>
      <c r="AF14" s="19"/>
      <c r="AG14" s="19"/>
    </row>
    <row r="15" spans="1:33" x14ac:dyDescent="0.75">
      <c r="A15" t="s">
        <v>509</v>
      </c>
      <c r="B15" s="19">
        <v>0</v>
      </c>
      <c r="C15" s="19">
        <v>0</v>
      </c>
      <c r="D15" s="19">
        <v>0</v>
      </c>
      <c r="E15" s="19">
        <v>0</v>
      </c>
      <c r="F15" s="19">
        <v>0</v>
      </c>
      <c r="G15" s="19">
        <v>0</v>
      </c>
      <c r="H15" s="19">
        <v>0</v>
      </c>
      <c r="I15" s="19">
        <v>0</v>
      </c>
      <c r="J15" s="19">
        <v>0</v>
      </c>
      <c r="K15" s="19">
        <v>0</v>
      </c>
      <c r="L15" s="19">
        <v>0</v>
      </c>
      <c r="M15" s="19">
        <v>0</v>
      </c>
      <c r="N15" s="19">
        <v>0</v>
      </c>
      <c r="O15" s="19">
        <v>0</v>
      </c>
      <c r="P15" s="19">
        <v>0</v>
      </c>
      <c r="Q15" s="19">
        <v>0</v>
      </c>
      <c r="R15" s="19">
        <v>0</v>
      </c>
      <c r="S15" s="19">
        <v>0</v>
      </c>
      <c r="T15" s="19">
        <v>0</v>
      </c>
      <c r="U15" s="19">
        <v>0</v>
      </c>
      <c r="V15" s="19">
        <v>0</v>
      </c>
      <c r="W15" s="19">
        <v>0</v>
      </c>
      <c r="X15" s="19">
        <v>0</v>
      </c>
      <c r="Y15" s="19">
        <v>0</v>
      </c>
      <c r="Z15" s="19">
        <v>0</v>
      </c>
      <c r="AA15" s="19">
        <v>0</v>
      </c>
      <c r="AB15" s="19">
        <v>0</v>
      </c>
      <c r="AC15" s="19">
        <v>0</v>
      </c>
      <c r="AD15" s="19">
        <v>0</v>
      </c>
      <c r="AE15" s="19">
        <v>0</v>
      </c>
    </row>
    <row r="16" spans="1:33" x14ac:dyDescent="0.75">
      <c r="A16" t="s">
        <v>500</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row>
    <row r="17" spans="1:31" x14ac:dyDescent="0.75">
      <c r="A17" t="s">
        <v>815</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row>
    <row r="18" spans="1:31" x14ac:dyDescent="0.75">
      <c r="A18" t="s">
        <v>503</v>
      </c>
      <c r="B18">
        <v>0</v>
      </c>
      <c r="C18">
        <v>0</v>
      </c>
      <c r="D18" s="4">
        <f>'Inflation Reduction Act'!B132</f>
        <v>16.379651838339772</v>
      </c>
      <c r="E18" s="4">
        <f>'Inflation Reduction Act'!C132</f>
        <v>16.379651838339772</v>
      </c>
      <c r="F18" s="4">
        <f>'Inflation Reduction Act'!D132</f>
        <v>16.379651838339772</v>
      </c>
      <c r="G18" s="4">
        <f>'Inflation Reduction Act'!E132</f>
        <v>16.379651838339772</v>
      </c>
      <c r="H18" s="4">
        <f>'Inflation Reduction Act'!F132</f>
        <v>16.379651838339772</v>
      </c>
      <c r="I18" s="4">
        <f>'Inflation Reduction Act'!G132</f>
        <v>16.379651838339772</v>
      </c>
      <c r="J18" s="4">
        <f>'Inflation Reduction Act'!H132</f>
        <v>16.379651838339772</v>
      </c>
      <c r="K18" s="4">
        <f>'Inflation Reduction Act'!I132</f>
        <v>16.379651838339772</v>
      </c>
      <c r="L18" s="4">
        <f>'Inflation Reduction Act'!J132</f>
        <v>16.379651838339772</v>
      </c>
      <c r="M18" s="4">
        <f>'Inflation Reduction Act'!K132</f>
        <v>16.379651838339772</v>
      </c>
      <c r="N18" s="4">
        <f>'Inflation Reduction Act'!L132</f>
        <v>16.379651838339772</v>
      </c>
      <c r="O18" s="4">
        <f>'Inflation Reduction Act'!M132</f>
        <v>16.379651838339772</v>
      </c>
      <c r="P18" s="4">
        <f>'Inflation Reduction Act'!N132</f>
        <v>16.379651838339772</v>
      </c>
      <c r="Q18" s="4">
        <f>'Inflation Reduction Act'!O132</f>
        <v>16.379651838339772</v>
      </c>
      <c r="R18" s="4">
        <f>'Inflation Reduction Act'!P132</f>
        <v>16.379651838339772</v>
      </c>
      <c r="S18" s="4">
        <f>'Inflation Reduction Act'!Q132</f>
        <v>16.379651838339772</v>
      </c>
      <c r="T18" s="4">
        <f>'Inflation Reduction Act'!R132</f>
        <v>17.707731717124076</v>
      </c>
      <c r="U18" s="4">
        <f>'Inflation Reduction Act'!S132</f>
        <v>17.707731717124076</v>
      </c>
      <c r="V18" s="4">
        <f>'Inflation Reduction Act'!T132</f>
        <v>17.707731717124076</v>
      </c>
      <c r="W18" s="4">
        <f>'Inflation Reduction Act'!U132</f>
        <v>13.280798787843057</v>
      </c>
      <c r="X18" s="4">
        <f>'Inflation Reduction Act'!V132</f>
        <v>8.8538658585620382</v>
      </c>
      <c r="Y18" s="4">
        <f>'Inflation Reduction Act'!W132</f>
        <v>0</v>
      </c>
      <c r="Z18" s="4">
        <f>'Inflation Reduction Act'!X132</f>
        <v>0</v>
      </c>
      <c r="AA18" s="4">
        <f>'Inflation Reduction Act'!Y132</f>
        <v>0</v>
      </c>
      <c r="AB18" s="4">
        <f>'Inflation Reduction Act'!Z132</f>
        <v>0</v>
      </c>
      <c r="AC18" s="4">
        <f>'Inflation Reduction Act'!AA132</f>
        <v>0</v>
      </c>
      <c r="AD18" s="4">
        <f>'Inflation Reduction Act'!AB132</f>
        <v>0</v>
      </c>
      <c r="AE18" s="4">
        <f>'Inflation Reduction Act'!AC132</f>
        <v>0</v>
      </c>
    </row>
    <row r="19" spans="1:31"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1"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1"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1"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1"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1"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1"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sheetPr>
  <dimension ref="A1:AG25"/>
  <sheetViews>
    <sheetView topLeftCell="C1" workbookViewId="0">
      <selection activeCell="D15" sqref="D15:AE15"/>
    </sheetView>
  </sheetViews>
  <sheetFormatPr defaultRowHeight="14.75" x14ac:dyDescent="0.75"/>
  <cols>
    <col min="1" max="1" width="32.7265625" customWidth="1"/>
  </cols>
  <sheetData>
    <row r="1" spans="1:33" x14ac:dyDescent="0.75">
      <c r="A1" t="s">
        <v>830</v>
      </c>
      <c r="B1">
        <v>2021</v>
      </c>
      <c r="C1">
        <v>2022</v>
      </c>
      <c r="D1">
        <v>2023</v>
      </c>
      <c r="E1">
        <v>2024</v>
      </c>
      <c r="F1">
        <v>2025</v>
      </c>
      <c r="G1">
        <v>2026</v>
      </c>
      <c r="H1">
        <v>2027</v>
      </c>
      <c r="I1">
        <v>2028</v>
      </c>
      <c r="J1">
        <v>2029</v>
      </c>
      <c r="K1">
        <v>2030</v>
      </c>
      <c r="L1">
        <v>2031</v>
      </c>
      <c r="M1">
        <v>2032</v>
      </c>
      <c r="N1">
        <v>2033</v>
      </c>
      <c r="O1">
        <v>2034</v>
      </c>
      <c r="P1">
        <v>2035</v>
      </c>
      <c r="Q1">
        <v>2036</v>
      </c>
      <c r="R1">
        <v>2037</v>
      </c>
      <c r="S1">
        <v>2038</v>
      </c>
      <c r="T1">
        <v>2039</v>
      </c>
      <c r="U1">
        <v>2040</v>
      </c>
      <c r="V1">
        <v>2041</v>
      </c>
      <c r="W1">
        <v>2042</v>
      </c>
      <c r="X1">
        <v>2043</v>
      </c>
      <c r="Y1">
        <v>2044</v>
      </c>
      <c r="Z1">
        <v>2045</v>
      </c>
      <c r="AA1">
        <v>2046</v>
      </c>
      <c r="AB1">
        <v>2047</v>
      </c>
      <c r="AC1">
        <v>2048</v>
      </c>
      <c r="AD1">
        <v>2049</v>
      </c>
      <c r="AE1">
        <v>2050</v>
      </c>
    </row>
    <row r="2" spans="1:33" x14ac:dyDescent="0.75">
      <c r="A2" t="s">
        <v>807</v>
      </c>
      <c r="B2" s="20">
        <v>0</v>
      </c>
      <c r="C2" s="20">
        <v>0</v>
      </c>
      <c r="D2" s="20">
        <v>0</v>
      </c>
      <c r="E2" s="20">
        <v>0</v>
      </c>
      <c r="F2" s="20">
        <v>0</v>
      </c>
      <c r="G2" s="20">
        <v>0</v>
      </c>
      <c r="H2" s="20">
        <v>0</v>
      </c>
      <c r="I2" s="20">
        <v>0</v>
      </c>
      <c r="J2" s="20">
        <v>0</v>
      </c>
      <c r="K2" s="20">
        <v>0</v>
      </c>
      <c r="L2" s="20">
        <v>0</v>
      </c>
      <c r="M2" s="20">
        <v>0</v>
      </c>
      <c r="N2" s="20">
        <v>0</v>
      </c>
      <c r="O2" s="20">
        <v>0</v>
      </c>
      <c r="P2" s="20">
        <v>0</v>
      </c>
      <c r="Q2" s="20">
        <v>0</v>
      </c>
      <c r="R2" s="20">
        <v>0</v>
      </c>
      <c r="S2" s="20">
        <v>0</v>
      </c>
      <c r="T2" s="20">
        <v>0</v>
      </c>
      <c r="U2" s="20">
        <v>0</v>
      </c>
      <c r="V2" s="20">
        <v>0</v>
      </c>
      <c r="W2" s="20">
        <v>0</v>
      </c>
      <c r="X2" s="20">
        <v>0</v>
      </c>
      <c r="Y2" s="20">
        <v>0</v>
      </c>
      <c r="Z2" s="20">
        <v>0</v>
      </c>
      <c r="AA2" s="20">
        <v>0</v>
      </c>
      <c r="AB2" s="20">
        <v>0</v>
      </c>
      <c r="AC2" s="20">
        <v>0</v>
      </c>
      <c r="AD2" s="20">
        <v>0</v>
      </c>
      <c r="AE2" s="20">
        <v>0</v>
      </c>
      <c r="AF2" s="20"/>
      <c r="AG2" s="20"/>
    </row>
    <row r="3" spans="1:33" x14ac:dyDescent="0.75">
      <c r="A3" t="s">
        <v>808</v>
      </c>
      <c r="B3" s="20">
        <v>0</v>
      </c>
      <c r="C3" s="20">
        <v>0</v>
      </c>
      <c r="D3" s="20">
        <v>0</v>
      </c>
      <c r="E3" s="20">
        <v>0</v>
      </c>
      <c r="F3" s="20">
        <v>0</v>
      </c>
      <c r="G3" s="20">
        <v>0</v>
      </c>
      <c r="H3" s="20">
        <v>0</v>
      </c>
      <c r="I3" s="20">
        <v>0</v>
      </c>
      <c r="J3" s="20">
        <v>0</v>
      </c>
      <c r="K3" s="20">
        <v>0</v>
      </c>
      <c r="L3" s="20">
        <v>0</v>
      </c>
      <c r="M3" s="20">
        <v>0</v>
      </c>
      <c r="N3" s="20">
        <v>0</v>
      </c>
      <c r="O3" s="20">
        <v>0</v>
      </c>
      <c r="P3" s="20">
        <v>0</v>
      </c>
      <c r="Q3" s="20">
        <v>0</v>
      </c>
      <c r="R3" s="20">
        <v>0</v>
      </c>
      <c r="S3" s="20">
        <v>0</v>
      </c>
      <c r="T3" s="20">
        <v>0</v>
      </c>
      <c r="U3" s="20">
        <v>0</v>
      </c>
      <c r="V3" s="20">
        <v>0</v>
      </c>
      <c r="W3" s="20">
        <v>0</v>
      </c>
      <c r="X3" s="20">
        <v>0</v>
      </c>
      <c r="Y3" s="20">
        <v>0</v>
      </c>
      <c r="Z3" s="20">
        <v>0</v>
      </c>
      <c r="AA3" s="20">
        <v>0</v>
      </c>
      <c r="AB3" s="20">
        <v>0</v>
      </c>
      <c r="AC3" s="20">
        <v>0</v>
      </c>
      <c r="AD3" s="20">
        <v>0</v>
      </c>
      <c r="AE3" s="20">
        <v>0</v>
      </c>
      <c r="AF3" s="20"/>
      <c r="AG3" s="20"/>
    </row>
    <row r="4" spans="1:33" x14ac:dyDescent="0.75">
      <c r="A4" t="s">
        <v>809</v>
      </c>
      <c r="B4" s="20">
        <v>0</v>
      </c>
      <c r="C4" s="20">
        <v>0</v>
      </c>
      <c r="D4" s="20">
        <v>0</v>
      </c>
      <c r="E4" s="20">
        <v>0</v>
      </c>
      <c r="F4" s="20">
        <v>0</v>
      </c>
      <c r="G4" s="20">
        <v>0</v>
      </c>
      <c r="H4" s="20">
        <v>0</v>
      </c>
      <c r="I4" s="20">
        <v>0</v>
      </c>
      <c r="J4" s="20">
        <v>0</v>
      </c>
      <c r="K4" s="20">
        <v>0</v>
      </c>
      <c r="L4" s="20">
        <v>0</v>
      </c>
      <c r="M4" s="20">
        <v>0</v>
      </c>
      <c r="N4" s="20">
        <v>0</v>
      </c>
      <c r="O4" s="20">
        <v>0</v>
      </c>
      <c r="P4" s="20">
        <v>0</v>
      </c>
      <c r="Q4" s="20">
        <v>0</v>
      </c>
      <c r="R4" s="20">
        <v>0</v>
      </c>
      <c r="S4" s="20">
        <v>0</v>
      </c>
      <c r="T4" s="20">
        <v>0</v>
      </c>
      <c r="U4" s="20">
        <v>0</v>
      </c>
      <c r="V4" s="20">
        <v>0</v>
      </c>
      <c r="W4" s="20">
        <v>0</v>
      </c>
      <c r="X4" s="20">
        <v>0</v>
      </c>
      <c r="Y4" s="20">
        <v>0</v>
      </c>
      <c r="Z4" s="20">
        <v>0</v>
      </c>
      <c r="AA4" s="20">
        <v>0</v>
      </c>
      <c r="AB4" s="20">
        <v>0</v>
      </c>
      <c r="AC4" s="20">
        <v>0</v>
      </c>
      <c r="AD4" s="20">
        <v>0</v>
      </c>
      <c r="AE4" s="20">
        <v>0</v>
      </c>
      <c r="AF4" s="20"/>
      <c r="AG4" s="20"/>
    </row>
    <row r="5" spans="1:33" x14ac:dyDescent="0.75">
      <c r="A5" t="s">
        <v>40</v>
      </c>
      <c r="B5" s="20">
        <v>0</v>
      </c>
      <c r="C5" s="20">
        <v>0</v>
      </c>
      <c r="D5" s="20">
        <v>0</v>
      </c>
      <c r="E5" s="20">
        <v>0</v>
      </c>
      <c r="F5" s="20">
        <v>0</v>
      </c>
      <c r="G5" s="20">
        <v>0</v>
      </c>
      <c r="H5" s="20">
        <v>0</v>
      </c>
      <c r="I5" s="20">
        <v>0</v>
      </c>
      <c r="J5" s="20">
        <v>0</v>
      </c>
      <c r="K5" s="20">
        <v>0</v>
      </c>
      <c r="L5" s="20">
        <v>0</v>
      </c>
      <c r="M5" s="20">
        <v>0</v>
      </c>
      <c r="N5" s="20">
        <v>0</v>
      </c>
      <c r="O5" s="20">
        <v>0</v>
      </c>
      <c r="P5" s="20">
        <v>0</v>
      </c>
      <c r="Q5" s="20">
        <v>0</v>
      </c>
      <c r="R5" s="20">
        <v>0</v>
      </c>
      <c r="S5" s="20">
        <v>0</v>
      </c>
      <c r="T5" s="20">
        <v>0</v>
      </c>
      <c r="U5" s="20">
        <v>0</v>
      </c>
      <c r="V5" s="20">
        <v>0</v>
      </c>
      <c r="W5" s="20">
        <v>0</v>
      </c>
      <c r="X5" s="20">
        <v>0</v>
      </c>
      <c r="Y5" s="20">
        <v>0</v>
      </c>
      <c r="Z5" s="20">
        <v>0</v>
      </c>
      <c r="AA5" s="20">
        <v>0</v>
      </c>
      <c r="AB5" s="20">
        <v>0</v>
      </c>
      <c r="AC5" s="20">
        <v>0</v>
      </c>
      <c r="AD5" s="20">
        <v>0</v>
      </c>
      <c r="AE5" s="20">
        <v>0</v>
      </c>
      <c r="AF5" s="20"/>
      <c r="AG5" s="20"/>
    </row>
    <row r="6" spans="1:33" x14ac:dyDescent="0.75">
      <c r="A6" t="s">
        <v>24</v>
      </c>
      <c r="B6" s="20">
        <v>0</v>
      </c>
      <c r="C6" s="20">
        <v>0</v>
      </c>
      <c r="D6" s="20">
        <v>0</v>
      </c>
      <c r="E6" s="20">
        <v>0</v>
      </c>
      <c r="F6" s="20">
        <v>0</v>
      </c>
      <c r="G6" s="20">
        <v>0</v>
      </c>
      <c r="H6" s="20">
        <v>0</v>
      </c>
      <c r="I6" s="20">
        <v>0</v>
      </c>
      <c r="J6" s="20">
        <v>0</v>
      </c>
      <c r="K6" s="20">
        <v>0</v>
      </c>
      <c r="L6" s="20">
        <v>0</v>
      </c>
      <c r="M6" s="20">
        <v>0</v>
      </c>
      <c r="N6" s="20">
        <v>0</v>
      </c>
      <c r="O6" s="20">
        <v>0</v>
      </c>
      <c r="P6" s="20">
        <v>0</v>
      </c>
      <c r="Q6" s="20">
        <v>0</v>
      </c>
      <c r="R6" s="20">
        <v>0</v>
      </c>
      <c r="S6" s="20">
        <v>0</v>
      </c>
      <c r="T6" s="20">
        <v>0</v>
      </c>
      <c r="U6" s="20">
        <v>0</v>
      </c>
      <c r="V6" s="20">
        <v>0</v>
      </c>
      <c r="W6" s="20">
        <v>0</v>
      </c>
      <c r="X6" s="20">
        <v>0</v>
      </c>
      <c r="Y6" s="20">
        <v>0</v>
      </c>
      <c r="Z6" s="20">
        <v>0</v>
      </c>
      <c r="AA6" s="20">
        <v>0</v>
      </c>
      <c r="AB6" s="20">
        <v>0</v>
      </c>
      <c r="AC6" s="20">
        <v>0</v>
      </c>
      <c r="AD6" s="20">
        <v>0</v>
      </c>
      <c r="AE6" s="20">
        <v>0</v>
      </c>
      <c r="AF6" s="20"/>
      <c r="AG6" s="20"/>
    </row>
    <row r="7" spans="1:33" x14ac:dyDescent="0.75">
      <c r="A7" t="s">
        <v>508</v>
      </c>
      <c r="B7" s="20">
        <v>0</v>
      </c>
      <c r="C7" s="20">
        <v>0</v>
      </c>
      <c r="D7" s="20">
        <v>0</v>
      </c>
      <c r="E7" s="20">
        <v>0</v>
      </c>
      <c r="F7" s="20">
        <v>0</v>
      </c>
      <c r="G7" s="20">
        <v>0</v>
      </c>
      <c r="H7" s="20">
        <v>0</v>
      </c>
      <c r="I7" s="20">
        <v>0</v>
      </c>
      <c r="J7" s="20">
        <v>0</v>
      </c>
      <c r="K7" s="20">
        <v>0</v>
      </c>
      <c r="L7" s="20">
        <v>0</v>
      </c>
      <c r="M7" s="20">
        <v>0</v>
      </c>
      <c r="N7" s="20">
        <v>0</v>
      </c>
      <c r="O7" s="20">
        <v>0</v>
      </c>
      <c r="P7" s="20">
        <v>0</v>
      </c>
      <c r="Q7" s="20">
        <v>0</v>
      </c>
      <c r="R7" s="20">
        <v>0</v>
      </c>
      <c r="S7" s="20">
        <v>0</v>
      </c>
      <c r="T7" s="20">
        <v>0</v>
      </c>
      <c r="U7" s="20">
        <v>0</v>
      </c>
      <c r="V7" s="20">
        <v>0</v>
      </c>
      <c r="W7" s="20">
        <v>0</v>
      </c>
      <c r="X7" s="20">
        <v>0</v>
      </c>
      <c r="Y7" s="20">
        <v>0</v>
      </c>
      <c r="Z7" s="20">
        <v>0</v>
      </c>
      <c r="AA7" s="20">
        <v>0</v>
      </c>
      <c r="AB7" s="20">
        <v>0</v>
      </c>
      <c r="AC7" s="20">
        <v>0</v>
      </c>
      <c r="AD7" s="20">
        <v>0</v>
      </c>
      <c r="AE7" s="20">
        <v>0</v>
      </c>
      <c r="AF7" s="20"/>
      <c r="AG7" s="20"/>
    </row>
    <row r="8" spans="1:33" x14ac:dyDescent="0.75">
      <c r="A8" t="s">
        <v>810</v>
      </c>
      <c r="B8" s="19">
        <f>Calculations!D5</f>
        <v>0.20099999999999998</v>
      </c>
      <c r="C8" s="19">
        <f>Calculations!E5</f>
        <v>0.17419999999999999</v>
      </c>
      <c r="D8" s="19">
        <v>0</v>
      </c>
      <c r="E8" s="19">
        <v>0</v>
      </c>
      <c r="F8" s="19">
        <v>0</v>
      </c>
      <c r="G8" s="19">
        <v>0</v>
      </c>
      <c r="H8" s="19">
        <v>0</v>
      </c>
      <c r="I8" s="19">
        <v>0</v>
      </c>
      <c r="J8" s="19">
        <v>0</v>
      </c>
      <c r="K8" s="19">
        <v>0</v>
      </c>
      <c r="L8" s="19">
        <v>0</v>
      </c>
      <c r="M8" s="19">
        <v>0</v>
      </c>
      <c r="N8" s="19">
        <v>0</v>
      </c>
      <c r="O8" s="19">
        <v>0</v>
      </c>
      <c r="P8" s="19">
        <v>0</v>
      </c>
      <c r="Q8" s="19">
        <v>0</v>
      </c>
      <c r="R8" s="19">
        <v>0</v>
      </c>
      <c r="S8" s="19">
        <v>0</v>
      </c>
      <c r="T8" s="19">
        <v>0</v>
      </c>
      <c r="U8" s="19">
        <v>0</v>
      </c>
      <c r="V8" s="19">
        <v>0</v>
      </c>
      <c r="W8" s="19">
        <v>0</v>
      </c>
      <c r="X8" s="19">
        <v>0</v>
      </c>
      <c r="Y8" s="19">
        <v>0</v>
      </c>
      <c r="Z8" s="19">
        <v>0</v>
      </c>
      <c r="AA8" s="19">
        <v>0</v>
      </c>
      <c r="AB8" s="19">
        <v>0</v>
      </c>
      <c r="AC8" s="19">
        <v>0</v>
      </c>
      <c r="AD8" s="19">
        <v>0</v>
      </c>
      <c r="AE8" s="19">
        <v>0</v>
      </c>
      <c r="AF8" s="20"/>
      <c r="AG8" s="20"/>
    </row>
    <row r="9" spans="1:33" x14ac:dyDescent="0.75">
      <c r="A9" t="s">
        <v>811</v>
      </c>
      <c r="B9" s="19">
        <f>Calculations!D19</f>
        <v>0.20099999999999998</v>
      </c>
      <c r="C9" s="19">
        <f>Calculations!E19</f>
        <v>0.17419999999999999</v>
      </c>
      <c r="D9" s="19">
        <f>'Inflation Reduction Act'!B156</f>
        <v>0.41625000000000001</v>
      </c>
      <c r="E9" s="19">
        <f>'Inflation Reduction Act'!C156</f>
        <v>0.41625000000000001</v>
      </c>
      <c r="F9" s="19">
        <f>'Inflation Reduction Act'!D156</f>
        <v>0.41625000000000001</v>
      </c>
      <c r="G9" s="19">
        <f>'Inflation Reduction Act'!E156</f>
        <v>0.41625000000000001</v>
      </c>
      <c r="H9" s="19">
        <f>'Inflation Reduction Act'!F156</f>
        <v>0.41625000000000001</v>
      </c>
      <c r="I9" s="19">
        <f>'Inflation Reduction Act'!G156</f>
        <v>0.41625000000000001</v>
      </c>
      <c r="J9" s="19">
        <f>'Inflation Reduction Act'!H156</f>
        <v>0.41625000000000001</v>
      </c>
      <c r="K9" s="19">
        <f>'Inflation Reduction Act'!I156</f>
        <v>0.41625000000000001</v>
      </c>
      <c r="L9" s="19">
        <f>'Inflation Reduction Act'!J156</f>
        <v>0.41625000000000001</v>
      </c>
      <c r="M9" s="19">
        <f>'Inflation Reduction Act'!K156</f>
        <v>0.41625000000000001</v>
      </c>
      <c r="N9" s="19">
        <f>'Inflation Reduction Act'!L156</f>
        <v>0.41625000000000001</v>
      </c>
      <c r="O9" s="19">
        <f>'Inflation Reduction Act'!M156</f>
        <v>0.41625000000000001</v>
      </c>
      <c r="P9" s="19">
        <f>'Inflation Reduction Act'!N156</f>
        <v>0.41625000000000001</v>
      </c>
      <c r="Q9" s="19">
        <f>'Inflation Reduction Act'!O156</f>
        <v>0.41625000000000001</v>
      </c>
      <c r="R9" s="19">
        <f>'Inflation Reduction Act'!P156</f>
        <v>0.41625000000000001</v>
      </c>
      <c r="S9" s="19">
        <f>'Inflation Reduction Act'!Q156</f>
        <v>0.41625000000000001</v>
      </c>
      <c r="T9" s="19">
        <f>'Inflation Reduction Act'!R156</f>
        <v>0.41625000000000001</v>
      </c>
      <c r="U9" s="19">
        <f>'Inflation Reduction Act'!S156</f>
        <v>0.41625000000000001</v>
      </c>
      <c r="V9" s="19">
        <f>'Inflation Reduction Act'!T156</f>
        <v>0.41625000000000001</v>
      </c>
      <c r="W9" s="19">
        <f>'Inflation Reduction Act'!U156</f>
        <v>0.31218750000000001</v>
      </c>
      <c r="X9" s="19">
        <f>'Inflation Reduction Act'!V156</f>
        <v>0.208125</v>
      </c>
      <c r="Y9" s="19">
        <f>'Inflation Reduction Act'!W156</f>
        <v>0</v>
      </c>
      <c r="Z9" s="19">
        <f>'Inflation Reduction Act'!X156</f>
        <v>0</v>
      </c>
      <c r="AA9" s="19">
        <f>'Inflation Reduction Act'!Y156</f>
        <v>0</v>
      </c>
      <c r="AB9" s="19">
        <f>'Inflation Reduction Act'!Z156</f>
        <v>0</v>
      </c>
      <c r="AC9" s="19">
        <f>'Inflation Reduction Act'!AA156</f>
        <v>0</v>
      </c>
      <c r="AD9" s="19">
        <f>'Inflation Reduction Act'!AB156</f>
        <v>0</v>
      </c>
      <c r="AE9" s="19">
        <f>'Inflation Reduction Act'!AC156</f>
        <v>0</v>
      </c>
      <c r="AF9" s="20"/>
      <c r="AG9" s="20"/>
    </row>
    <row r="10" spans="1:33" x14ac:dyDescent="0.75">
      <c r="A10" t="s">
        <v>25</v>
      </c>
      <c r="B10" s="20">
        <v>0</v>
      </c>
      <c r="C10" s="20">
        <v>0</v>
      </c>
      <c r="D10" s="20">
        <v>0</v>
      </c>
      <c r="E10" s="20">
        <v>0</v>
      </c>
      <c r="F10" s="20">
        <v>0</v>
      </c>
      <c r="G10" s="20">
        <v>0</v>
      </c>
      <c r="H10" s="20">
        <v>0</v>
      </c>
      <c r="I10" s="20">
        <v>0</v>
      </c>
      <c r="J10" s="20">
        <v>0</v>
      </c>
      <c r="K10" s="20">
        <v>0</v>
      </c>
      <c r="L10" s="20">
        <v>0</v>
      </c>
      <c r="M10" s="20">
        <v>0</v>
      </c>
      <c r="N10" s="20">
        <v>0</v>
      </c>
      <c r="O10" s="20">
        <v>0</v>
      </c>
      <c r="P10" s="20">
        <v>0</v>
      </c>
      <c r="Q10" s="20">
        <v>0</v>
      </c>
      <c r="R10" s="20">
        <v>0</v>
      </c>
      <c r="S10" s="20">
        <v>0</v>
      </c>
      <c r="T10" s="20">
        <v>0</v>
      </c>
      <c r="U10" s="20">
        <v>0</v>
      </c>
      <c r="V10" s="20">
        <v>0</v>
      </c>
      <c r="W10" s="20">
        <v>0</v>
      </c>
      <c r="X10" s="20">
        <v>0</v>
      </c>
      <c r="Y10" s="20">
        <v>0</v>
      </c>
      <c r="Z10" s="20">
        <v>0</v>
      </c>
      <c r="AA10" s="20">
        <v>0</v>
      </c>
      <c r="AB10" s="20">
        <v>0</v>
      </c>
      <c r="AC10" s="20">
        <v>0</v>
      </c>
      <c r="AD10" s="20">
        <v>0</v>
      </c>
      <c r="AE10" s="20">
        <v>0</v>
      </c>
      <c r="AF10" s="20"/>
      <c r="AG10" s="20"/>
    </row>
    <row r="11" spans="1:33" x14ac:dyDescent="0.75">
      <c r="A11" t="s">
        <v>301</v>
      </c>
      <c r="B11" s="19">
        <f>Calculations!D26</f>
        <v>6.699999999999999E-2</v>
      </c>
      <c r="C11" s="19">
        <f>Calculations!E26</f>
        <v>6.699999999999999E-2</v>
      </c>
      <c r="D11" s="19">
        <f>'Inflation Reduction Act'!B159</f>
        <v>0.41625000000000001</v>
      </c>
      <c r="E11" s="19">
        <f>'Inflation Reduction Act'!C159</f>
        <v>0.41625000000000001</v>
      </c>
      <c r="F11" s="19">
        <f>'Inflation Reduction Act'!D159</f>
        <v>0.41625000000000001</v>
      </c>
      <c r="G11" s="19">
        <f>'Inflation Reduction Act'!E159</f>
        <v>0.41625000000000001</v>
      </c>
      <c r="H11" s="19">
        <f>'Inflation Reduction Act'!F159</f>
        <v>0.41625000000000001</v>
      </c>
      <c r="I11" s="19">
        <f>'Inflation Reduction Act'!G159</f>
        <v>0.41625000000000001</v>
      </c>
      <c r="J11" s="19">
        <f>'Inflation Reduction Act'!H159</f>
        <v>0.41625000000000001</v>
      </c>
      <c r="K11" s="19">
        <f>'Inflation Reduction Act'!I159</f>
        <v>0.41625000000000001</v>
      </c>
      <c r="L11" s="19">
        <f>'Inflation Reduction Act'!J159</f>
        <v>0.41625000000000001</v>
      </c>
      <c r="M11" s="19">
        <f>'Inflation Reduction Act'!K159</f>
        <v>0.41625000000000001</v>
      </c>
      <c r="N11" s="19">
        <f>'Inflation Reduction Act'!L159</f>
        <v>0.41625000000000001</v>
      </c>
      <c r="O11" s="19">
        <f>'Inflation Reduction Act'!M159</f>
        <v>0.41625000000000001</v>
      </c>
      <c r="P11" s="19">
        <f>'Inflation Reduction Act'!N159</f>
        <v>0.41625000000000001</v>
      </c>
      <c r="Q11" s="19">
        <f>'Inflation Reduction Act'!O159</f>
        <v>0.41625000000000001</v>
      </c>
      <c r="R11" s="19">
        <f>'Inflation Reduction Act'!P159</f>
        <v>0.41625000000000001</v>
      </c>
      <c r="S11" s="19">
        <f>'Inflation Reduction Act'!Q159</f>
        <v>0.41625000000000001</v>
      </c>
      <c r="T11" s="19">
        <f>'Inflation Reduction Act'!R159</f>
        <v>0.41625000000000001</v>
      </c>
      <c r="U11" s="19">
        <f>'Inflation Reduction Act'!S159</f>
        <v>0.41625000000000001</v>
      </c>
      <c r="V11" s="19">
        <f>'Inflation Reduction Act'!T159</f>
        <v>0.41625000000000001</v>
      </c>
      <c r="W11" s="19">
        <f>'Inflation Reduction Act'!U159</f>
        <v>0.31218750000000001</v>
      </c>
      <c r="X11" s="19">
        <f>'Inflation Reduction Act'!V159</f>
        <v>0.208125</v>
      </c>
      <c r="Y11" s="19">
        <f>'Inflation Reduction Act'!W159</f>
        <v>0</v>
      </c>
      <c r="Z11" s="19">
        <f>'Inflation Reduction Act'!X159</f>
        <v>0</v>
      </c>
      <c r="AA11" s="19">
        <f>'Inflation Reduction Act'!Y159</f>
        <v>0</v>
      </c>
      <c r="AB11" s="19">
        <f>'Inflation Reduction Act'!Z159</f>
        <v>0</v>
      </c>
      <c r="AC11" s="19">
        <f>'Inflation Reduction Act'!AA159</f>
        <v>0</v>
      </c>
      <c r="AD11" s="19">
        <f>'Inflation Reduction Act'!AB159</f>
        <v>0</v>
      </c>
      <c r="AE11" s="19">
        <f>'Inflation Reduction Act'!AC159</f>
        <v>0</v>
      </c>
      <c r="AF11" s="20"/>
      <c r="AG11" s="20"/>
    </row>
    <row r="12" spans="1:33" x14ac:dyDescent="0.75">
      <c r="A12" t="s">
        <v>812</v>
      </c>
      <c r="B12" s="20">
        <v>0</v>
      </c>
      <c r="C12" s="20">
        <v>0</v>
      </c>
      <c r="D12" s="20">
        <v>0</v>
      </c>
      <c r="E12" s="20">
        <v>0</v>
      </c>
      <c r="F12" s="20">
        <v>0</v>
      </c>
      <c r="G12" s="20">
        <v>0</v>
      </c>
      <c r="H12" s="20">
        <v>0</v>
      </c>
      <c r="I12" s="20">
        <v>0</v>
      </c>
      <c r="J12" s="20">
        <v>0</v>
      </c>
      <c r="K12" s="20">
        <v>0</v>
      </c>
      <c r="L12" s="20">
        <v>0</v>
      </c>
      <c r="M12" s="20">
        <v>0</v>
      </c>
      <c r="N12" s="20">
        <v>0</v>
      </c>
      <c r="O12" s="20">
        <v>0</v>
      </c>
      <c r="P12" s="20">
        <v>0</v>
      </c>
      <c r="Q12" s="20">
        <v>0</v>
      </c>
      <c r="R12" s="20">
        <v>0</v>
      </c>
      <c r="S12" s="20">
        <v>0</v>
      </c>
      <c r="T12" s="20">
        <v>0</v>
      </c>
      <c r="U12" s="20">
        <v>0</v>
      </c>
      <c r="V12" s="20">
        <v>0</v>
      </c>
      <c r="W12" s="20">
        <v>0</v>
      </c>
      <c r="X12" s="20">
        <v>0</v>
      </c>
      <c r="Y12" s="20">
        <v>0</v>
      </c>
      <c r="Z12" s="20">
        <v>0</v>
      </c>
      <c r="AA12" s="20">
        <v>0</v>
      </c>
      <c r="AB12" s="20">
        <v>0</v>
      </c>
      <c r="AC12" s="20">
        <v>0</v>
      </c>
      <c r="AD12" s="20">
        <v>0</v>
      </c>
      <c r="AE12" s="20">
        <v>0</v>
      </c>
      <c r="AF12" s="20"/>
      <c r="AG12" s="20"/>
    </row>
    <row r="13" spans="1:33" x14ac:dyDescent="0.75">
      <c r="A13" t="s">
        <v>813</v>
      </c>
      <c r="B13" s="20">
        <v>0</v>
      </c>
      <c r="C13" s="20">
        <v>0</v>
      </c>
      <c r="D13" s="20">
        <v>0</v>
      </c>
      <c r="E13" s="20">
        <v>0</v>
      </c>
      <c r="F13" s="20">
        <v>0</v>
      </c>
      <c r="G13" s="20">
        <v>0</v>
      </c>
      <c r="H13" s="20">
        <v>0</v>
      </c>
      <c r="I13" s="20">
        <v>0</v>
      </c>
      <c r="J13" s="20">
        <v>0</v>
      </c>
      <c r="K13" s="20">
        <v>0</v>
      </c>
      <c r="L13" s="20">
        <v>0</v>
      </c>
      <c r="M13" s="20">
        <v>0</v>
      </c>
      <c r="N13" s="20">
        <v>0</v>
      </c>
      <c r="O13" s="20">
        <v>0</v>
      </c>
      <c r="P13" s="20">
        <v>0</v>
      </c>
      <c r="Q13" s="20">
        <v>0</v>
      </c>
      <c r="R13" s="20">
        <v>0</v>
      </c>
      <c r="S13" s="20">
        <v>0</v>
      </c>
      <c r="T13" s="20">
        <v>0</v>
      </c>
      <c r="U13" s="20">
        <v>0</v>
      </c>
      <c r="V13" s="20">
        <v>0</v>
      </c>
      <c r="W13" s="20">
        <v>0</v>
      </c>
      <c r="X13" s="20">
        <v>0</v>
      </c>
      <c r="Y13" s="20">
        <v>0</v>
      </c>
      <c r="Z13" s="20">
        <v>0</v>
      </c>
      <c r="AA13" s="20">
        <v>0</v>
      </c>
      <c r="AB13" s="20">
        <v>0</v>
      </c>
      <c r="AC13" s="20">
        <v>0</v>
      </c>
      <c r="AD13" s="20">
        <v>0</v>
      </c>
      <c r="AE13" s="20">
        <v>0</v>
      </c>
      <c r="AF13" s="20"/>
      <c r="AG13" s="20"/>
    </row>
    <row r="14" spans="1:33" x14ac:dyDescent="0.75">
      <c r="A14" t="s">
        <v>814</v>
      </c>
      <c r="B14" s="20">
        <v>0</v>
      </c>
      <c r="C14" s="20">
        <v>0</v>
      </c>
      <c r="D14" s="20">
        <v>0</v>
      </c>
      <c r="E14" s="20">
        <v>0</v>
      </c>
      <c r="F14" s="20">
        <v>0</v>
      </c>
      <c r="G14" s="20">
        <v>0</v>
      </c>
      <c r="H14" s="20">
        <v>0</v>
      </c>
      <c r="I14" s="20">
        <v>0</v>
      </c>
      <c r="J14" s="20">
        <v>0</v>
      </c>
      <c r="K14" s="20">
        <v>0</v>
      </c>
      <c r="L14" s="20">
        <v>0</v>
      </c>
      <c r="M14" s="20">
        <v>0</v>
      </c>
      <c r="N14" s="20">
        <v>0</v>
      </c>
      <c r="O14" s="20">
        <v>0</v>
      </c>
      <c r="P14" s="20">
        <v>0</v>
      </c>
      <c r="Q14" s="20">
        <v>0</v>
      </c>
      <c r="R14" s="20">
        <v>0</v>
      </c>
      <c r="S14" s="20">
        <v>0</v>
      </c>
      <c r="T14" s="20">
        <v>0</v>
      </c>
      <c r="U14" s="20">
        <v>0</v>
      </c>
      <c r="V14" s="20">
        <v>0</v>
      </c>
      <c r="W14" s="20">
        <v>0</v>
      </c>
      <c r="X14" s="20">
        <v>0</v>
      </c>
      <c r="Y14" s="20">
        <v>0</v>
      </c>
      <c r="Z14" s="20">
        <v>0</v>
      </c>
      <c r="AA14" s="20">
        <v>0</v>
      </c>
      <c r="AB14" s="20">
        <v>0</v>
      </c>
      <c r="AC14" s="20">
        <v>0</v>
      </c>
      <c r="AD14" s="20">
        <v>0</v>
      </c>
      <c r="AE14" s="20">
        <v>0</v>
      </c>
      <c r="AF14" s="20"/>
      <c r="AG14" s="20"/>
    </row>
    <row r="15" spans="1:33" x14ac:dyDescent="0.75">
      <c r="A15" t="s">
        <v>509</v>
      </c>
      <c r="B15" s="19">
        <f>Calculations!D12</f>
        <v>0.20099999999999998</v>
      </c>
      <c r="C15" s="19">
        <f>Calculations!E12</f>
        <v>0.20099999999999998</v>
      </c>
      <c r="D15" s="19">
        <f>'Inflation Reduction Act'!B162</f>
        <v>0.41625000000000001</v>
      </c>
      <c r="E15" s="19">
        <f>'Inflation Reduction Act'!C162</f>
        <v>0.41625000000000001</v>
      </c>
      <c r="F15" s="19">
        <f>'Inflation Reduction Act'!D162</f>
        <v>0.41625000000000001</v>
      </c>
      <c r="G15" s="19">
        <f>'Inflation Reduction Act'!E162</f>
        <v>0.41625000000000001</v>
      </c>
      <c r="H15" s="19">
        <f>'Inflation Reduction Act'!F162</f>
        <v>0.41625000000000001</v>
      </c>
      <c r="I15" s="19">
        <f>'Inflation Reduction Act'!G162</f>
        <v>0.41625000000000001</v>
      </c>
      <c r="J15" s="19">
        <f>'Inflation Reduction Act'!H162</f>
        <v>0.41625000000000001</v>
      </c>
      <c r="K15" s="19">
        <f>'Inflation Reduction Act'!I162</f>
        <v>0.41625000000000001</v>
      </c>
      <c r="L15" s="19">
        <f>'Inflation Reduction Act'!J162</f>
        <v>0.41625000000000001</v>
      </c>
      <c r="M15" s="19">
        <f>'Inflation Reduction Act'!K162</f>
        <v>0.41625000000000001</v>
      </c>
      <c r="N15" s="19">
        <f>'Inflation Reduction Act'!L162</f>
        <v>0.41625000000000001</v>
      </c>
      <c r="O15" s="19">
        <f>'Inflation Reduction Act'!M162</f>
        <v>0.41625000000000001</v>
      </c>
      <c r="P15" s="19">
        <f>'Inflation Reduction Act'!N162</f>
        <v>0.41625000000000001</v>
      </c>
      <c r="Q15" s="19">
        <f>'Inflation Reduction Act'!O162</f>
        <v>0.41625000000000001</v>
      </c>
      <c r="R15" s="19">
        <f>'Inflation Reduction Act'!P162</f>
        <v>0.41625000000000001</v>
      </c>
      <c r="S15" s="19">
        <f>'Inflation Reduction Act'!Q162</f>
        <v>0.41625000000000001</v>
      </c>
      <c r="T15" s="19">
        <f>'Inflation Reduction Act'!R162</f>
        <v>0.41625000000000001</v>
      </c>
      <c r="U15" s="19">
        <f>'Inflation Reduction Act'!S162</f>
        <v>0.41625000000000001</v>
      </c>
      <c r="V15" s="19">
        <f>'Inflation Reduction Act'!T162</f>
        <v>0.41625000000000001</v>
      </c>
      <c r="W15" s="19">
        <f>'Inflation Reduction Act'!U162</f>
        <v>0.31218750000000001</v>
      </c>
      <c r="X15" s="19">
        <f>'Inflation Reduction Act'!V162</f>
        <v>0.208125</v>
      </c>
      <c r="Y15" s="19">
        <f>'Inflation Reduction Act'!W162</f>
        <v>0</v>
      </c>
      <c r="Z15" s="19">
        <f>'Inflation Reduction Act'!X162</f>
        <v>0</v>
      </c>
      <c r="AA15" s="19">
        <f>'Inflation Reduction Act'!Y162</f>
        <v>0</v>
      </c>
      <c r="AB15" s="19">
        <f>'Inflation Reduction Act'!Z162</f>
        <v>0</v>
      </c>
      <c r="AC15" s="19">
        <f>'Inflation Reduction Act'!AA162</f>
        <v>0</v>
      </c>
      <c r="AD15" s="19">
        <f>'Inflation Reduction Act'!AB162</f>
        <v>0</v>
      </c>
      <c r="AE15" s="19">
        <f>'Inflation Reduction Act'!AC162</f>
        <v>0</v>
      </c>
      <c r="AF15" s="20"/>
      <c r="AG15" s="20"/>
    </row>
    <row r="16" spans="1:33" x14ac:dyDescent="0.75">
      <c r="A16" t="s">
        <v>500</v>
      </c>
      <c r="B16" s="20">
        <f>B12</f>
        <v>0</v>
      </c>
      <c r="C16" s="20">
        <f t="shared" ref="C16:AE16" si="0">C12</f>
        <v>0</v>
      </c>
      <c r="D16" s="20">
        <f t="shared" si="0"/>
        <v>0</v>
      </c>
      <c r="E16" s="20">
        <f t="shared" si="0"/>
        <v>0</v>
      </c>
      <c r="F16" s="20">
        <f t="shared" si="0"/>
        <v>0</v>
      </c>
      <c r="G16" s="20">
        <f t="shared" si="0"/>
        <v>0</v>
      </c>
      <c r="H16" s="20">
        <f t="shared" si="0"/>
        <v>0</v>
      </c>
      <c r="I16" s="20">
        <f t="shared" si="0"/>
        <v>0</v>
      </c>
      <c r="J16" s="20">
        <f t="shared" si="0"/>
        <v>0</v>
      </c>
      <c r="K16" s="20">
        <f t="shared" si="0"/>
        <v>0</v>
      </c>
      <c r="L16" s="20">
        <f t="shared" si="0"/>
        <v>0</v>
      </c>
      <c r="M16" s="20">
        <f t="shared" si="0"/>
        <v>0</v>
      </c>
      <c r="N16" s="20">
        <f t="shared" si="0"/>
        <v>0</v>
      </c>
      <c r="O16" s="20">
        <f t="shared" si="0"/>
        <v>0</v>
      </c>
      <c r="P16" s="20">
        <f t="shared" si="0"/>
        <v>0</v>
      </c>
      <c r="Q16" s="20">
        <f t="shared" si="0"/>
        <v>0</v>
      </c>
      <c r="R16" s="20">
        <f t="shared" si="0"/>
        <v>0</v>
      </c>
      <c r="S16" s="20">
        <f t="shared" si="0"/>
        <v>0</v>
      </c>
      <c r="T16" s="20">
        <f t="shared" si="0"/>
        <v>0</v>
      </c>
      <c r="U16" s="20">
        <f t="shared" si="0"/>
        <v>0</v>
      </c>
      <c r="V16" s="20">
        <f t="shared" si="0"/>
        <v>0</v>
      </c>
      <c r="W16" s="20">
        <f t="shared" si="0"/>
        <v>0</v>
      </c>
      <c r="X16" s="20">
        <f t="shared" si="0"/>
        <v>0</v>
      </c>
      <c r="Y16" s="20">
        <f t="shared" si="0"/>
        <v>0</v>
      </c>
      <c r="Z16" s="20">
        <f t="shared" si="0"/>
        <v>0</v>
      </c>
      <c r="AA16" s="20">
        <f t="shared" si="0"/>
        <v>0</v>
      </c>
      <c r="AB16" s="20">
        <f t="shared" si="0"/>
        <v>0</v>
      </c>
      <c r="AC16" s="20">
        <f t="shared" si="0"/>
        <v>0</v>
      </c>
      <c r="AD16" s="20">
        <f t="shared" si="0"/>
        <v>0</v>
      </c>
      <c r="AE16" s="20">
        <f t="shared" si="0"/>
        <v>0</v>
      </c>
      <c r="AF16" s="20"/>
      <c r="AG16" s="20"/>
    </row>
    <row r="17" spans="1:33" x14ac:dyDescent="0.75">
      <c r="A17" t="s">
        <v>815</v>
      </c>
      <c r="B17" s="20">
        <f>B12</f>
        <v>0</v>
      </c>
      <c r="C17" s="20">
        <f t="shared" ref="C17:AE17" si="1">C12</f>
        <v>0</v>
      </c>
      <c r="D17" s="20">
        <f t="shared" si="1"/>
        <v>0</v>
      </c>
      <c r="E17" s="20">
        <f t="shared" si="1"/>
        <v>0</v>
      </c>
      <c r="F17" s="20">
        <f t="shared" si="1"/>
        <v>0</v>
      </c>
      <c r="G17" s="20">
        <f t="shared" si="1"/>
        <v>0</v>
      </c>
      <c r="H17" s="20">
        <f t="shared" si="1"/>
        <v>0</v>
      </c>
      <c r="I17" s="20">
        <f t="shared" si="1"/>
        <v>0</v>
      </c>
      <c r="J17" s="20">
        <f t="shared" si="1"/>
        <v>0</v>
      </c>
      <c r="K17" s="20">
        <f t="shared" si="1"/>
        <v>0</v>
      </c>
      <c r="L17" s="20">
        <f t="shared" si="1"/>
        <v>0</v>
      </c>
      <c r="M17" s="20">
        <f t="shared" si="1"/>
        <v>0</v>
      </c>
      <c r="N17" s="20">
        <f t="shared" si="1"/>
        <v>0</v>
      </c>
      <c r="O17" s="20">
        <f t="shared" si="1"/>
        <v>0</v>
      </c>
      <c r="P17" s="20">
        <f t="shared" si="1"/>
        <v>0</v>
      </c>
      <c r="Q17" s="20">
        <f t="shared" si="1"/>
        <v>0</v>
      </c>
      <c r="R17" s="20">
        <f t="shared" si="1"/>
        <v>0</v>
      </c>
      <c r="S17" s="20">
        <f t="shared" si="1"/>
        <v>0</v>
      </c>
      <c r="T17" s="20">
        <f t="shared" si="1"/>
        <v>0</v>
      </c>
      <c r="U17" s="20">
        <f t="shared" si="1"/>
        <v>0</v>
      </c>
      <c r="V17" s="20">
        <f t="shared" si="1"/>
        <v>0</v>
      </c>
      <c r="W17" s="20">
        <f t="shared" si="1"/>
        <v>0</v>
      </c>
      <c r="X17" s="20">
        <f t="shared" si="1"/>
        <v>0</v>
      </c>
      <c r="Y17" s="20">
        <f t="shared" si="1"/>
        <v>0</v>
      </c>
      <c r="Z17" s="20">
        <f t="shared" si="1"/>
        <v>0</v>
      </c>
      <c r="AA17" s="20">
        <f t="shared" si="1"/>
        <v>0</v>
      </c>
      <c r="AB17" s="20">
        <f t="shared" si="1"/>
        <v>0</v>
      </c>
      <c r="AC17" s="20">
        <f t="shared" si="1"/>
        <v>0</v>
      </c>
      <c r="AD17" s="20">
        <f t="shared" si="1"/>
        <v>0</v>
      </c>
      <c r="AE17" s="20">
        <f t="shared" si="1"/>
        <v>0</v>
      </c>
      <c r="AF17" s="20"/>
      <c r="AG17" s="20"/>
    </row>
    <row r="18" spans="1:33" x14ac:dyDescent="0.75">
      <c r="A18" t="s">
        <v>503</v>
      </c>
      <c r="B18" s="20">
        <v>0</v>
      </c>
      <c r="C18" s="20">
        <v>0</v>
      </c>
      <c r="D18" s="20">
        <v>0</v>
      </c>
      <c r="E18" s="20">
        <v>0</v>
      </c>
      <c r="F18" s="20">
        <v>0</v>
      </c>
      <c r="G18" s="20">
        <v>0</v>
      </c>
      <c r="H18" s="20">
        <v>0</v>
      </c>
      <c r="I18" s="20">
        <v>0</v>
      </c>
      <c r="J18" s="20">
        <v>0</v>
      </c>
      <c r="K18" s="20">
        <v>0</v>
      </c>
      <c r="L18" s="20">
        <v>0</v>
      </c>
      <c r="M18" s="20">
        <v>0</v>
      </c>
      <c r="N18" s="20">
        <v>0</v>
      </c>
      <c r="O18" s="20">
        <v>0</v>
      </c>
      <c r="P18" s="20">
        <v>0</v>
      </c>
      <c r="Q18" s="20">
        <v>0</v>
      </c>
      <c r="R18" s="20">
        <v>0</v>
      </c>
      <c r="S18" s="20">
        <v>0</v>
      </c>
      <c r="T18" s="20">
        <v>0</v>
      </c>
      <c r="U18" s="20">
        <v>0</v>
      </c>
      <c r="V18" s="20">
        <v>0</v>
      </c>
      <c r="W18" s="20">
        <v>0</v>
      </c>
      <c r="X18" s="20">
        <v>0</v>
      </c>
      <c r="Y18" s="20">
        <v>0</v>
      </c>
      <c r="Z18" s="20">
        <v>0</v>
      </c>
      <c r="AA18" s="20">
        <v>0</v>
      </c>
      <c r="AB18" s="20">
        <v>0</v>
      </c>
      <c r="AC18" s="20">
        <v>0</v>
      </c>
      <c r="AD18" s="20">
        <v>0</v>
      </c>
      <c r="AE18" s="20">
        <v>0</v>
      </c>
    </row>
    <row r="19" spans="1:33" x14ac:dyDescent="0.75">
      <c r="A19" t="s">
        <v>816</v>
      </c>
      <c r="B19">
        <v>0</v>
      </c>
      <c r="C19">
        <v>0</v>
      </c>
      <c r="D19">
        <v>0</v>
      </c>
      <c r="E19">
        <v>0</v>
      </c>
      <c r="F19">
        <v>0</v>
      </c>
      <c r="G19">
        <v>0</v>
      </c>
      <c r="H19">
        <v>0</v>
      </c>
      <c r="I19">
        <v>0</v>
      </c>
      <c r="J19">
        <v>0</v>
      </c>
      <c r="K19">
        <v>0</v>
      </c>
      <c r="L19">
        <v>0</v>
      </c>
      <c r="M19">
        <v>0</v>
      </c>
      <c r="N19">
        <v>0</v>
      </c>
      <c r="O19">
        <v>0</v>
      </c>
      <c r="P19">
        <v>0</v>
      </c>
      <c r="Q19">
        <v>0</v>
      </c>
      <c r="R19">
        <v>0</v>
      </c>
      <c r="S19">
        <v>0</v>
      </c>
      <c r="T19">
        <v>0</v>
      </c>
      <c r="U19">
        <v>0</v>
      </c>
      <c r="V19">
        <v>0</v>
      </c>
      <c r="W19">
        <v>0</v>
      </c>
      <c r="X19">
        <v>0</v>
      </c>
      <c r="Y19">
        <v>0</v>
      </c>
      <c r="Z19">
        <v>0</v>
      </c>
      <c r="AA19">
        <v>0</v>
      </c>
      <c r="AB19">
        <v>0</v>
      </c>
      <c r="AC19">
        <v>0</v>
      </c>
      <c r="AD19">
        <v>0</v>
      </c>
      <c r="AE19">
        <v>0</v>
      </c>
    </row>
    <row r="20" spans="1:33" x14ac:dyDescent="0.75">
      <c r="A20" t="s">
        <v>817</v>
      </c>
      <c r="B20">
        <v>0</v>
      </c>
      <c r="C20">
        <v>0</v>
      </c>
      <c r="D20">
        <v>0</v>
      </c>
      <c r="E20">
        <v>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row>
    <row r="21" spans="1:33" x14ac:dyDescent="0.75">
      <c r="A21" t="s">
        <v>818</v>
      </c>
      <c r="B21">
        <v>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row>
    <row r="22" spans="1:33" x14ac:dyDescent="0.75">
      <c r="A22" t="s">
        <v>819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row>
    <row r="23" spans="1:33" x14ac:dyDescent="0.75">
      <c r="A23" t="s">
        <v>820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row>
    <row r="24" spans="1:33" x14ac:dyDescent="0.75">
      <c r="A24" s="126" t="s">
        <v>828</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row>
    <row r="25" spans="1:33" x14ac:dyDescent="0.75">
      <c r="A25" s="126" t="s">
        <v>829</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N31"/>
  <sheetViews>
    <sheetView workbookViewId="0">
      <selection activeCell="D27" sqref="D27"/>
    </sheetView>
  </sheetViews>
  <sheetFormatPr defaultColWidth="9.1328125" defaultRowHeight="14.75" x14ac:dyDescent="0.75"/>
  <cols>
    <col min="1" max="1" width="32.40625" customWidth="1"/>
    <col min="2" max="2" width="87.7265625" customWidth="1"/>
    <col min="13" max="13" width="11.54296875" customWidth="1"/>
  </cols>
  <sheetData>
    <row r="1" spans="1:14" x14ac:dyDescent="0.75">
      <c r="A1" t="s">
        <v>5</v>
      </c>
    </row>
    <row r="2" spans="1:14" x14ac:dyDescent="0.75">
      <c r="A2" s="1" t="s">
        <v>166</v>
      </c>
    </row>
    <row r="3" spans="1:14" x14ac:dyDescent="0.75">
      <c r="A3" t="s">
        <v>7</v>
      </c>
    </row>
    <row r="4" spans="1:14" x14ac:dyDescent="0.75">
      <c r="A4" t="s">
        <v>13</v>
      </c>
    </row>
    <row r="5" spans="1:14" x14ac:dyDescent="0.75">
      <c r="A5" t="s">
        <v>14</v>
      </c>
    </row>
    <row r="7" spans="1:14" x14ac:dyDescent="0.75">
      <c r="B7" s="1"/>
      <c r="C7" s="1" t="s">
        <v>8</v>
      </c>
      <c r="D7" s="1"/>
      <c r="E7" s="1"/>
      <c r="F7" s="1"/>
      <c r="G7" s="1"/>
      <c r="H7" s="1" t="s">
        <v>9</v>
      </c>
      <c r="I7" s="1"/>
      <c r="J7" s="1"/>
      <c r="K7" s="1"/>
      <c r="L7" s="1"/>
      <c r="M7" s="1" t="s">
        <v>11</v>
      </c>
    </row>
    <row r="8" spans="1:14" x14ac:dyDescent="0.75">
      <c r="A8" s="1" t="s">
        <v>34</v>
      </c>
      <c r="B8" s="1" t="s">
        <v>6</v>
      </c>
      <c r="C8" s="1">
        <v>2014</v>
      </c>
      <c r="D8" s="1">
        <v>2015</v>
      </c>
      <c r="E8" s="1">
        <v>2016</v>
      </c>
      <c r="F8" s="1">
        <v>2017</v>
      </c>
      <c r="G8" s="1">
        <v>2018</v>
      </c>
      <c r="H8" s="1">
        <v>2014</v>
      </c>
      <c r="I8" s="1">
        <v>2015</v>
      </c>
      <c r="J8" s="1">
        <v>2016</v>
      </c>
      <c r="K8" s="1">
        <v>2017</v>
      </c>
      <c r="L8" s="1">
        <v>2018</v>
      </c>
      <c r="M8" s="3" t="s">
        <v>12</v>
      </c>
    </row>
    <row r="9" spans="1:14" x14ac:dyDescent="0.75">
      <c r="A9" s="6" t="s">
        <v>33</v>
      </c>
      <c r="B9" s="6" t="s">
        <v>10</v>
      </c>
      <c r="C9" s="21">
        <f>($M9-$L9-$K9)/8</f>
        <v>3.7500000000000006E-2</v>
      </c>
      <c r="D9" s="21">
        <f t="shared" ref="D9:J9" si="0">($M9-$L9-$K9)/8</f>
        <v>3.7500000000000006E-2</v>
      </c>
      <c r="E9" s="21">
        <f t="shared" si="0"/>
        <v>3.7500000000000006E-2</v>
      </c>
      <c r="F9" s="21">
        <f t="shared" si="0"/>
        <v>3.7500000000000006E-2</v>
      </c>
      <c r="G9" s="21">
        <f t="shared" si="0"/>
        <v>3.7500000000000006E-2</v>
      </c>
      <c r="H9" s="21">
        <f t="shared" si="0"/>
        <v>3.7500000000000006E-2</v>
      </c>
      <c r="I9" s="21">
        <f t="shared" si="0"/>
        <v>3.7500000000000006E-2</v>
      </c>
      <c r="J9" s="21">
        <f t="shared" si="0"/>
        <v>3.7500000000000006E-2</v>
      </c>
      <c r="K9" s="22">
        <v>0.1</v>
      </c>
      <c r="L9" s="22">
        <v>0.1</v>
      </c>
      <c r="M9" s="22">
        <v>0.5</v>
      </c>
    </row>
    <row r="10" spans="1:14" x14ac:dyDescent="0.75">
      <c r="A10" s="7" t="s">
        <v>22</v>
      </c>
      <c r="B10" s="7" t="s">
        <v>15</v>
      </c>
      <c r="C10" s="23">
        <v>0.4</v>
      </c>
      <c r="D10" s="23">
        <v>0.4</v>
      </c>
      <c r="E10" s="23">
        <v>0.4</v>
      </c>
      <c r="F10" s="23">
        <v>0.4</v>
      </c>
      <c r="G10" s="23">
        <v>0.3</v>
      </c>
      <c r="H10" s="23">
        <v>0.1</v>
      </c>
      <c r="I10" s="23">
        <v>0.1</v>
      </c>
      <c r="J10" s="23">
        <v>0.1</v>
      </c>
      <c r="K10" s="23">
        <v>0.1</v>
      </c>
      <c r="L10" s="23">
        <v>0.1</v>
      </c>
      <c r="M10" s="23">
        <v>2.9</v>
      </c>
    </row>
    <row r="11" spans="1:14" x14ac:dyDescent="0.75">
      <c r="A11" s="6" t="s">
        <v>23</v>
      </c>
      <c r="B11" s="6" t="s">
        <v>16</v>
      </c>
      <c r="C11" s="21">
        <f>$M11/10</f>
        <v>2.5000000000000001E-3</v>
      </c>
      <c r="D11" s="21">
        <f t="shared" ref="D11:L11" si="1">$M11/10</f>
        <v>2.5000000000000001E-3</v>
      </c>
      <c r="E11" s="21">
        <f t="shared" si="1"/>
        <v>2.5000000000000001E-3</v>
      </c>
      <c r="F11" s="21">
        <f t="shared" si="1"/>
        <v>2.5000000000000001E-3</v>
      </c>
      <c r="G11" s="21">
        <f t="shared" si="1"/>
        <v>2.5000000000000001E-3</v>
      </c>
      <c r="H11" s="21">
        <f t="shared" si="1"/>
        <v>2.5000000000000001E-3</v>
      </c>
      <c r="I11" s="21">
        <f t="shared" si="1"/>
        <v>2.5000000000000001E-3</v>
      </c>
      <c r="J11" s="21">
        <f t="shared" si="1"/>
        <v>2.5000000000000001E-3</v>
      </c>
      <c r="K11" s="21">
        <f t="shared" si="1"/>
        <v>2.5000000000000001E-3</v>
      </c>
      <c r="L11" s="21">
        <f t="shared" si="1"/>
        <v>2.5000000000000001E-3</v>
      </c>
      <c r="M11" s="22">
        <v>2.5000000000000001E-2</v>
      </c>
    </row>
    <row r="12" spans="1:14" x14ac:dyDescent="0.75">
      <c r="A12" s="7" t="s">
        <v>23</v>
      </c>
      <c r="B12" s="7" t="s">
        <v>17</v>
      </c>
      <c r="C12" s="23">
        <v>1.1000000000000001</v>
      </c>
      <c r="D12" s="23">
        <v>2.2999999999999998</v>
      </c>
      <c r="E12" s="23">
        <v>2.9</v>
      </c>
      <c r="F12" s="23">
        <v>3.3</v>
      </c>
      <c r="G12" s="23">
        <v>3.4</v>
      </c>
      <c r="H12" s="23">
        <v>0.1</v>
      </c>
      <c r="I12" s="23">
        <v>0.1</v>
      </c>
      <c r="J12" s="23">
        <v>0.2</v>
      </c>
      <c r="K12" s="23">
        <v>0.2</v>
      </c>
      <c r="L12" s="23">
        <v>0.2</v>
      </c>
      <c r="M12" s="23">
        <v>13.8</v>
      </c>
    </row>
    <row r="13" spans="1:14" x14ac:dyDescent="0.75">
      <c r="A13" s="7" t="s">
        <v>24</v>
      </c>
      <c r="B13" s="7" t="s">
        <v>18</v>
      </c>
      <c r="C13" s="23">
        <f>$M13/10</f>
        <v>0.01</v>
      </c>
      <c r="D13" s="23">
        <f t="shared" ref="D13:L13" si="2">$M13/10</f>
        <v>0.01</v>
      </c>
      <c r="E13" s="23">
        <f t="shared" si="2"/>
        <v>0.01</v>
      </c>
      <c r="F13" s="23">
        <f t="shared" si="2"/>
        <v>0.01</v>
      </c>
      <c r="G13" s="23">
        <f t="shared" si="2"/>
        <v>0.01</v>
      </c>
      <c r="H13" s="23">
        <f t="shared" si="2"/>
        <v>0.01</v>
      </c>
      <c r="I13" s="23">
        <f t="shared" si="2"/>
        <v>0.01</v>
      </c>
      <c r="J13" s="23">
        <f t="shared" si="2"/>
        <v>0.01</v>
      </c>
      <c r="K13" s="23">
        <f t="shared" si="2"/>
        <v>0.01</v>
      </c>
      <c r="L13" s="23">
        <f t="shared" si="2"/>
        <v>0.01</v>
      </c>
      <c r="M13" s="23">
        <v>0.1</v>
      </c>
    </row>
    <row r="14" spans="1:14" x14ac:dyDescent="0.75">
      <c r="A14" s="7" t="s">
        <v>25</v>
      </c>
      <c r="B14" s="7" t="s">
        <v>19</v>
      </c>
      <c r="C14" s="23">
        <v>0.3</v>
      </c>
      <c r="D14" s="23">
        <v>0.4</v>
      </c>
      <c r="E14" s="23">
        <v>0.4</v>
      </c>
      <c r="F14" s="23">
        <v>0.4</v>
      </c>
      <c r="G14" s="23">
        <v>0.4</v>
      </c>
      <c r="H14" s="24"/>
      <c r="I14" s="24"/>
      <c r="J14" s="24"/>
      <c r="K14" s="24"/>
      <c r="L14" s="24"/>
      <c r="M14" s="23">
        <v>1.9</v>
      </c>
    </row>
    <row r="15" spans="1:14" x14ac:dyDescent="0.75">
      <c r="A15" s="7" t="s">
        <v>26</v>
      </c>
      <c r="B15" s="7" t="s">
        <v>20</v>
      </c>
      <c r="C15" s="23">
        <v>0.2</v>
      </c>
      <c r="D15" s="23">
        <v>0.2</v>
      </c>
      <c r="E15" s="23">
        <v>0.2</v>
      </c>
      <c r="F15" s="23">
        <v>0.2</v>
      </c>
      <c r="G15" s="23">
        <v>0.2</v>
      </c>
      <c r="H15" s="23"/>
      <c r="I15" s="23"/>
      <c r="J15" s="23"/>
      <c r="K15" s="23"/>
      <c r="L15" s="23"/>
      <c r="M15" s="23">
        <v>1</v>
      </c>
    </row>
    <row r="16" spans="1:14" x14ac:dyDescent="0.75">
      <c r="A16" s="6" t="s">
        <v>26</v>
      </c>
      <c r="B16" s="6" t="s">
        <v>27</v>
      </c>
      <c r="C16" s="22">
        <f>$M16/10</f>
        <v>0.01</v>
      </c>
      <c r="D16" s="22">
        <f t="shared" ref="D16:G17" si="3">$M16/10</f>
        <v>0.01</v>
      </c>
      <c r="E16" s="22">
        <f t="shared" si="3"/>
        <v>0.01</v>
      </c>
      <c r="F16" s="22">
        <f t="shared" si="3"/>
        <v>0.01</v>
      </c>
      <c r="G16" s="22">
        <f t="shared" si="3"/>
        <v>0.01</v>
      </c>
      <c r="H16" s="22"/>
      <c r="I16" s="22"/>
      <c r="J16" s="22"/>
      <c r="K16" s="22"/>
      <c r="L16" s="22"/>
      <c r="M16" s="22">
        <v>0.1</v>
      </c>
      <c r="N16" t="s">
        <v>220</v>
      </c>
    </row>
    <row r="17" spans="1:14" x14ac:dyDescent="0.75">
      <c r="A17" s="6" t="s">
        <v>26</v>
      </c>
      <c r="B17" s="6" t="s">
        <v>28</v>
      </c>
      <c r="C17" s="22">
        <f>$M17/10</f>
        <v>0.01</v>
      </c>
      <c r="D17" s="22">
        <f t="shared" si="3"/>
        <v>0.01</v>
      </c>
      <c r="E17" s="22">
        <f t="shared" si="3"/>
        <v>0.01</v>
      </c>
      <c r="F17" s="22">
        <f t="shared" si="3"/>
        <v>0.01</v>
      </c>
      <c r="G17" s="22">
        <f t="shared" si="3"/>
        <v>0.01</v>
      </c>
      <c r="H17" s="22"/>
      <c r="I17" s="22"/>
      <c r="J17" s="22"/>
      <c r="K17" s="22"/>
      <c r="L17" s="22"/>
      <c r="M17" s="22">
        <v>0.1</v>
      </c>
      <c r="N17" t="s">
        <v>221</v>
      </c>
    </row>
    <row r="18" spans="1:14" ht="29.5" x14ac:dyDescent="0.75">
      <c r="A18" s="7" t="s">
        <v>42</v>
      </c>
      <c r="B18" s="7" t="s">
        <v>29</v>
      </c>
      <c r="C18" s="23">
        <v>0.9</v>
      </c>
      <c r="D18" s="23">
        <v>0.9</v>
      </c>
      <c r="E18" s="23">
        <v>0.9</v>
      </c>
      <c r="F18" s="23">
        <v>1</v>
      </c>
      <c r="G18" s="23">
        <v>1</v>
      </c>
      <c r="H18" s="23">
        <v>0.2</v>
      </c>
      <c r="I18" s="23">
        <v>0.2</v>
      </c>
      <c r="J18" s="23">
        <v>0.3</v>
      </c>
      <c r="K18" s="23">
        <v>0.3</v>
      </c>
      <c r="L18" s="23">
        <v>0.3</v>
      </c>
      <c r="M18" s="23">
        <v>6</v>
      </c>
    </row>
    <row r="19" spans="1:14" x14ac:dyDescent="0.75">
      <c r="A19" s="7" t="s">
        <v>26</v>
      </c>
      <c r="B19" s="7" t="s">
        <v>265</v>
      </c>
      <c r="C19" s="23">
        <v>0.1</v>
      </c>
      <c r="D19" s="23">
        <v>0.1</v>
      </c>
      <c r="E19" s="23">
        <v>0.1</v>
      </c>
      <c r="F19" s="23">
        <v>0.1</v>
      </c>
      <c r="G19" s="23">
        <v>0.1</v>
      </c>
      <c r="H19" s="23">
        <v>0</v>
      </c>
      <c r="I19" s="23">
        <v>0</v>
      </c>
      <c r="J19" s="23">
        <v>0</v>
      </c>
      <c r="K19" s="23">
        <v>0</v>
      </c>
      <c r="L19" s="23">
        <v>0</v>
      </c>
      <c r="M19" s="23">
        <v>0.5</v>
      </c>
      <c r="N19" t="s">
        <v>266</v>
      </c>
    </row>
    <row r="20" spans="1:14" ht="29.5" x14ac:dyDescent="0.75">
      <c r="A20" s="7" t="s">
        <v>42</v>
      </c>
      <c r="B20" s="7" t="s">
        <v>30</v>
      </c>
      <c r="C20" s="23">
        <v>1</v>
      </c>
      <c r="D20" s="23">
        <v>1.5</v>
      </c>
      <c r="E20" s="23">
        <v>1.6</v>
      </c>
      <c r="F20" s="23">
        <v>1.6</v>
      </c>
      <c r="G20" s="23">
        <v>1.6</v>
      </c>
      <c r="H20" s="24">
        <f>($M20-SUM($C20:$G20))/5</f>
        <v>2.0000000000000285E-2</v>
      </c>
      <c r="I20" s="24">
        <f t="shared" ref="I20:L21" si="4">($M20-SUM($C20:$G20))/5</f>
        <v>2.0000000000000285E-2</v>
      </c>
      <c r="J20" s="24">
        <f t="shared" si="4"/>
        <v>2.0000000000000285E-2</v>
      </c>
      <c r="K20" s="24">
        <f t="shared" si="4"/>
        <v>2.0000000000000285E-2</v>
      </c>
      <c r="L20" s="24">
        <f t="shared" si="4"/>
        <v>2.0000000000000285E-2</v>
      </c>
      <c r="M20" s="23">
        <v>7.4</v>
      </c>
    </row>
    <row r="21" spans="1:14" ht="29.5" x14ac:dyDescent="0.75">
      <c r="A21" s="7" t="s">
        <v>42</v>
      </c>
      <c r="B21" s="7" t="s">
        <v>31</v>
      </c>
      <c r="C21" s="23">
        <v>0.1</v>
      </c>
      <c r="D21" s="23">
        <v>0.1</v>
      </c>
      <c r="E21" s="23">
        <v>0.1</v>
      </c>
      <c r="F21" s="23">
        <v>0.1</v>
      </c>
      <c r="G21" s="23">
        <v>0.1</v>
      </c>
      <c r="H21" s="24">
        <f>($M21-SUM($C21:$G21))/5</f>
        <v>3.9999999999999994E-2</v>
      </c>
      <c r="I21" s="24">
        <f t="shared" si="4"/>
        <v>3.9999999999999994E-2</v>
      </c>
      <c r="J21" s="24">
        <f t="shared" si="4"/>
        <v>3.9999999999999994E-2</v>
      </c>
      <c r="K21" s="24">
        <f t="shared" si="4"/>
        <v>3.9999999999999994E-2</v>
      </c>
      <c r="L21" s="24">
        <f t="shared" si="4"/>
        <v>3.9999999999999994E-2</v>
      </c>
      <c r="M21" s="23">
        <v>0.7</v>
      </c>
    </row>
    <row r="22" spans="1:14" x14ac:dyDescent="0.75">
      <c r="A22" s="7" t="s">
        <v>26</v>
      </c>
      <c r="B22" s="8" t="s">
        <v>32</v>
      </c>
      <c r="C22" s="23">
        <v>0.4</v>
      </c>
      <c r="D22" s="23">
        <v>0.4</v>
      </c>
      <c r="E22" s="23">
        <v>0.4</v>
      </c>
      <c r="F22" s="23">
        <v>0.3</v>
      </c>
      <c r="G22" s="23">
        <v>0.3</v>
      </c>
      <c r="H22" s="23"/>
      <c r="I22" s="23"/>
      <c r="J22" s="23"/>
      <c r="K22" s="23"/>
      <c r="L22" s="23"/>
      <c r="M22" s="23">
        <v>1.8</v>
      </c>
    </row>
    <row r="23" spans="1:14" x14ac:dyDescent="0.75">
      <c r="A23" s="6" t="s">
        <v>33</v>
      </c>
      <c r="B23" s="6" t="s">
        <v>35</v>
      </c>
      <c r="C23" s="22">
        <v>0.3</v>
      </c>
      <c r="D23" s="22">
        <v>0.3</v>
      </c>
      <c r="E23" s="22">
        <v>0.3</v>
      </c>
      <c r="F23" s="22">
        <v>0.3</v>
      </c>
      <c r="G23" s="22">
        <v>0.2</v>
      </c>
      <c r="H23" s="25"/>
      <c r="I23" s="25"/>
      <c r="J23" s="25"/>
      <c r="K23" s="25"/>
      <c r="L23" s="25"/>
      <c r="M23" s="22">
        <v>1.4</v>
      </c>
      <c r="N23" t="s">
        <v>241</v>
      </c>
    </row>
    <row r="24" spans="1:14" x14ac:dyDescent="0.75">
      <c r="A24" s="6" t="s">
        <v>37</v>
      </c>
      <c r="B24" s="6" t="s">
        <v>36</v>
      </c>
      <c r="C24" s="22">
        <v>0.2</v>
      </c>
      <c r="D24" s="22">
        <v>0.2</v>
      </c>
      <c r="E24" s="22">
        <v>0.2</v>
      </c>
      <c r="F24" s="22">
        <v>0.1</v>
      </c>
      <c r="G24" s="22">
        <v>0.1</v>
      </c>
      <c r="H24" s="22"/>
      <c r="I24" s="22"/>
      <c r="J24" s="22"/>
      <c r="K24" s="22"/>
      <c r="L24" s="22"/>
      <c r="M24" s="22">
        <v>0.8</v>
      </c>
      <c r="N24" t="s">
        <v>245</v>
      </c>
    </row>
    <row r="25" spans="1:14" ht="29.5" x14ac:dyDescent="0.75">
      <c r="A25" s="7" t="s">
        <v>42</v>
      </c>
      <c r="B25" s="7" t="s">
        <v>38</v>
      </c>
      <c r="C25" s="23"/>
      <c r="D25" s="23"/>
      <c r="E25" s="23"/>
      <c r="F25" s="23"/>
      <c r="G25" s="23"/>
      <c r="H25" s="23">
        <v>1.1000000000000001</v>
      </c>
      <c r="I25" s="23">
        <v>1.1000000000000001</v>
      </c>
      <c r="J25" s="23">
        <v>1.2</v>
      </c>
      <c r="K25" s="23">
        <v>1.2</v>
      </c>
      <c r="L25" s="23">
        <v>1.2</v>
      </c>
      <c r="M25" s="23">
        <v>5.8</v>
      </c>
    </row>
    <row r="26" spans="1:14" x14ac:dyDescent="0.75">
      <c r="A26" s="7" t="s">
        <v>40</v>
      </c>
      <c r="B26" s="7" t="s">
        <v>39</v>
      </c>
      <c r="C26" s="23">
        <v>0.2</v>
      </c>
      <c r="D26" s="23">
        <v>0.2</v>
      </c>
      <c r="E26" s="23">
        <v>0.2</v>
      </c>
      <c r="F26" s="23">
        <v>0.3</v>
      </c>
      <c r="G26" s="23">
        <v>0.3</v>
      </c>
      <c r="H26" s="23"/>
      <c r="I26" s="23"/>
      <c r="J26" s="23"/>
      <c r="K26" s="23"/>
      <c r="L26" s="23"/>
      <c r="M26" s="23">
        <v>1.2</v>
      </c>
    </row>
    <row r="27" spans="1:14" ht="29.5" x14ac:dyDescent="0.75">
      <c r="A27" s="6" t="s">
        <v>42</v>
      </c>
      <c r="B27" s="6" t="s">
        <v>41</v>
      </c>
      <c r="C27" s="22"/>
      <c r="D27" s="22"/>
      <c r="E27" s="22"/>
      <c r="F27" s="22"/>
      <c r="G27" s="22"/>
      <c r="H27" s="22">
        <v>0.1</v>
      </c>
      <c r="I27" s="22">
        <v>0.1</v>
      </c>
      <c r="J27" s="22">
        <v>0.1</v>
      </c>
      <c r="K27" s="22">
        <v>0.1</v>
      </c>
      <c r="L27" s="22">
        <v>0.1</v>
      </c>
      <c r="M27" s="22">
        <v>0.5</v>
      </c>
      <c r="N27" t="s">
        <v>246</v>
      </c>
    </row>
    <row r="29" spans="1:14" x14ac:dyDescent="0.75">
      <c r="A29" s="26" t="s">
        <v>113</v>
      </c>
    </row>
    <row r="30" spans="1:14" x14ac:dyDescent="0.75">
      <c r="A30" t="s">
        <v>114</v>
      </c>
    </row>
    <row r="31" spans="1:14" x14ac:dyDescent="0.75">
      <c r="A31" t="s">
        <v>112</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86F35-E44B-463E-ADEB-F0FE35B42A98}">
  <sheetPr>
    <tabColor rgb="FF6AA84F"/>
  </sheetPr>
  <dimension ref="A1:BV444"/>
  <sheetViews>
    <sheetView tabSelected="1" topLeftCell="A220" workbookViewId="0">
      <selection activeCell="B225" sqref="B225"/>
    </sheetView>
  </sheetViews>
  <sheetFormatPr defaultColWidth="12.54296875" defaultRowHeight="15.75" customHeight="1" x14ac:dyDescent="0.7"/>
  <cols>
    <col min="1" max="1" width="94.40625" style="78" customWidth="1"/>
    <col min="2" max="2" width="15.40625" style="78" customWidth="1"/>
    <col min="3" max="3" width="11.54296875" style="78" customWidth="1"/>
    <col min="4" max="4" width="40.54296875" style="78" bestFit="1" customWidth="1"/>
    <col min="5" max="13" width="8.26953125" style="78" bestFit="1" customWidth="1"/>
    <col min="14" max="36" width="7.54296875" style="78" customWidth="1"/>
    <col min="37" max="16384" width="12.54296875" style="78"/>
  </cols>
  <sheetData>
    <row r="1" spans="1:36" ht="13.5" x14ac:dyDescent="0.7">
      <c r="A1" s="76" t="s">
        <v>673</v>
      </c>
      <c r="B1" s="76"/>
      <c r="C1" s="76"/>
      <c r="D1" s="76"/>
      <c r="E1" s="76"/>
      <c r="F1" s="76"/>
      <c r="G1" s="76"/>
      <c r="H1" s="76"/>
      <c r="I1" s="76"/>
      <c r="J1" s="76"/>
      <c r="K1" s="76"/>
      <c r="L1" s="76"/>
      <c r="M1" s="76"/>
      <c r="N1" s="76"/>
      <c r="O1" s="76"/>
      <c r="P1" s="76"/>
      <c r="Q1" s="76"/>
      <c r="R1" s="76"/>
      <c r="S1" s="76"/>
      <c r="T1" s="76"/>
      <c r="U1" s="76"/>
      <c r="V1" s="76"/>
      <c r="W1" s="76"/>
      <c r="X1" s="76"/>
      <c r="Y1" s="76"/>
      <c r="Z1" s="76"/>
      <c r="AA1" s="76"/>
      <c r="AB1" s="76"/>
      <c r="AC1" s="76"/>
      <c r="AD1" s="76"/>
      <c r="AE1" s="76"/>
      <c r="AF1" s="76"/>
      <c r="AG1" s="77"/>
      <c r="AH1" s="77"/>
      <c r="AI1" s="77"/>
      <c r="AJ1" s="77"/>
    </row>
    <row r="2" spans="1:36" ht="305.25" customHeight="1" x14ac:dyDescent="0.7">
      <c r="A2" s="79" t="s">
        <v>1057</v>
      </c>
      <c r="B2" s="77"/>
      <c r="C2" s="77"/>
      <c r="D2" s="77"/>
      <c r="E2" s="77"/>
      <c r="F2" s="77"/>
      <c r="G2" s="77"/>
      <c r="H2" s="77"/>
      <c r="I2" s="77"/>
      <c r="J2" s="77"/>
      <c r="K2" s="77"/>
      <c r="L2" s="77"/>
      <c r="M2" s="77"/>
      <c r="N2" s="77"/>
      <c r="O2" s="77"/>
      <c r="P2" s="77"/>
      <c r="Q2" s="77"/>
      <c r="R2" s="77"/>
      <c r="S2" s="77"/>
      <c r="T2" s="77"/>
      <c r="U2" s="77"/>
      <c r="V2" s="77"/>
      <c r="W2" s="77"/>
      <c r="X2" s="77"/>
      <c r="Y2" s="77"/>
      <c r="Z2" s="77"/>
      <c r="AA2" s="77"/>
      <c r="AB2" s="77"/>
      <c r="AC2" s="77"/>
      <c r="AD2" s="77"/>
      <c r="AE2" s="77"/>
      <c r="AF2" s="77"/>
      <c r="AG2" s="77"/>
      <c r="AH2" s="77"/>
      <c r="AI2" s="77"/>
      <c r="AJ2" s="77"/>
    </row>
    <row r="3" spans="1:36" ht="13.5" x14ac:dyDescent="0.7">
      <c r="A3" s="77"/>
      <c r="B3" s="77"/>
      <c r="C3" s="77"/>
      <c r="D3" s="77"/>
      <c r="E3" s="77"/>
      <c r="F3" s="77"/>
      <c r="G3" s="77"/>
      <c r="H3" s="77"/>
      <c r="I3" s="77"/>
      <c r="J3" s="77"/>
      <c r="K3" s="77"/>
      <c r="L3" s="77"/>
      <c r="M3" s="77"/>
      <c r="N3" s="77"/>
      <c r="O3" s="77"/>
      <c r="P3" s="77"/>
      <c r="Q3" s="77"/>
      <c r="R3" s="77"/>
      <c r="S3" s="77"/>
      <c r="T3" s="77"/>
      <c r="U3" s="77"/>
      <c r="V3" s="77"/>
      <c r="W3" s="77"/>
      <c r="X3" s="77"/>
      <c r="Y3" s="77"/>
      <c r="Z3" s="77"/>
      <c r="AA3" s="77"/>
      <c r="AB3" s="77"/>
      <c r="AC3" s="77"/>
      <c r="AD3" s="77"/>
      <c r="AE3" s="77"/>
      <c r="AF3" s="77"/>
      <c r="AG3" s="77"/>
      <c r="AH3" s="77"/>
      <c r="AI3" s="77"/>
      <c r="AJ3" s="77"/>
    </row>
    <row r="4" spans="1:36" ht="13.5" x14ac:dyDescent="0.7">
      <c r="A4" s="76" t="s">
        <v>840</v>
      </c>
      <c r="B4" s="77"/>
      <c r="C4" s="77"/>
      <c r="D4" s="77"/>
      <c r="E4" s="77"/>
      <c r="F4" s="77"/>
      <c r="G4" s="77"/>
      <c r="H4" s="77"/>
      <c r="I4" s="77"/>
      <c r="J4" s="77"/>
      <c r="K4" s="77"/>
      <c r="L4" s="77"/>
      <c r="M4" s="77"/>
      <c r="N4" s="77"/>
      <c r="O4" s="77"/>
      <c r="P4" s="77"/>
      <c r="Q4" s="77"/>
      <c r="R4" s="77"/>
      <c r="S4" s="77"/>
      <c r="T4" s="77"/>
      <c r="U4" s="77"/>
      <c r="V4" s="77"/>
      <c r="W4" s="77"/>
      <c r="X4" s="77"/>
      <c r="Y4" s="77"/>
      <c r="Z4" s="77"/>
      <c r="AA4" s="77"/>
      <c r="AB4" s="77"/>
      <c r="AC4" s="77"/>
      <c r="AD4" s="77"/>
      <c r="AE4" s="77"/>
      <c r="AF4" s="77"/>
      <c r="AG4" s="77"/>
      <c r="AH4" s="77"/>
      <c r="AI4" s="77"/>
      <c r="AJ4" s="77"/>
    </row>
    <row r="5" spans="1:36" ht="13.5" x14ac:dyDescent="0.7">
      <c r="A5" s="77" t="s">
        <v>1062</v>
      </c>
      <c r="B5" s="77"/>
      <c r="C5" s="77"/>
      <c r="D5" s="77"/>
      <c r="E5" s="77"/>
      <c r="F5" s="77"/>
      <c r="G5" s="77"/>
      <c r="H5" s="77"/>
      <c r="I5" s="77"/>
      <c r="J5" s="77"/>
      <c r="K5" s="77"/>
      <c r="L5" s="77"/>
      <c r="M5" s="77"/>
      <c r="N5" s="77"/>
      <c r="O5" s="77"/>
      <c r="P5" s="77"/>
      <c r="Q5" s="77"/>
      <c r="R5" s="77"/>
      <c r="S5" s="77"/>
      <c r="T5" s="77"/>
      <c r="U5" s="77"/>
      <c r="V5" s="77"/>
      <c r="W5" s="77"/>
      <c r="X5" s="77"/>
      <c r="Y5" s="77"/>
      <c r="Z5" s="77"/>
      <c r="AA5" s="77"/>
      <c r="AB5" s="77"/>
      <c r="AC5" s="77"/>
      <c r="AD5" s="77"/>
      <c r="AE5" s="77"/>
      <c r="AF5" s="77"/>
      <c r="AG5" s="77"/>
      <c r="AH5" s="77"/>
      <c r="AI5" s="77"/>
      <c r="AJ5" s="77"/>
    </row>
    <row r="6" spans="1:36" ht="13.5" x14ac:dyDescent="0.7">
      <c r="A6" s="77" t="s">
        <v>841</v>
      </c>
      <c r="B6" s="77"/>
      <c r="C6" s="77"/>
      <c r="D6" s="77"/>
      <c r="E6" s="77"/>
      <c r="F6" s="77"/>
      <c r="G6" s="77"/>
      <c r="H6" s="77"/>
      <c r="I6" s="77"/>
      <c r="J6" s="77"/>
      <c r="K6" s="77"/>
      <c r="L6" s="77"/>
      <c r="M6" s="77"/>
      <c r="N6" s="77"/>
      <c r="O6" s="77"/>
      <c r="P6" s="77"/>
      <c r="Q6" s="77"/>
      <c r="R6" s="77"/>
      <c r="S6" s="77"/>
      <c r="T6" s="77"/>
      <c r="U6" s="77"/>
      <c r="V6" s="77"/>
      <c r="W6" s="77"/>
      <c r="X6" s="77"/>
      <c r="Y6" s="77"/>
      <c r="Z6" s="77"/>
      <c r="AA6" s="77"/>
      <c r="AB6" s="77"/>
      <c r="AC6" s="77"/>
      <c r="AD6" s="77"/>
      <c r="AE6" s="77"/>
      <c r="AF6" s="77"/>
      <c r="AG6" s="77"/>
      <c r="AH6" s="77"/>
      <c r="AI6" s="77"/>
      <c r="AJ6" s="77"/>
    </row>
    <row r="7" spans="1:36" ht="13.5" x14ac:dyDescent="0.7">
      <c r="A7" s="77" t="s">
        <v>842</v>
      </c>
      <c r="B7" s="77"/>
      <c r="C7" s="77"/>
      <c r="D7" s="77"/>
      <c r="E7" s="77"/>
      <c r="F7" s="77"/>
      <c r="G7" s="77"/>
      <c r="H7" s="77"/>
      <c r="I7" s="77"/>
      <c r="J7" s="77"/>
      <c r="K7" s="77"/>
      <c r="L7" s="77"/>
      <c r="M7" s="77"/>
      <c r="N7" s="77"/>
      <c r="O7" s="77"/>
      <c r="P7" s="77"/>
      <c r="Q7" s="77"/>
      <c r="R7" s="77"/>
      <c r="S7" s="77"/>
      <c r="T7" s="77"/>
      <c r="U7" s="77"/>
      <c r="V7" s="77"/>
      <c r="W7" s="77"/>
      <c r="X7" s="77"/>
      <c r="Y7" s="77"/>
      <c r="Z7" s="77"/>
      <c r="AA7" s="77"/>
      <c r="AB7" s="77"/>
      <c r="AC7" s="77"/>
      <c r="AD7" s="77"/>
      <c r="AE7" s="77"/>
      <c r="AF7" s="77"/>
      <c r="AG7" s="77"/>
      <c r="AH7" s="77"/>
      <c r="AI7" s="77"/>
      <c r="AJ7" s="77"/>
    </row>
    <row r="8" spans="1:36" ht="13.5" x14ac:dyDescent="0.7">
      <c r="A8" s="77">
        <f>1650*0.25</f>
        <v>412.5</v>
      </c>
      <c r="B8" s="77" t="s">
        <v>843</v>
      </c>
      <c r="C8" s="77"/>
      <c r="D8" s="77"/>
      <c r="E8" s="77"/>
      <c r="F8" s="77"/>
      <c r="G8" s="77"/>
      <c r="H8" s="77"/>
      <c r="I8" s="77"/>
      <c r="J8" s="77"/>
      <c r="K8" s="77"/>
      <c r="L8" s="77"/>
      <c r="M8" s="77"/>
      <c r="N8" s="77"/>
      <c r="O8" s="77"/>
      <c r="P8" s="77"/>
      <c r="Q8" s="77"/>
      <c r="R8" s="77"/>
      <c r="S8" s="77"/>
      <c r="T8" s="77"/>
      <c r="U8" s="77"/>
      <c r="V8" s="77"/>
      <c r="W8" s="77"/>
      <c r="X8" s="77"/>
      <c r="Y8" s="77"/>
      <c r="Z8" s="77"/>
      <c r="AA8" s="77"/>
      <c r="AB8" s="77"/>
      <c r="AC8" s="77"/>
      <c r="AD8" s="77"/>
      <c r="AE8" s="77"/>
      <c r="AF8" s="77"/>
      <c r="AG8" s="77"/>
      <c r="AH8" s="77"/>
      <c r="AI8" s="77"/>
      <c r="AJ8" s="77"/>
    </row>
    <row r="9" spans="1:36" ht="13.5" x14ac:dyDescent="0.7">
      <c r="A9" s="77"/>
      <c r="B9" s="77"/>
      <c r="C9" s="77"/>
      <c r="D9" s="77"/>
      <c r="E9" s="77"/>
      <c r="F9" s="77"/>
      <c r="G9" s="77"/>
      <c r="H9" s="77"/>
      <c r="I9" s="77"/>
      <c r="J9" s="77"/>
      <c r="K9" s="77"/>
      <c r="L9" s="77"/>
      <c r="M9" s="77"/>
      <c r="N9" s="77"/>
      <c r="O9" s="77"/>
      <c r="P9" s="77"/>
      <c r="Q9" s="77"/>
      <c r="R9" s="77"/>
      <c r="S9" s="77"/>
      <c r="T9" s="77"/>
      <c r="U9" s="77"/>
      <c r="V9" s="77"/>
      <c r="W9" s="77"/>
      <c r="X9" s="77"/>
      <c r="Y9" s="77"/>
      <c r="Z9" s="77"/>
      <c r="AA9" s="77"/>
      <c r="AB9" s="77"/>
      <c r="AC9" s="77"/>
      <c r="AD9" s="77"/>
      <c r="AE9" s="77"/>
      <c r="AF9" s="77"/>
      <c r="AG9" s="77"/>
      <c r="AH9" s="77"/>
      <c r="AI9" s="77"/>
      <c r="AJ9" s="77"/>
    </row>
    <row r="10" spans="1:36" ht="13.5" x14ac:dyDescent="0.7">
      <c r="A10" s="77" t="s">
        <v>846</v>
      </c>
      <c r="B10" s="77" t="s">
        <v>847</v>
      </c>
      <c r="C10" s="77" t="s">
        <v>848</v>
      </c>
      <c r="D10" s="77" t="s">
        <v>849</v>
      </c>
      <c r="E10" s="77"/>
      <c r="F10" s="77"/>
      <c r="G10" s="77"/>
      <c r="H10" s="77"/>
      <c r="I10" s="77"/>
      <c r="J10" s="77"/>
      <c r="K10" s="77"/>
      <c r="L10" s="77"/>
      <c r="M10" s="77"/>
      <c r="N10" s="77"/>
      <c r="O10" s="77"/>
      <c r="P10" s="77"/>
      <c r="Q10" s="77"/>
      <c r="R10" s="77"/>
      <c r="S10" s="77"/>
      <c r="T10" s="77"/>
      <c r="U10" s="77"/>
      <c r="V10" s="77"/>
      <c r="W10" s="77"/>
      <c r="X10" s="77"/>
      <c r="Y10" s="77"/>
      <c r="Z10" s="77"/>
      <c r="AA10" s="77"/>
      <c r="AB10" s="77"/>
      <c r="AC10" s="77"/>
      <c r="AD10" s="77"/>
      <c r="AE10" s="77"/>
      <c r="AF10" s="77"/>
      <c r="AG10" s="77"/>
      <c r="AH10" s="77"/>
      <c r="AI10" s="77"/>
      <c r="AJ10" s="77"/>
    </row>
    <row r="11" spans="1:36" ht="13.5" x14ac:dyDescent="0.7">
      <c r="A11" s="87">
        <v>1</v>
      </c>
      <c r="B11" s="87">
        <v>0.75</v>
      </c>
      <c r="C11" s="87">
        <v>0.5</v>
      </c>
      <c r="D11" s="87">
        <v>0</v>
      </c>
      <c r="E11" s="77"/>
      <c r="F11" s="77"/>
      <c r="G11" s="77"/>
      <c r="H11" s="77"/>
      <c r="I11" s="77"/>
      <c r="J11" s="77"/>
      <c r="K11" s="77"/>
      <c r="L11" s="77"/>
      <c r="M11" s="77"/>
      <c r="N11" s="77"/>
      <c r="O11" s="77"/>
      <c r="P11" s="77"/>
      <c r="Q11" s="77"/>
      <c r="R11" s="77"/>
      <c r="S11" s="77"/>
      <c r="T11" s="77"/>
      <c r="U11" s="77"/>
      <c r="V11" s="77"/>
      <c r="W11" s="77"/>
      <c r="X11" s="77"/>
      <c r="Y11" s="77"/>
      <c r="Z11" s="77"/>
      <c r="AA11" s="77"/>
      <c r="AB11" s="77"/>
      <c r="AC11" s="77"/>
      <c r="AD11" s="77"/>
      <c r="AE11" s="77"/>
      <c r="AF11" s="77"/>
      <c r="AG11" s="77"/>
      <c r="AH11" s="77"/>
      <c r="AI11" s="77"/>
      <c r="AJ11" s="77"/>
    </row>
    <row r="12" spans="1:36" ht="13.5" x14ac:dyDescent="0.7">
      <c r="A12" s="77"/>
      <c r="B12" s="77"/>
      <c r="C12" s="77"/>
      <c r="D12" s="77"/>
      <c r="E12" s="77"/>
      <c r="F12" s="77"/>
      <c r="G12" s="77"/>
      <c r="H12" s="77"/>
      <c r="I12" s="77"/>
      <c r="J12" s="77"/>
      <c r="K12" s="77"/>
      <c r="L12" s="77"/>
      <c r="M12" s="77"/>
      <c r="N12" s="77"/>
      <c r="O12" s="77"/>
      <c r="P12" s="77"/>
      <c r="Q12" s="77"/>
      <c r="R12" s="77"/>
      <c r="S12" s="77"/>
      <c r="T12" s="77"/>
      <c r="U12" s="77"/>
      <c r="V12" s="77"/>
      <c r="W12" s="77"/>
      <c r="X12" s="77"/>
      <c r="Y12" s="77"/>
      <c r="Z12" s="77"/>
      <c r="AA12" s="77"/>
      <c r="AB12" s="77"/>
      <c r="AC12" s="77"/>
      <c r="AD12" s="77"/>
      <c r="AE12" s="77"/>
      <c r="AF12" s="77"/>
      <c r="AG12" s="77"/>
      <c r="AH12" s="77"/>
      <c r="AI12" s="77"/>
      <c r="AJ12" s="77"/>
    </row>
    <row r="13" spans="1:36" ht="13.5" x14ac:dyDescent="0.7">
      <c r="A13" s="76" t="s">
        <v>674</v>
      </c>
      <c r="B13" s="80"/>
      <c r="C13" s="80"/>
      <c r="D13" s="80"/>
      <c r="E13" s="80"/>
      <c r="F13" s="80"/>
      <c r="G13" s="80"/>
      <c r="H13" s="80"/>
      <c r="I13" s="80"/>
      <c r="J13" s="80"/>
      <c r="K13" s="80"/>
      <c r="L13" s="80"/>
      <c r="M13" s="80"/>
      <c r="N13" s="80"/>
      <c r="O13" s="80"/>
      <c r="P13" s="80"/>
      <c r="Q13" s="80"/>
      <c r="R13" s="80"/>
      <c r="S13" s="80"/>
      <c r="T13" s="80"/>
      <c r="U13" s="80"/>
      <c r="V13" s="80"/>
      <c r="W13" s="80"/>
      <c r="X13" s="80"/>
      <c r="Y13" s="80"/>
      <c r="Z13" s="80"/>
      <c r="AA13" s="80"/>
      <c r="AB13" s="80"/>
      <c r="AC13" s="80"/>
      <c r="AD13" s="80"/>
      <c r="AE13" s="80"/>
      <c r="AF13" s="80"/>
      <c r="AG13" s="80"/>
      <c r="AH13" s="80"/>
      <c r="AI13" s="80"/>
      <c r="AJ13" s="80"/>
    </row>
    <row r="14" spans="1:36" ht="13.5" x14ac:dyDescent="0.7">
      <c r="A14" s="81" t="s">
        <v>675</v>
      </c>
      <c r="B14" s="81"/>
      <c r="C14" s="81"/>
      <c r="D14" s="81"/>
      <c r="E14" s="81"/>
      <c r="F14" s="81"/>
      <c r="G14" s="81"/>
      <c r="H14" s="81"/>
      <c r="I14" s="81"/>
      <c r="J14" s="81"/>
      <c r="K14" s="81"/>
      <c r="L14" s="81"/>
      <c r="M14" s="81"/>
      <c r="N14" s="82"/>
      <c r="O14" s="82"/>
      <c r="P14" s="82"/>
      <c r="Q14" s="82"/>
      <c r="R14" s="82"/>
      <c r="S14" s="82"/>
      <c r="T14" s="82"/>
      <c r="U14" s="82"/>
      <c r="V14" s="82"/>
      <c r="W14" s="82"/>
      <c r="X14" s="82"/>
      <c r="Y14" s="82"/>
      <c r="Z14" s="82"/>
      <c r="AA14" s="82"/>
      <c r="AB14" s="82"/>
      <c r="AC14" s="82"/>
      <c r="AD14" s="82"/>
      <c r="AE14" s="82"/>
      <c r="AF14" s="82"/>
      <c r="AG14" s="82"/>
      <c r="AH14" s="82"/>
      <c r="AI14" s="82"/>
      <c r="AJ14" s="82"/>
    </row>
    <row r="15" spans="1:36" ht="13.5" x14ac:dyDescent="0.7">
      <c r="A15" s="83" t="s">
        <v>676</v>
      </c>
      <c r="B15" s="77"/>
      <c r="C15" s="77"/>
      <c r="D15" s="77"/>
      <c r="E15" s="77"/>
      <c r="F15" s="77"/>
      <c r="G15" s="77"/>
      <c r="H15" s="77"/>
      <c r="I15" s="77"/>
      <c r="J15" s="77"/>
      <c r="K15" s="77"/>
      <c r="L15" s="77"/>
      <c r="M15" s="77"/>
      <c r="N15" s="77"/>
      <c r="O15" s="77"/>
      <c r="P15" s="77"/>
      <c r="Q15" s="77"/>
      <c r="R15" s="77"/>
      <c r="S15" s="77"/>
      <c r="T15" s="77"/>
      <c r="U15" s="77"/>
      <c r="V15" s="77"/>
      <c r="W15" s="77"/>
      <c r="X15" s="77"/>
      <c r="Y15" s="77"/>
      <c r="Z15" s="77"/>
      <c r="AA15" s="77"/>
      <c r="AB15" s="77"/>
      <c r="AC15" s="77"/>
      <c r="AD15" s="77"/>
      <c r="AE15" s="77"/>
      <c r="AF15" s="77"/>
      <c r="AG15" s="77"/>
      <c r="AH15" s="77"/>
      <c r="AI15" s="77"/>
      <c r="AJ15" s="77"/>
    </row>
    <row r="16" spans="1:36" ht="13.5" x14ac:dyDescent="0.7">
      <c r="A16" s="84" t="s">
        <v>677</v>
      </c>
      <c r="B16" s="77"/>
      <c r="C16" s="77"/>
      <c r="D16" s="77"/>
      <c r="E16" s="77"/>
      <c r="F16" s="77"/>
      <c r="G16" s="77"/>
      <c r="H16" s="77"/>
      <c r="I16" s="77"/>
      <c r="J16" s="77"/>
      <c r="K16" s="77"/>
      <c r="L16" s="77"/>
      <c r="M16" s="77"/>
      <c r="N16" s="77"/>
      <c r="O16" s="77"/>
      <c r="P16" s="77"/>
      <c r="Q16" s="77"/>
      <c r="R16" s="77"/>
      <c r="S16" s="77"/>
      <c r="T16" s="77"/>
      <c r="U16" s="77"/>
      <c r="V16" s="77"/>
      <c r="W16" s="77"/>
      <c r="X16" s="77"/>
      <c r="Y16" s="77"/>
      <c r="Z16" s="77"/>
      <c r="AA16" s="77"/>
      <c r="AB16" s="77"/>
      <c r="AC16" s="77"/>
      <c r="AD16" s="77"/>
      <c r="AE16" s="77"/>
      <c r="AF16" s="77"/>
      <c r="AG16" s="77"/>
      <c r="AH16" s="77"/>
      <c r="AI16" s="77"/>
      <c r="AJ16" s="77"/>
    </row>
    <row r="17" spans="1:36" ht="13.5" x14ac:dyDescent="0.7">
      <c r="A17" s="85"/>
      <c r="B17" s="77"/>
      <c r="C17" s="77"/>
      <c r="D17" s="77"/>
      <c r="E17" s="77"/>
      <c r="F17" s="77"/>
      <c r="G17" s="77"/>
      <c r="H17" s="77"/>
      <c r="I17" s="77"/>
      <c r="J17" s="77"/>
      <c r="K17" s="77"/>
      <c r="L17" s="77"/>
      <c r="M17" s="77"/>
      <c r="N17" s="77"/>
      <c r="O17" s="77"/>
      <c r="P17" s="77"/>
      <c r="Q17" s="77"/>
      <c r="R17" s="77"/>
      <c r="S17" s="77"/>
      <c r="T17" s="77"/>
      <c r="U17" s="77"/>
      <c r="V17" s="77"/>
      <c r="W17" s="77"/>
      <c r="X17" s="77"/>
      <c r="Y17" s="77"/>
      <c r="Z17" s="77"/>
      <c r="AA17" s="77"/>
      <c r="AB17" s="77"/>
      <c r="AC17" s="77"/>
      <c r="AD17" s="77"/>
      <c r="AE17" s="77"/>
      <c r="AF17" s="77"/>
      <c r="AG17" s="77"/>
      <c r="AH17" s="77"/>
      <c r="AI17" s="77"/>
      <c r="AJ17" s="77"/>
    </row>
    <row r="18" spans="1:36" ht="13.5" x14ac:dyDescent="0.7">
      <c r="A18" s="85"/>
      <c r="B18" s="77"/>
      <c r="C18" s="77"/>
      <c r="D18" s="77"/>
      <c r="E18" s="77"/>
      <c r="F18" s="77"/>
      <c r="G18" s="77"/>
      <c r="H18" s="77"/>
      <c r="I18" s="77"/>
      <c r="J18" s="77"/>
      <c r="K18" s="77"/>
      <c r="L18" s="77"/>
      <c r="M18" s="77"/>
      <c r="N18" s="77"/>
      <c r="O18" s="77"/>
      <c r="P18" s="77"/>
      <c r="Q18" s="77"/>
      <c r="R18" s="77"/>
      <c r="S18" s="77"/>
      <c r="T18" s="77"/>
      <c r="U18" s="77"/>
      <c r="V18" s="77"/>
      <c r="W18" s="77"/>
      <c r="X18" s="77"/>
      <c r="Y18" s="77"/>
      <c r="Z18" s="77"/>
      <c r="AA18" s="77"/>
      <c r="AB18" s="77"/>
      <c r="AC18" s="77"/>
      <c r="AD18" s="77"/>
      <c r="AE18" s="77"/>
      <c r="AF18" s="77"/>
      <c r="AG18" s="77"/>
      <c r="AH18" s="77"/>
      <c r="AI18" s="77"/>
      <c r="AJ18" s="77"/>
    </row>
    <row r="19" spans="1:36" ht="13.5" x14ac:dyDescent="0.7">
      <c r="A19" s="85"/>
      <c r="B19" s="77"/>
      <c r="C19" s="77"/>
      <c r="D19" s="77"/>
      <c r="E19" s="77"/>
      <c r="F19" s="77"/>
      <c r="G19" s="77"/>
      <c r="H19" s="77"/>
      <c r="I19" s="77"/>
      <c r="J19" s="77"/>
      <c r="K19" s="77"/>
      <c r="L19" s="77"/>
      <c r="M19" s="77"/>
      <c r="N19" s="77"/>
      <c r="O19" s="77"/>
      <c r="P19" s="77"/>
      <c r="Q19" s="77"/>
      <c r="R19" s="77"/>
      <c r="S19" s="77"/>
      <c r="T19" s="77"/>
      <c r="U19" s="77"/>
      <c r="V19" s="77"/>
      <c r="W19" s="77"/>
      <c r="X19" s="77"/>
      <c r="Y19" s="77"/>
      <c r="Z19" s="77"/>
      <c r="AA19" s="77"/>
      <c r="AB19" s="77"/>
      <c r="AC19" s="77"/>
      <c r="AD19" s="77"/>
      <c r="AE19" s="77"/>
      <c r="AF19" s="77"/>
      <c r="AG19" s="77"/>
      <c r="AH19" s="77"/>
      <c r="AI19" s="77"/>
      <c r="AJ19" s="77"/>
    </row>
    <row r="20" spans="1:36" ht="13.5" x14ac:dyDescent="0.7">
      <c r="A20" s="85"/>
      <c r="B20" s="77"/>
      <c r="C20" s="77"/>
      <c r="D20" s="77"/>
      <c r="E20" s="77"/>
      <c r="F20" s="77"/>
      <c r="G20" s="77"/>
      <c r="H20" s="77"/>
      <c r="I20" s="77"/>
      <c r="J20" s="77"/>
      <c r="K20" s="77"/>
      <c r="L20" s="77"/>
      <c r="M20" s="77"/>
      <c r="N20" s="77"/>
      <c r="O20" s="77"/>
      <c r="P20" s="77"/>
      <c r="Q20" s="77"/>
      <c r="R20" s="77"/>
      <c r="S20" s="77"/>
      <c r="T20" s="77"/>
      <c r="U20" s="77"/>
      <c r="V20" s="77"/>
      <c r="W20" s="77"/>
      <c r="X20" s="77"/>
      <c r="Y20" s="77"/>
      <c r="Z20" s="77"/>
      <c r="AA20" s="77"/>
      <c r="AB20" s="77"/>
      <c r="AC20" s="77"/>
      <c r="AD20" s="77"/>
      <c r="AE20" s="77"/>
      <c r="AF20" s="77"/>
      <c r="AG20" s="77"/>
      <c r="AH20" s="77"/>
      <c r="AI20" s="77"/>
      <c r="AJ20" s="77"/>
    </row>
    <row r="21" spans="1:36" ht="13.5" x14ac:dyDescent="0.7">
      <c r="A21" s="85"/>
      <c r="B21" s="77"/>
      <c r="C21" s="77"/>
      <c r="D21" s="77"/>
      <c r="E21" s="77"/>
      <c r="F21" s="77"/>
      <c r="G21" s="77"/>
      <c r="H21" s="77"/>
      <c r="I21" s="77"/>
      <c r="J21" s="77"/>
      <c r="K21" s="77"/>
      <c r="L21" s="77"/>
      <c r="M21" s="77"/>
      <c r="N21" s="77"/>
      <c r="O21" s="77"/>
      <c r="P21" s="77"/>
      <c r="Q21" s="77"/>
      <c r="R21" s="77"/>
      <c r="S21" s="77"/>
      <c r="T21" s="77"/>
      <c r="U21" s="77"/>
      <c r="V21" s="77"/>
      <c r="W21" s="77"/>
      <c r="X21" s="77"/>
      <c r="Y21" s="77"/>
      <c r="Z21" s="77"/>
      <c r="AA21" s="77"/>
      <c r="AB21" s="77"/>
      <c r="AC21" s="77"/>
      <c r="AD21" s="77"/>
      <c r="AE21" s="77"/>
      <c r="AF21" s="77"/>
      <c r="AG21" s="77"/>
      <c r="AH21" s="77"/>
      <c r="AI21" s="77"/>
      <c r="AJ21" s="77"/>
    </row>
    <row r="22" spans="1:36" ht="13.5" x14ac:dyDescent="0.7">
      <c r="A22" s="85"/>
      <c r="B22" s="77"/>
      <c r="C22" s="77"/>
      <c r="D22" s="77"/>
      <c r="E22" s="77"/>
      <c r="F22" s="77"/>
      <c r="G22" s="77"/>
      <c r="H22" s="77"/>
      <c r="I22" s="77"/>
      <c r="J22" s="77"/>
      <c r="K22" s="77"/>
      <c r="L22" s="77"/>
      <c r="M22" s="77"/>
      <c r="N22" s="77"/>
      <c r="O22" s="77"/>
      <c r="P22" s="77"/>
      <c r="Q22" s="77"/>
      <c r="R22" s="77"/>
      <c r="S22" s="77"/>
      <c r="T22" s="77"/>
      <c r="U22" s="77"/>
      <c r="V22" s="77"/>
      <c r="W22" s="77"/>
      <c r="X22" s="77"/>
      <c r="Y22" s="77"/>
      <c r="Z22" s="77"/>
      <c r="AA22" s="77"/>
      <c r="AB22" s="77"/>
      <c r="AC22" s="77"/>
      <c r="AD22" s="77"/>
      <c r="AE22" s="77"/>
      <c r="AF22" s="77"/>
      <c r="AG22" s="77"/>
      <c r="AH22" s="77"/>
      <c r="AI22" s="77"/>
      <c r="AJ22" s="77"/>
    </row>
    <row r="23" spans="1:36" ht="13.5" x14ac:dyDescent="0.7">
      <c r="A23" s="85"/>
      <c r="B23" s="77"/>
      <c r="C23" s="77"/>
      <c r="D23" s="77"/>
      <c r="E23" s="77"/>
      <c r="F23" s="77"/>
      <c r="G23" s="77"/>
      <c r="H23" s="77"/>
      <c r="I23" s="77"/>
      <c r="J23" s="77"/>
      <c r="K23" s="77"/>
      <c r="L23" s="77"/>
      <c r="M23" s="77"/>
      <c r="N23" s="77"/>
      <c r="O23" s="77"/>
      <c r="P23" s="77"/>
      <c r="Q23" s="77"/>
      <c r="R23" s="77"/>
      <c r="S23" s="77"/>
      <c r="T23" s="77"/>
      <c r="U23" s="77"/>
      <c r="V23" s="77"/>
      <c r="W23" s="77"/>
      <c r="X23" s="77"/>
      <c r="Y23" s="77"/>
      <c r="Z23" s="77"/>
      <c r="AA23" s="77"/>
      <c r="AB23" s="77"/>
      <c r="AC23" s="77"/>
      <c r="AD23" s="77"/>
      <c r="AE23" s="77"/>
      <c r="AF23" s="77"/>
      <c r="AG23" s="77"/>
      <c r="AH23" s="77"/>
      <c r="AI23" s="77"/>
      <c r="AJ23" s="77"/>
    </row>
    <row r="24" spans="1:36" ht="13.5" x14ac:dyDescent="0.7">
      <c r="A24" s="85"/>
      <c r="B24" s="77"/>
      <c r="C24" s="77"/>
      <c r="D24" s="77"/>
      <c r="E24" s="77"/>
      <c r="F24" s="77"/>
      <c r="G24" s="77"/>
      <c r="H24" s="77"/>
      <c r="I24" s="77"/>
      <c r="J24" s="77"/>
      <c r="K24" s="77"/>
      <c r="L24" s="77"/>
      <c r="M24" s="77"/>
      <c r="N24" s="77"/>
      <c r="O24" s="77"/>
      <c r="P24" s="77"/>
      <c r="Q24" s="77"/>
      <c r="R24" s="77"/>
      <c r="S24" s="77"/>
      <c r="T24" s="77"/>
      <c r="U24" s="77"/>
      <c r="V24" s="77"/>
      <c r="W24" s="77"/>
      <c r="X24" s="77"/>
      <c r="Y24" s="77"/>
      <c r="Z24" s="77"/>
      <c r="AA24" s="77"/>
      <c r="AB24" s="77"/>
      <c r="AC24" s="77"/>
      <c r="AD24" s="77"/>
      <c r="AE24" s="77"/>
      <c r="AF24" s="77"/>
      <c r="AG24" s="77"/>
      <c r="AH24" s="77"/>
      <c r="AI24" s="77"/>
      <c r="AJ24" s="77"/>
    </row>
    <row r="25" spans="1:36" ht="13.5" x14ac:dyDescent="0.7">
      <c r="A25" s="85"/>
      <c r="B25" s="77"/>
      <c r="C25" s="77"/>
      <c r="D25" s="77"/>
      <c r="E25" s="77"/>
      <c r="F25" s="77"/>
      <c r="G25" s="77"/>
      <c r="H25" s="77"/>
      <c r="I25" s="77"/>
      <c r="J25" s="77"/>
      <c r="K25" s="77"/>
      <c r="L25" s="77"/>
      <c r="M25" s="77"/>
      <c r="N25" s="77"/>
      <c r="O25" s="77"/>
      <c r="P25" s="77"/>
      <c r="Q25" s="77"/>
      <c r="R25" s="77"/>
      <c r="S25" s="77"/>
      <c r="T25" s="77"/>
      <c r="U25" s="77"/>
      <c r="V25" s="77"/>
      <c r="W25" s="77"/>
      <c r="X25" s="77"/>
      <c r="Y25" s="77"/>
      <c r="Z25" s="77"/>
      <c r="AA25" s="77"/>
      <c r="AB25" s="77"/>
      <c r="AC25" s="77"/>
      <c r="AD25" s="77"/>
      <c r="AE25" s="77"/>
      <c r="AF25" s="77"/>
      <c r="AG25" s="77"/>
      <c r="AH25" s="77"/>
      <c r="AI25" s="77"/>
      <c r="AJ25" s="77"/>
    </row>
    <row r="26" spans="1:36" ht="13.5" x14ac:dyDescent="0.7">
      <c r="A26" s="85"/>
      <c r="B26" s="77"/>
      <c r="C26" s="77"/>
      <c r="D26" s="77"/>
      <c r="E26" s="77"/>
      <c r="F26" s="77"/>
      <c r="G26" s="77"/>
      <c r="H26" s="77"/>
      <c r="I26" s="77"/>
      <c r="J26" s="77"/>
      <c r="K26" s="77"/>
      <c r="L26" s="77"/>
      <c r="M26" s="77"/>
      <c r="N26" s="77"/>
      <c r="O26" s="77"/>
      <c r="P26" s="77"/>
      <c r="Q26" s="77"/>
      <c r="R26" s="77"/>
      <c r="S26" s="77"/>
      <c r="T26" s="77"/>
      <c r="U26" s="77"/>
      <c r="V26" s="77"/>
      <c r="W26" s="77"/>
      <c r="X26" s="77"/>
      <c r="Y26" s="77"/>
      <c r="Z26" s="77"/>
      <c r="AA26" s="77"/>
      <c r="AB26" s="77"/>
      <c r="AC26" s="77"/>
      <c r="AD26" s="77"/>
      <c r="AE26" s="77"/>
      <c r="AF26" s="77"/>
      <c r="AG26" s="77"/>
      <c r="AH26" s="77"/>
      <c r="AI26" s="77"/>
      <c r="AJ26" s="77"/>
    </row>
    <row r="27" spans="1:36" ht="13.5" x14ac:dyDescent="0.7">
      <c r="A27" s="85"/>
      <c r="B27" s="77"/>
      <c r="C27" s="77"/>
      <c r="D27" s="77"/>
      <c r="E27" s="77"/>
      <c r="F27" s="77"/>
      <c r="G27" s="77"/>
      <c r="H27" s="77"/>
      <c r="I27" s="77"/>
      <c r="J27" s="77"/>
      <c r="K27" s="77"/>
      <c r="L27" s="77"/>
      <c r="M27" s="77"/>
      <c r="N27" s="77"/>
      <c r="O27" s="77"/>
      <c r="P27" s="77"/>
      <c r="Q27" s="77"/>
      <c r="R27" s="77"/>
      <c r="S27" s="77"/>
      <c r="T27" s="77"/>
      <c r="U27" s="77"/>
      <c r="V27" s="77"/>
      <c r="W27" s="77"/>
      <c r="X27" s="77"/>
      <c r="Y27" s="77"/>
      <c r="Z27" s="77"/>
      <c r="AA27" s="77"/>
      <c r="AB27" s="77"/>
      <c r="AC27" s="77"/>
      <c r="AD27" s="77"/>
      <c r="AE27" s="77"/>
      <c r="AF27" s="77"/>
      <c r="AG27" s="77"/>
      <c r="AH27" s="77"/>
      <c r="AI27" s="77"/>
      <c r="AJ27" s="77"/>
    </row>
    <row r="28" spans="1:36" ht="13.5" x14ac:dyDescent="0.7">
      <c r="A28" s="85"/>
      <c r="B28" s="77"/>
      <c r="C28" s="77"/>
      <c r="D28" s="77"/>
      <c r="E28" s="77"/>
      <c r="F28" s="77"/>
      <c r="G28" s="77"/>
      <c r="H28" s="77"/>
      <c r="I28" s="77"/>
      <c r="J28" s="77"/>
      <c r="K28" s="77"/>
      <c r="L28" s="77"/>
      <c r="M28" s="77"/>
      <c r="N28" s="77"/>
      <c r="O28" s="77"/>
      <c r="P28" s="77"/>
      <c r="Q28" s="77"/>
      <c r="R28" s="77"/>
      <c r="S28" s="77"/>
      <c r="T28" s="77"/>
      <c r="U28" s="77"/>
      <c r="V28" s="77"/>
      <c r="W28" s="77"/>
      <c r="X28" s="77"/>
      <c r="Y28" s="77"/>
      <c r="Z28" s="77"/>
      <c r="AA28" s="77"/>
      <c r="AB28" s="77"/>
      <c r="AC28" s="77"/>
      <c r="AD28" s="77"/>
      <c r="AE28" s="77"/>
      <c r="AF28" s="77"/>
      <c r="AG28" s="77"/>
      <c r="AH28" s="77"/>
      <c r="AI28" s="77"/>
      <c r="AJ28" s="77"/>
    </row>
    <row r="29" spans="1:36" ht="13.5" x14ac:dyDescent="0.7">
      <c r="A29" s="85"/>
      <c r="B29" s="77"/>
      <c r="C29" s="77"/>
      <c r="D29" s="77"/>
      <c r="E29" s="77"/>
      <c r="F29" s="77"/>
      <c r="G29" s="77"/>
      <c r="H29" s="77"/>
      <c r="I29" s="77"/>
      <c r="J29" s="77"/>
      <c r="K29" s="77"/>
      <c r="L29" s="77"/>
      <c r="M29" s="77"/>
      <c r="N29" s="77"/>
      <c r="O29" s="77"/>
      <c r="P29" s="77"/>
      <c r="Q29" s="77"/>
      <c r="R29" s="77"/>
      <c r="S29" s="77"/>
      <c r="T29" s="77"/>
      <c r="U29" s="77"/>
      <c r="V29" s="77"/>
      <c r="W29" s="77"/>
      <c r="X29" s="77"/>
      <c r="Y29" s="77"/>
      <c r="Z29" s="77"/>
      <c r="AA29" s="77"/>
      <c r="AB29" s="77"/>
      <c r="AC29" s="77"/>
      <c r="AD29" s="77"/>
      <c r="AE29" s="77"/>
      <c r="AF29" s="77"/>
      <c r="AG29" s="77"/>
      <c r="AH29" s="77"/>
      <c r="AI29" s="77"/>
      <c r="AJ29" s="77"/>
    </row>
    <row r="30" spans="1:36" ht="13.5" x14ac:dyDescent="0.7">
      <c r="A30" s="85"/>
      <c r="B30" s="77"/>
      <c r="C30" s="77"/>
      <c r="D30" s="77"/>
      <c r="E30" s="77"/>
      <c r="F30" s="77"/>
      <c r="G30" s="77"/>
      <c r="H30" s="77"/>
      <c r="I30" s="77"/>
      <c r="J30" s="77"/>
      <c r="K30" s="77"/>
      <c r="L30" s="77"/>
      <c r="M30" s="77"/>
      <c r="N30" s="77"/>
      <c r="O30" s="77"/>
      <c r="P30" s="77"/>
      <c r="Q30" s="77"/>
      <c r="R30" s="77"/>
      <c r="S30" s="77"/>
      <c r="T30" s="77"/>
      <c r="U30" s="77"/>
      <c r="V30" s="77"/>
      <c r="W30" s="77"/>
      <c r="X30" s="77"/>
      <c r="Y30" s="77"/>
      <c r="Z30" s="77"/>
      <c r="AA30" s="77"/>
      <c r="AB30" s="77"/>
      <c r="AC30" s="77"/>
      <c r="AD30" s="77"/>
      <c r="AE30" s="77"/>
      <c r="AF30" s="77"/>
      <c r="AG30" s="77"/>
      <c r="AH30" s="77"/>
      <c r="AI30" s="77"/>
      <c r="AJ30" s="77"/>
    </row>
    <row r="31" spans="1:36" ht="13.5" x14ac:dyDescent="0.7">
      <c r="A31" s="85"/>
      <c r="B31" s="77"/>
      <c r="C31" s="77"/>
      <c r="D31" s="77"/>
      <c r="E31" s="77"/>
      <c r="F31" s="77"/>
      <c r="G31" s="77"/>
      <c r="H31" s="77"/>
      <c r="I31" s="77"/>
      <c r="J31" s="77"/>
      <c r="K31" s="77"/>
      <c r="L31" s="77"/>
      <c r="M31" s="77"/>
      <c r="N31" s="77"/>
      <c r="O31" s="77"/>
      <c r="P31" s="77"/>
      <c r="Q31" s="77"/>
      <c r="R31" s="77"/>
      <c r="S31" s="77"/>
      <c r="T31" s="77"/>
      <c r="U31" s="77"/>
      <c r="V31" s="77"/>
      <c r="W31" s="77"/>
      <c r="X31" s="77"/>
      <c r="Y31" s="77"/>
      <c r="Z31" s="77"/>
      <c r="AA31" s="77"/>
      <c r="AB31" s="77"/>
      <c r="AC31" s="77"/>
      <c r="AD31" s="77"/>
      <c r="AE31" s="77"/>
      <c r="AF31" s="77"/>
      <c r="AG31" s="77"/>
      <c r="AH31" s="77"/>
      <c r="AI31" s="77"/>
      <c r="AJ31" s="77"/>
    </row>
    <row r="32" spans="1:36" ht="13.5" x14ac:dyDescent="0.7">
      <c r="A32" s="85"/>
      <c r="B32" s="77"/>
      <c r="C32" s="77"/>
      <c r="D32" s="77"/>
      <c r="E32" s="77"/>
      <c r="F32" s="77"/>
      <c r="G32" s="77"/>
      <c r="H32" s="77"/>
      <c r="I32" s="77"/>
      <c r="J32" s="77"/>
      <c r="K32" s="77"/>
      <c r="L32" s="77"/>
      <c r="M32" s="77"/>
      <c r="N32" s="77"/>
      <c r="O32" s="77"/>
      <c r="P32" s="77"/>
      <c r="Q32" s="77"/>
      <c r="R32" s="77"/>
      <c r="S32" s="77"/>
      <c r="T32" s="77"/>
      <c r="U32" s="77"/>
      <c r="V32" s="77"/>
      <c r="W32" s="77"/>
      <c r="X32" s="77"/>
      <c r="Y32" s="77"/>
      <c r="Z32" s="77"/>
      <c r="AA32" s="77"/>
      <c r="AB32" s="77"/>
      <c r="AC32" s="77"/>
      <c r="AD32" s="77"/>
      <c r="AE32" s="77"/>
      <c r="AF32" s="77"/>
      <c r="AG32" s="77"/>
      <c r="AH32" s="77"/>
      <c r="AI32" s="77"/>
      <c r="AJ32" s="77"/>
    </row>
    <row r="33" spans="1:36" ht="13.5" x14ac:dyDescent="0.7">
      <c r="A33" s="85"/>
      <c r="B33" s="77"/>
      <c r="C33" s="77"/>
      <c r="D33" s="77"/>
      <c r="E33" s="77"/>
      <c r="F33" s="77"/>
      <c r="G33" s="77"/>
      <c r="H33" s="77"/>
      <c r="I33" s="77"/>
      <c r="J33" s="77"/>
      <c r="K33" s="77"/>
      <c r="L33" s="77"/>
      <c r="M33" s="77"/>
      <c r="N33" s="77"/>
      <c r="O33" s="77"/>
      <c r="P33" s="77"/>
      <c r="Q33" s="77"/>
      <c r="R33" s="77"/>
      <c r="S33" s="77"/>
      <c r="T33" s="77"/>
      <c r="U33" s="77"/>
      <c r="V33" s="77"/>
      <c r="W33" s="77"/>
      <c r="X33" s="77"/>
      <c r="Y33" s="77"/>
      <c r="Z33" s="77"/>
      <c r="AA33" s="77"/>
      <c r="AB33" s="77"/>
      <c r="AC33" s="77"/>
      <c r="AD33" s="77"/>
      <c r="AE33" s="77"/>
      <c r="AF33" s="77"/>
      <c r="AG33" s="77"/>
      <c r="AH33" s="77"/>
      <c r="AI33" s="77"/>
      <c r="AJ33" s="77"/>
    </row>
    <row r="34" spans="1:36" ht="13.5" x14ac:dyDescent="0.7">
      <c r="A34" s="85"/>
      <c r="B34" s="77"/>
      <c r="C34" s="77"/>
      <c r="D34" s="77"/>
      <c r="E34" s="77"/>
      <c r="F34" s="77"/>
      <c r="G34" s="77"/>
      <c r="H34" s="77"/>
      <c r="I34" s="77"/>
      <c r="J34" s="77"/>
      <c r="K34" s="77"/>
      <c r="L34" s="77"/>
      <c r="M34" s="77"/>
      <c r="N34" s="77"/>
      <c r="O34" s="77"/>
      <c r="P34" s="77"/>
      <c r="Q34" s="77"/>
      <c r="R34" s="77"/>
      <c r="S34" s="77"/>
      <c r="T34" s="77"/>
      <c r="U34" s="77"/>
      <c r="V34" s="77"/>
      <c r="W34" s="77"/>
      <c r="X34" s="77"/>
      <c r="Y34" s="77"/>
      <c r="Z34" s="77"/>
      <c r="AA34" s="77"/>
      <c r="AB34" s="77"/>
      <c r="AC34" s="77"/>
      <c r="AD34" s="77"/>
      <c r="AE34" s="77"/>
      <c r="AF34" s="77"/>
      <c r="AG34" s="77"/>
      <c r="AH34" s="77"/>
      <c r="AI34" s="77"/>
      <c r="AJ34" s="77"/>
    </row>
    <row r="35" spans="1:36" ht="13.5" x14ac:dyDescent="0.7">
      <c r="A35" s="77" t="s">
        <v>678</v>
      </c>
      <c r="B35" s="77"/>
      <c r="C35" s="77"/>
      <c r="D35" s="77"/>
      <c r="E35" s="77"/>
      <c r="F35" s="77"/>
      <c r="G35" s="77"/>
      <c r="H35" s="77"/>
      <c r="I35" s="77"/>
      <c r="J35" s="77"/>
      <c r="K35" s="77"/>
      <c r="L35" s="77"/>
      <c r="M35" s="77"/>
      <c r="N35" s="77"/>
      <c r="O35" s="77"/>
      <c r="P35" s="77"/>
      <c r="Q35" s="77"/>
      <c r="R35" s="77"/>
      <c r="S35" s="77"/>
      <c r="T35" s="77"/>
      <c r="U35" s="77"/>
      <c r="V35" s="77"/>
      <c r="W35" s="77"/>
      <c r="X35" s="77"/>
      <c r="Y35" s="77"/>
      <c r="Z35" s="77"/>
      <c r="AA35" s="77"/>
      <c r="AB35" s="77"/>
      <c r="AC35" s="77"/>
      <c r="AD35" s="77"/>
      <c r="AE35" s="77"/>
      <c r="AF35" s="77"/>
      <c r="AG35" s="77"/>
      <c r="AH35" s="77"/>
      <c r="AI35" s="77"/>
      <c r="AJ35" s="77"/>
    </row>
    <row r="36" spans="1:36" ht="13.5" x14ac:dyDescent="0.7">
      <c r="A36" s="77" t="s">
        <v>679</v>
      </c>
      <c r="B36" s="77"/>
      <c r="C36" s="77"/>
      <c r="D36" s="77"/>
      <c r="E36" s="77"/>
      <c r="F36" s="77"/>
      <c r="G36" s="77"/>
      <c r="H36" s="77"/>
      <c r="I36" s="77"/>
      <c r="J36" s="77"/>
      <c r="K36" s="77"/>
      <c r="L36" s="77"/>
      <c r="M36" s="77"/>
      <c r="N36" s="77"/>
      <c r="O36" s="77"/>
      <c r="P36" s="77"/>
      <c r="Q36" s="77"/>
      <c r="R36" s="77"/>
      <c r="S36" s="77"/>
      <c r="T36" s="77"/>
      <c r="U36" s="77"/>
      <c r="V36" s="77"/>
      <c r="W36" s="77"/>
      <c r="X36" s="77"/>
      <c r="Y36" s="77"/>
      <c r="Z36" s="77"/>
      <c r="AA36" s="77"/>
      <c r="AB36" s="77"/>
      <c r="AC36" s="77"/>
      <c r="AD36" s="77"/>
      <c r="AE36" s="77"/>
      <c r="AF36" s="77"/>
      <c r="AG36" s="77"/>
      <c r="AH36" s="77"/>
      <c r="AI36" s="77"/>
      <c r="AJ36" s="77"/>
    </row>
    <row r="37" spans="1:36" ht="13.5" x14ac:dyDescent="0.7">
      <c r="A37" s="77" t="s">
        <v>680</v>
      </c>
      <c r="B37" s="77"/>
      <c r="C37" s="77"/>
      <c r="D37" s="77"/>
      <c r="E37" s="77"/>
      <c r="F37" s="77"/>
      <c r="G37" s="77"/>
      <c r="H37" s="77"/>
      <c r="I37" s="77"/>
      <c r="J37" s="77"/>
      <c r="K37" s="77"/>
      <c r="L37" s="77"/>
      <c r="M37" s="77"/>
      <c r="N37" s="77"/>
      <c r="O37" s="77"/>
      <c r="P37" s="77"/>
      <c r="Q37" s="77"/>
      <c r="R37" s="77"/>
      <c r="S37" s="77"/>
      <c r="T37" s="77"/>
      <c r="U37" s="77"/>
      <c r="V37" s="77"/>
      <c r="W37" s="77"/>
      <c r="X37" s="77"/>
      <c r="Y37" s="77"/>
      <c r="Z37" s="77"/>
      <c r="AA37" s="77"/>
      <c r="AB37" s="77"/>
      <c r="AC37" s="77"/>
      <c r="AD37" s="77"/>
      <c r="AE37" s="77"/>
      <c r="AF37" s="77"/>
      <c r="AG37" s="77"/>
      <c r="AH37" s="77"/>
      <c r="AI37" s="77"/>
      <c r="AJ37" s="77"/>
    </row>
    <row r="38" spans="1:36" ht="13.5" x14ac:dyDescent="0.7">
      <c r="A38" s="77" t="s">
        <v>844</v>
      </c>
      <c r="B38" s="77"/>
      <c r="C38" s="77"/>
      <c r="D38" s="77"/>
      <c r="E38" s="77"/>
      <c r="F38" s="77"/>
      <c r="G38" s="77"/>
      <c r="H38" s="77"/>
      <c r="I38" s="77"/>
      <c r="J38" s="77"/>
      <c r="K38" s="77"/>
      <c r="L38" s="77"/>
      <c r="M38" s="77"/>
      <c r="N38" s="77"/>
      <c r="O38" s="77"/>
      <c r="P38" s="77"/>
      <c r="Q38" s="77"/>
      <c r="R38" s="77"/>
      <c r="S38" s="77"/>
      <c r="T38" s="77"/>
      <c r="U38" s="77"/>
      <c r="V38" s="77"/>
      <c r="W38" s="77"/>
      <c r="X38" s="77"/>
      <c r="Y38" s="77"/>
      <c r="Z38" s="77"/>
      <c r="AA38" s="77"/>
      <c r="AB38" s="77"/>
      <c r="AC38" s="77"/>
      <c r="AD38" s="77"/>
      <c r="AE38" s="77"/>
      <c r="AF38" s="77"/>
      <c r="AG38" s="77"/>
      <c r="AH38" s="77"/>
      <c r="AI38" s="77"/>
      <c r="AJ38" s="77"/>
    </row>
    <row r="39" spans="1:36" ht="13.5" x14ac:dyDescent="0.7">
      <c r="A39" s="78" t="s">
        <v>681</v>
      </c>
      <c r="B39" s="86">
        <v>0.127</v>
      </c>
      <c r="C39" s="77"/>
      <c r="D39" s="77"/>
      <c r="E39" s="77"/>
      <c r="F39" s="77"/>
      <c r="G39" s="77"/>
      <c r="H39" s="77"/>
      <c r="I39" s="77"/>
      <c r="J39" s="77"/>
      <c r="K39" s="77"/>
      <c r="L39" s="77"/>
      <c r="M39" s="77"/>
      <c r="N39" s="77"/>
      <c r="O39" s="77"/>
      <c r="P39" s="77"/>
      <c r="Q39" s="77"/>
      <c r="R39" s="77"/>
      <c r="S39" s="77"/>
      <c r="T39" s="77"/>
      <c r="U39" s="77"/>
      <c r="V39" s="77"/>
      <c r="W39" s="77"/>
      <c r="X39" s="77"/>
      <c r="Y39" s="77"/>
      <c r="Z39" s="77"/>
      <c r="AA39" s="77"/>
      <c r="AB39" s="77"/>
      <c r="AC39" s="77"/>
      <c r="AD39" s="77"/>
      <c r="AE39" s="77"/>
      <c r="AF39" s="77"/>
      <c r="AG39" s="77"/>
      <c r="AH39" s="77"/>
      <c r="AI39" s="77"/>
      <c r="AJ39" s="77"/>
    </row>
    <row r="40" spans="1:36" ht="13.5" x14ac:dyDescent="0.7">
      <c r="A40" s="78" t="s">
        <v>682</v>
      </c>
      <c r="B40" s="87">
        <f>B39*1.2</f>
        <v>0.15240000000000001</v>
      </c>
      <c r="C40" s="77"/>
      <c r="D40" s="77"/>
      <c r="E40" s="77"/>
      <c r="F40" s="77"/>
      <c r="G40" s="77"/>
      <c r="H40" s="77"/>
      <c r="I40" s="77"/>
      <c r="J40" s="77"/>
      <c r="K40" s="77"/>
      <c r="L40" s="77"/>
      <c r="M40" s="77"/>
      <c r="N40" s="77"/>
      <c r="O40" s="77"/>
      <c r="P40" s="77"/>
      <c r="Q40" s="77"/>
      <c r="R40" s="77"/>
      <c r="S40" s="77"/>
      <c r="T40" s="77"/>
      <c r="U40" s="77"/>
      <c r="V40" s="77"/>
      <c r="W40" s="77"/>
      <c r="X40" s="77"/>
      <c r="Y40" s="77"/>
      <c r="Z40" s="77"/>
      <c r="AA40" s="77"/>
      <c r="AB40" s="77"/>
      <c r="AC40" s="77"/>
      <c r="AD40" s="77"/>
      <c r="AE40" s="77"/>
      <c r="AF40" s="77"/>
      <c r="AG40" s="77"/>
      <c r="AH40" s="77"/>
      <c r="AI40" s="77"/>
      <c r="AJ40" s="77"/>
    </row>
    <row r="41" spans="1:36" ht="13.5" x14ac:dyDescent="0.7">
      <c r="A41" s="85"/>
      <c r="B41" s="77"/>
      <c r="C41" s="77"/>
      <c r="D41" s="77"/>
      <c r="E41" s="77"/>
      <c r="F41" s="77"/>
      <c r="G41" s="77"/>
      <c r="H41" s="77"/>
      <c r="I41" s="77"/>
      <c r="J41" s="77"/>
      <c r="K41" s="77"/>
      <c r="L41" s="77"/>
      <c r="M41" s="77"/>
      <c r="N41" s="77"/>
      <c r="O41" s="77"/>
      <c r="P41" s="77"/>
      <c r="Q41" s="77"/>
      <c r="R41" s="77"/>
      <c r="S41" s="77"/>
      <c r="T41" s="77"/>
      <c r="U41" s="77"/>
      <c r="V41" s="77"/>
      <c r="W41" s="77"/>
      <c r="X41" s="77"/>
      <c r="Y41" s="77"/>
      <c r="Z41" s="77"/>
      <c r="AA41" s="77"/>
      <c r="AB41" s="77"/>
      <c r="AC41" s="77"/>
      <c r="AD41" s="77"/>
      <c r="AE41" s="77"/>
      <c r="AF41" s="77"/>
      <c r="AG41" s="77"/>
      <c r="AH41" s="77"/>
      <c r="AI41" s="77"/>
      <c r="AJ41" s="77"/>
    </row>
    <row r="42" spans="1:36" ht="13.5" x14ac:dyDescent="0.7">
      <c r="A42" s="85"/>
      <c r="B42" s="85">
        <v>2022</v>
      </c>
      <c r="C42" s="85">
        <v>2023</v>
      </c>
      <c r="D42" s="85">
        <v>2024</v>
      </c>
      <c r="E42" s="85">
        <v>2025</v>
      </c>
      <c r="F42" s="85">
        <v>2026</v>
      </c>
      <c r="G42" s="85">
        <v>2027</v>
      </c>
      <c r="H42" s="85">
        <v>2028</v>
      </c>
      <c r="I42" s="85">
        <v>2029</v>
      </c>
      <c r="J42" s="85">
        <v>2030</v>
      </c>
      <c r="K42" s="85">
        <v>2031</v>
      </c>
      <c r="L42" s="85">
        <v>2032</v>
      </c>
      <c r="M42" s="85">
        <v>2033</v>
      </c>
      <c r="N42" s="85">
        <v>2034</v>
      </c>
      <c r="O42" s="85">
        <v>2035</v>
      </c>
      <c r="P42" s="85">
        <v>2036</v>
      </c>
      <c r="Q42" s="85">
        <v>2037</v>
      </c>
      <c r="R42" s="85">
        <v>2038</v>
      </c>
      <c r="S42" s="85">
        <v>2039</v>
      </c>
      <c r="T42" s="85">
        <v>2040</v>
      </c>
      <c r="U42" s="85">
        <v>2041</v>
      </c>
      <c r="V42" s="85">
        <v>2042</v>
      </c>
      <c r="W42" s="85">
        <v>2043</v>
      </c>
      <c r="X42" s="85">
        <v>2044</v>
      </c>
      <c r="Y42" s="85">
        <v>2045</v>
      </c>
      <c r="Z42" s="85">
        <v>2046</v>
      </c>
      <c r="AA42" s="85">
        <v>2047</v>
      </c>
      <c r="AB42" s="85">
        <v>2048</v>
      </c>
      <c r="AC42" s="85">
        <v>2049</v>
      </c>
      <c r="AD42" s="85">
        <v>2050</v>
      </c>
      <c r="AE42" s="77"/>
      <c r="AF42" s="77"/>
      <c r="AG42" s="77"/>
      <c r="AH42" s="77"/>
      <c r="AI42" s="77"/>
      <c r="AJ42" s="77"/>
    </row>
    <row r="43" spans="1:36" ht="13.5" x14ac:dyDescent="0.7">
      <c r="A43" s="88" t="s">
        <v>683</v>
      </c>
      <c r="B43" s="86">
        <v>0</v>
      </c>
      <c r="C43" s="86">
        <v>0.05</v>
      </c>
      <c r="D43" s="86">
        <v>0.1</v>
      </c>
      <c r="E43" s="86">
        <v>0.15</v>
      </c>
      <c r="F43" s="86">
        <v>0.15</v>
      </c>
      <c r="G43" s="86">
        <v>0.15</v>
      </c>
      <c r="H43" s="86">
        <v>0.15</v>
      </c>
      <c r="I43" s="86">
        <v>0.15</v>
      </c>
      <c r="J43" s="86">
        <v>0.15</v>
      </c>
      <c r="K43" s="86">
        <v>0.15</v>
      </c>
      <c r="L43" s="86">
        <v>0.15</v>
      </c>
      <c r="M43" s="86">
        <v>0.15</v>
      </c>
      <c r="N43" s="86">
        <v>0.15</v>
      </c>
      <c r="O43" s="86">
        <v>0.15</v>
      </c>
      <c r="P43" s="86">
        <v>0.15</v>
      </c>
      <c r="Q43" s="86">
        <v>0.15</v>
      </c>
      <c r="R43" s="86">
        <v>0.15</v>
      </c>
      <c r="S43" s="86">
        <v>0.15</v>
      </c>
      <c r="T43" s="86">
        <v>0.15</v>
      </c>
      <c r="U43" s="86">
        <v>0.15</v>
      </c>
      <c r="V43" s="86">
        <v>0.15</v>
      </c>
      <c r="W43" s="86">
        <v>0.15</v>
      </c>
      <c r="X43" s="86">
        <v>0.15</v>
      </c>
      <c r="Y43" s="86">
        <v>0.15</v>
      </c>
      <c r="Z43" s="86">
        <v>0.15</v>
      </c>
      <c r="AA43" s="86">
        <v>0.15</v>
      </c>
      <c r="AB43" s="86">
        <v>0.15</v>
      </c>
      <c r="AC43" s="86">
        <v>0.15</v>
      </c>
      <c r="AD43" s="86">
        <v>0.15</v>
      </c>
      <c r="AE43" s="86"/>
      <c r="AF43" s="86"/>
      <c r="AG43" s="77"/>
      <c r="AH43" s="77"/>
      <c r="AI43" s="77"/>
      <c r="AJ43" s="77"/>
    </row>
    <row r="44" spans="1:36" ht="13.5" x14ac:dyDescent="0.7">
      <c r="A44" s="88" t="s">
        <v>684</v>
      </c>
      <c r="B44" s="86">
        <f>B43</f>
        <v>0</v>
      </c>
      <c r="C44" s="86">
        <v>1</v>
      </c>
      <c r="D44" s="86">
        <v>1</v>
      </c>
      <c r="E44" s="86">
        <v>1</v>
      </c>
      <c r="F44" s="86">
        <v>1</v>
      </c>
      <c r="G44" s="86">
        <v>1</v>
      </c>
      <c r="H44" s="86">
        <v>1</v>
      </c>
      <c r="I44" s="86">
        <v>1</v>
      </c>
      <c r="J44" s="86">
        <v>1</v>
      </c>
      <c r="K44" s="86">
        <v>1</v>
      </c>
      <c r="L44" s="86">
        <v>1</v>
      </c>
      <c r="M44" s="86">
        <v>1</v>
      </c>
      <c r="N44" s="86">
        <v>1</v>
      </c>
      <c r="O44" s="86">
        <v>1</v>
      </c>
      <c r="P44" s="86">
        <v>1</v>
      </c>
      <c r="Q44" s="86">
        <v>1</v>
      </c>
      <c r="R44" s="86">
        <v>1</v>
      </c>
      <c r="S44" s="86">
        <v>1</v>
      </c>
      <c r="T44" s="86">
        <v>1</v>
      </c>
      <c r="U44" s="86">
        <v>1</v>
      </c>
      <c r="V44" s="86">
        <v>1</v>
      </c>
      <c r="W44" s="86">
        <v>1</v>
      </c>
      <c r="X44" s="86">
        <v>1</v>
      </c>
      <c r="Y44" s="86">
        <v>1</v>
      </c>
      <c r="Z44" s="86">
        <v>1</v>
      </c>
      <c r="AA44" s="86">
        <v>1</v>
      </c>
      <c r="AB44" s="86">
        <v>1</v>
      </c>
      <c r="AC44" s="86">
        <v>1</v>
      </c>
      <c r="AD44" s="86">
        <v>1</v>
      </c>
      <c r="AE44" s="86"/>
      <c r="AF44" s="86"/>
      <c r="AG44" s="77"/>
      <c r="AH44" s="77"/>
      <c r="AI44" s="77"/>
      <c r="AJ44" s="77"/>
    </row>
    <row r="45" spans="1:36" ht="13.5" x14ac:dyDescent="0.7">
      <c r="A45" s="85"/>
      <c r="B45" s="77"/>
      <c r="C45" s="77"/>
      <c r="D45" s="77"/>
      <c r="E45" s="77"/>
      <c r="F45" s="77"/>
      <c r="G45" s="77"/>
      <c r="H45" s="77"/>
      <c r="I45" s="77"/>
      <c r="J45" s="77"/>
      <c r="K45" s="77"/>
      <c r="L45" s="77"/>
      <c r="M45" s="77"/>
      <c r="N45" s="77"/>
      <c r="O45" s="77"/>
      <c r="P45" s="77"/>
      <c r="Q45" s="77"/>
      <c r="R45" s="77"/>
      <c r="S45" s="77"/>
      <c r="T45" s="77"/>
      <c r="U45" s="77"/>
      <c r="V45" s="77"/>
      <c r="W45" s="77"/>
      <c r="X45" s="77"/>
      <c r="Y45" s="77"/>
      <c r="Z45" s="77"/>
      <c r="AA45" s="77"/>
      <c r="AB45" s="77"/>
      <c r="AC45" s="77"/>
      <c r="AD45" s="77"/>
      <c r="AE45" s="77"/>
      <c r="AF45" s="77"/>
      <c r="AG45" s="77"/>
      <c r="AH45" s="77"/>
      <c r="AI45" s="77"/>
      <c r="AJ45" s="77"/>
    </row>
    <row r="46" spans="1:36" ht="13.5" x14ac:dyDescent="0.7">
      <c r="A46" s="81" t="s">
        <v>685</v>
      </c>
      <c r="B46" s="81"/>
      <c r="C46" s="81"/>
      <c r="D46" s="81"/>
      <c r="E46" s="81"/>
      <c r="F46" s="81"/>
      <c r="G46" s="81"/>
      <c r="H46" s="81"/>
      <c r="I46" s="81"/>
      <c r="J46" s="81"/>
      <c r="K46" s="81"/>
      <c r="L46" s="81"/>
      <c r="M46" s="81"/>
      <c r="N46" s="82"/>
      <c r="O46" s="82"/>
      <c r="P46" s="82"/>
      <c r="Q46" s="82"/>
      <c r="R46" s="82"/>
      <c r="S46" s="82"/>
      <c r="T46" s="82"/>
      <c r="U46" s="82"/>
      <c r="V46" s="82"/>
      <c r="W46" s="82"/>
      <c r="X46" s="82"/>
      <c r="Y46" s="82"/>
      <c r="Z46" s="82"/>
      <c r="AA46" s="82"/>
      <c r="AB46" s="82"/>
      <c r="AC46" s="82"/>
      <c r="AD46" s="82"/>
      <c r="AE46" s="82"/>
      <c r="AF46" s="82"/>
      <c r="AG46" s="82"/>
      <c r="AH46" s="82"/>
      <c r="AI46" s="82"/>
      <c r="AJ46" s="82"/>
    </row>
    <row r="47" spans="1:36" ht="13.5" x14ac:dyDescent="0.7">
      <c r="A47" s="77" t="s">
        <v>686</v>
      </c>
      <c r="B47" s="77"/>
      <c r="C47" s="77"/>
      <c r="D47" s="77"/>
      <c r="E47" s="77"/>
      <c r="F47" s="77"/>
      <c r="G47" s="77"/>
      <c r="H47" s="77"/>
      <c r="I47" s="77"/>
      <c r="J47" s="77"/>
      <c r="K47" s="77"/>
      <c r="L47" s="77"/>
      <c r="M47" s="77"/>
      <c r="N47" s="77"/>
      <c r="O47" s="77"/>
      <c r="P47" s="77"/>
      <c r="Q47" s="77"/>
      <c r="R47" s="77"/>
      <c r="S47" s="77"/>
      <c r="T47" s="77"/>
      <c r="U47" s="77"/>
      <c r="V47" s="77"/>
      <c r="W47" s="77"/>
      <c r="X47" s="77"/>
      <c r="Y47" s="77"/>
      <c r="Z47" s="77"/>
      <c r="AA47" s="77"/>
      <c r="AB47" s="77"/>
      <c r="AC47" s="77"/>
      <c r="AD47" s="77"/>
      <c r="AE47" s="77"/>
      <c r="AF47" s="77"/>
      <c r="AG47" s="77"/>
      <c r="AH47" s="77"/>
      <c r="AI47" s="77"/>
      <c r="AJ47" s="77"/>
    </row>
    <row r="48" spans="1:36" ht="13.5" x14ac:dyDescent="0.7">
      <c r="A48" s="89" t="s">
        <v>687</v>
      </c>
      <c r="B48" s="77"/>
      <c r="C48" s="77"/>
      <c r="D48" s="77"/>
      <c r="E48" s="77"/>
      <c r="F48" s="77"/>
      <c r="G48" s="77"/>
      <c r="H48" s="77"/>
      <c r="I48" s="77"/>
      <c r="J48" s="77"/>
      <c r="K48" s="77"/>
      <c r="L48" s="77"/>
      <c r="M48" s="77"/>
      <c r="N48" s="77"/>
      <c r="O48" s="77"/>
      <c r="P48" s="77"/>
      <c r="Q48" s="77"/>
      <c r="R48" s="77"/>
      <c r="S48" s="77"/>
      <c r="T48" s="77"/>
      <c r="U48" s="77"/>
      <c r="V48" s="77"/>
      <c r="W48" s="77"/>
      <c r="X48" s="77"/>
      <c r="Y48" s="77"/>
      <c r="Z48" s="77"/>
      <c r="AA48" s="77"/>
      <c r="AB48" s="77"/>
      <c r="AC48" s="77"/>
      <c r="AD48" s="77"/>
      <c r="AE48" s="77"/>
      <c r="AF48" s="77"/>
      <c r="AG48" s="77"/>
      <c r="AH48" s="77"/>
      <c r="AI48" s="77"/>
      <c r="AJ48" s="77"/>
    </row>
    <row r="49" spans="1:36" ht="13.5" x14ac:dyDescent="0.7">
      <c r="A49" s="85"/>
      <c r="B49" s="77"/>
      <c r="C49" s="77"/>
      <c r="D49" s="77"/>
      <c r="E49" s="77"/>
      <c r="F49" s="77"/>
      <c r="G49" s="77"/>
      <c r="H49" s="77"/>
      <c r="I49" s="77"/>
      <c r="J49" s="77"/>
      <c r="K49" s="77"/>
      <c r="L49" s="77"/>
      <c r="M49" s="77"/>
      <c r="N49" s="77"/>
      <c r="O49" s="77"/>
      <c r="P49" s="77"/>
      <c r="Q49" s="77"/>
      <c r="R49" s="77"/>
      <c r="S49" s="77"/>
      <c r="T49" s="77"/>
      <c r="U49" s="77"/>
      <c r="V49" s="77"/>
      <c r="W49" s="77"/>
      <c r="X49" s="77"/>
      <c r="Y49" s="77"/>
      <c r="Z49" s="77"/>
      <c r="AA49" s="77"/>
      <c r="AB49" s="77"/>
      <c r="AC49" s="77"/>
      <c r="AD49" s="77"/>
      <c r="AE49" s="77"/>
      <c r="AF49" s="77"/>
      <c r="AG49" s="77"/>
      <c r="AH49" s="77"/>
      <c r="AI49" s="77"/>
      <c r="AJ49" s="77"/>
    </row>
    <row r="50" spans="1:36" ht="13.5" x14ac:dyDescent="0.7">
      <c r="A50" s="90" t="s">
        <v>688</v>
      </c>
      <c r="B50" s="91" t="s">
        <v>689</v>
      </c>
      <c r="C50" s="77"/>
      <c r="D50" s="90" t="s">
        <v>690</v>
      </c>
      <c r="E50" s="77"/>
      <c r="F50" s="77"/>
      <c r="G50" s="77"/>
      <c r="H50" s="77"/>
      <c r="I50" s="77"/>
      <c r="J50" s="77"/>
      <c r="K50" s="77"/>
      <c r="L50" s="77"/>
      <c r="M50" s="77"/>
      <c r="N50" s="77"/>
      <c r="O50" s="77"/>
      <c r="P50" s="77"/>
      <c r="Q50" s="77"/>
      <c r="R50" s="77"/>
      <c r="S50" s="77"/>
      <c r="T50" s="77"/>
      <c r="U50" s="77"/>
      <c r="V50" s="77"/>
      <c r="W50" s="77"/>
      <c r="X50" s="77"/>
      <c r="Y50" s="77"/>
      <c r="Z50" s="77"/>
      <c r="AA50" s="77"/>
      <c r="AB50" s="77"/>
      <c r="AC50" s="77"/>
      <c r="AD50" s="77"/>
      <c r="AE50" s="77"/>
      <c r="AF50" s="77"/>
      <c r="AG50" s="77"/>
      <c r="AH50" s="77"/>
      <c r="AI50" s="77"/>
      <c r="AJ50" s="77"/>
    </row>
    <row r="51" spans="1:36" ht="13.5" x14ac:dyDescent="0.7">
      <c r="A51" s="92" t="s">
        <v>691</v>
      </c>
      <c r="B51" s="93" t="s">
        <v>692</v>
      </c>
      <c r="C51" s="77"/>
      <c r="D51" s="77"/>
      <c r="E51" s="77"/>
      <c r="F51" s="77"/>
      <c r="G51" s="77"/>
      <c r="H51" s="77"/>
      <c r="I51" s="77"/>
      <c r="J51" s="77"/>
      <c r="K51" s="77"/>
      <c r="L51" s="77"/>
      <c r="M51" s="77"/>
      <c r="N51" s="77"/>
      <c r="O51" s="77"/>
      <c r="P51" s="77"/>
      <c r="Q51" s="77"/>
      <c r="R51" s="77"/>
      <c r="S51" s="77"/>
      <c r="T51" s="77"/>
      <c r="U51" s="77"/>
      <c r="V51" s="77"/>
      <c r="W51" s="77"/>
      <c r="X51" s="77"/>
      <c r="Y51" s="77"/>
      <c r="Z51" s="77"/>
      <c r="AA51" s="77"/>
      <c r="AB51" s="77"/>
      <c r="AC51" s="77"/>
      <c r="AD51" s="77"/>
      <c r="AE51" s="77"/>
      <c r="AF51" s="77"/>
      <c r="AG51" s="77"/>
      <c r="AH51" s="77"/>
      <c r="AI51" s="77"/>
      <c r="AJ51" s="77"/>
    </row>
    <row r="52" spans="1:36" ht="13.5" x14ac:dyDescent="0.7">
      <c r="A52" s="94" t="s">
        <v>693</v>
      </c>
      <c r="B52" s="95">
        <v>0.41199999999999998</v>
      </c>
      <c r="C52" s="96"/>
      <c r="D52" s="96">
        <v>0.11</v>
      </c>
      <c r="E52" s="77"/>
      <c r="F52" s="77"/>
      <c r="G52" s="77"/>
      <c r="H52" s="77"/>
      <c r="I52" s="77"/>
      <c r="J52" s="77"/>
      <c r="K52" s="77"/>
      <c r="L52" s="77"/>
      <c r="M52" s="77"/>
      <c r="N52" s="77"/>
      <c r="O52" s="77"/>
      <c r="P52" s="77"/>
      <c r="Q52" s="77"/>
      <c r="R52" s="77"/>
      <c r="S52" s="77"/>
      <c r="T52" s="77"/>
      <c r="U52" s="77"/>
      <c r="V52" s="77"/>
      <c r="W52" s="77"/>
      <c r="X52" s="77"/>
      <c r="Y52" s="77"/>
      <c r="Z52" s="77"/>
      <c r="AA52" s="77"/>
      <c r="AB52" s="77"/>
      <c r="AC52" s="77"/>
      <c r="AD52" s="77"/>
      <c r="AE52" s="77"/>
      <c r="AF52" s="77"/>
      <c r="AG52" s="77"/>
      <c r="AH52" s="77"/>
      <c r="AI52" s="77"/>
      <c r="AJ52" s="77"/>
    </row>
    <row r="53" spans="1:36" ht="13.5" x14ac:dyDescent="0.7">
      <c r="A53" s="94" t="s">
        <v>694</v>
      </c>
      <c r="B53" s="95">
        <v>0.13200000000000001</v>
      </c>
      <c r="C53" s="96"/>
      <c r="D53" s="96">
        <v>0.37</v>
      </c>
      <c r="E53" s="77"/>
      <c r="F53" s="77"/>
      <c r="G53" s="77"/>
      <c r="H53" s="77"/>
      <c r="I53" s="77"/>
      <c r="J53" s="77"/>
      <c r="K53" s="77"/>
      <c r="L53" s="77"/>
      <c r="M53" s="77"/>
      <c r="N53" s="77"/>
      <c r="O53" s="77"/>
      <c r="P53" s="77"/>
      <c r="Q53" s="77"/>
      <c r="R53" s="77"/>
      <c r="S53" s="77"/>
      <c r="T53" s="77"/>
      <c r="U53" s="77"/>
      <c r="V53" s="77"/>
      <c r="W53" s="77"/>
      <c r="X53" s="77"/>
      <c r="Y53" s="77"/>
      <c r="Z53" s="77"/>
      <c r="AA53" s="77"/>
      <c r="AB53" s="77"/>
      <c r="AC53" s="77"/>
      <c r="AD53" s="77"/>
      <c r="AE53" s="77"/>
      <c r="AF53" s="77"/>
      <c r="AG53" s="77"/>
      <c r="AH53" s="77"/>
      <c r="AI53" s="77"/>
      <c r="AJ53" s="77"/>
    </row>
    <row r="54" spans="1:36" ht="13.5" x14ac:dyDescent="0.7">
      <c r="A54" s="94" t="s">
        <v>695</v>
      </c>
      <c r="B54" s="95">
        <v>0.114</v>
      </c>
      <c r="C54" s="96"/>
      <c r="D54" s="96">
        <v>0.15</v>
      </c>
      <c r="E54" s="77"/>
      <c r="F54" s="77"/>
      <c r="G54" s="77"/>
      <c r="H54" s="77"/>
      <c r="I54" s="77"/>
      <c r="J54" s="77"/>
      <c r="K54" s="77"/>
      <c r="L54" s="77"/>
      <c r="M54" s="77"/>
      <c r="N54" s="77"/>
      <c r="O54" s="77"/>
      <c r="P54" s="77"/>
      <c r="Q54" s="77"/>
      <c r="R54" s="77"/>
      <c r="S54" s="77"/>
      <c r="T54" s="77"/>
      <c r="U54" s="77"/>
      <c r="V54" s="77"/>
      <c r="W54" s="77"/>
      <c r="X54" s="77"/>
      <c r="Y54" s="77"/>
      <c r="Z54" s="77"/>
      <c r="AA54" s="77"/>
      <c r="AB54" s="77"/>
      <c r="AC54" s="77"/>
      <c r="AD54" s="77"/>
      <c r="AE54" s="77"/>
      <c r="AF54" s="77"/>
      <c r="AG54" s="77"/>
      <c r="AH54" s="77"/>
      <c r="AI54" s="77"/>
      <c r="AJ54" s="77"/>
    </row>
    <row r="55" spans="1:36" ht="13.5" x14ac:dyDescent="0.7">
      <c r="A55" s="94" t="s">
        <v>696</v>
      </c>
      <c r="B55" s="95">
        <v>7.0000000000000007E-2</v>
      </c>
      <c r="C55" s="77"/>
      <c r="D55" s="77"/>
      <c r="E55" s="77"/>
      <c r="F55" s="77"/>
      <c r="G55" s="77"/>
      <c r="H55" s="77"/>
      <c r="I55" s="77"/>
      <c r="J55" s="77"/>
      <c r="K55" s="77"/>
      <c r="L55" s="77"/>
      <c r="M55" s="77"/>
      <c r="N55" s="77"/>
      <c r="O55" s="77"/>
      <c r="P55" s="77"/>
      <c r="Q55" s="77"/>
      <c r="R55" s="77"/>
      <c r="S55" s="77"/>
      <c r="T55" s="77"/>
      <c r="U55" s="77"/>
      <c r="V55" s="77"/>
      <c r="W55" s="77"/>
      <c r="X55" s="77"/>
      <c r="Y55" s="77"/>
      <c r="Z55" s="77"/>
      <c r="AA55" s="77"/>
      <c r="AB55" s="77"/>
      <c r="AC55" s="77"/>
      <c r="AD55" s="77"/>
      <c r="AE55" s="77"/>
      <c r="AF55" s="77"/>
      <c r="AG55" s="77"/>
      <c r="AH55" s="77"/>
      <c r="AI55" s="77"/>
      <c r="AJ55" s="77"/>
    </row>
    <row r="56" spans="1:36" ht="13.5" x14ac:dyDescent="0.7">
      <c r="A56" s="94" t="s">
        <v>697</v>
      </c>
      <c r="B56" s="95">
        <v>8.7999999999999995E-2</v>
      </c>
      <c r="C56" s="77"/>
      <c r="D56" s="77"/>
      <c r="E56" s="77"/>
      <c r="F56" s="77"/>
      <c r="G56" s="77"/>
      <c r="H56" s="77"/>
      <c r="I56" s="77"/>
      <c r="J56" s="77"/>
      <c r="K56" s="77"/>
      <c r="L56" s="77"/>
      <c r="M56" s="77"/>
      <c r="N56" s="77"/>
      <c r="O56" s="77"/>
      <c r="P56" s="77"/>
      <c r="Q56" s="77"/>
      <c r="R56" s="77"/>
      <c r="S56" s="77"/>
      <c r="T56" s="77"/>
      <c r="U56" s="77"/>
      <c r="V56" s="77"/>
      <c r="W56" s="77"/>
      <c r="X56" s="77"/>
      <c r="Y56" s="77"/>
      <c r="Z56" s="77"/>
      <c r="AA56" s="77"/>
      <c r="AB56" s="77"/>
      <c r="AC56" s="77"/>
      <c r="AD56" s="77"/>
      <c r="AE56" s="77"/>
      <c r="AF56" s="77"/>
      <c r="AG56" s="77"/>
      <c r="AH56" s="77"/>
      <c r="AI56" s="77"/>
      <c r="AJ56" s="77"/>
    </row>
    <row r="57" spans="1:36" ht="13.5" x14ac:dyDescent="0.7">
      <c r="A57" s="94" t="s">
        <v>698</v>
      </c>
      <c r="B57" s="95">
        <v>5.2999999999999999E-2</v>
      </c>
      <c r="C57" s="77"/>
      <c r="D57" s="77"/>
      <c r="E57" s="77"/>
      <c r="F57" s="77"/>
      <c r="G57" s="77"/>
      <c r="H57" s="77"/>
      <c r="I57" s="77"/>
      <c r="J57" s="77"/>
      <c r="K57" s="77"/>
      <c r="L57" s="77"/>
      <c r="M57" s="77"/>
      <c r="N57" s="77"/>
      <c r="O57" s="77"/>
      <c r="P57" s="77"/>
      <c r="Q57" s="77"/>
      <c r="R57" s="77"/>
      <c r="S57" s="77"/>
      <c r="T57" s="77"/>
      <c r="U57" s="77"/>
      <c r="V57" s="77"/>
      <c r="W57" s="77"/>
      <c r="X57" s="77"/>
      <c r="Y57" s="77"/>
      <c r="Z57" s="77"/>
      <c r="AA57" s="77"/>
      <c r="AB57" s="77"/>
      <c r="AC57" s="77"/>
      <c r="AD57" s="77"/>
      <c r="AE57" s="77"/>
      <c r="AF57" s="77"/>
      <c r="AG57" s="77"/>
      <c r="AH57" s="77"/>
      <c r="AI57" s="77"/>
      <c r="AJ57" s="77"/>
    </row>
    <row r="58" spans="1:36" ht="13.5" x14ac:dyDescent="0.7">
      <c r="A58" s="94" t="s">
        <v>699</v>
      </c>
      <c r="B58" s="95">
        <v>4.3999999999999997E-2</v>
      </c>
      <c r="C58" s="77"/>
      <c r="D58" s="77"/>
      <c r="E58" s="77"/>
      <c r="F58" s="77"/>
      <c r="G58" s="77"/>
      <c r="H58" s="77"/>
      <c r="I58" s="77"/>
      <c r="J58" s="77"/>
      <c r="K58" s="77"/>
      <c r="L58" s="77"/>
      <c r="M58" s="77"/>
      <c r="N58" s="77"/>
      <c r="O58" s="77"/>
      <c r="P58" s="77"/>
      <c r="Q58" s="77"/>
      <c r="R58" s="77"/>
      <c r="S58" s="77"/>
      <c r="T58" s="77"/>
      <c r="U58" s="77"/>
      <c r="V58" s="77"/>
      <c r="W58" s="77"/>
      <c r="X58" s="77"/>
      <c r="Y58" s="77"/>
      <c r="Z58" s="77"/>
      <c r="AA58" s="77"/>
      <c r="AB58" s="77"/>
      <c r="AC58" s="77"/>
      <c r="AD58" s="77"/>
      <c r="AE58" s="77"/>
      <c r="AF58" s="77"/>
      <c r="AG58" s="77"/>
      <c r="AH58" s="77"/>
      <c r="AI58" s="77"/>
      <c r="AJ58" s="77"/>
    </row>
    <row r="59" spans="1:36" ht="13.5" x14ac:dyDescent="0.7">
      <c r="A59" s="94" t="s">
        <v>700</v>
      </c>
      <c r="B59" s="95">
        <v>1.7999999999999999E-2</v>
      </c>
      <c r="C59" s="77"/>
      <c r="D59" s="77"/>
      <c r="E59" s="77"/>
      <c r="F59" s="77"/>
      <c r="G59" s="77"/>
      <c r="H59" s="77"/>
      <c r="I59" s="77"/>
      <c r="J59" s="77"/>
      <c r="K59" s="77"/>
      <c r="L59" s="77"/>
      <c r="M59" s="77"/>
      <c r="N59" s="77"/>
      <c r="O59" s="77"/>
      <c r="P59" s="77"/>
      <c r="Q59" s="77"/>
      <c r="R59" s="77"/>
      <c r="S59" s="77"/>
      <c r="T59" s="77"/>
      <c r="U59" s="77"/>
      <c r="V59" s="77"/>
      <c r="W59" s="77"/>
      <c r="X59" s="77"/>
      <c r="Y59" s="77"/>
      <c r="Z59" s="77"/>
      <c r="AA59" s="77"/>
      <c r="AB59" s="77"/>
      <c r="AC59" s="77"/>
      <c r="AD59" s="77"/>
      <c r="AE59" s="77"/>
      <c r="AF59" s="77"/>
      <c r="AG59" s="77"/>
      <c r="AH59" s="77"/>
      <c r="AI59" s="77"/>
      <c r="AJ59" s="77"/>
    </row>
    <row r="60" spans="1:36" ht="13.5" x14ac:dyDescent="0.7">
      <c r="A60" s="94" t="s">
        <v>701</v>
      </c>
      <c r="B60" s="95">
        <v>2.5999999999999999E-2</v>
      </c>
      <c r="C60" s="77"/>
      <c r="D60" s="77"/>
      <c r="E60" s="77"/>
      <c r="F60" s="77"/>
      <c r="G60" s="77"/>
      <c r="H60" s="77"/>
      <c r="I60" s="77"/>
      <c r="J60" s="77"/>
      <c r="K60" s="77"/>
      <c r="L60" s="77"/>
      <c r="M60" s="77"/>
      <c r="N60" s="77"/>
      <c r="O60" s="77"/>
      <c r="P60" s="77"/>
      <c r="Q60" s="77"/>
      <c r="R60" s="77"/>
      <c r="S60" s="77"/>
      <c r="T60" s="77"/>
      <c r="U60" s="77"/>
      <c r="V60" s="77"/>
      <c r="W60" s="77"/>
      <c r="X60" s="77"/>
      <c r="Y60" s="77"/>
      <c r="Z60" s="77"/>
      <c r="AA60" s="77"/>
      <c r="AB60" s="77"/>
      <c r="AC60" s="77"/>
      <c r="AD60" s="77"/>
      <c r="AE60" s="77"/>
      <c r="AF60" s="77"/>
      <c r="AG60" s="77"/>
      <c r="AH60" s="77"/>
      <c r="AI60" s="77"/>
      <c r="AJ60" s="77"/>
    </row>
    <row r="61" spans="1:36" ht="13.5" x14ac:dyDescent="0.7">
      <c r="A61" s="97" t="s">
        <v>702</v>
      </c>
      <c r="B61" s="98">
        <v>4.3999999999999997E-2</v>
      </c>
      <c r="C61" s="77"/>
      <c r="D61" s="77"/>
      <c r="E61" s="77"/>
      <c r="F61" s="77"/>
      <c r="G61" s="77"/>
      <c r="H61" s="77"/>
      <c r="I61" s="77"/>
      <c r="J61" s="77"/>
      <c r="K61" s="77"/>
      <c r="L61" s="77"/>
      <c r="M61" s="77"/>
      <c r="N61" s="77"/>
      <c r="O61" s="77"/>
      <c r="P61" s="77"/>
      <c r="Q61" s="77"/>
      <c r="R61" s="77"/>
      <c r="S61" s="77"/>
      <c r="T61" s="77"/>
      <c r="U61" s="77"/>
      <c r="V61" s="77"/>
      <c r="W61" s="77"/>
      <c r="X61" s="77"/>
      <c r="Y61" s="77"/>
      <c r="Z61" s="77"/>
      <c r="AA61" s="77"/>
      <c r="AB61" s="77"/>
      <c r="AC61" s="77"/>
      <c r="AD61" s="77"/>
      <c r="AE61" s="77"/>
      <c r="AF61" s="77"/>
      <c r="AG61" s="77"/>
      <c r="AH61" s="77"/>
      <c r="AI61" s="77"/>
      <c r="AJ61" s="77"/>
    </row>
    <row r="62" spans="1:36" ht="13.5" x14ac:dyDescent="0.7">
      <c r="A62" s="85"/>
      <c r="B62" s="77"/>
      <c r="C62" s="77"/>
      <c r="D62" s="77"/>
      <c r="E62" s="77"/>
      <c r="F62" s="77"/>
      <c r="G62" s="77"/>
      <c r="H62" s="77"/>
      <c r="I62" s="77"/>
      <c r="J62" s="77"/>
      <c r="K62" s="77"/>
      <c r="L62" s="77"/>
      <c r="M62" s="77"/>
      <c r="N62" s="77"/>
      <c r="O62" s="77"/>
      <c r="P62" s="77"/>
      <c r="Q62" s="77"/>
      <c r="R62" s="77"/>
      <c r="S62" s="77"/>
      <c r="T62" s="77"/>
      <c r="U62" s="77"/>
      <c r="V62" s="77"/>
      <c r="W62" s="77"/>
      <c r="X62" s="77"/>
      <c r="Y62" s="77"/>
      <c r="Z62" s="77"/>
      <c r="AA62" s="77"/>
      <c r="AB62" s="77"/>
      <c r="AC62" s="77"/>
      <c r="AD62" s="77"/>
      <c r="AE62" s="77"/>
      <c r="AF62" s="77"/>
      <c r="AG62" s="77"/>
      <c r="AH62" s="77"/>
      <c r="AI62" s="77"/>
      <c r="AJ62" s="77"/>
    </row>
    <row r="63" spans="1:36" ht="13.5" x14ac:dyDescent="0.7">
      <c r="A63" s="77" t="s">
        <v>703</v>
      </c>
      <c r="B63" s="96">
        <f>SUMPRODUCT(B52:B54,D52:D54)/SUM(B52:B54)</f>
        <v>0.16908814589665652</v>
      </c>
      <c r="C63" s="77"/>
      <c r="D63" s="77"/>
      <c r="E63" s="77"/>
      <c r="F63" s="77"/>
      <c r="G63" s="77"/>
      <c r="H63" s="77"/>
      <c r="I63" s="77"/>
      <c r="J63" s="77"/>
      <c r="K63" s="77"/>
      <c r="L63" s="77"/>
      <c r="M63" s="77"/>
      <c r="N63" s="77"/>
      <c r="O63" s="77"/>
      <c r="P63" s="77"/>
      <c r="Q63" s="77"/>
      <c r="R63" s="77"/>
      <c r="S63" s="77"/>
      <c r="T63" s="77"/>
      <c r="U63" s="77"/>
      <c r="V63" s="77"/>
      <c r="W63" s="77"/>
      <c r="X63" s="77"/>
      <c r="Y63" s="77"/>
      <c r="Z63" s="77"/>
      <c r="AA63" s="77"/>
      <c r="AB63" s="77"/>
      <c r="AC63" s="77"/>
      <c r="AD63" s="77"/>
      <c r="AE63" s="77"/>
      <c r="AF63" s="77"/>
      <c r="AG63" s="77"/>
      <c r="AH63" s="77"/>
      <c r="AI63" s="77"/>
      <c r="AJ63" s="77"/>
    </row>
    <row r="64" spans="1:36" ht="13.5" x14ac:dyDescent="0.7">
      <c r="A64" s="77" t="s">
        <v>704</v>
      </c>
      <c r="B64" s="96">
        <f>AVERAGE(H72,B63)</f>
        <v>0.3595440729483283</v>
      </c>
      <c r="C64" s="77"/>
      <c r="D64" s="77"/>
      <c r="E64" s="77"/>
      <c r="F64" s="77"/>
      <c r="G64" s="77"/>
      <c r="H64" s="77"/>
      <c r="I64" s="77"/>
      <c r="J64" s="77"/>
      <c r="K64" s="77"/>
      <c r="L64" s="77"/>
      <c r="M64" s="77"/>
      <c r="N64" s="77"/>
      <c r="O64" s="77"/>
      <c r="P64" s="77"/>
      <c r="Q64" s="77"/>
      <c r="R64" s="77"/>
      <c r="S64" s="77"/>
      <c r="T64" s="77"/>
      <c r="U64" s="77"/>
      <c r="V64" s="77"/>
      <c r="W64" s="77"/>
      <c r="X64" s="77"/>
      <c r="Y64" s="77"/>
      <c r="Z64" s="77"/>
      <c r="AA64" s="77"/>
      <c r="AB64" s="77"/>
      <c r="AC64" s="77"/>
      <c r="AD64" s="77"/>
      <c r="AE64" s="77"/>
      <c r="AF64" s="77"/>
      <c r="AG64" s="77"/>
      <c r="AH64" s="77"/>
      <c r="AI64" s="77"/>
      <c r="AJ64" s="77"/>
    </row>
    <row r="65" spans="1:36" ht="13.5" x14ac:dyDescent="0.7">
      <c r="A65" s="77"/>
      <c r="B65" s="96"/>
      <c r="C65" s="77"/>
      <c r="D65" s="77"/>
      <c r="E65" s="77"/>
      <c r="F65" s="77"/>
      <c r="G65" s="77"/>
      <c r="H65" s="77"/>
      <c r="I65" s="77"/>
      <c r="J65" s="77"/>
      <c r="K65" s="77"/>
      <c r="L65" s="77"/>
      <c r="M65" s="77"/>
      <c r="N65" s="77"/>
      <c r="O65" s="77"/>
      <c r="P65" s="77"/>
      <c r="Q65" s="77"/>
      <c r="R65" s="77"/>
      <c r="S65" s="77"/>
      <c r="T65" s="77"/>
      <c r="U65" s="77"/>
      <c r="V65" s="77"/>
      <c r="W65" s="77"/>
      <c r="X65" s="77"/>
      <c r="Y65" s="77"/>
      <c r="Z65" s="77"/>
      <c r="AA65" s="77"/>
      <c r="AB65" s="77"/>
      <c r="AC65" s="77"/>
      <c r="AD65" s="77"/>
      <c r="AE65" s="77"/>
      <c r="AF65" s="77"/>
      <c r="AG65" s="77"/>
      <c r="AH65" s="77"/>
      <c r="AI65" s="77"/>
      <c r="AJ65" s="77"/>
    </row>
    <row r="66" spans="1:36" ht="13.5" x14ac:dyDescent="0.7">
      <c r="A66" s="77"/>
      <c r="B66" s="85">
        <v>2022</v>
      </c>
      <c r="C66" s="85">
        <v>2023</v>
      </c>
      <c r="D66" s="85">
        <v>2024</v>
      </c>
      <c r="E66" s="85">
        <v>2025</v>
      </c>
      <c r="F66" s="85">
        <v>2026</v>
      </c>
      <c r="G66" s="85">
        <v>2027</v>
      </c>
      <c r="H66" s="85">
        <v>2028</v>
      </c>
      <c r="I66" s="77"/>
      <c r="J66" s="77"/>
      <c r="K66" s="77"/>
      <c r="L66" s="77"/>
      <c r="M66" s="77"/>
      <c r="N66" s="77"/>
      <c r="O66" s="77"/>
      <c r="P66" s="77"/>
      <c r="Q66" s="77"/>
      <c r="R66" s="77"/>
      <c r="S66" s="77"/>
      <c r="T66" s="77"/>
      <c r="U66" s="77"/>
      <c r="V66" s="77"/>
      <c r="W66" s="77"/>
      <c r="X66" s="77"/>
      <c r="Y66" s="77"/>
      <c r="Z66" s="77"/>
      <c r="AA66" s="77"/>
      <c r="AB66" s="77"/>
      <c r="AC66" s="77"/>
      <c r="AD66" s="77"/>
      <c r="AE66" s="77"/>
      <c r="AF66" s="77"/>
      <c r="AG66" s="77"/>
      <c r="AH66" s="77"/>
      <c r="AI66" s="77"/>
      <c r="AJ66" s="77"/>
    </row>
    <row r="67" spans="1:36" ht="13.5" x14ac:dyDescent="0.7">
      <c r="A67" s="79" t="s">
        <v>705</v>
      </c>
      <c r="B67" s="96">
        <f>B63</f>
        <v>0.16908814589665652</v>
      </c>
      <c r="C67" s="96">
        <f>B67</f>
        <v>0.16908814589665652</v>
      </c>
      <c r="D67" s="96">
        <f t="shared" ref="D67:G67" si="0">($H$67-$B$67)/5+C67</f>
        <v>0.20717933130699087</v>
      </c>
      <c r="E67" s="96">
        <f t="shared" si="0"/>
        <v>0.24527051671732522</v>
      </c>
      <c r="F67" s="96">
        <f t="shared" si="0"/>
        <v>0.2833617021276596</v>
      </c>
      <c r="G67" s="96">
        <f t="shared" si="0"/>
        <v>0.32145288753799395</v>
      </c>
      <c r="H67" s="96">
        <f>AVERAGE(B67,H72)</f>
        <v>0.3595440729483283</v>
      </c>
      <c r="I67" s="77"/>
      <c r="J67" s="77"/>
      <c r="K67" s="77"/>
      <c r="L67" s="77"/>
      <c r="M67" s="77"/>
      <c r="N67" s="77"/>
      <c r="O67" s="77"/>
      <c r="P67" s="77"/>
      <c r="Q67" s="77"/>
      <c r="R67" s="77"/>
      <c r="S67" s="77"/>
      <c r="T67" s="77"/>
      <c r="U67" s="77"/>
      <c r="V67" s="77"/>
      <c r="W67" s="77"/>
      <c r="X67" s="77"/>
      <c r="Y67" s="77"/>
      <c r="Z67" s="77"/>
      <c r="AA67" s="77"/>
      <c r="AB67" s="77"/>
      <c r="AC67" s="77"/>
      <c r="AD67" s="77"/>
      <c r="AE67" s="77"/>
      <c r="AF67" s="77"/>
      <c r="AG67" s="77"/>
      <c r="AH67" s="77"/>
      <c r="AI67" s="77"/>
      <c r="AJ67" s="77"/>
    </row>
    <row r="68" spans="1:36" ht="13.5" x14ac:dyDescent="0.7">
      <c r="A68" s="79"/>
      <c r="B68" s="79"/>
      <c r="C68" s="79"/>
      <c r="D68" s="79"/>
      <c r="E68" s="79"/>
      <c r="F68" s="79"/>
      <c r="G68" s="79"/>
      <c r="H68" s="79"/>
      <c r="I68" s="79"/>
      <c r="J68" s="79"/>
      <c r="K68" s="79"/>
      <c r="L68" s="79"/>
      <c r="M68" s="79"/>
      <c r="N68" s="79"/>
      <c r="O68" s="79"/>
      <c r="P68" s="79"/>
      <c r="Q68" s="79"/>
      <c r="R68" s="79"/>
      <c r="S68" s="79"/>
      <c r="T68" s="79"/>
      <c r="U68" s="79"/>
      <c r="V68" s="79"/>
      <c r="W68" s="79"/>
      <c r="X68" s="79"/>
      <c r="Y68" s="79"/>
      <c r="Z68" s="79"/>
      <c r="AA68" s="79"/>
      <c r="AB68" s="79"/>
      <c r="AC68" s="79"/>
      <c r="AD68" s="79"/>
      <c r="AE68" s="79"/>
      <c r="AF68" s="77"/>
      <c r="AG68" s="77"/>
      <c r="AH68" s="77"/>
      <c r="AI68" s="77"/>
      <c r="AJ68" s="77"/>
    </row>
    <row r="69" spans="1:36" ht="27" x14ac:dyDescent="0.7">
      <c r="A69" s="79" t="s">
        <v>706</v>
      </c>
      <c r="B69" s="79"/>
      <c r="C69" s="79"/>
      <c r="D69" s="79"/>
      <c r="E69" s="79"/>
      <c r="F69" s="79"/>
      <c r="G69" s="79"/>
      <c r="H69" s="79"/>
      <c r="I69" s="79"/>
      <c r="J69" s="79"/>
      <c r="K69" s="79"/>
      <c r="L69" s="79"/>
      <c r="M69" s="79"/>
      <c r="N69" s="79"/>
      <c r="O69" s="79"/>
      <c r="P69" s="79"/>
      <c r="Q69" s="79"/>
      <c r="R69" s="79"/>
      <c r="S69" s="79"/>
      <c r="T69" s="79"/>
      <c r="U69" s="79"/>
      <c r="V69" s="79"/>
      <c r="W69" s="79"/>
      <c r="X69" s="79"/>
      <c r="Y69" s="79"/>
      <c r="Z69" s="79"/>
      <c r="AA69" s="79"/>
      <c r="AB69" s="79"/>
      <c r="AC69" s="79"/>
      <c r="AD69" s="79"/>
      <c r="AE69" s="79"/>
      <c r="AF69" s="77"/>
      <c r="AG69" s="77"/>
      <c r="AH69" s="77"/>
      <c r="AI69" s="77"/>
      <c r="AJ69" s="77"/>
    </row>
    <row r="70" spans="1:36" ht="13.5" x14ac:dyDescent="0.7">
      <c r="A70" s="79"/>
      <c r="B70" s="79"/>
      <c r="C70" s="79"/>
      <c r="D70" s="79"/>
      <c r="E70" s="79"/>
      <c r="F70" s="79"/>
      <c r="G70" s="79"/>
      <c r="H70" s="79"/>
      <c r="I70" s="79"/>
      <c r="J70" s="79"/>
      <c r="K70" s="79"/>
      <c r="L70" s="79"/>
      <c r="M70" s="79"/>
      <c r="N70" s="79"/>
      <c r="O70" s="79"/>
      <c r="P70" s="79"/>
      <c r="Q70" s="79"/>
      <c r="R70" s="79"/>
      <c r="S70" s="79"/>
      <c r="T70" s="79"/>
      <c r="U70" s="79"/>
      <c r="V70" s="79"/>
      <c r="W70" s="79"/>
      <c r="X70" s="79"/>
      <c r="Y70" s="79"/>
      <c r="Z70" s="79"/>
      <c r="AA70" s="79"/>
      <c r="AB70" s="79"/>
      <c r="AC70" s="79"/>
      <c r="AD70" s="79"/>
      <c r="AE70" s="79"/>
      <c r="AF70" s="85"/>
      <c r="AG70" s="85"/>
      <c r="AH70" s="85"/>
      <c r="AI70" s="85"/>
      <c r="AJ70" s="85"/>
    </row>
    <row r="71" spans="1:36" s="99" customFormat="1" ht="13.5" x14ac:dyDescent="0.7">
      <c r="A71" s="88"/>
      <c r="B71" s="88">
        <v>2022</v>
      </c>
      <c r="C71" s="88">
        <v>2023</v>
      </c>
      <c r="D71" s="88">
        <v>2024</v>
      </c>
      <c r="E71" s="88">
        <v>2025</v>
      </c>
      <c r="F71" s="88">
        <v>2026</v>
      </c>
      <c r="G71" s="88">
        <v>2027</v>
      </c>
      <c r="H71" s="88">
        <v>2028</v>
      </c>
      <c r="I71" s="88">
        <v>2029</v>
      </c>
      <c r="J71" s="88">
        <v>2030</v>
      </c>
      <c r="K71" s="88">
        <v>2031</v>
      </c>
      <c r="L71" s="88">
        <v>2032</v>
      </c>
      <c r="M71" s="88">
        <v>2033</v>
      </c>
      <c r="N71" s="88">
        <v>2034</v>
      </c>
      <c r="O71" s="88">
        <v>2035</v>
      </c>
      <c r="P71" s="88">
        <v>2036</v>
      </c>
      <c r="Q71" s="88">
        <v>2037</v>
      </c>
      <c r="R71" s="88">
        <v>2038</v>
      </c>
      <c r="S71" s="88">
        <v>2039</v>
      </c>
      <c r="T71" s="88">
        <v>2040</v>
      </c>
      <c r="U71" s="88">
        <v>2041</v>
      </c>
      <c r="V71" s="88">
        <v>2042</v>
      </c>
      <c r="W71" s="88">
        <v>2043</v>
      </c>
      <c r="X71" s="88">
        <v>2044</v>
      </c>
      <c r="Y71" s="88">
        <v>2045</v>
      </c>
      <c r="Z71" s="88">
        <v>2046</v>
      </c>
      <c r="AA71" s="88">
        <v>2047</v>
      </c>
      <c r="AB71" s="88">
        <v>2048</v>
      </c>
      <c r="AC71" s="88">
        <v>2049</v>
      </c>
      <c r="AD71" s="88">
        <v>2050</v>
      </c>
      <c r="AE71" s="88"/>
      <c r="AF71" s="85"/>
      <c r="AG71" s="85"/>
      <c r="AH71" s="85"/>
      <c r="AI71" s="85"/>
      <c r="AJ71" s="85"/>
    </row>
    <row r="72" spans="1:36" ht="13.5" x14ac:dyDescent="0.7">
      <c r="A72" s="96" t="s">
        <v>707</v>
      </c>
      <c r="B72" s="100">
        <v>0.4</v>
      </c>
      <c r="C72" s="100">
        <v>0.4</v>
      </c>
      <c r="D72" s="100">
        <v>0.4</v>
      </c>
      <c r="E72" s="100">
        <v>0.4</v>
      </c>
      <c r="F72" s="100">
        <v>0.45</v>
      </c>
      <c r="G72" s="100">
        <v>0.5</v>
      </c>
      <c r="H72" s="100">
        <v>0.55000000000000004</v>
      </c>
      <c r="I72" s="100">
        <v>0.55000000000000004</v>
      </c>
      <c r="J72" s="100">
        <v>0.55000000000000004</v>
      </c>
      <c r="K72" s="100">
        <v>0.55000000000000004</v>
      </c>
      <c r="L72" s="100">
        <v>0.55000000000000004</v>
      </c>
      <c r="M72" s="100">
        <v>0.55000000000000004</v>
      </c>
      <c r="N72" s="100">
        <v>0.55000000000000004</v>
      </c>
      <c r="O72" s="100">
        <v>0.55000000000000004</v>
      </c>
      <c r="P72" s="100">
        <v>0.55000000000000004</v>
      </c>
      <c r="Q72" s="100">
        <v>0.55000000000000004</v>
      </c>
      <c r="R72" s="100">
        <v>0.55000000000000004</v>
      </c>
      <c r="S72" s="100">
        <v>0.55000000000000004</v>
      </c>
      <c r="T72" s="100">
        <v>0.55000000000000004</v>
      </c>
      <c r="U72" s="100">
        <v>0.55000000000000004</v>
      </c>
      <c r="V72" s="100">
        <v>0.55000000000000004</v>
      </c>
      <c r="W72" s="100">
        <v>0.55000000000000004</v>
      </c>
      <c r="X72" s="100">
        <v>0.55000000000000004</v>
      </c>
      <c r="Y72" s="100">
        <v>0.55000000000000004</v>
      </c>
      <c r="Z72" s="100">
        <v>0.55000000000000004</v>
      </c>
      <c r="AA72" s="100">
        <v>0.55000000000000004</v>
      </c>
      <c r="AB72" s="100">
        <v>0.55000000000000004</v>
      </c>
      <c r="AC72" s="100">
        <v>0.55000000000000004</v>
      </c>
      <c r="AD72" s="100">
        <v>0.55000000000000004</v>
      </c>
      <c r="AE72" s="96"/>
      <c r="AF72" s="96"/>
      <c r="AG72" s="96"/>
      <c r="AH72" s="96"/>
      <c r="AI72" s="96"/>
      <c r="AJ72" s="96"/>
    </row>
    <row r="73" spans="1:36" ht="13.5" x14ac:dyDescent="0.7">
      <c r="A73" s="96" t="s">
        <v>708</v>
      </c>
      <c r="B73" s="100">
        <f>B63</f>
        <v>0.16908814589665652</v>
      </c>
      <c r="C73" s="100">
        <f>($H$73-$B$73)/COUNT($C$71:$H$71)+B73</f>
        <v>0.20083080040526849</v>
      </c>
      <c r="D73" s="100">
        <f t="shared" ref="D73:G73" si="1">($H$73-$B$73)/COUNT($C$71:$H$71)+C73</f>
        <v>0.23257345491388046</v>
      </c>
      <c r="E73" s="100">
        <f t="shared" si="1"/>
        <v>0.2643161094224924</v>
      </c>
      <c r="F73" s="100">
        <f t="shared" si="1"/>
        <v>0.29605876393110436</v>
      </c>
      <c r="G73" s="100">
        <f t="shared" si="1"/>
        <v>0.32780141843971633</v>
      </c>
      <c r="H73" s="100">
        <f>B64</f>
        <v>0.3595440729483283</v>
      </c>
      <c r="I73" s="100">
        <f>$H$73</f>
        <v>0.3595440729483283</v>
      </c>
      <c r="J73" s="100">
        <f t="shared" ref="J73:AD73" si="2">$H$73</f>
        <v>0.3595440729483283</v>
      </c>
      <c r="K73" s="100">
        <f t="shared" si="2"/>
        <v>0.3595440729483283</v>
      </c>
      <c r="L73" s="100">
        <f t="shared" si="2"/>
        <v>0.3595440729483283</v>
      </c>
      <c r="M73" s="100">
        <f t="shared" si="2"/>
        <v>0.3595440729483283</v>
      </c>
      <c r="N73" s="100">
        <f t="shared" si="2"/>
        <v>0.3595440729483283</v>
      </c>
      <c r="O73" s="100">
        <f t="shared" si="2"/>
        <v>0.3595440729483283</v>
      </c>
      <c r="P73" s="100">
        <f t="shared" si="2"/>
        <v>0.3595440729483283</v>
      </c>
      <c r="Q73" s="100">
        <f t="shared" si="2"/>
        <v>0.3595440729483283</v>
      </c>
      <c r="R73" s="100">
        <f t="shared" si="2"/>
        <v>0.3595440729483283</v>
      </c>
      <c r="S73" s="100">
        <f t="shared" si="2"/>
        <v>0.3595440729483283</v>
      </c>
      <c r="T73" s="100">
        <f t="shared" si="2"/>
        <v>0.3595440729483283</v>
      </c>
      <c r="U73" s="100">
        <f t="shared" si="2"/>
        <v>0.3595440729483283</v>
      </c>
      <c r="V73" s="100">
        <f t="shared" si="2"/>
        <v>0.3595440729483283</v>
      </c>
      <c r="W73" s="100">
        <f t="shared" si="2"/>
        <v>0.3595440729483283</v>
      </c>
      <c r="X73" s="100">
        <f t="shared" si="2"/>
        <v>0.3595440729483283</v>
      </c>
      <c r="Y73" s="100">
        <f t="shared" si="2"/>
        <v>0.3595440729483283</v>
      </c>
      <c r="Z73" s="100">
        <f t="shared" si="2"/>
        <v>0.3595440729483283</v>
      </c>
      <c r="AA73" s="100">
        <f t="shared" si="2"/>
        <v>0.3595440729483283</v>
      </c>
      <c r="AB73" s="100">
        <f t="shared" si="2"/>
        <v>0.3595440729483283</v>
      </c>
      <c r="AC73" s="100">
        <f t="shared" si="2"/>
        <v>0.3595440729483283</v>
      </c>
      <c r="AD73" s="100">
        <f t="shared" si="2"/>
        <v>0.3595440729483283</v>
      </c>
      <c r="AE73" s="96"/>
      <c r="AF73" s="96"/>
      <c r="AG73" s="96"/>
      <c r="AH73" s="96"/>
      <c r="AI73" s="96"/>
      <c r="AJ73" s="96"/>
    </row>
    <row r="74" spans="1:36" ht="13.5" x14ac:dyDescent="0.7">
      <c r="A74" s="77" t="s">
        <v>709</v>
      </c>
      <c r="B74" s="100">
        <f>B73/B72</f>
        <v>0.42272036474164126</v>
      </c>
      <c r="C74" s="100">
        <f t="shared" ref="C74:AD74" si="3">C73/C72</f>
        <v>0.50207700101317121</v>
      </c>
      <c r="D74" s="100">
        <f t="shared" si="3"/>
        <v>0.5814336372847011</v>
      </c>
      <c r="E74" s="100">
        <f t="shared" si="3"/>
        <v>0.66079027355623099</v>
      </c>
      <c r="F74" s="100">
        <f t="shared" si="3"/>
        <v>0.65790836429134303</v>
      </c>
      <c r="G74" s="100">
        <f t="shared" si="3"/>
        <v>0.65560283687943266</v>
      </c>
      <c r="H74" s="100">
        <f t="shared" si="3"/>
        <v>0.65371649626968775</v>
      </c>
      <c r="I74" s="100">
        <f t="shared" si="3"/>
        <v>0.65371649626968775</v>
      </c>
      <c r="J74" s="100">
        <f t="shared" si="3"/>
        <v>0.65371649626968775</v>
      </c>
      <c r="K74" s="100">
        <f t="shared" si="3"/>
        <v>0.65371649626968775</v>
      </c>
      <c r="L74" s="100">
        <f t="shared" si="3"/>
        <v>0.65371649626968775</v>
      </c>
      <c r="M74" s="100">
        <f t="shared" si="3"/>
        <v>0.65371649626968775</v>
      </c>
      <c r="N74" s="100">
        <f t="shared" si="3"/>
        <v>0.65371649626968775</v>
      </c>
      <c r="O74" s="100">
        <f t="shared" si="3"/>
        <v>0.65371649626968775</v>
      </c>
      <c r="P74" s="100">
        <f t="shared" si="3"/>
        <v>0.65371649626968775</v>
      </c>
      <c r="Q74" s="100">
        <f t="shared" si="3"/>
        <v>0.65371649626968775</v>
      </c>
      <c r="R74" s="100">
        <f t="shared" si="3"/>
        <v>0.65371649626968775</v>
      </c>
      <c r="S74" s="100">
        <f t="shared" si="3"/>
        <v>0.65371649626968775</v>
      </c>
      <c r="T74" s="100">
        <f t="shared" si="3"/>
        <v>0.65371649626968775</v>
      </c>
      <c r="U74" s="100">
        <f t="shared" si="3"/>
        <v>0.65371649626968775</v>
      </c>
      <c r="V74" s="100">
        <f t="shared" si="3"/>
        <v>0.65371649626968775</v>
      </c>
      <c r="W74" s="100">
        <f t="shared" si="3"/>
        <v>0.65371649626968775</v>
      </c>
      <c r="X74" s="100">
        <f t="shared" si="3"/>
        <v>0.65371649626968775</v>
      </c>
      <c r="Y74" s="100">
        <f t="shared" si="3"/>
        <v>0.65371649626968775</v>
      </c>
      <c r="Z74" s="100">
        <f t="shared" si="3"/>
        <v>0.65371649626968775</v>
      </c>
      <c r="AA74" s="100">
        <f t="shared" si="3"/>
        <v>0.65371649626968775</v>
      </c>
      <c r="AB74" s="100">
        <f t="shared" si="3"/>
        <v>0.65371649626968775</v>
      </c>
      <c r="AC74" s="100">
        <f t="shared" si="3"/>
        <v>0.65371649626968775</v>
      </c>
      <c r="AD74" s="100">
        <f t="shared" si="3"/>
        <v>0.65371649626968775</v>
      </c>
      <c r="AE74" s="77"/>
      <c r="AF74" s="77"/>
      <c r="AG74" s="77"/>
      <c r="AH74" s="77"/>
      <c r="AI74" s="77"/>
      <c r="AJ74" s="77"/>
    </row>
    <row r="75" spans="1:36" ht="13.5" x14ac:dyDescent="0.7">
      <c r="A75" s="83"/>
      <c r="B75" s="100"/>
      <c r="C75" s="100"/>
      <c r="D75" s="100"/>
      <c r="E75" s="100"/>
      <c r="F75" s="100"/>
      <c r="G75" s="100"/>
      <c r="H75" s="100"/>
      <c r="I75" s="100"/>
      <c r="J75" s="100"/>
      <c r="K75" s="100"/>
      <c r="L75" s="100"/>
      <c r="M75" s="100"/>
      <c r="N75" s="100"/>
      <c r="O75" s="100"/>
      <c r="P75" s="100"/>
      <c r="Q75" s="100"/>
      <c r="R75" s="100"/>
      <c r="S75" s="100"/>
      <c r="T75" s="100"/>
      <c r="U75" s="100"/>
      <c r="V75" s="100"/>
      <c r="W75" s="100"/>
      <c r="X75" s="100"/>
      <c r="Y75" s="100"/>
      <c r="Z75" s="100"/>
      <c r="AA75" s="100"/>
      <c r="AB75" s="100"/>
      <c r="AC75" s="100"/>
      <c r="AD75" s="100"/>
      <c r="AE75" s="85"/>
      <c r="AF75" s="85"/>
      <c r="AG75" s="85"/>
      <c r="AH75" s="85"/>
      <c r="AI75" s="85"/>
      <c r="AJ75" s="85"/>
    </row>
    <row r="76" spans="1:36" s="102" customFormat="1" ht="13.5" x14ac:dyDescent="0.7">
      <c r="A76" s="79" t="s">
        <v>710</v>
      </c>
      <c r="B76" s="101">
        <v>1</v>
      </c>
      <c r="C76" s="101">
        <v>1</v>
      </c>
      <c r="D76" s="101">
        <v>1</v>
      </c>
      <c r="E76" s="101">
        <v>1</v>
      </c>
      <c r="F76" s="101">
        <v>1</v>
      </c>
      <c r="G76" s="101">
        <v>1</v>
      </c>
      <c r="H76" s="101">
        <v>1</v>
      </c>
      <c r="I76" s="101">
        <v>1</v>
      </c>
      <c r="J76" s="101">
        <v>1</v>
      </c>
      <c r="K76" s="101">
        <v>1</v>
      </c>
      <c r="L76" s="101">
        <v>1</v>
      </c>
      <c r="M76" s="101">
        <v>1</v>
      </c>
      <c r="N76" s="101">
        <v>1</v>
      </c>
      <c r="O76" s="101">
        <v>1</v>
      </c>
      <c r="P76" s="101">
        <v>1</v>
      </c>
      <c r="Q76" s="101">
        <v>1</v>
      </c>
      <c r="R76" s="101">
        <v>1</v>
      </c>
      <c r="S76" s="101">
        <v>1</v>
      </c>
      <c r="T76" s="101">
        <v>1</v>
      </c>
      <c r="U76" s="101">
        <v>1</v>
      </c>
      <c r="V76" s="101">
        <v>1</v>
      </c>
      <c r="W76" s="101">
        <v>1</v>
      </c>
      <c r="X76" s="101">
        <v>1</v>
      </c>
      <c r="Y76" s="101">
        <v>1</v>
      </c>
      <c r="Z76" s="101">
        <v>1</v>
      </c>
      <c r="AA76" s="101">
        <v>1</v>
      </c>
      <c r="AB76" s="101">
        <v>1</v>
      </c>
      <c r="AC76" s="101">
        <v>1</v>
      </c>
      <c r="AD76" s="101">
        <v>1</v>
      </c>
      <c r="AE76" s="88"/>
      <c r="AF76" s="88"/>
      <c r="AG76" s="88"/>
      <c r="AH76" s="88"/>
      <c r="AI76" s="88"/>
      <c r="AJ76" s="88"/>
    </row>
    <row r="77" spans="1:36" ht="13.5" x14ac:dyDescent="0.7">
      <c r="A77" s="85"/>
      <c r="B77" s="85"/>
      <c r="C77" s="85"/>
      <c r="D77" s="85"/>
      <c r="E77" s="85"/>
      <c r="F77" s="85"/>
      <c r="G77" s="85"/>
      <c r="H77" s="85"/>
      <c r="I77" s="85"/>
      <c r="J77" s="85"/>
      <c r="K77" s="85"/>
      <c r="L77" s="85"/>
      <c r="M77" s="85"/>
      <c r="N77" s="85"/>
      <c r="O77" s="85"/>
      <c r="P77" s="85"/>
      <c r="Q77" s="85"/>
      <c r="R77" s="85"/>
      <c r="S77" s="85"/>
      <c r="T77" s="85"/>
      <c r="U77" s="85"/>
      <c r="V77" s="85"/>
      <c r="W77" s="85"/>
      <c r="X77" s="85"/>
      <c r="Y77" s="85"/>
      <c r="Z77" s="85"/>
      <c r="AA77" s="85"/>
      <c r="AB77" s="85"/>
      <c r="AC77" s="85"/>
      <c r="AD77" s="85"/>
      <c r="AE77" s="85"/>
      <c r="AF77" s="85"/>
      <c r="AG77" s="85"/>
      <c r="AH77" s="85"/>
      <c r="AI77" s="85"/>
      <c r="AJ77" s="85"/>
    </row>
    <row r="78" spans="1:36" ht="13.5" x14ac:dyDescent="0.7">
      <c r="A78" s="81" t="s">
        <v>711</v>
      </c>
      <c r="B78" s="82"/>
      <c r="C78" s="82"/>
      <c r="D78" s="82"/>
      <c r="E78" s="82"/>
      <c r="F78" s="82"/>
      <c r="G78" s="82"/>
      <c r="H78" s="82"/>
      <c r="I78" s="82"/>
      <c r="J78" s="82"/>
      <c r="K78" s="82"/>
      <c r="L78" s="82"/>
      <c r="M78" s="82"/>
      <c r="N78" s="82"/>
      <c r="O78" s="82"/>
      <c r="P78" s="82"/>
      <c r="Q78" s="82"/>
      <c r="R78" s="82"/>
      <c r="S78" s="82"/>
      <c r="T78" s="82"/>
      <c r="U78" s="82"/>
      <c r="V78" s="82"/>
      <c r="W78" s="82"/>
      <c r="X78" s="82"/>
      <c r="Y78" s="82"/>
      <c r="Z78" s="82"/>
      <c r="AA78" s="82"/>
      <c r="AB78" s="82"/>
      <c r="AC78" s="82"/>
      <c r="AD78" s="82"/>
      <c r="AE78" s="82"/>
      <c r="AF78" s="82"/>
      <c r="AG78" s="82"/>
      <c r="AH78" s="82"/>
      <c r="AI78" s="82"/>
      <c r="AJ78" s="82"/>
    </row>
    <row r="79" spans="1:36" ht="13.5" x14ac:dyDescent="0.7">
      <c r="A79" s="83" t="s">
        <v>712</v>
      </c>
      <c r="B79" s="77"/>
      <c r="C79" s="77"/>
      <c r="D79" s="77"/>
      <c r="E79" s="77"/>
      <c r="F79" s="77"/>
      <c r="G79" s="77"/>
      <c r="H79" s="77"/>
      <c r="I79" s="77"/>
      <c r="J79" s="77"/>
      <c r="K79" s="77"/>
      <c r="L79" s="77"/>
      <c r="M79" s="77"/>
      <c r="N79" s="77"/>
      <c r="O79" s="77"/>
      <c r="P79" s="77"/>
      <c r="Q79" s="77"/>
      <c r="R79" s="77"/>
      <c r="S79" s="77"/>
      <c r="T79" s="77"/>
      <c r="U79" s="77"/>
      <c r="V79" s="77"/>
      <c r="W79" s="77"/>
      <c r="X79" s="77"/>
      <c r="Y79" s="77"/>
      <c r="Z79" s="77"/>
      <c r="AA79" s="77"/>
      <c r="AB79" s="77"/>
      <c r="AC79" s="77"/>
      <c r="AD79" s="77"/>
      <c r="AE79" s="77"/>
      <c r="AF79" s="77"/>
      <c r="AG79" s="77"/>
      <c r="AH79" s="77"/>
      <c r="AI79" s="77"/>
      <c r="AJ79" s="77"/>
    </row>
    <row r="80" spans="1:36" ht="13.5" x14ac:dyDescent="0.7">
      <c r="A80" s="83" t="s">
        <v>713</v>
      </c>
      <c r="B80" s="77"/>
      <c r="C80" s="77"/>
      <c r="D80" s="77"/>
      <c r="E80" s="77"/>
      <c r="F80" s="77"/>
      <c r="G80" s="77"/>
      <c r="H80" s="77"/>
      <c r="I80" s="77"/>
      <c r="J80" s="77"/>
      <c r="K80" s="77"/>
      <c r="L80" s="77"/>
      <c r="M80" s="77"/>
      <c r="N80" s="77"/>
      <c r="O80" s="77"/>
      <c r="P80" s="77"/>
      <c r="Q80" s="77"/>
      <c r="R80" s="77"/>
      <c r="S80" s="77"/>
      <c r="T80" s="77"/>
      <c r="U80" s="77"/>
      <c r="V80" s="77"/>
      <c r="W80" s="77"/>
      <c r="X80" s="77"/>
      <c r="Y80" s="77"/>
      <c r="Z80" s="77"/>
      <c r="AA80" s="77"/>
      <c r="AB80" s="77"/>
      <c r="AC80" s="77"/>
      <c r="AD80" s="77"/>
      <c r="AE80" s="77"/>
      <c r="AF80" s="77"/>
      <c r="AG80" s="77"/>
      <c r="AH80" s="77"/>
      <c r="AI80" s="77"/>
      <c r="AJ80" s="77"/>
    </row>
    <row r="81" spans="1:36" ht="13.5" x14ac:dyDescent="0.7">
      <c r="A81" s="83" t="s">
        <v>714</v>
      </c>
      <c r="B81" s="77"/>
      <c r="C81" s="77"/>
      <c r="D81" s="77"/>
      <c r="E81" s="77"/>
      <c r="F81" s="77"/>
      <c r="G81" s="77"/>
      <c r="H81" s="77"/>
      <c r="I81" s="77"/>
      <c r="J81" s="77"/>
      <c r="K81" s="77"/>
      <c r="L81" s="77"/>
      <c r="M81" s="77"/>
      <c r="N81" s="77"/>
      <c r="O81" s="77"/>
      <c r="P81" s="77"/>
      <c r="Q81" s="77"/>
      <c r="R81" s="77"/>
      <c r="S81" s="77"/>
      <c r="T81" s="77"/>
      <c r="U81" s="77"/>
      <c r="V81" s="77"/>
      <c r="W81" s="77"/>
      <c r="X81" s="77"/>
      <c r="Y81" s="77"/>
      <c r="Z81" s="77"/>
      <c r="AA81" s="77"/>
      <c r="AB81" s="77"/>
      <c r="AC81" s="77"/>
      <c r="AD81" s="77"/>
      <c r="AE81" s="77"/>
      <c r="AF81" s="77"/>
      <c r="AG81" s="77"/>
      <c r="AH81" s="77"/>
      <c r="AI81" s="77"/>
      <c r="AJ81" s="77"/>
    </row>
    <row r="82" spans="1:36" ht="13.5" x14ac:dyDescent="0.7">
      <c r="A82" s="83" t="s">
        <v>715</v>
      </c>
      <c r="B82" s="77"/>
      <c r="C82" s="77"/>
      <c r="D82" s="77"/>
      <c r="E82" s="77"/>
      <c r="F82" s="77"/>
      <c r="G82" s="77"/>
      <c r="H82" s="77"/>
      <c r="I82" s="77"/>
      <c r="J82" s="77"/>
      <c r="K82" s="77"/>
      <c r="L82" s="77"/>
      <c r="M82" s="77"/>
      <c r="N82" s="77"/>
      <c r="O82" s="77"/>
      <c r="P82" s="77"/>
      <c r="Q82" s="77"/>
      <c r="R82" s="77"/>
      <c r="S82" s="77"/>
      <c r="T82" s="77"/>
      <c r="U82" s="77"/>
      <c r="V82" s="77"/>
      <c r="W82" s="77"/>
      <c r="X82" s="77"/>
      <c r="Y82" s="77"/>
      <c r="Z82" s="77"/>
      <c r="AA82" s="77"/>
      <c r="AB82" s="77"/>
      <c r="AC82" s="77"/>
      <c r="AD82" s="77"/>
      <c r="AE82" s="77"/>
      <c r="AF82" s="77"/>
      <c r="AG82" s="77"/>
      <c r="AH82" s="77"/>
      <c r="AI82" s="77"/>
      <c r="AJ82" s="77"/>
    </row>
    <row r="83" spans="1:36" ht="13.5" x14ac:dyDescent="0.7">
      <c r="A83" s="83" t="s">
        <v>716</v>
      </c>
      <c r="B83" s="77"/>
      <c r="C83" s="77"/>
      <c r="D83" s="77"/>
      <c r="E83" s="77"/>
      <c r="F83" s="77"/>
      <c r="G83" s="77"/>
      <c r="H83" s="77"/>
      <c r="I83" s="77"/>
      <c r="J83" s="77"/>
      <c r="K83" s="77"/>
      <c r="L83" s="77"/>
      <c r="M83" s="77"/>
      <c r="N83" s="77"/>
      <c r="O83" s="77"/>
      <c r="P83" s="77"/>
      <c r="Q83" s="77"/>
      <c r="R83" s="77"/>
      <c r="S83" s="77"/>
      <c r="T83" s="77"/>
      <c r="U83" s="77"/>
      <c r="V83" s="77"/>
      <c r="W83" s="77"/>
      <c r="X83" s="77"/>
      <c r="Y83" s="77"/>
      <c r="Z83" s="77"/>
      <c r="AA83" s="77"/>
      <c r="AB83" s="77"/>
      <c r="AC83" s="77"/>
      <c r="AD83" s="77"/>
      <c r="AE83" s="77"/>
      <c r="AF83" s="77"/>
      <c r="AG83" s="77"/>
      <c r="AH83" s="77"/>
      <c r="AI83" s="77"/>
      <c r="AJ83" s="77"/>
    </row>
    <row r="84" spans="1:36" ht="13.5" x14ac:dyDescent="0.7">
      <c r="A84" s="77"/>
      <c r="B84" s="77"/>
      <c r="C84" s="77"/>
      <c r="D84" s="77"/>
      <c r="E84" s="77"/>
      <c r="F84" s="77"/>
      <c r="G84" s="77"/>
      <c r="H84" s="77"/>
      <c r="I84" s="77"/>
      <c r="J84" s="77"/>
      <c r="K84" s="77"/>
      <c r="L84" s="77"/>
      <c r="M84" s="77"/>
      <c r="N84" s="77"/>
      <c r="O84" s="77"/>
      <c r="P84" s="77"/>
      <c r="Q84" s="77"/>
      <c r="R84" s="77"/>
      <c r="S84" s="77"/>
      <c r="T84" s="77"/>
      <c r="U84" s="77"/>
      <c r="V84" s="77"/>
      <c r="W84" s="77"/>
      <c r="X84" s="77"/>
      <c r="Y84" s="77"/>
      <c r="Z84" s="77"/>
      <c r="AA84" s="77"/>
      <c r="AB84" s="77"/>
      <c r="AC84" s="77"/>
      <c r="AD84" s="77"/>
      <c r="AE84" s="77"/>
      <c r="AF84" s="77"/>
      <c r="AG84" s="77"/>
      <c r="AH84" s="77"/>
      <c r="AI84" s="77"/>
      <c r="AJ84" s="77"/>
    </row>
    <row r="85" spans="1:36" ht="13.5" x14ac:dyDescent="0.7">
      <c r="A85" s="81" t="s">
        <v>717</v>
      </c>
      <c r="B85" s="81"/>
      <c r="C85" s="81"/>
      <c r="D85" s="81"/>
      <c r="E85" s="81"/>
      <c r="F85" s="81"/>
      <c r="G85" s="81"/>
      <c r="H85" s="81"/>
      <c r="I85" s="81"/>
      <c r="J85" s="81"/>
      <c r="K85" s="81"/>
      <c r="L85" s="81"/>
      <c r="M85" s="81"/>
      <c r="N85" s="81"/>
      <c r="O85" s="81"/>
      <c r="P85" s="81"/>
      <c r="Q85" s="81"/>
      <c r="R85" s="81"/>
      <c r="S85" s="81"/>
      <c r="T85" s="81"/>
      <c r="U85" s="81"/>
      <c r="V85" s="81"/>
      <c r="W85" s="81"/>
      <c r="X85" s="81"/>
      <c r="Y85" s="81"/>
      <c r="Z85" s="81"/>
      <c r="AA85" s="81"/>
      <c r="AB85" s="81"/>
      <c r="AC85" s="81"/>
      <c r="AD85" s="81"/>
      <c r="AE85" s="81"/>
      <c r="AF85" s="81"/>
      <c r="AG85" s="81"/>
      <c r="AH85" s="81"/>
      <c r="AI85" s="81"/>
      <c r="AJ85" s="81"/>
    </row>
    <row r="86" spans="1:36" ht="13.5" x14ac:dyDescent="0.7">
      <c r="A86" s="103"/>
      <c r="B86" s="103"/>
      <c r="C86" s="77"/>
      <c r="D86" s="77"/>
      <c r="E86" s="77"/>
      <c r="F86" s="77"/>
      <c r="G86" s="77"/>
      <c r="H86" s="77"/>
      <c r="I86" s="77"/>
      <c r="J86" s="77"/>
      <c r="K86" s="77"/>
      <c r="L86" s="77"/>
      <c r="M86" s="77"/>
      <c r="N86" s="77"/>
      <c r="O86" s="77"/>
      <c r="P86" s="77"/>
      <c r="Q86" s="77"/>
      <c r="R86" s="77"/>
      <c r="S86" s="77"/>
      <c r="T86" s="77"/>
      <c r="U86" s="77"/>
      <c r="V86" s="77"/>
      <c r="W86" s="77"/>
      <c r="X86" s="77"/>
      <c r="Y86" s="77"/>
      <c r="Z86" s="77"/>
      <c r="AA86" s="77"/>
      <c r="AB86" s="77"/>
      <c r="AC86" s="77"/>
      <c r="AD86" s="77"/>
      <c r="AE86" s="77"/>
      <c r="AF86" s="77"/>
      <c r="AG86" s="77"/>
      <c r="AH86" s="77"/>
      <c r="AI86" s="77"/>
      <c r="AJ86" s="77"/>
    </row>
    <row r="87" spans="1:36" ht="13.5" x14ac:dyDescent="0.7">
      <c r="A87" s="103" t="s">
        <v>718</v>
      </c>
      <c r="B87" s="104">
        <v>3</v>
      </c>
      <c r="C87" s="77"/>
      <c r="D87" s="77"/>
      <c r="E87" s="77"/>
      <c r="F87" s="77"/>
      <c r="G87" s="77"/>
      <c r="H87" s="77"/>
      <c r="I87" s="77"/>
      <c r="J87" s="77"/>
      <c r="K87" s="77"/>
      <c r="L87" s="77"/>
      <c r="M87" s="77"/>
      <c r="N87" s="77"/>
      <c r="O87" s="77"/>
      <c r="P87" s="77"/>
      <c r="Q87" s="77"/>
      <c r="R87" s="77"/>
      <c r="S87" s="77"/>
      <c r="T87" s="77"/>
      <c r="U87" s="77"/>
      <c r="V87" s="77"/>
      <c r="W87" s="77"/>
      <c r="X87" s="77"/>
      <c r="Y87" s="77"/>
      <c r="Z87" s="77"/>
      <c r="AA87" s="77"/>
      <c r="AB87" s="77"/>
      <c r="AC87" s="77"/>
      <c r="AD87" s="77"/>
      <c r="AE87" s="77"/>
      <c r="AF87" s="77"/>
      <c r="AG87" s="77"/>
      <c r="AH87" s="77"/>
      <c r="AI87" s="77"/>
      <c r="AJ87" s="77"/>
    </row>
    <row r="88" spans="1:36" ht="13.5" x14ac:dyDescent="0.7">
      <c r="A88" s="103" t="s">
        <v>719</v>
      </c>
      <c r="B88" s="104">
        <v>15</v>
      </c>
      <c r="C88" s="77"/>
      <c r="D88" s="77"/>
      <c r="E88" s="77"/>
      <c r="F88" s="77"/>
      <c r="G88" s="77"/>
      <c r="H88" s="77"/>
      <c r="I88" s="77"/>
      <c r="J88" s="77"/>
      <c r="K88" s="77"/>
      <c r="L88" s="77"/>
      <c r="M88" s="77"/>
      <c r="N88" s="77"/>
      <c r="O88" s="77"/>
      <c r="P88" s="77"/>
      <c r="Q88" s="77"/>
      <c r="R88" s="77"/>
      <c r="S88" s="77"/>
      <c r="T88" s="77"/>
      <c r="U88" s="77"/>
      <c r="V88" s="77"/>
      <c r="W88" s="77"/>
      <c r="X88" s="77"/>
      <c r="Y88" s="77"/>
      <c r="Z88" s="77"/>
      <c r="AA88" s="77"/>
      <c r="AB88" s="77"/>
      <c r="AC88" s="77"/>
      <c r="AD88" s="77"/>
      <c r="AE88" s="77"/>
      <c r="AF88" s="77"/>
      <c r="AG88" s="77"/>
      <c r="AH88" s="77"/>
      <c r="AI88" s="77"/>
      <c r="AJ88" s="77"/>
    </row>
    <row r="89" spans="1:36" ht="13.5" x14ac:dyDescent="0.7">
      <c r="A89" s="103" t="s">
        <v>845</v>
      </c>
      <c r="B89" s="77">
        <v>1.6687000000000001</v>
      </c>
      <c r="C89" s="105" t="s">
        <v>720</v>
      </c>
      <c r="D89" s="77"/>
      <c r="E89" s="77"/>
      <c r="F89" s="77"/>
      <c r="G89" s="77"/>
      <c r="H89" s="77"/>
      <c r="I89" s="77"/>
      <c r="J89" s="77"/>
      <c r="K89" s="77"/>
      <c r="L89" s="77"/>
      <c r="M89" s="77"/>
      <c r="N89" s="77"/>
      <c r="O89" s="77"/>
      <c r="P89" s="77"/>
      <c r="Q89" s="77"/>
      <c r="R89" s="77"/>
      <c r="S89" s="77"/>
      <c r="T89" s="77"/>
      <c r="U89" s="77"/>
      <c r="V89" s="77"/>
      <c r="W89" s="77"/>
      <c r="X89" s="77"/>
      <c r="Y89" s="77"/>
      <c r="Z89" s="77"/>
      <c r="AA89" s="77"/>
      <c r="AB89" s="77"/>
      <c r="AC89" s="77"/>
      <c r="AD89" s="77"/>
      <c r="AE89" s="77"/>
      <c r="AF89" s="77"/>
      <c r="AG89" s="77"/>
      <c r="AH89" s="77"/>
      <c r="AI89" s="77"/>
      <c r="AJ89" s="77"/>
    </row>
    <row r="90" spans="1:36" ht="13.5" x14ac:dyDescent="0.7">
      <c r="A90" s="103" t="s">
        <v>721</v>
      </c>
      <c r="B90" s="106">
        <v>0.88711067149387013</v>
      </c>
      <c r="C90" s="77"/>
      <c r="D90" s="77"/>
      <c r="E90" s="77"/>
      <c r="F90" s="77"/>
      <c r="G90" s="77"/>
      <c r="H90" s="77"/>
      <c r="I90" s="77"/>
      <c r="J90" s="77"/>
      <c r="K90" s="77"/>
      <c r="L90" s="77"/>
      <c r="M90" s="77"/>
      <c r="N90" s="77"/>
      <c r="O90" s="77"/>
      <c r="P90" s="77"/>
      <c r="Q90" s="77"/>
      <c r="R90" s="77"/>
      <c r="S90" s="77"/>
      <c r="T90" s="77"/>
      <c r="U90" s="77"/>
      <c r="V90" s="77"/>
      <c r="W90" s="77"/>
      <c r="X90" s="77"/>
      <c r="Y90" s="77"/>
      <c r="Z90" s="77"/>
      <c r="AA90" s="77"/>
      <c r="AB90" s="77"/>
      <c r="AC90" s="77"/>
      <c r="AD90" s="77"/>
      <c r="AE90" s="77"/>
      <c r="AF90" s="77"/>
      <c r="AG90" s="77"/>
      <c r="AH90" s="77"/>
      <c r="AI90" s="77"/>
      <c r="AJ90" s="77"/>
    </row>
    <row r="91" spans="1:36" ht="16.75" x14ac:dyDescent="1.1499999999999999">
      <c r="A91" s="103" t="s">
        <v>722</v>
      </c>
      <c r="B91" s="107">
        <v>10</v>
      </c>
      <c r="C91" s="77"/>
      <c r="D91" s="77"/>
      <c r="E91" s="108"/>
      <c r="F91" s="77"/>
      <c r="G91" s="77"/>
      <c r="H91" s="77"/>
      <c r="I91" s="77"/>
      <c r="J91" s="77"/>
      <c r="K91" s="77"/>
      <c r="L91" s="77"/>
      <c r="M91" s="77"/>
      <c r="N91" s="77"/>
      <c r="O91" s="77"/>
      <c r="P91" s="77"/>
      <c r="Q91" s="77"/>
      <c r="R91" s="77"/>
      <c r="S91" s="77"/>
      <c r="T91" s="77"/>
      <c r="U91" s="77"/>
      <c r="V91" s="77"/>
      <c r="W91" s="77"/>
      <c r="X91" s="77"/>
      <c r="Y91" s="77"/>
      <c r="Z91" s="77"/>
      <c r="AA91" s="77"/>
      <c r="AB91" s="77"/>
      <c r="AC91" s="77"/>
      <c r="AD91" s="77"/>
      <c r="AE91" s="77"/>
      <c r="AF91" s="77"/>
      <c r="AG91" s="77"/>
      <c r="AH91" s="77"/>
      <c r="AI91" s="77"/>
      <c r="AJ91" s="77"/>
    </row>
    <row r="92" spans="1:36" ht="16.75" x14ac:dyDescent="1.1499999999999999">
      <c r="A92" s="103"/>
      <c r="B92" s="107"/>
      <c r="C92" s="77"/>
      <c r="D92" s="77"/>
      <c r="E92" s="108"/>
      <c r="F92" s="77"/>
      <c r="G92" s="77"/>
      <c r="H92" s="77"/>
      <c r="I92" s="77"/>
      <c r="J92" s="77"/>
      <c r="K92" s="77"/>
      <c r="L92" s="77"/>
      <c r="M92" s="77"/>
      <c r="N92" s="77"/>
      <c r="O92" s="77"/>
      <c r="P92" s="77"/>
      <c r="Q92" s="77"/>
      <c r="R92" s="77"/>
      <c r="S92" s="77"/>
      <c r="T92" s="77"/>
      <c r="U92" s="77"/>
      <c r="V92" s="77"/>
      <c r="W92" s="77"/>
      <c r="X92" s="77"/>
      <c r="Y92" s="77"/>
      <c r="Z92" s="77"/>
      <c r="AA92" s="77"/>
      <c r="AB92" s="77"/>
      <c r="AC92" s="77"/>
      <c r="AD92" s="77"/>
      <c r="AE92" s="77"/>
      <c r="AF92" s="77"/>
      <c r="AG92" s="77"/>
      <c r="AH92" s="77"/>
      <c r="AI92" s="77"/>
      <c r="AJ92" s="77"/>
    </row>
    <row r="93" spans="1:36" ht="29.25" x14ac:dyDescent="1.1499999999999999">
      <c r="A93" s="103" t="s">
        <v>1056</v>
      </c>
      <c r="B93" s="107"/>
      <c r="C93" s="77"/>
      <c r="D93" s="77"/>
      <c r="E93" s="108"/>
      <c r="F93" s="77"/>
      <c r="G93" s="77"/>
      <c r="H93" s="77"/>
      <c r="I93" s="77"/>
      <c r="J93" s="77"/>
      <c r="K93" s="77"/>
      <c r="L93" s="77"/>
      <c r="M93" s="77"/>
      <c r="N93" s="77"/>
      <c r="O93" s="77"/>
      <c r="P93" s="77"/>
      <c r="Q93" s="77"/>
      <c r="R93" s="77"/>
      <c r="S93" s="77"/>
      <c r="T93" s="77"/>
      <c r="U93" s="77"/>
      <c r="V93" s="77"/>
      <c r="W93" s="77"/>
      <c r="X93" s="77"/>
      <c r="Y93" s="77"/>
      <c r="Z93" s="77"/>
      <c r="AA93" s="77"/>
      <c r="AB93" s="77"/>
      <c r="AC93" s="77"/>
      <c r="AD93" s="77"/>
      <c r="AE93" s="77"/>
      <c r="AF93" s="77"/>
      <c r="AG93" s="77"/>
      <c r="AH93" s="77"/>
      <c r="AI93" s="77"/>
      <c r="AJ93" s="77"/>
    </row>
    <row r="94" spans="1:36" ht="13.5" x14ac:dyDescent="0.7">
      <c r="A94" s="103"/>
      <c r="B94" s="107">
        <v>2023</v>
      </c>
      <c r="C94" s="107">
        <v>2024</v>
      </c>
      <c r="D94" s="107">
        <v>2025</v>
      </c>
      <c r="E94" s="107">
        <v>2026</v>
      </c>
      <c r="F94" s="107">
        <v>2027</v>
      </c>
      <c r="G94" s="107">
        <v>2028</v>
      </c>
      <c r="H94" s="107">
        <v>2029</v>
      </c>
      <c r="I94" s="107">
        <v>2030</v>
      </c>
      <c r="J94" s="107">
        <v>2031</v>
      </c>
      <c r="K94" s="107">
        <v>2032</v>
      </c>
      <c r="L94" s="107">
        <v>2033</v>
      </c>
      <c r="M94" s="107">
        <v>2034</v>
      </c>
      <c r="N94" s="107">
        <v>2035</v>
      </c>
      <c r="O94" s="107">
        <v>2036</v>
      </c>
      <c r="P94" s="107">
        <v>2037</v>
      </c>
      <c r="Q94" s="107">
        <v>2038</v>
      </c>
      <c r="R94" s="107">
        <v>2039</v>
      </c>
      <c r="S94" s="107">
        <v>2040</v>
      </c>
      <c r="T94" s="107">
        <v>2041</v>
      </c>
      <c r="U94" s="107">
        <v>2042</v>
      </c>
      <c r="V94" s="107">
        <v>2043</v>
      </c>
      <c r="W94" s="107">
        <v>2044</v>
      </c>
      <c r="X94" s="107">
        <v>2045</v>
      </c>
      <c r="Y94" s="107">
        <v>2046</v>
      </c>
      <c r="Z94" s="107">
        <v>2047</v>
      </c>
      <c r="AA94" s="107">
        <v>2048</v>
      </c>
      <c r="AB94" s="107">
        <v>2049</v>
      </c>
      <c r="AC94" s="107">
        <v>2050</v>
      </c>
      <c r="AD94" s="77"/>
      <c r="AE94" s="77"/>
      <c r="AF94" s="77"/>
      <c r="AG94" s="77"/>
      <c r="AH94" s="77"/>
      <c r="AI94" s="77"/>
      <c r="AJ94" s="77"/>
    </row>
    <row r="95" spans="1:36" ht="13.5" x14ac:dyDescent="0.7">
      <c r="A95" s="103" t="s">
        <v>1055</v>
      </c>
      <c r="B95" s="347">
        <f>'Solar - Utility PV'!O384/'Tax Credits'!E29</f>
        <v>0.81340045030017205</v>
      </c>
      <c r="C95" s="347">
        <f>'Solar - Utility PV'!P384/'Tax Credits'!F29</f>
        <v>0.81510163468640739</v>
      </c>
      <c r="D95" s="347">
        <f>'Solar - Utility PV'!Q384/'Tax Credits'!G29</f>
        <v>0.81589991682306995</v>
      </c>
      <c r="E95" s="347">
        <f>'Solar - Utility PV'!R384/'Tax Credits'!H29</f>
        <v>0.81674213813945595</v>
      </c>
      <c r="F95" s="347">
        <f>'Solar - Utility PV'!S384/'Tax Credits'!I29</f>
        <v>0.81763202697741111</v>
      </c>
      <c r="G95" s="347">
        <f>'Solar - Utility PV'!T384/'Tax Credits'!J29</f>
        <v>0.81857374532301308</v>
      </c>
      <c r="H95" s="347">
        <f>'Solar - Utility PV'!U384/'Tax Credits'!K29</f>
        <v>0.81957195368256253</v>
      </c>
      <c r="I95" s="347">
        <f>'Solar - Utility PV'!V384/'Tax Credits'!L29</f>
        <v>0.82063188795183062</v>
      </c>
      <c r="J95" s="347">
        <f>'Solar - Utility PV'!W384/'Tax Credits'!M29</f>
        <v>0.82175945094478053</v>
      </c>
      <c r="K95" s="347">
        <f>'Solar - Utility PV'!X384/'Tax Credits'!N29</f>
        <v>0.82296132194619032</v>
      </c>
      <c r="L95" s="347">
        <f>'Solar - Utility PV'!Y384/'Tax Credits'!O29</f>
        <v>0.82424508856402612</v>
      </c>
      <c r="M95" s="347">
        <f>'Solar - Utility PV'!Z384/'Tax Credits'!P29</f>
        <v>0.82561940635557174</v>
      </c>
      <c r="N95" s="347">
        <f>'Solar - Utility PV'!AA384/'Tax Credits'!Q29</f>
        <v>0.82709419329022871</v>
      </c>
      <c r="O95" s="347">
        <f>'Solar - Utility PV'!AB384/'Tax Credits'!R29</f>
        <v>0.82758691614833335</v>
      </c>
      <c r="P95" s="347">
        <f>'Solar - Utility PV'!AC384/'Tax Credits'!S29</f>
        <v>0.8280911882366675</v>
      </c>
      <c r="Q95" s="347">
        <f>'Solar - Utility PV'!AD384/'Tax Credits'!T29</f>
        <v>0.82860741978871177</v>
      </c>
      <c r="R95" s="347">
        <f>'Solar - Utility PV'!AE384/'Tax Credits'!U29</f>
        <v>0.82913604066724711</v>
      </c>
      <c r="S95" s="347">
        <f>'Solar - Utility PV'!AF384/'Tax Credits'!V29</f>
        <v>0.82967750155065345</v>
      </c>
      <c r="T95" s="347">
        <f>'Solar - Utility PV'!AG384/'Tax Credits'!W29</f>
        <v>0.83023227520596132</v>
      </c>
      <c r="U95" s="347">
        <f>'Solar - Utility PV'!AH384/'Tax Credits'!X29</f>
        <v>0.83080085785651914</v>
      </c>
      <c r="V95" s="347">
        <f>'Solar - Utility PV'!AI384/'Tax Credits'!Y29</f>
        <v>0.83138377065211</v>
      </c>
      <c r="W95" s="347">
        <f>'Solar - Utility PV'!AJ384/'Tax Credits'!Z29</f>
        <v>0.8219829594089384</v>
      </c>
      <c r="X95" s="347">
        <f>'Solar - Utility PV'!AK384/'Tax Credits'!AA29</f>
        <v>0.81220845556490473</v>
      </c>
      <c r="Y95" s="347">
        <f>$X95</f>
        <v>0.81220845556490473</v>
      </c>
      <c r="Z95" s="347">
        <f t="shared" ref="Z95:AC96" si="4">$X95</f>
        <v>0.81220845556490473</v>
      </c>
      <c r="AA95" s="347">
        <f t="shared" si="4"/>
        <v>0.81220845556490473</v>
      </c>
      <c r="AB95" s="347">
        <f t="shared" si="4"/>
        <v>0.81220845556490473</v>
      </c>
      <c r="AC95" s="347">
        <f t="shared" si="4"/>
        <v>0.81220845556490473</v>
      </c>
      <c r="AD95" s="77"/>
      <c r="AE95" s="77"/>
      <c r="AF95" s="77"/>
      <c r="AG95" s="77"/>
      <c r="AH95" s="77"/>
      <c r="AI95" s="77"/>
      <c r="AJ95" s="77"/>
    </row>
    <row r="96" spans="1:36" ht="13.5" x14ac:dyDescent="0.7">
      <c r="A96" s="103" t="s">
        <v>1054</v>
      </c>
      <c r="B96" s="347">
        <f>'Land-Based Wind'!O372/'Tax Credits'!E27</f>
        <v>0.84508078721372071</v>
      </c>
      <c r="C96" s="347">
        <f>'Land-Based Wind'!P372/'Tax Credits'!F27</f>
        <v>0.85049341722823724</v>
      </c>
      <c r="D96" s="347">
        <f>'Land-Based Wind'!Q372/'Tax Credits'!G27</f>
        <v>0.85155620178502767</v>
      </c>
      <c r="E96" s="347">
        <f>'Land-Based Wind'!R372/'Tax Credits'!H27</f>
        <v>0.85265035238009146</v>
      </c>
      <c r="F96" s="347">
        <f>'Land-Based Wind'!S372/'Tax Credits'!I27</f>
        <v>0.85377727144743532</v>
      </c>
      <c r="G96" s="347">
        <f>'Land-Based Wind'!T372/'Tax Credits'!J27</f>
        <v>0.85493844584292644</v>
      </c>
      <c r="H96" s="347">
        <f>'Land-Based Wind'!U372/'Tax Credits'!K27</f>
        <v>0.85613545325647478</v>
      </c>
      <c r="I96" s="347">
        <f>'Land-Based Wind'!V372/'Tax Credits'!L27</f>
        <v>0.85736996921359376</v>
      </c>
      <c r="J96" s="347">
        <f>'Land-Based Wind'!W372/'Tax Credits'!M27</f>
        <v>0.85783370043722862</v>
      </c>
      <c r="K96" s="347">
        <f>'Land-Based Wind'!X372/'Tax Credits'!N27</f>
        <v>0.85830456768613206</v>
      </c>
      <c r="L96" s="347">
        <f>'Land-Based Wind'!Y372/'Tax Credits'!O27</f>
        <v>0.85878273640842528</v>
      </c>
      <c r="M96" s="347">
        <f>'Land-Based Wind'!Z372/'Tax Credits'!P27</f>
        <v>0.85926837718873395</v>
      </c>
      <c r="N96" s="347">
        <f>'Land-Based Wind'!AA372/'Tax Credits'!Q27</f>
        <v>0.85976166594834347</v>
      </c>
      <c r="O96" s="347">
        <f>'Land-Based Wind'!AB372/'Tax Credits'!R27</f>
        <v>0.86026278415476454</v>
      </c>
      <c r="P96" s="347">
        <f>'Land-Based Wind'!AC372/'Tax Credits'!S27</f>
        <v>0.86077191904117611</v>
      </c>
      <c r="Q96" s="347">
        <f>'Land-Based Wind'!AD372/'Tax Credits'!T27</f>
        <v>0.86128926383638382</v>
      </c>
      <c r="R96" s="347">
        <f>'Land-Based Wind'!AE372/'Tax Credits'!U27</f>
        <v>0.86181501800574978</v>
      </c>
      <c r="S96" s="347">
        <f>'Land-Based Wind'!AF372/'Tax Credits'!V27</f>
        <v>0.86234938750383328</v>
      </c>
      <c r="T96" s="347">
        <f>'Land-Based Wind'!AG372/'Tax Credits'!W27</f>
        <v>0.86289258503945143</v>
      </c>
      <c r="U96" s="347">
        <f>'Land-Based Wind'!AH372/'Tax Credits'!X27</f>
        <v>0.8634448303535156</v>
      </c>
      <c r="V96" s="347">
        <f>'Land-Based Wind'!AI372/'Tax Credits'!Y27</f>
        <v>0.86400635051092267</v>
      </c>
      <c r="W96" s="347">
        <f>'Land-Based Wind'!AJ372/'Tax Credits'!Z27</f>
        <v>0.85008713643046196</v>
      </c>
      <c r="X96" s="347">
        <f>'Land-Based Wind'!AK372/'Tax Credits'!AA27</f>
        <v>0.83566231480590503</v>
      </c>
      <c r="Y96" s="347">
        <f>$X96</f>
        <v>0.83566231480590503</v>
      </c>
      <c r="Z96" s="347">
        <f t="shared" si="4"/>
        <v>0.83566231480590503</v>
      </c>
      <c r="AA96" s="347">
        <f t="shared" si="4"/>
        <v>0.83566231480590503</v>
      </c>
      <c r="AB96" s="347">
        <f t="shared" si="4"/>
        <v>0.83566231480590503</v>
      </c>
      <c r="AC96" s="347">
        <f t="shared" si="4"/>
        <v>0.83566231480590503</v>
      </c>
      <c r="AD96" s="77"/>
      <c r="AE96" s="77"/>
      <c r="AF96" s="77"/>
      <c r="AG96" s="77"/>
      <c r="AH96" s="77"/>
      <c r="AI96" s="77"/>
      <c r="AJ96" s="77"/>
    </row>
    <row r="97" spans="1:36" ht="16.75" x14ac:dyDescent="1.1499999999999999">
      <c r="A97" s="103"/>
      <c r="B97" s="347"/>
      <c r="C97" s="77"/>
      <c r="D97" s="77"/>
      <c r="E97" s="348"/>
      <c r="F97" s="77"/>
      <c r="G97" s="77"/>
      <c r="H97" s="77"/>
      <c r="I97" s="77"/>
      <c r="J97" s="77"/>
      <c r="K97" s="77"/>
      <c r="L97" s="77"/>
      <c r="M97" s="77"/>
      <c r="N97" s="77"/>
      <c r="O97" s="77"/>
      <c r="P97" s="77"/>
      <c r="Q97" s="77"/>
      <c r="R97" s="77"/>
      <c r="S97" s="77"/>
      <c r="T97" s="77"/>
      <c r="U97" s="77"/>
      <c r="V97" s="77"/>
      <c r="W97" s="77"/>
      <c r="X97" s="77"/>
      <c r="Y97" s="77"/>
      <c r="Z97" s="77"/>
      <c r="AA97" s="77"/>
      <c r="AB97" s="77"/>
      <c r="AC97" s="77"/>
      <c r="AD97" s="77"/>
      <c r="AE97" s="77"/>
      <c r="AF97" s="77"/>
      <c r="AG97" s="77"/>
      <c r="AH97" s="77"/>
      <c r="AI97" s="77"/>
      <c r="AJ97" s="77"/>
    </row>
    <row r="98" spans="1:36" ht="16.75" x14ac:dyDescent="1.1499999999999999">
      <c r="A98" s="103"/>
      <c r="B98" s="347"/>
      <c r="C98" s="77"/>
      <c r="D98" s="77"/>
      <c r="E98" s="348"/>
      <c r="F98" s="77"/>
      <c r="G98" s="77"/>
      <c r="H98" s="77"/>
      <c r="I98" s="77"/>
      <c r="J98" s="77"/>
      <c r="K98" s="77"/>
      <c r="L98" s="77"/>
      <c r="M98" s="77"/>
      <c r="N98" s="77"/>
      <c r="O98" s="77"/>
      <c r="P98" s="77"/>
      <c r="Q98" s="77"/>
      <c r="R98" s="77"/>
      <c r="S98" s="77"/>
      <c r="T98" s="77"/>
      <c r="U98" s="77"/>
      <c r="V98" s="77"/>
      <c r="W98" s="77"/>
      <c r="X98" s="77"/>
      <c r="Y98" s="77"/>
      <c r="Z98" s="77"/>
      <c r="AA98" s="77"/>
      <c r="AB98" s="77"/>
      <c r="AC98" s="77"/>
      <c r="AD98" s="77"/>
      <c r="AE98" s="77"/>
      <c r="AF98" s="77"/>
      <c r="AG98" s="77"/>
      <c r="AH98" s="77"/>
      <c r="AI98" s="77"/>
      <c r="AJ98" s="77"/>
    </row>
    <row r="99" spans="1:36" ht="13.5" x14ac:dyDescent="0.7">
      <c r="A99" s="103" t="s">
        <v>723</v>
      </c>
      <c r="B99" s="109">
        <f>B87*B89*B90</f>
        <v>4.4409647325654635</v>
      </c>
      <c r="C99" s="77"/>
      <c r="D99" s="77"/>
      <c r="E99" s="77"/>
      <c r="F99" s="77"/>
      <c r="G99" s="77"/>
      <c r="H99" s="77"/>
      <c r="I99" s="77"/>
      <c r="J99" s="77"/>
      <c r="K99" s="77"/>
      <c r="L99" s="77"/>
      <c r="M99" s="77"/>
      <c r="N99" s="77"/>
      <c r="O99" s="77"/>
      <c r="P99" s="77"/>
      <c r="Q99" s="77"/>
      <c r="R99" s="77"/>
      <c r="S99" s="77"/>
      <c r="T99" s="77"/>
      <c r="U99" s="77"/>
      <c r="V99" s="77"/>
      <c r="W99" s="77"/>
      <c r="X99" s="77"/>
      <c r="Y99" s="77"/>
      <c r="Z99" s="77"/>
      <c r="AA99" s="77"/>
      <c r="AB99" s="77"/>
      <c r="AC99" s="77"/>
      <c r="AD99" s="77"/>
      <c r="AE99" s="77"/>
      <c r="AF99" s="77"/>
      <c r="AG99" s="77"/>
      <c r="AH99" s="77"/>
      <c r="AI99" s="77"/>
      <c r="AJ99" s="77"/>
    </row>
    <row r="100" spans="1:36" ht="13.5" x14ac:dyDescent="0.7">
      <c r="A100" s="103" t="s">
        <v>724</v>
      </c>
      <c r="B100" s="109">
        <f>B88*B89*B90</f>
        <v>22.204823662827316</v>
      </c>
      <c r="C100" s="77"/>
      <c r="D100" s="77"/>
      <c r="E100" s="77"/>
      <c r="F100" s="77"/>
      <c r="G100" s="77"/>
      <c r="H100" s="77"/>
      <c r="I100" s="77"/>
      <c r="J100" s="77"/>
      <c r="K100" s="77"/>
      <c r="L100" s="77"/>
      <c r="M100" s="77"/>
      <c r="N100" s="77"/>
      <c r="O100" s="77"/>
      <c r="P100" s="77"/>
      <c r="Q100" s="77"/>
      <c r="R100" s="77"/>
      <c r="S100" s="77"/>
      <c r="T100" s="77"/>
      <c r="U100" s="77"/>
      <c r="V100" s="77"/>
      <c r="W100" s="77"/>
      <c r="X100" s="77"/>
      <c r="Y100" s="77"/>
      <c r="Z100" s="77"/>
      <c r="AA100" s="77"/>
      <c r="AB100" s="77"/>
      <c r="AC100" s="77"/>
      <c r="AD100" s="77"/>
      <c r="AE100" s="77"/>
      <c r="AF100" s="77"/>
      <c r="AG100" s="77"/>
      <c r="AH100" s="77"/>
      <c r="AI100" s="77"/>
      <c r="AJ100" s="77"/>
    </row>
    <row r="101" spans="1:36" ht="13.5" x14ac:dyDescent="0.7">
      <c r="A101" s="103" t="s">
        <v>725</v>
      </c>
      <c r="B101" s="110">
        <v>0.02</v>
      </c>
      <c r="C101" s="77"/>
      <c r="D101" s="77"/>
      <c r="E101" s="77"/>
      <c r="F101" s="77"/>
      <c r="G101" s="77"/>
      <c r="H101" s="77"/>
      <c r="I101" s="77"/>
      <c r="J101" s="77"/>
      <c r="K101" s="77"/>
      <c r="L101" s="77"/>
      <c r="M101" s="77"/>
      <c r="N101" s="77"/>
      <c r="O101" s="77"/>
      <c r="P101" s="77"/>
      <c r="Q101" s="77"/>
      <c r="R101" s="77"/>
      <c r="S101" s="77"/>
      <c r="T101" s="77"/>
      <c r="U101" s="77"/>
      <c r="V101" s="77"/>
      <c r="W101" s="77"/>
      <c r="X101" s="77"/>
      <c r="Y101" s="77"/>
      <c r="Z101" s="77"/>
      <c r="AA101" s="77"/>
      <c r="AB101" s="77"/>
      <c r="AC101" s="77"/>
      <c r="AD101" s="77"/>
      <c r="AE101" s="77"/>
      <c r="AF101" s="77"/>
      <c r="AG101" s="77"/>
      <c r="AH101" s="77"/>
      <c r="AI101" s="77"/>
      <c r="AJ101" s="77"/>
    </row>
    <row r="102" spans="1:36" ht="16.75" x14ac:dyDescent="1.1499999999999999">
      <c r="A102" s="103" t="s">
        <v>726</v>
      </c>
      <c r="B102" s="110">
        <v>0.1</v>
      </c>
      <c r="C102" s="77"/>
      <c r="D102" s="77"/>
      <c r="E102" s="111"/>
      <c r="F102" s="77"/>
      <c r="G102" s="77"/>
      <c r="H102" s="77"/>
      <c r="I102" s="77"/>
      <c r="J102" s="77"/>
      <c r="K102" s="77"/>
      <c r="L102" s="77"/>
      <c r="M102" s="77"/>
      <c r="N102" s="77"/>
      <c r="O102" s="77"/>
      <c r="P102" s="77"/>
      <c r="Q102" s="77"/>
      <c r="R102" s="77"/>
      <c r="S102" s="77"/>
      <c r="T102" s="77"/>
      <c r="U102" s="77"/>
      <c r="V102" s="77"/>
      <c r="W102" s="77"/>
      <c r="X102" s="77"/>
      <c r="Y102" s="77"/>
      <c r="Z102" s="77"/>
      <c r="AA102" s="77"/>
      <c r="AB102" s="77"/>
      <c r="AC102" s="77"/>
      <c r="AD102" s="77"/>
      <c r="AE102" s="77"/>
      <c r="AF102" s="77"/>
      <c r="AG102" s="77"/>
      <c r="AH102" s="77"/>
      <c r="AI102" s="77"/>
      <c r="AJ102" s="77"/>
    </row>
    <row r="103" spans="1:36" ht="13.5" x14ac:dyDescent="0.7">
      <c r="A103" s="103" t="s">
        <v>595</v>
      </c>
      <c r="B103" s="110">
        <v>0</v>
      </c>
      <c r="C103" s="77" t="s">
        <v>822</v>
      </c>
      <c r="D103" s="77"/>
      <c r="E103" s="77"/>
      <c r="F103" s="77"/>
      <c r="G103" s="77"/>
      <c r="H103" s="77"/>
      <c r="I103" s="77"/>
      <c r="J103" s="77"/>
      <c r="K103" s="77"/>
      <c r="L103" s="77"/>
      <c r="M103" s="77"/>
      <c r="N103" s="77"/>
      <c r="O103" s="77"/>
      <c r="P103" s="77"/>
      <c r="Q103" s="77"/>
      <c r="R103" s="77"/>
      <c r="S103" s="77"/>
      <c r="T103" s="77"/>
      <c r="U103" s="77"/>
      <c r="V103" s="77"/>
      <c r="W103" s="77"/>
      <c r="X103" s="77"/>
      <c r="Y103" s="77"/>
      <c r="Z103" s="77"/>
      <c r="AA103" s="77"/>
      <c r="AB103" s="77"/>
      <c r="AC103" s="77"/>
      <c r="AD103" s="77"/>
      <c r="AE103" s="77"/>
      <c r="AF103" s="77"/>
      <c r="AG103" s="77"/>
      <c r="AH103" s="77"/>
      <c r="AI103" s="77"/>
      <c r="AJ103" s="77"/>
    </row>
    <row r="104" spans="1:36" ht="13.5" x14ac:dyDescent="0.7">
      <c r="A104" s="103" t="s">
        <v>727</v>
      </c>
      <c r="B104" s="112">
        <v>7.4999999999999997E-2</v>
      </c>
      <c r="C104" s="77" t="s">
        <v>850</v>
      </c>
      <c r="D104" s="77"/>
      <c r="E104" s="77"/>
      <c r="F104" s="77"/>
      <c r="G104" s="77"/>
      <c r="H104" s="77"/>
      <c r="I104" s="77"/>
      <c r="J104" s="77"/>
      <c r="K104" s="77"/>
      <c r="L104" s="77"/>
      <c r="M104" s="77"/>
      <c r="N104" s="77"/>
      <c r="O104" s="77"/>
      <c r="P104" s="77"/>
      <c r="Q104" s="77"/>
      <c r="R104" s="77"/>
      <c r="S104" s="77"/>
      <c r="T104" s="77"/>
      <c r="U104" s="77"/>
      <c r="V104" s="77"/>
      <c r="W104" s="77"/>
      <c r="X104" s="77"/>
      <c r="Y104" s="77"/>
      <c r="Z104" s="77"/>
      <c r="AA104" s="77"/>
      <c r="AB104" s="77"/>
      <c r="AC104" s="77"/>
      <c r="AD104" s="77"/>
      <c r="AE104" s="77"/>
      <c r="AF104" s="77"/>
      <c r="AG104" s="77"/>
      <c r="AH104" s="77"/>
      <c r="AI104" s="77"/>
      <c r="AJ104" s="77"/>
    </row>
    <row r="105" spans="1:36" ht="13.5" x14ac:dyDescent="0.7">
      <c r="A105" s="103" t="s">
        <v>728</v>
      </c>
      <c r="B105" s="110">
        <v>0.1</v>
      </c>
      <c r="C105" s="77"/>
      <c r="D105" s="77"/>
      <c r="E105" s="77"/>
      <c r="F105" s="77"/>
      <c r="G105" s="77"/>
      <c r="H105" s="77"/>
      <c r="I105" s="77"/>
      <c r="J105" s="77"/>
      <c r="K105" s="77"/>
      <c r="L105" s="77"/>
      <c r="M105" s="77"/>
      <c r="N105" s="77"/>
      <c r="O105" s="77"/>
      <c r="P105" s="77"/>
      <c r="Q105" s="77"/>
      <c r="R105" s="77"/>
      <c r="S105" s="77"/>
      <c r="T105" s="77"/>
      <c r="U105" s="77"/>
      <c r="V105" s="77"/>
      <c r="W105" s="77"/>
      <c r="X105" s="77"/>
      <c r="Y105" s="77"/>
      <c r="Z105" s="77"/>
      <c r="AA105" s="77"/>
      <c r="AB105" s="77"/>
      <c r="AC105" s="77"/>
      <c r="AD105" s="77"/>
      <c r="AE105" s="77"/>
      <c r="AF105" s="77"/>
      <c r="AG105" s="77"/>
      <c r="AH105" s="77"/>
      <c r="AI105" s="77"/>
      <c r="AJ105" s="77"/>
    </row>
    <row r="106" spans="1:36" ht="13.5" x14ac:dyDescent="0.7">
      <c r="A106" s="103" t="s">
        <v>729</v>
      </c>
      <c r="B106" s="110">
        <v>0.5</v>
      </c>
      <c r="C106" s="77"/>
      <c r="D106" s="77"/>
      <c r="E106" s="77"/>
      <c r="F106" s="77"/>
      <c r="G106" s="77"/>
      <c r="H106" s="77"/>
      <c r="I106" s="77"/>
      <c r="J106" s="77"/>
      <c r="K106" s="77"/>
      <c r="L106" s="77"/>
      <c r="M106" s="77"/>
      <c r="N106" s="77"/>
      <c r="O106" s="77"/>
      <c r="P106" s="77"/>
      <c r="Q106" s="77"/>
      <c r="R106" s="77"/>
      <c r="S106" s="77"/>
      <c r="T106" s="77"/>
      <c r="U106" s="77"/>
      <c r="V106" s="77"/>
      <c r="W106" s="77"/>
      <c r="X106" s="77"/>
      <c r="Y106" s="77"/>
      <c r="Z106" s="77"/>
      <c r="AA106" s="77"/>
      <c r="AB106" s="77"/>
      <c r="AC106" s="77"/>
      <c r="AD106" s="77"/>
      <c r="AE106" s="77"/>
      <c r="AF106" s="77"/>
      <c r="AG106" s="77"/>
      <c r="AH106" s="77"/>
      <c r="AI106" s="77"/>
      <c r="AJ106" s="77"/>
    </row>
    <row r="107" spans="1:36" ht="13.5" x14ac:dyDescent="0.7">
      <c r="A107" s="103"/>
      <c r="B107" s="103"/>
      <c r="C107" s="77"/>
      <c r="D107" s="77"/>
      <c r="E107" s="77"/>
      <c r="F107" s="77"/>
      <c r="G107" s="77"/>
      <c r="H107" s="77"/>
      <c r="I107" s="77"/>
      <c r="J107" s="77"/>
      <c r="K107" s="77"/>
      <c r="L107" s="77"/>
      <c r="M107" s="77"/>
      <c r="N107" s="77"/>
      <c r="O107" s="77"/>
      <c r="P107" s="77"/>
      <c r="Q107" s="77"/>
      <c r="R107" s="77"/>
      <c r="S107" s="77"/>
      <c r="T107" s="77"/>
      <c r="U107" s="77"/>
      <c r="V107" s="77"/>
      <c r="W107" s="77"/>
      <c r="X107" s="77"/>
      <c r="Y107" s="77"/>
      <c r="Z107" s="77"/>
      <c r="AA107" s="77"/>
      <c r="AB107" s="77"/>
      <c r="AC107" s="77"/>
      <c r="AD107" s="77"/>
      <c r="AE107" s="77"/>
      <c r="AF107" s="77"/>
      <c r="AG107" s="77"/>
      <c r="AH107" s="77"/>
      <c r="AI107" s="77"/>
      <c r="AJ107" s="77"/>
    </row>
    <row r="108" spans="1:36" s="116" customFormat="1" ht="13.5" x14ac:dyDescent="0.7">
      <c r="A108" s="113" t="s">
        <v>730</v>
      </c>
      <c r="B108" s="114"/>
      <c r="C108" s="115"/>
      <c r="D108" s="115"/>
      <c r="E108" s="115"/>
      <c r="F108" s="115"/>
      <c r="G108" s="115"/>
      <c r="H108" s="115"/>
      <c r="I108" s="115"/>
      <c r="J108" s="115"/>
      <c r="K108" s="115"/>
      <c r="L108" s="115"/>
      <c r="M108" s="115"/>
      <c r="N108" s="115"/>
      <c r="O108" s="115"/>
      <c r="P108" s="115"/>
      <c r="Q108" s="115"/>
      <c r="R108" s="115"/>
      <c r="S108" s="115"/>
      <c r="T108" s="115"/>
      <c r="U108" s="115"/>
      <c r="V108" s="115"/>
      <c r="W108" s="115"/>
      <c r="X108" s="115"/>
      <c r="Y108" s="115"/>
      <c r="Z108" s="115"/>
      <c r="AA108" s="115"/>
      <c r="AB108" s="115"/>
      <c r="AC108" s="115"/>
      <c r="AD108" s="115"/>
      <c r="AE108" s="115"/>
      <c r="AF108" s="115"/>
      <c r="AG108" s="115"/>
      <c r="AH108" s="115"/>
      <c r="AI108" s="115"/>
      <c r="AJ108" s="115"/>
    </row>
    <row r="109" spans="1:36" ht="13.5" x14ac:dyDescent="0.7">
      <c r="A109" s="103"/>
      <c r="B109" s="103">
        <v>2023</v>
      </c>
      <c r="C109" s="103">
        <v>2024</v>
      </c>
      <c r="D109" s="103">
        <v>2025</v>
      </c>
      <c r="E109" s="103">
        <v>2026</v>
      </c>
      <c r="F109" s="103">
        <v>2027</v>
      </c>
      <c r="G109" s="103">
        <v>2028</v>
      </c>
      <c r="H109" s="103">
        <v>2029</v>
      </c>
      <c r="I109" s="103">
        <v>2030</v>
      </c>
      <c r="J109" s="103">
        <v>2031</v>
      </c>
      <c r="K109" s="103">
        <v>2032</v>
      </c>
      <c r="L109" s="103">
        <v>2033</v>
      </c>
      <c r="M109" s="103">
        <v>2034</v>
      </c>
      <c r="N109" s="103">
        <v>2035</v>
      </c>
      <c r="O109" s="103">
        <v>2036</v>
      </c>
      <c r="P109" s="103">
        <v>2037</v>
      </c>
      <c r="Q109" s="103">
        <v>2038</v>
      </c>
      <c r="R109" s="103">
        <v>2039</v>
      </c>
      <c r="S109" s="103">
        <v>2040</v>
      </c>
      <c r="T109" s="103">
        <v>2041</v>
      </c>
      <c r="U109" s="103">
        <v>2042</v>
      </c>
      <c r="V109" s="103">
        <v>2043</v>
      </c>
      <c r="W109" s="103">
        <v>2044</v>
      </c>
      <c r="X109" s="103">
        <v>2045</v>
      </c>
      <c r="Y109" s="103">
        <v>2046</v>
      </c>
      <c r="Z109" s="103">
        <v>2047</v>
      </c>
      <c r="AA109" s="103">
        <v>2048</v>
      </c>
      <c r="AB109" s="103">
        <v>2049</v>
      </c>
      <c r="AC109" s="103">
        <v>2050</v>
      </c>
      <c r="AD109" s="103"/>
      <c r="AE109" s="77"/>
      <c r="AF109" s="77"/>
      <c r="AG109" s="77"/>
      <c r="AH109" s="77"/>
      <c r="AI109" s="77"/>
    </row>
    <row r="110" spans="1:36" ht="13.5" x14ac:dyDescent="0.7">
      <c r="A110" s="103" t="s">
        <v>731</v>
      </c>
      <c r="B110" s="117">
        <v>1</v>
      </c>
      <c r="C110" s="117">
        <v>1</v>
      </c>
      <c r="D110" s="117">
        <v>1</v>
      </c>
      <c r="E110" s="117">
        <v>1</v>
      </c>
      <c r="F110" s="117">
        <v>1</v>
      </c>
      <c r="G110" s="117">
        <v>1</v>
      </c>
      <c r="H110" s="117">
        <v>1</v>
      </c>
      <c r="I110" s="117">
        <v>1</v>
      </c>
      <c r="J110" s="117">
        <v>1</v>
      </c>
      <c r="K110" s="117">
        <v>1</v>
      </c>
      <c r="L110" s="117">
        <v>1</v>
      </c>
      <c r="M110" s="117">
        <v>1</v>
      </c>
      <c r="N110" s="117">
        <v>1</v>
      </c>
      <c r="O110" s="117">
        <v>1</v>
      </c>
      <c r="P110" s="117">
        <v>1</v>
      </c>
      <c r="Q110" s="117">
        <v>1</v>
      </c>
      <c r="R110" s="117">
        <v>1</v>
      </c>
      <c r="S110" s="117">
        <v>1</v>
      </c>
      <c r="T110" s="117">
        <v>1</v>
      </c>
      <c r="U110" s="117">
        <v>0.75</v>
      </c>
      <c r="V110" s="117">
        <v>0.5</v>
      </c>
      <c r="W110" s="117">
        <v>0</v>
      </c>
      <c r="X110" s="117">
        <v>0</v>
      </c>
      <c r="Y110" s="117">
        <v>0</v>
      </c>
      <c r="Z110" s="117">
        <v>0</v>
      </c>
      <c r="AA110" s="117">
        <v>0</v>
      </c>
      <c r="AB110" s="117">
        <v>0</v>
      </c>
      <c r="AC110" s="117">
        <v>0</v>
      </c>
      <c r="AD110" s="77"/>
      <c r="AE110" s="77"/>
      <c r="AF110" s="77"/>
      <c r="AG110" s="77"/>
      <c r="AH110" s="77"/>
      <c r="AI110" s="77"/>
    </row>
    <row r="111" spans="1:36" ht="13.5" x14ac:dyDescent="0.7">
      <c r="A111" s="103"/>
      <c r="B111" s="103"/>
      <c r="C111" s="77"/>
      <c r="D111" s="77"/>
      <c r="E111" s="77"/>
      <c r="F111" s="77"/>
      <c r="G111" s="77"/>
      <c r="H111" s="77"/>
      <c r="I111" s="77"/>
      <c r="J111" s="77"/>
      <c r="K111" s="77"/>
      <c r="L111" s="77"/>
      <c r="M111" s="77"/>
      <c r="N111" s="77"/>
      <c r="O111" s="77"/>
      <c r="P111" s="77"/>
      <c r="Q111" s="77"/>
      <c r="R111" s="77"/>
      <c r="S111" s="77"/>
      <c r="T111" s="77"/>
      <c r="U111" s="77"/>
      <c r="V111" s="77"/>
      <c r="W111" s="77"/>
      <c r="X111" s="77"/>
      <c r="Y111" s="77"/>
      <c r="Z111" s="77"/>
      <c r="AA111" s="77"/>
      <c r="AB111" s="77"/>
      <c r="AC111" s="77"/>
      <c r="AD111" s="77"/>
      <c r="AE111" s="77"/>
      <c r="AF111" s="77"/>
      <c r="AG111" s="77"/>
      <c r="AH111" s="77"/>
      <c r="AI111" s="77"/>
      <c r="AJ111" s="77"/>
    </row>
    <row r="112" spans="1:36" ht="13.5" x14ac:dyDescent="0.7">
      <c r="A112" s="103" t="s">
        <v>732</v>
      </c>
      <c r="B112" s="103"/>
      <c r="C112" s="103"/>
      <c r="D112" s="103"/>
      <c r="E112" s="103"/>
      <c r="F112" s="103"/>
      <c r="G112" s="103"/>
      <c r="H112" s="103"/>
      <c r="I112" s="103"/>
      <c r="J112" s="103"/>
      <c r="K112" s="103"/>
      <c r="L112" s="103"/>
      <c r="M112" s="103"/>
      <c r="N112" s="103"/>
      <c r="O112" s="103"/>
      <c r="P112" s="103"/>
      <c r="Q112" s="103"/>
      <c r="R112" s="103"/>
      <c r="S112" s="103"/>
      <c r="T112" s="103"/>
      <c r="U112" s="103"/>
      <c r="V112" s="103"/>
      <c r="W112" s="103"/>
      <c r="X112" s="103"/>
      <c r="Y112" s="103"/>
      <c r="Z112" s="103"/>
      <c r="AA112" s="103"/>
      <c r="AB112" s="103"/>
      <c r="AC112" s="103"/>
      <c r="AD112" s="103"/>
      <c r="AE112" s="103"/>
      <c r="AF112" s="77"/>
      <c r="AG112" s="77"/>
      <c r="AH112" s="77"/>
      <c r="AI112" s="77"/>
      <c r="AJ112" s="77"/>
    </row>
    <row r="113" spans="1:36" ht="13.5" x14ac:dyDescent="0.7">
      <c r="A113" s="103"/>
      <c r="B113" s="103">
        <v>2023</v>
      </c>
      <c r="C113" s="103">
        <v>2024</v>
      </c>
      <c r="D113" s="103">
        <v>2025</v>
      </c>
      <c r="E113" s="103">
        <v>2026</v>
      </c>
      <c r="F113" s="103">
        <v>2027</v>
      </c>
      <c r="G113" s="103">
        <v>2028</v>
      </c>
      <c r="H113" s="103">
        <v>2029</v>
      </c>
      <c r="I113" s="103">
        <v>2030</v>
      </c>
      <c r="J113" s="103">
        <v>2031</v>
      </c>
      <c r="K113" s="103">
        <v>2032</v>
      </c>
      <c r="L113" s="103">
        <v>2033</v>
      </c>
      <c r="M113" s="103">
        <v>2034</v>
      </c>
      <c r="N113" s="103">
        <v>2035</v>
      </c>
      <c r="O113" s="103">
        <v>2036</v>
      </c>
      <c r="P113" s="103">
        <v>2037</v>
      </c>
      <c r="Q113" s="103">
        <v>2038</v>
      </c>
      <c r="R113" s="103">
        <v>2039</v>
      </c>
      <c r="S113" s="103">
        <v>2040</v>
      </c>
      <c r="T113" s="103">
        <v>2041</v>
      </c>
      <c r="U113" s="103">
        <v>2042</v>
      </c>
      <c r="V113" s="103">
        <v>2043</v>
      </c>
      <c r="W113" s="103">
        <v>2044</v>
      </c>
      <c r="X113" s="103">
        <v>2045</v>
      </c>
      <c r="Y113" s="103">
        <v>2046</v>
      </c>
      <c r="Z113" s="103">
        <v>2047</v>
      </c>
      <c r="AA113" s="103">
        <v>2048</v>
      </c>
      <c r="AB113" s="103">
        <v>2049</v>
      </c>
      <c r="AC113" s="103">
        <v>2050</v>
      </c>
      <c r="AD113" s="103"/>
      <c r="AE113" s="103"/>
      <c r="AF113" s="77"/>
      <c r="AG113" s="77"/>
      <c r="AH113" s="77"/>
      <c r="AI113" s="77"/>
      <c r="AJ113" s="77"/>
    </row>
    <row r="114" spans="1:36" ht="13.5" x14ac:dyDescent="0.7">
      <c r="A114" s="103" t="s">
        <v>733</v>
      </c>
      <c r="B114" s="118">
        <f>C114</f>
        <v>23.620381171332561</v>
      </c>
      <c r="C114" s="118">
        <f>D114</f>
        <v>23.620381171332561</v>
      </c>
      <c r="D114" s="118">
        <f>((($B$100*C44+$B$99*(1-C44))*(1+($B$102*C76+$B$101*(1-C76))))+(($B$100*C44+$B$99*(1-C44))*$B$105*$B$106))*D110*(1-$B$104)</f>
        <v>23.620381171332561</v>
      </c>
      <c r="E114" s="118">
        <f>((($B$100*D44+$B$99*(1-D44))*(1+($B$102*D76+$B$101*(1-D76))))+(($B$100*D44+$B$99*(1-D44))*$B$105*$B$106))*E110*(1-$B$104)</f>
        <v>23.620381171332561</v>
      </c>
      <c r="F114" s="118">
        <f>((($B$100*E44+$B$99*(1-E44))*(1+($B$102*E76+$B$101*(1-E76))))+(($B$100*E44+$B$99*(1-E44))*$B$105*$B$106))*F110*(1-$B$104)</f>
        <v>23.620381171332561</v>
      </c>
      <c r="G114" s="118">
        <f>((($B$100*F44+$B$99*(1-F44))*(1+($B$102*F76+$B$101*(1-F76))))+(($B$100*F44+$B$99*(1-F44))*$B$105*$B$106))*G110*(1-$B$104)</f>
        <v>23.620381171332561</v>
      </c>
      <c r="H114" s="118">
        <f>((($B$100*G44+$B$99*(1-G44))*(1+($B$102*G76+$B$101*(1-G76))))+(($B$100*G44+$B$99*(1-G44))*$B$105*$B$106))*H110*(1-$B$104)</f>
        <v>23.620381171332561</v>
      </c>
      <c r="I114" s="118">
        <f t="shared" ref="I114:AC114" si="5">((($B$100*H44+$B$99*(1-H44))*(1+($B$102*H76+$B$101*(1-H76))))+(($B$100*H44+$B$99*(1-H44))*$B$105*$B$106))*I110*(1-$B$104)</f>
        <v>23.620381171332561</v>
      </c>
      <c r="J114" s="118">
        <f t="shared" si="5"/>
        <v>23.620381171332561</v>
      </c>
      <c r="K114" s="118">
        <f t="shared" si="5"/>
        <v>23.620381171332561</v>
      </c>
      <c r="L114" s="118">
        <f>((($B$100*K44+$B$99*(1-K44))*(1+($B$102*K76+$B$101*(1-K76))))+(($B$100*K44+$B$99*(1-K44))*$B$105*$B$106))*L110*(1-$B$104)</f>
        <v>23.620381171332561</v>
      </c>
      <c r="M114" s="118">
        <f>((($B$100*L44+$B$99*(1-L44))*(1+($B$102*L76+$B$101*(1-L76))))+(($B$100*L44+$B$99*(1-L44))*$B$105*$B$106))*M110*(1-$B$104)</f>
        <v>23.620381171332561</v>
      </c>
      <c r="N114" s="118">
        <f>((($B$100*M44+$B$99*(1-M44))*(1+($B$102*M76+$B$101*(1-M76))))+(($B$100*M44+$B$99*(1-M44))*$B$105*$B$106))*N110*(1-$B$104)</f>
        <v>23.620381171332561</v>
      </c>
      <c r="O114" s="118">
        <f t="shared" si="5"/>
        <v>23.620381171332561</v>
      </c>
      <c r="P114" s="118">
        <f t="shared" si="5"/>
        <v>23.620381171332561</v>
      </c>
      <c r="Q114" s="118">
        <f t="shared" si="5"/>
        <v>23.620381171332561</v>
      </c>
      <c r="R114" s="118">
        <f t="shared" si="5"/>
        <v>23.620381171332561</v>
      </c>
      <c r="S114" s="118">
        <f t="shared" si="5"/>
        <v>23.620381171332561</v>
      </c>
      <c r="T114" s="118">
        <f>((($B$100*S44+$B$99*(1-S44))*(1+($B$102*S76+$B$101*(1-S76))))+(($B$100*S44+$B$99*(1-S44))*$B$105*$B$106))*T110*(1-$B$104)</f>
        <v>23.620381171332561</v>
      </c>
      <c r="U114" s="118">
        <f t="shared" si="5"/>
        <v>17.715285878499422</v>
      </c>
      <c r="V114" s="118">
        <f t="shared" si="5"/>
        <v>11.81019058566628</v>
      </c>
      <c r="W114" s="118">
        <f t="shared" si="5"/>
        <v>0</v>
      </c>
      <c r="X114" s="118">
        <f t="shared" si="5"/>
        <v>0</v>
      </c>
      <c r="Y114" s="118">
        <f t="shared" si="5"/>
        <v>0</v>
      </c>
      <c r="Z114" s="118">
        <f t="shared" si="5"/>
        <v>0</v>
      </c>
      <c r="AA114" s="118">
        <f t="shared" si="5"/>
        <v>0</v>
      </c>
      <c r="AB114" s="118">
        <f t="shared" si="5"/>
        <v>0</v>
      </c>
      <c r="AC114" s="118">
        <f t="shared" si="5"/>
        <v>0</v>
      </c>
      <c r="AD114" s="103"/>
      <c r="AE114" s="103"/>
      <c r="AF114" s="77"/>
      <c r="AG114" s="77"/>
      <c r="AH114" s="77"/>
      <c r="AI114" s="77"/>
      <c r="AJ114" s="77"/>
    </row>
    <row r="115" spans="1:36" ht="13.5" x14ac:dyDescent="0.7">
      <c r="A115" s="103" t="s">
        <v>734</v>
      </c>
      <c r="B115" s="118">
        <f>B114*$B$96*(1-$B$104)</f>
        <v>18.464045540966026</v>
      </c>
      <c r="C115" s="118">
        <f>C114*$B$96*(1-$B$104)</f>
        <v>18.464045540966026</v>
      </c>
      <c r="D115" s="118">
        <f>D114*B$96*(1-$B$104)</f>
        <v>18.464045540966026</v>
      </c>
      <c r="E115" s="118">
        <f t="shared" ref="E115:AC115" si="6">E114*C$96*(1-$B$104)</f>
        <v>18.582305296242133</v>
      </c>
      <c r="F115" s="118">
        <f t="shared" si="6"/>
        <v>18.605525919351447</v>
      </c>
      <c r="G115" s="118">
        <f t="shared" si="6"/>
        <v>18.629431854407127</v>
      </c>
      <c r="H115" s="118">
        <f t="shared" si="6"/>
        <v>18.654053742983038</v>
      </c>
      <c r="I115" s="118">
        <f>I114*G$96*(1-$B$104)</f>
        <v>18.679424071173838</v>
      </c>
      <c r="J115" s="118">
        <f t="shared" si="6"/>
        <v>18.705577309693794</v>
      </c>
      <c r="K115" s="118">
        <f t="shared" si="6"/>
        <v>18.732550066852841</v>
      </c>
      <c r="L115" s="118">
        <f t="shared" si="6"/>
        <v>18.742682061996398</v>
      </c>
      <c r="M115" s="118">
        <f t="shared" si="6"/>
        <v>18.752969971104079</v>
      </c>
      <c r="N115" s="118">
        <f t="shared" si="6"/>
        <v>18.763417409027497</v>
      </c>
      <c r="O115" s="118">
        <f t="shared" si="6"/>
        <v>18.774028102844987</v>
      </c>
      <c r="P115" s="118">
        <f t="shared" si="6"/>
        <v>18.784805896234786</v>
      </c>
      <c r="Q115" s="118">
        <f t="shared" si="6"/>
        <v>18.795754754053778</v>
      </c>
      <c r="R115" s="118">
        <f t="shared" si="6"/>
        <v>18.806878767132094</v>
      </c>
      <c r="S115" s="118">
        <f t="shared" si="6"/>
        <v>18.818182157297421</v>
      </c>
      <c r="T115" s="118">
        <f t="shared" si="6"/>
        <v>18.829669282639045</v>
      </c>
      <c r="U115" s="118">
        <f t="shared" si="6"/>
        <v>14.131008482270838</v>
      </c>
      <c r="V115" s="118">
        <f t="shared" si="6"/>
        <v>9.4266064429536076</v>
      </c>
      <c r="W115" s="118">
        <f t="shared" si="6"/>
        <v>0</v>
      </c>
      <c r="X115" s="118">
        <f t="shared" si="6"/>
        <v>0</v>
      </c>
      <c r="Y115" s="118">
        <f t="shared" si="6"/>
        <v>0</v>
      </c>
      <c r="Z115" s="118">
        <f t="shared" si="6"/>
        <v>0</v>
      </c>
      <c r="AA115" s="118">
        <f t="shared" si="6"/>
        <v>0</v>
      </c>
      <c r="AB115" s="118">
        <f t="shared" si="6"/>
        <v>0</v>
      </c>
      <c r="AC115" s="118">
        <f t="shared" si="6"/>
        <v>0</v>
      </c>
      <c r="AD115" s="103"/>
      <c r="AE115" s="103"/>
      <c r="AF115" s="77"/>
      <c r="AG115" s="77"/>
      <c r="AH115" s="77"/>
      <c r="AI115" s="77"/>
      <c r="AJ115" s="77"/>
    </row>
    <row r="116" spans="1:36" ht="13.5" x14ac:dyDescent="0.7">
      <c r="A116" s="103"/>
      <c r="B116" s="118"/>
      <c r="C116" s="118"/>
      <c r="D116" s="118"/>
      <c r="E116" s="118"/>
      <c r="F116" s="118"/>
      <c r="G116" s="118"/>
      <c r="H116" s="118"/>
      <c r="I116" s="118"/>
      <c r="J116" s="118"/>
      <c r="K116" s="118"/>
      <c r="L116" s="118"/>
      <c r="M116" s="118"/>
      <c r="N116" s="118"/>
      <c r="O116" s="118"/>
      <c r="P116" s="118"/>
      <c r="Q116" s="118"/>
      <c r="R116" s="118"/>
      <c r="S116" s="118"/>
      <c r="T116" s="118"/>
      <c r="U116" s="118"/>
      <c r="V116" s="118"/>
      <c r="W116" s="118"/>
      <c r="X116" s="118"/>
      <c r="Y116" s="118"/>
      <c r="Z116" s="118"/>
      <c r="AA116" s="118"/>
      <c r="AB116" s="118"/>
      <c r="AC116" s="118"/>
      <c r="AD116" s="103"/>
      <c r="AE116" s="103"/>
      <c r="AF116" s="77"/>
      <c r="AG116" s="77"/>
      <c r="AH116" s="77"/>
      <c r="AI116" s="77"/>
      <c r="AJ116" s="77"/>
    </row>
    <row r="117" spans="1:36" ht="13.5" x14ac:dyDescent="0.7">
      <c r="A117" s="103" t="s">
        <v>735</v>
      </c>
      <c r="B117" s="118">
        <f t="shared" ref="B117:C117" si="7">C117</f>
        <v>22.802215534460078</v>
      </c>
      <c r="C117" s="118">
        <f t="shared" si="7"/>
        <v>22.802215534460078</v>
      </c>
      <c r="D117" s="118">
        <f>((($B$100*C44+$B$99*(1-C44))*(1+($B$102*C74+$B$101*(1-C74))))+(($B$100*C44+$B$99*(1-C44))*$B$105*$B$106))*D110*(1-$B$104)</f>
        <v>22.802215534460078</v>
      </c>
      <c r="E117" s="118">
        <f t="shared" ref="E117:P117" si="8">((($B$100*D44+$B$99*(1-D44))*(1+($B$102*D74+$B$101*(1-D74))))+(($B$100*D44+$B$99*(1-D44))*$B$105*$B$106))*E110*(1-$B$104)</f>
        <v>22.932610942961524</v>
      </c>
      <c r="F117" s="118">
        <f t="shared" si="8"/>
        <v>23.063006351462974</v>
      </c>
      <c r="G117" s="118">
        <f t="shared" si="8"/>
        <v>23.058270922222079</v>
      </c>
      <c r="H117" s="118">
        <f t="shared" si="8"/>
        <v>23.054482578829365</v>
      </c>
      <c r="I117" s="118">
        <f>((($B$100*H44+$B$99*(1-H44))*(1+($B$102*H74+$B$101*(1-H74))))+(($B$100*H44+$B$99*(1-H44))*$B$105*$B$106))*I110*(1-$B$104)</f>
        <v>23.051383025144418</v>
      </c>
      <c r="J117" s="118">
        <f t="shared" si="8"/>
        <v>23.051383025144418</v>
      </c>
      <c r="K117" s="118">
        <f t="shared" si="8"/>
        <v>23.051383025144418</v>
      </c>
      <c r="L117" s="118">
        <f>((($B$100*K44+$B$99*(1-K44))*(1+($B$102*K74+$B$101*(1-K74))))+(($B$100*K44+$B$99*(1-K44))*$B$105*$B$106))*L110*(1-$B$104)</f>
        <v>23.051383025144418</v>
      </c>
      <c r="M117" s="118">
        <f>((($B$100*L44+$B$99*(1-L44))*(1+($B$102*L74+$B$101*(1-L74))))+(($B$100*L44+$B$99*(1-L44))*$B$105*$B$106))*M110*(1-$B$104)</f>
        <v>23.051383025144418</v>
      </c>
      <c r="N117" s="118">
        <f>((($B$100*M44+$B$99*(1-M44))*(1+($B$102*M74+$B$101*(1-M74))))+(($B$100*M44+$B$99*(1-M44))*$B$105*$B$106))*N110*(1-$B$104)</f>
        <v>23.051383025144418</v>
      </c>
      <c r="O117" s="118">
        <f t="shared" si="8"/>
        <v>23.051383025144418</v>
      </c>
      <c r="P117" s="118">
        <f t="shared" si="8"/>
        <v>23.051383025144418</v>
      </c>
      <c r="Q117" s="118">
        <f t="shared" ref="Q117" si="9">((($B$100*P44+$B$99*(1-P44))*(1+($B$102*P74+$B$101*(1-P74))))+(($B$100*P44+$B$99*(1-P44))*$B$105*$B$106))*Q110*(1-$B$104)</f>
        <v>23.051383025144418</v>
      </c>
      <c r="R117" s="118">
        <f t="shared" ref="R117" si="10">((($B$100*Q44+$B$99*(1-Q44))*(1+($B$102*Q74+$B$101*(1-Q74))))+(($B$100*Q44+$B$99*(1-Q44))*$B$105*$B$106))*R110*(1-$B$104)</f>
        <v>23.051383025144418</v>
      </c>
      <c r="S117" s="118">
        <f t="shared" ref="S117" si="11">((($B$100*R44+$B$99*(1-R44))*(1+($B$102*R74+$B$101*(1-R74))))+(($B$100*R44+$B$99*(1-R44))*$B$105*$B$106))*S110*(1-$B$104)</f>
        <v>23.051383025144418</v>
      </c>
      <c r="T117" s="118">
        <f t="shared" ref="T117" si="12">((($B$100*S44+$B$99*(1-S44))*(1+($B$102*S74+$B$101*(1-S74))))+(($B$100*S44+$B$99*(1-S44))*$B$105*$B$106))*T110*(1-$B$104)</f>
        <v>23.051383025144418</v>
      </c>
      <c r="U117" s="118">
        <f t="shared" ref="U117" si="13">((($B$100*T44+$B$99*(1-T44))*(1+($B$102*T74+$B$101*(1-T74))))+(($B$100*T44+$B$99*(1-T44))*$B$105*$B$106))*U110*(1-$B$104)</f>
        <v>17.288537268858313</v>
      </c>
      <c r="V117" s="118">
        <f t="shared" ref="V117" si="14">((($B$100*U44+$B$99*(1-U44))*(1+($B$102*U74+$B$101*(1-U74))))+(($B$100*U44+$B$99*(1-U44))*$B$105*$B$106))*V110*(1-$B$104)</f>
        <v>11.525691512572209</v>
      </c>
      <c r="W117" s="118">
        <f t="shared" ref="W117" si="15">((($B$100*V44+$B$99*(1-V44))*(1+($B$102*V74+$B$101*(1-V74))))+(($B$100*V44+$B$99*(1-V44))*$B$105*$B$106))*W110*(1-$B$104)</f>
        <v>0</v>
      </c>
      <c r="X117" s="118">
        <f t="shared" ref="X117" si="16">((($B$100*W44+$B$99*(1-W44))*(1+($B$102*W74+$B$101*(1-W74))))+(($B$100*W44+$B$99*(1-W44))*$B$105*$B$106))*X110*(1-$B$104)</f>
        <v>0</v>
      </c>
      <c r="Y117" s="118">
        <f t="shared" ref="Y117" si="17">((($B$100*X44+$B$99*(1-X44))*(1+($B$102*X74+$B$101*(1-X74))))+(($B$100*X44+$B$99*(1-X44))*$B$105*$B$106))*Y110*(1-$B$104)</f>
        <v>0</v>
      </c>
      <c r="Z117" s="118">
        <f t="shared" ref="Z117" si="18">((($B$100*Y44+$B$99*(1-Y44))*(1+($B$102*Y74+$B$101*(1-Y74))))+(($B$100*Y44+$B$99*(1-Y44))*$B$105*$B$106))*Z110*(1-$B$104)</f>
        <v>0</v>
      </c>
      <c r="AA117" s="118">
        <f t="shared" ref="AA117" si="19">((($B$100*Z44+$B$99*(1-Z44))*(1+($B$102*Z74+$B$101*(1-Z74))))+(($B$100*Z44+$B$99*(1-Z44))*$B$105*$B$106))*AA110*(1-$B$104)</f>
        <v>0</v>
      </c>
      <c r="AB117" s="118">
        <f t="shared" ref="AB117" si="20">((($B$100*AA44+$B$99*(1-AA44))*(1+($B$102*AA74+$B$101*(1-AA74))))+(($B$100*AA44+$B$99*(1-AA44))*$B$105*$B$106))*AB110*(1-$B$104)</f>
        <v>0</v>
      </c>
      <c r="AC117" s="118">
        <f t="shared" ref="AC117" si="21">((($B$100*AB44+$B$99*(1-AB44))*(1+($B$102*AB74+$B$101*(1-AB74))))+(($B$100*AB44+$B$99*(1-AB44))*$B$105*$B$106))*AC110*(1-$B$104)</f>
        <v>0</v>
      </c>
      <c r="AD117" s="103"/>
      <c r="AE117" s="103"/>
      <c r="AF117" s="77"/>
      <c r="AG117" s="77"/>
      <c r="AH117" s="77"/>
      <c r="AI117" s="77"/>
      <c r="AJ117" s="77"/>
    </row>
    <row r="118" spans="1:36" ht="13.5" x14ac:dyDescent="0.7">
      <c r="A118" s="103" t="s">
        <v>736</v>
      </c>
      <c r="B118" s="118">
        <f>B117*B$95*(1-$B$104)</f>
        <v>17.156282454803549</v>
      </c>
      <c r="C118" s="118">
        <f t="shared" ref="C118:AC118" si="22">C117*C$95*(1-$B$104)</f>
        <v>17.192163919864438</v>
      </c>
      <c r="D118" s="118">
        <f t="shared" si="22"/>
        <v>17.209001326101614</v>
      </c>
      <c r="E118" s="118">
        <f t="shared" si="22"/>
        <v>17.325277467574079</v>
      </c>
      <c r="F118" s="118">
        <f t="shared" si="22"/>
        <v>17.44277368398911</v>
      </c>
      <c r="G118" s="118">
        <f t="shared" si="22"/>
        <v>17.45927805026535</v>
      </c>
      <c r="H118" s="118">
        <f t="shared" si="22"/>
        <v>17.477696778651403</v>
      </c>
      <c r="I118" s="118">
        <f t="shared" si="22"/>
        <v>17.497947473938165</v>
      </c>
      <c r="J118" s="118">
        <f t="shared" si="22"/>
        <v>17.521989968890971</v>
      </c>
      <c r="K118" s="118">
        <f t="shared" si="22"/>
        <v>17.54761689853126</v>
      </c>
      <c r="L118" s="118">
        <f t="shared" si="22"/>
        <v>17.57499004985219</v>
      </c>
      <c r="M118" s="118">
        <f t="shared" si="22"/>
        <v>17.604293981227542</v>
      </c>
      <c r="N118" s="118">
        <f t="shared" si="22"/>
        <v>17.635740168850454</v>
      </c>
      <c r="O118" s="118">
        <f t="shared" si="22"/>
        <v>17.64624626642831</v>
      </c>
      <c r="P118" s="118">
        <f t="shared" si="22"/>
        <v>17.65699862280611</v>
      </c>
      <c r="Q118" s="118">
        <f t="shared" si="22"/>
        <v>17.668005985199258</v>
      </c>
      <c r="R118" s="118">
        <f t="shared" si="22"/>
        <v>17.679277519369499</v>
      </c>
      <c r="S118" s="118">
        <f t="shared" si="22"/>
        <v>17.690822834919793</v>
      </c>
      <c r="T118" s="118">
        <f t="shared" si="22"/>
        <v>17.702652012438996</v>
      </c>
      <c r="U118" s="118">
        <f t="shared" si="22"/>
        <v>13.286081724497999</v>
      </c>
      <c r="V118" s="118">
        <f t="shared" si="22"/>
        <v>8.8636024039131573</v>
      </c>
      <c r="W118" s="118">
        <f t="shared" si="22"/>
        <v>0</v>
      </c>
      <c r="X118" s="118">
        <f t="shared" si="22"/>
        <v>0</v>
      </c>
      <c r="Y118" s="118">
        <f t="shared" si="22"/>
        <v>0</v>
      </c>
      <c r="Z118" s="118">
        <f t="shared" si="22"/>
        <v>0</v>
      </c>
      <c r="AA118" s="118">
        <f t="shared" si="22"/>
        <v>0</v>
      </c>
      <c r="AB118" s="118">
        <f t="shared" si="22"/>
        <v>0</v>
      </c>
      <c r="AC118" s="118">
        <f t="shared" si="22"/>
        <v>0</v>
      </c>
      <c r="AD118" s="103"/>
      <c r="AE118" s="103"/>
      <c r="AF118" s="77"/>
      <c r="AG118" s="77"/>
      <c r="AH118" s="77"/>
      <c r="AI118" s="77"/>
      <c r="AJ118" s="77"/>
    </row>
    <row r="119" spans="1:36" ht="13.5" x14ac:dyDescent="0.7">
      <c r="A119" s="103" t="s">
        <v>737</v>
      </c>
      <c r="B119" s="119">
        <f>B118*$B$90</f>
        <v>15.219521248819278</v>
      </c>
      <c r="C119" s="119">
        <f t="shared" ref="C119:AC119" si="23">C118*$B$90</f>
        <v>15.251352079383627</v>
      </c>
      <c r="D119" s="119">
        <f t="shared" si="23"/>
        <v>15.266288722136904</v>
      </c>
      <c r="E119" s="119">
        <f t="shared" si="23"/>
        <v>15.369438528077259</v>
      </c>
      <c r="F119" s="119">
        <f t="shared" si="23"/>
        <v>15.473670675519186</v>
      </c>
      <c r="G119" s="119">
        <f t="shared" si="23"/>
        <v>15.488311874969083</v>
      </c>
      <c r="H119" s="119">
        <f t="shared" si="23"/>
        <v>15.504651325475697</v>
      </c>
      <c r="I119" s="120">
        <f t="shared" si="23"/>
        <v>15.522615933369755</v>
      </c>
      <c r="J119" s="120">
        <f t="shared" si="23"/>
        <v>15.543944287211726</v>
      </c>
      <c r="K119" s="120">
        <f t="shared" si="23"/>
        <v>15.566678209973249</v>
      </c>
      <c r="L119" s="120">
        <f t="shared" si="23"/>
        <v>15.590961224622461</v>
      </c>
      <c r="M119" s="120">
        <f t="shared" si="23"/>
        <v>15.616957054862262</v>
      </c>
      <c r="N119" s="120">
        <f t="shared" si="23"/>
        <v>15.644853303480344</v>
      </c>
      <c r="O119" s="120">
        <f t="shared" si="23"/>
        <v>15.654173374757416</v>
      </c>
      <c r="P119" s="120">
        <f t="shared" si="23"/>
        <v>15.663711904843868</v>
      </c>
      <c r="Q119" s="120">
        <f t="shared" si="23"/>
        <v>15.67347665348783</v>
      </c>
      <c r="R119" s="118">
        <f>R118*$B$90</f>
        <v>15.68347575173436</v>
      </c>
      <c r="S119" s="118">
        <f t="shared" si="23"/>
        <v>15.693717724364788</v>
      </c>
      <c r="T119" s="118">
        <f t="shared" si="23"/>
        <v>15.70421151397707</v>
      </c>
      <c r="U119" s="118">
        <f t="shared" si="23"/>
        <v>11.786224880141855</v>
      </c>
      <c r="V119" s="118">
        <f t="shared" si="23"/>
        <v>7.8629962803900826</v>
      </c>
      <c r="W119" s="118">
        <f t="shared" si="23"/>
        <v>0</v>
      </c>
      <c r="X119" s="118">
        <f t="shared" si="23"/>
        <v>0</v>
      </c>
      <c r="Y119" s="118">
        <f t="shared" si="23"/>
        <v>0</v>
      </c>
      <c r="Z119" s="118">
        <f t="shared" si="23"/>
        <v>0</v>
      </c>
      <c r="AA119" s="118">
        <f t="shared" si="23"/>
        <v>0</v>
      </c>
      <c r="AB119" s="118">
        <f t="shared" si="23"/>
        <v>0</v>
      </c>
      <c r="AC119" s="118">
        <f t="shared" si="23"/>
        <v>0</v>
      </c>
      <c r="AD119" s="103"/>
      <c r="AE119" s="103"/>
      <c r="AF119" s="77"/>
      <c r="AG119" s="77"/>
      <c r="AH119" s="77"/>
      <c r="AI119" s="77"/>
      <c r="AJ119" s="77"/>
    </row>
    <row r="120" spans="1:36" ht="13.5" x14ac:dyDescent="0.7">
      <c r="A120" s="103" t="s">
        <v>738</v>
      </c>
      <c r="B120" s="119"/>
      <c r="C120" s="119"/>
      <c r="D120" s="119"/>
      <c r="E120" s="119"/>
      <c r="F120" s="119"/>
      <c r="G120" s="119"/>
      <c r="H120" s="119"/>
      <c r="I120" s="120"/>
      <c r="J120" s="120"/>
      <c r="K120" s="120"/>
      <c r="L120" s="120"/>
      <c r="M120" s="120"/>
      <c r="N120" s="120"/>
      <c r="O120" s="120"/>
      <c r="P120" s="120"/>
      <c r="Q120" s="120"/>
      <c r="R120" s="118"/>
      <c r="S120" s="118"/>
      <c r="T120" s="118"/>
      <c r="U120" s="118"/>
      <c r="V120" s="118"/>
      <c r="W120" s="118"/>
      <c r="X120" s="118"/>
      <c r="Y120" s="118"/>
      <c r="Z120" s="118"/>
      <c r="AA120" s="118"/>
      <c r="AB120" s="118"/>
      <c r="AC120" s="118"/>
      <c r="AD120" s="103"/>
      <c r="AE120" s="103"/>
      <c r="AF120" s="77"/>
      <c r="AG120" s="77"/>
      <c r="AH120" s="77"/>
      <c r="AI120" s="77"/>
      <c r="AJ120" s="77"/>
    </row>
    <row r="121" spans="1:36" ht="13.5" x14ac:dyDescent="0.7">
      <c r="A121" s="103"/>
      <c r="B121" s="118"/>
      <c r="C121" s="118"/>
      <c r="D121" s="118"/>
      <c r="E121" s="118"/>
      <c r="F121" s="118"/>
      <c r="G121" s="118"/>
      <c r="H121" s="118"/>
      <c r="I121" s="118"/>
      <c r="J121" s="118"/>
      <c r="K121" s="118"/>
      <c r="L121" s="118"/>
      <c r="M121" s="118"/>
      <c r="N121" s="118"/>
      <c r="O121" s="118"/>
      <c r="P121" s="118"/>
      <c r="Q121" s="118"/>
      <c r="R121" s="118"/>
      <c r="S121" s="118"/>
      <c r="T121" s="118"/>
      <c r="U121" s="118"/>
      <c r="V121" s="118"/>
      <c r="W121" s="118"/>
      <c r="X121" s="118"/>
      <c r="Y121" s="118"/>
      <c r="Z121" s="118"/>
      <c r="AA121" s="118"/>
      <c r="AB121" s="118"/>
      <c r="AC121" s="118"/>
      <c r="AD121" s="103"/>
      <c r="AE121" s="103"/>
      <c r="AF121" s="77"/>
      <c r="AG121" s="77"/>
      <c r="AH121" s="77"/>
      <c r="AI121" s="77"/>
      <c r="AJ121" s="77"/>
    </row>
    <row r="122" spans="1:36" ht="13.5" x14ac:dyDescent="0.7">
      <c r="A122" s="103" t="s">
        <v>739</v>
      </c>
      <c r="B122" s="118">
        <f t="shared" ref="B122:C122" si="24">C122</f>
        <v>23.620381171332561</v>
      </c>
      <c r="C122" s="118">
        <f t="shared" si="24"/>
        <v>23.620381171332561</v>
      </c>
      <c r="D122" s="118">
        <f>((($B$100*C44+$B$99*(1-C44))*(1+($B$102*C76+$B$101*(1-C76))))+(($B$100*C44+$B$99*(1-C44))*$B$105*$B$106))*D110*(1-$B$104)</f>
        <v>23.620381171332561</v>
      </c>
      <c r="E122" s="118">
        <f t="shared" ref="E122:Q122" si="25">((($B$100*D44+$B$99*(1-D44))*(1+($B$102*D76+$B$101*(1-D76))))+(($B$100*D44+$B$99*(1-D44))*$B$105*$B$106))*E110*(1-$B$104)</f>
        <v>23.620381171332561</v>
      </c>
      <c r="F122" s="118">
        <f t="shared" si="25"/>
        <v>23.620381171332561</v>
      </c>
      <c r="G122" s="118">
        <f t="shared" si="25"/>
        <v>23.620381171332561</v>
      </c>
      <c r="H122" s="118">
        <f t="shared" si="25"/>
        <v>23.620381171332561</v>
      </c>
      <c r="I122" s="118">
        <f t="shared" si="25"/>
        <v>23.620381171332561</v>
      </c>
      <c r="J122" s="118">
        <f t="shared" si="25"/>
        <v>23.620381171332561</v>
      </c>
      <c r="K122" s="118">
        <f t="shared" si="25"/>
        <v>23.620381171332561</v>
      </c>
      <c r="L122" s="118">
        <f>((($B$100*K44+$B$99*(1-K44))*(1+($B$102*K76+$B$101*(1-K76))))+(($B$100*K44+$B$99*(1-K44))*$B$105*$B$106))*L110*(1-$B$104)</f>
        <v>23.620381171332561</v>
      </c>
      <c r="M122" s="118">
        <f>((($B$100*L44+$B$99*(1-L44))*(1+($B$102*L76+$B$101*(1-L76))))+(($B$100*L44+$B$99*(1-L44))*$B$105*$B$106))*M110*(1-$B$104)</f>
        <v>23.620381171332561</v>
      </c>
      <c r="N122" s="118">
        <f>((($B$100*M44+$B$99*(1-M44))*(1+($B$102*M76+$B$101*(1-M76))))+(($B$100*M44+$B$99*(1-M44))*$B$105*$B$106))*N110*(1-$B$104)</f>
        <v>23.620381171332561</v>
      </c>
      <c r="O122" s="118">
        <f t="shared" si="25"/>
        <v>23.620381171332561</v>
      </c>
      <c r="P122" s="118">
        <f t="shared" si="25"/>
        <v>23.620381171332561</v>
      </c>
      <c r="Q122" s="118">
        <f t="shared" si="25"/>
        <v>23.620381171332561</v>
      </c>
      <c r="R122" s="118">
        <f t="shared" ref="R122:AC122" si="26">((($B$100*Q44+$B$99*(1-Q44))*(1+($B$102*Q76+$B$101*(1-Q76))))+(($B$100*Q44+$B$99*(1-Q44))*$B$105*$B$106))*R110*(1-P104)</f>
        <v>25.535547212251416</v>
      </c>
      <c r="S122" s="118">
        <f t="shared" si="26"/>
        <v>25.535547212251416</v>
      </c>
      <c r="T122" s="118">
        <f t="shared" si="26"/>
        <v>25.535547212251416</v>
      </c>
      <c r="U122" s="118">
        <f t="shared" si="26"/>
        <v>19.151660409188562</v>
      </c>
      <c r="V122" s="118">
        <f t="shared" si="26"/>
        <v>12.767773606125708</v>
      </c>
      <c r="W122" s="118">
        <f t="shared" si="26"/>
        <v>0</v>
      </c>
      <c r="X122" s="118">
        <f t="shared" si="26"/>
        <v>0</v>
      </c>
      <c r="Y122" s="118">
        <f t="shared" si="26"/>
        <v>0</v>
      </c>
      <c r="Z122" s="118">
        <f t="shared" si="26"/>
        <v>0</v>
      </c>
      <c r="AA122" s="118">
        <f t="shared" si="26"/>
        <v>0</v>
      </c>
      <c r="AB122" s="118">
        <f t="shared" si="26"/>
        <v>0</v>
      </c>
      <c r="AC122" s="118">
        <f t="shared" si="26"/>
        <v>0</v>
      </c>
      <c r="AD122" s="103"/>
      <c r="AE122" s="103"/>
      <c r="AF122" s="77"/>
      <c r="AG122" s="77"/>
      <c r="AH122" s="77"/>
      <c r="AI122" s="77"/>
      <c r="AJ122" s="77"/>
    </row>
    <row r="123" spans="1:36" ht="13.5" x14ac:dyDescent="0.7">
      <c r="A123" s="103" t="s">
        <v>740</v>
      </c>
      <c r="B123" s="118">
        <f>B122*$B$96*(1-$B$104)</f>
        <v>18.464045540966026</v>
      </c>
      <c r="C123" s="118">
        <f t="shared" ref="C123" si="27">C122*$B$96*(1-$B$104)</f>
        <v>18.464045540966026</v>
      </c>
      <c r="D123" s="118">
        <f t="shared" ref="D123" si="28">D122*$B$96*(1-$B$104)</f>
        <v>18.464045540966026</v>
      </c>
      <c r="E123" s="118">
        <f t="shared" ref="E123" si="29">E122*$B$96*(1-$B$104)</f>
        <v>18.464045540966026</v>
      </c>
      <c r="F123" s="118">
        <f t="shared" ref="F123" si="30">F122*$B$96*(1-$B$104)</f>
        <v>18.464045540966026</v>
      </c>
      <c r="G123" s="118">
        <f t="shared" ref="G123" si="31">G122*$B$96*(1-$B$104)</f>
        <v>18.464045540966026</v>
      </c>
      <c r="H123" s="118">
        <f t="shared" ref="H123" si="32">H122*$B$96*(1-$B$104)</f>
        <v>18.464045540966026</v>
      </c>
      <c r="I123" s="118">
        <f t="shared" ref="I123" si="33">I122*$B$96*(1-$B$104)</f>
        <v>18.464045540966026</v>
      </c>
      <c r="J123" s="118">
        <f t="shared" ref="J123" si="34">J122*$B$96*(1-$B$104)</f>
        <v>18.464045540966026</v>
      </c>
      <c r="K123" s="118">
        <f t="shared" ref="K123" si="35">K122*$B$96*(1-$B$104)</f>
        <v>18.464045540966026</v>
      </c>
      <c r="L123" s="118">
        <f t="shared" ref="L123" si="36">L122*$B$96*(1-$B$104)</f>
        <v>18.464045540966026</v>
      </c>
      <c r="M123" s="118">
        <f t="shared" ref="M123" si="37">M122*$B$96*(1-$B$104)</f>
        <v>18.464045540966026</v>
      </c>
      <c r="N123" s="118">
        <f t="shared" ref="N123" si="38">N122*$B$96*(1-$B$104)</f>
        <v>18.464045540966026</v>
      </c>
      <c r="O123" s="118">
        <f t="shared" ref="O123" si="39">O122*$B$96*(1-$B$104)</f>
        <v>18.464045540966026</v>
      </c>
      <c r="P123" s="118">
        <f t="shared" ref="P123" si="40">P122*$B$96*(1-$B$104)</f>
        <v>18.464045540966026</v>
      </c>
      <c r="Q123" s="118">
        <f t="shared" ref="Q123" si="41">Q122*$B$96*(1-$B$104)</f>
        <v>18.464045540966026</v>
      </c>
      <c r="R123" s="118">
        <f t="shared" ref="R123" si="42">R122*$B$96*(1-$B$104)</f>
        <v>19.961130314557867</v>
      </c>
      <c r="S123" s="118">
        <f t="shared" ref="S123" si="43">S122*$B$96*(1-$B$104)</f>
        <v>19.961130314557867</v>
      </c>
      <c r="T123" s="118">
        <f t="shared" ref="T123" si="44">T122*$B$96*(1-$B$104)</f>
        <v>19.961130314557867</v>
      </c>
      <c r="U123" s="118">
        <f t="shared" ref="U123" si="45">U122*$B$96*(1-$B$104)</f>
        <v>14.970847735918401</v>
      </c>
      <c r="V123" s="118">
        <f t="shared" ref="V123" si="46">V122*$B$96*(1-$B$104)</f>
        <v>9.9805651572789333</v>
      </c>
      <c r="W123" s="118">
        <f t="shared" ref="W123" si="47">W122*$B$96*(1-$B$104)</f>
        <v>0</v>
      </c>
      <c r="X123" s="118">
        <f t="shared" ref="X123" si="48">X122*$B$96*(1-$B$104)</f>
        <v>0</v>
      </c>
      <c r="Y123" s="118">
        <f t="shared" ref="Y123" si="49">Y122*$B$96*(1-$B$104)</f>
        <v>0</v>
      </c>
      <c r="Z123" s="118">
        <f t="shared" ref="Z123" si="50">Z122*$B$96*(1-$B$104)</f>
        <v>0</v>
      </c>
      <c r="AA123" s="118">
        <f t="shared" ref="AA123" si="51">AA122*$B$96*(1-$B$104)</f>
        <v>0</v>
      </c>
      <c r="AB123" s="118">
        <f t="shared" ref="AB123" si="52">AB122*$B$96*(1-$B$104)</f>
        <v>0</v>
      </c>
      <c r="AC123" s="118">
        <f t="shared" ref="AC123" si="53">AC122*$B$96*(1-$B$104)</f>
        <v>0</v>
      </c>
      <c r="AD123" s="103"/>
      <c r="AE123" s="103"/>
      <c r="AF123" s="77"/>
      <c r="AG123" s="77"/>
      <c r="AH123" s="77"/>
      <c r="AI123" s="77"/>
      <c r="AJ123" s="77"/>
    </row>
    <row r="124" spans="1:36" ht="13.5" x14ac:dyDescent="0.7">
      <c r="A124" s="103" t="s">
        <v>741</v>
      </c>
      <c r="B124" s="118">
        <f>B123*$B$90</f>
        <v>16.379651838339772</v>
      </c>
      <c r="C124" s="118">
        <f t="shared" ref="C124:AC124" si="54">C123*$B$90</f>
        <v>16.379651838339772</v>
      </c>
      <c r="D124" s="118">
        <f t="shared" si="54"/>
        <v>16.379651838339772</v>
      </c>
      <c r="E124" s="118">
        <f t="shared" si="54"/>
        <v>16.379651838339772</v>
      </c>
      <c r="F124" s="118">
        <f t="shared" si="54"/>
        <v>16.379651838339772</v>
      </c>
      <c r="G124" s="118">
        <f t="shared" si="54"/>
        <v>16.379651838339772</v>
      </c>
      <c r="H124" s="118">
        <f t="shared" si="54"/>
        <v>16.379651838339772</v>
      </c>
      <c r="I124" s="118">
        <f t="shared" si="54"/>
        <v>16.379651838339772</v>
      </c>
      <c r="J124" s="118">
        <f t="shared" si="54"/>
        <v>16.379651838339772</v>
      </c>
      <c r="K124" s="118">
        <f t="shared" si="54"/>
        <v>16.379651838339772</v>
      </c>
      <c r="L124" s="118">
        <f t="shared" si="54"/>
        <v>16.379651838339772</v>
      </c>
      <c r="M124" s="118">
        <f t="shared" si="54"/>
        <v>16.379651838339772</v>
      </c>
      <c r="N124" s="118">
        <f t="shared" si="54"/>
        <v>16.379651838339772</v>
      </c>
      <c r="O124" s="118">
        <f t="shared" si="54"/>
        <v>16.379651838339772</v>
      </c>
      <c r="P124" s="118">
        <f t="shared" si="54"/>
        <v>16.379651838339772</v>
      </c>
      <c r="Q124" s="118">
        <f t="shared" si="54"/>
        <v>16.379651838339772</v>
      </c>
      <c r="R124" s="118">
        <f t="shared" si="54"/>
        <v>17.707731717124076</v>
      </c>
      <c r="S124" s="118">
        <f t="shared" si="54"/>
        <v>17.707731717124076</v>
      </c>
      <c r="T124" s="118">
        <f t="shared" si="54"/>
        <v>17.707731717124076</v>
      </c>
      <c r="U124" s="118">
        <f t="shared" si="54"/>
        <v>13.280798787843057</v>
      </c>
      <c r="V124" s="118">
        <f t="shared" si="54"/>
        <v>8.8538658585620382</v>
      </c>
      <c r="W124" s="118">
        <f t="shared" si="54"/>
        <v>0</v>
      </c>
      <c r="X124" s="118">
        <f t="shared" si="54"/>
        <v>0</v>
      </c>
      <c r="Y124" s="118">
        <f t="shared" si="54"/>
        <v>0</v>
      </c>
      <c r="Z124" s="118">
        <f t="shared" si="54"/>
        <v>0</v>
      </c>
      <c r="AA124" s="118">
        <f t="shared" si="54"/>
        <v>0</v>
      </c>
      <c r="AB124" s="118">
        <f t="shared" si="54"/>
        <v>0</v>
      </c>
      <c r="AC124" s="118">
        <f t="shared" si="54"/>
        <v>0</v>
      </c>
      <c r="AD124" s="103"/>
      <c r="AE124" s="103"/>
      <c r="AF124" s="77"/>
      <c r="AG124" s="77"/>
      <c r="AH124" s="77"/>
      <c r="AI124" s="77"/>
      <c r="AJ124" s="77"/>
    </row>
    <row r="125" spans="1:36" ht="13.5" x14ac:dyDescent="0.7">
      <c r="A125" s="103"/>
      <c r="B125" s="118"/>
      <c r="C125" s="118"/>
      <c r="D125" s="118"/>
      <c r="E125" s="118"/>
      <c r="F125" s="118"/>
      <c r="G125" s="118"/>
      <c r="H125" s="118"/>
      <c r="I125" s="118"/>
      <c r="J125" s="118"/>
      <c r="K125" s="118"/>
      <c r="L125" s="118"/>
      <c r="M125" s="118"/>
      <c r="N125" s="118"/>
      <c r="O125" s="118"/>
      <c r="P125" s="118"/>
      <c r="Q125" s="118"/>
      <c r="R125" s="118"/>
      <c r="S125" s="118"/>
      <c r="T125" s="118"/>
      <c r="U125" s="118"/>
      <c r="V125" s="118"/>
      <c r="W125" s="118"/>
      <c r="X125" s="118"/>
      <c r="Y125" s="118"/>
      <c r="Z125" s="118"/>
      <c r="AA125" s="118"/>
      <c r="AB125" s="118"/>
      <c r="AC125" s="118"/>
      <c r="AD125" s="103"/>
      <c r="AE125" s="103"/>
      <c r="AF125" s="77"/>
      <c r="AG125" s="77"/>
      <c r="AH125" s="77"/>
      <c r="AI125" s="77"/>
      <c r="AJ125" s="77"/>
    </row>
    <row r="126" spans="1:36" ht="13.5" x14ac:dyDescent="0.7">
      <c r="A126" s="103" t="s">
        <v>742</v>
      </c>
      <c r="B126" s="118">
        <f t="shared" ref="B126:C126" si="55">C126</f>
        <v>23.620381171332561</v>
      </c>
      <c r="C126" s="118">
        <f t="shared" si="55"/>
        <v>23.620381171332561</v>
      </c>
      <c r="D126" s="118">
        <f>((($B$100*C44+$B$99*(1-C44))*(1+($B$102*C76+$B$101*(1-C76))))+(($B$100*C44+$B$99*(1-C44))*$B$105*$B$106))*D110*(1-$B$104)</f>
        <v>23.620381171332561</v>
      </c>
      <c r="E126" s="118">
        <f t="shared" ref="E126:P126" si="56">((($B$100*D44+$B$99*(1-D44))*(1+($B$102*D76+$B$101*(1-D76))))+(($B$100*D44+$B$99*(1-D44))*$B$105*$B$106))*E110*(1-$B$104)</f>
        <v>23.620381171332561</v>
      </c>
      <c r="F126" s="118">
        <f t="shared" si="56"/>
        <v>23.620381171332561</v>
      </c>
      <c r="G126" s="118">
        <f t="shared" si="56"/>
        <v>23.620381171332561</v>
      </c>
      <c r="H126" s="118">
        <f t="shared" si="56"/>
        <v>23.620381171332561</v>
      </c>
      <c r="I126" s="118">
        <f t="shared" si="56"/>
        <v>23.620381171332561</v>
      </c>
      <c r="J126" s="118">
        <f t="shared" si="56"/>
        <v>23.620381171332561</v>
      </c>
      <c r="K126" s="118">
        <f t="shared" si="56"/>
        <v>23.620381171332561</v>
      </c>
      <c r="L126" s="118">
        <f>((($B$100*K44+$B$99*(1-K44))*(1+($B$102*K76+$B$101*(1-K76))))+(($B$100*K44+$B$99*(1-K44))*$B$105*$B$106))*L110*(1-$B$104)</f>
        <v>23.620381171332561</v>
      </c>
      <c r="M126" s="118">
        <f>((($B$100*L44+$B$99*(1-L44))*(1+($B$102*L76+$B$101*(1-L76))))+(($B$100*L44+$B$99*(1-L44))*$B$105*$B$106))*M110*(1-$B$104)</f>
        <v>23.620381171332561</v>
      </c>
      <c r="N126" s="118">
        <f>((($B$100*M44+$B$99*(1-M44))*(1+($B$102*M76+$B$101*(1-M76))))+(($B$100*M44+$B$99*(1-M44))*$B$105*$B$106))*N110*(1-$B$104)</f>
        <v>23.620381171332561</v>
      </c>
      <c r="O126" s="118">
        <f t="shared" si="56"/>
        <v>23.620381171332561</v>
      </c>
      <c r="P126" s="118">
        <f t="shared" si="56"/>
        <v>23.620381171332561</v>
      </c>
      <c r="Q126" s="118">
        <f>((($B$100*P44+$B$99*(1-P44))*(1+($B$102*P76+$B$101*(1-P76))))+(($B$100*P44+$B$99*(1-P44))*$B$105*$B$106))*Q110*(1-$B$104)</f>
        <v>23.620381171332561</v>
      </c>
      <c r="R126" s="118">
        <f t="shared" ref="R126:AC126" si="57">((($B$100*Q44+$B$99*(1-Q44))*(1+($B$102*Q76+$B$101*(1-Q76))))+(($B$100*Q44+$B$99*(1-Q44))*$B$105*$B$106))*R110*(1-P104)</f>
        <v>25.535547212251416</v>
      </c>
      <c r="S126" s="118">
        <f t="shared" si="57"/>
        <v>25.535547212251416</v>
      </c>
      <c r="T126" s="118">
        <f t="shared" si="57"/>
        <v>25.535547212251416</v>
      </c>
      <c r="U126" s="118">
        <f t="shared" si="57"/>
        <v>19.151660409188562</v>
      </c>
      <c r="V126" s="118">
        <f t="shared" si="57"/>
        <v>12.767773606125708</v>
      </c>
      <c r="W126" s="118">
        <f t="shared" si="57"/>
        <v>0</v>
      </c>
      <c r="X126" s="118">
        <f t="shared" si="57"/>
        <v>0</v>
      </c>
      <c r="Y126" s="118">
        <f t="shared" si="57"/>
        <v>0</v>
      </c>
      <c r="Z126" s="118">
        <f t="shared" si="57"/>
        <v>0</v>
      </c>
      <c r="AA126" s="118">
        <f t="shared" si="57"/>
        <v>0</v>
      </c>
      <c r="AB126" s="118">
        <f t="shared" si="57"/>
        <v>0</v>
      </c>
      <c r="AC126" s="118">
        <f t="shared" si="57"/>
        <v>0</v>
      </c>
      <c r="AD126" s="103"/>
      <c r="AE126" s="103"/>
      <c r="AF126" s="77"/>
      <c r="AG126" s="77"/>
      <c r="AH126" s="77"/>
      <c r="AI126" s="77"/>
      <c r="AJ126" s="77"/>
    </row>
    <row r="127" spans="1:36" ht="13.5" x14ac:dyDescent="0.7">
      <c r="A127" s="103" t="s">
        <v>743</v>
      </c>
      <c r="B127" s="118">
        <f>B126*$B$96*(1-$B$104)</f>
        <v>18.464045540966026</v>
      </c>
      <c r="C127" s="118">
        <f t="shared" ref="C127" si="58">C126*$B$96*(1-$B$104)</f>
        <v>18.464045540966026</v>
      </c>
      <c r="D127" s="118">
        <f t="shared" ref="D127" si="59">D126*$B$96*(1-$B$104)</f>
        <v>18.464045540966026</v>
      </c>
      <c r="E127" s="118">
        <f t="shared" ref="E127" si="60">E126*$B$96*(1-$B$104)</f>
        <v>18.464045540966026</v>
      </c>
      <c r="F127" s="118">
        <f t="shared" ref="F127" si="61">F126*$B$96*(1-$B$104)</f>
        <v>18.464045540966026</v>
      </c>
      <c r="G127" s="118">
        <f t="shared" ref="G127" si="62">G126*$B$96*(1-$B$104)</f>
        <v>18.464045540966026</v>
      </c>
      <c r="H127" s="118">
        <f t="shared" ref="H127" si="63">H126*$B$96*(1-$B$104)</f>
        <v>18.464045540966026</v>
      </c>
      <c r="I127" s="118">
        <f t="shared" ref="I127" si="64">I126*$B$96*(1-$B$104)</f>
        <v>18.464045540966026</v>
      </c>
      <c r="J127" s="118">
        <f t="shared" ref="J127" si="65">J126*$B$96*(1-$B$104)</f>
        <v>18.464045540966026</v>
      </c>
      <c r="K127" s="118">
        <f t="shared" ref="K127" si="66">K126*$B$96*(1-$B$104)</f>
        <v>18.464045540966026</v>
      </c>
      <c r="L127" s="118">
        <f t="shared" ref="L127" si="67">L126*$B$96*(1-$B$104)</f>
        <v>18.464045540966026</v>
      </c>
      <c r="M127" s="118">
        <f t="shared" ref="M127" si="68">M126*$B$96*(1-$B$104)</f>
        <v>18.464045540966026</v>
      </c>
      <c r="N127" s="118">
        <f t="shared" ref="N127" si="69">N126*$B$96*(1-$B$104)</f>
        <v>18.464045540966026</v>
      </c>
      <c r="O127" s="118">
        <f t="shared" ref="O127" si="70">O126*$B$96*(1-$B$104)</f>
        <v>18.464045540966026</v>
      </c>
      <c r="P127" s="118">
        <f t="shared" ref="P127" si="71">P126*$B$96*(1-$B$104)</f>
        <v>18.464045540966026</v>
      </c>
      <c r="Q127" s="118">
        <f t="shared" ref="Q127" si="72">Q126*$B$96*(1-$B$104)</f>
        <v>18.464045540966026</v>
      </c>
      <c r="R127" s="118">
        <f t="shared" ref="R127" si="73">R126*$B$96*(1-$B$104)</f>
        <v>19.961130314557867</v>
      </c>
      <c r="S127" s="118">
        <f t="shared" ref="S127" si="74">S126*$B$96*(1-$B$104)</f>
        <v>19.961130314557867</v>
      </c>
      <c r="T127" s="118">
        <f t="shared" ref="T127" si="75">T126*$B$96*(1-$B$104)</f>
        <v>19.961130314557867</v>
      </c>
      <c r="U127" s="118">
        <f t="shared" ref="U127" si="76">U126*$B$96*(1-$B$104)</f>
        <v>14.970847735918401</v>
      </c>
      <c r="V127" s="118">
        <f t="shared" ref="V127" si="77">V126*$B$96*(1-$B$104)</f>
        <v>9.9805651572789333</v>
      </c>
      <c r="W127" s="118">
        <f t="shared" ref="W127" si="78">W126*$B$96*(1-$B$104)</f>
        <v>0</v>
      </c>
      <c r="X127" s="118">
        <f t="shared" ref="X127" si="79">X126*$B$96*(1-$B$104)</f>
        <v>0</v>
      </c>
      <c r="Y127" s="118">
        <f t="shared" ref="Y127" si="80">Y126*$B$96*(1-$B$104)</f>
        <v>0</v>
      </c>
      <c r="Z127" s="118">
        <f t="shared" ref="Z127" si="81">Z126*$B$96*(1-$B$104)</f>
        <v>0</v>
      </c>
      <c r="AA127" s="118">
        <f t="shared" ref="AA127" si="82">AA126*$B$96*(1-$B$104)</f>
        <v>0</v>
      </c>
      <c r="AB127" s="118">
        <f t="shared" ref="AB127" si="83">AB126*$B$96*(1-$B$104)</f>
        <v>0</v>
      </c>
      <c r="AC127" s="118">
        <f t="shared" ref="AC127" si="84">AC126*$B$96*(1-$B$104)</f>
        <v>0</v>
      </c>
      <c r="AD127" s="103"/>
      <c r="AE127" s="103"/>
      <c r="AF127" s="77"/>
      <c r="AG127" s="77"/>
      <c r="AH127" s="77"/>
      <c r="AI127" s="77"/>
      <c r="AJ127" s="77"/>
    </row>
    <row r="128" spans="1:36" ht="13.5" x14ac:dyDescent="0.7">
      <c r="A128" s="103" t="s">
        <v>744</v>
      </c>
      <c r="B128" s="118">
        <f>B127*$B$90</f>
        <v>16.379651838339772</v>
      </c>
      <c r="C128" s="118">
        <f t="shared" ref="C128:AC128" si="85">C127*$B$90</f>
        <v>16.379651838339772</v>
      </c>
      <c r="D128" s="118">
        <f t="shared" si="85"/>
        <v>16.379651838339772</v>
      </c>
      <c r="E128" s="118">
        <f t="shared" si="85"/>
        <v>16.379651838339772</v>
      </c>
      <c r="F128" s="118">
        <f t="shared" si="85"/>
        <v>16.379651838339772</v>
      </c>
      <c r="G128" s="118">
        <f t="shared" si="85"/>
        <v>16.379651838339772</v>
      </c>
      <c r="H128" s="118">
        <f t="shared" si="85"/>
        <v>16.379651838339772</v>
      </c>
      <c r="I128" s="118">
        <f t="shared" si="85"/>
        <v>16.379651838339772</v>
      </c>
      <c r="J128" s="118">
        <f t="shared" si="85"/>
        <v>16.379651838339772</v>
      </c>
      <c r="K128" s="118">
        <f t="shared" si="85"/>
        <v>16.379651838339772</v>
      </c>
      <c r="L128" s="118">
        <f t="shared" si="85"/>
        <v>16.379651838339772</v>
      </c>
      <c r="M128" s="118">
        <f t="shared" si="85"/>
        <v>16.379651838339772</v>
      </c>
      <c r="N128" s="118">
        <f t="shared" si="85"/>
        <v>16.379651838339772</v>
      </c>
      <c r="O128" s="118">
        <f t="shared" si="85"/>
        <v>16.379651838339772</v>
      </c>
      <c r="P128" s="118">
        <f t="shared" si="85"/>
        <v>16.379651838339772</v>
      </c>
      <c r="Q128" s="118">
        <f t="shared" si="85"/>
        <v>16.379651838339772</v>
      </c>
      <c r="R128" s="118">
        <f t="shared" si="85"/>
        <v>17.707731717124076</v>
      </c>
      <c r="S128" s="118">
        <f t="shared" si="85"/>
        <v>17.707731717124076</v>
      </c>
      <c r="T128" s="118">
        <f t="shared" si="85"/>
        <v>17.707731717124076</v>
      </c>
      <c r="U128" s="118">
        <f t="shared" si="85"/>
        <v>13.280798787843057</v>
      </c>
      <c r="V128" s="118">
        <f t="shared" si="85"/>
        <v>8.8538658585620382</v>
      </c>
      <c r="W128" s="118">
        <f t="shared" si="85"/>
        <v>0</v>
      </c>
      <c r="X128" s="118">
        <f t="shared" si="85"/>
        <v>0</v>
      </c>
      <c r="Y128" s="118">
        <f t="shared" si="85"/>
        <v>0</v>
      </c>
      <c r="Z128" s="118">
        <f t="shared" si="85"/>
        <v>0</v>
      </c>
      <c r="AA128" s="118">
        <f t="shared" si="85"/>
        <v>0</v>
      </c>
      <c r="AB128" s="118">
        <f t="shared" si="85"/>
        <v>0</v>
      </c>
      <c r="AC128" s="118">
        <f t="shared" si="85"/>
        <v>0</v>
      </c>
      <c r="AD128" s="103"/>
      <c r="AE128" s="103"/>
      <c r="AF128" s="77"/>
      <c r="AG128" s="77"/>
      <c r="AH128" s="77"/>
      <c r="AI128" s="77"/>
      <c r="AJ128" s="77"/>
    </row>
    <row r="129" spans="1:36" ht="13.5" x14ac:dyDescent="0.7">
      <c r="A129" s="103"/>
      <c r="B129" s="118"/>
      <c r="C129" s="118"/>
      <c r="D129" s="118"/>
      <c r="E129" s="118"/>
      <c r="F129" s="118"/>
      <c r="G129" s="118"/>
      <c r="H129" s="118"/>
      <c r="I129" s="118"/>
      <c r="J129" s="118"/>
      <c r="K129" s="118"/>
      <c r="L129" s="118"/>
      <c r="M129" s="118"/>
      <c r="N129" s="118"/>
      <c r="O129" s="118"/>
      <c r="P129" s="118"/>
      <c r="Q129" s="118"/>
      <c r="R129" s="118"/>
      <c r="S129" s="118"/>
      <c r="T129" s="118"/>
      <c r="U129" s="118"/>
      <c r="V129" s="118"/>
      <c r="W129" s="118"/>
      <c r="X129" s="118"/>
      <c r="Y129" s="118"/>
      <c r="Z129" s="118"/>
      <c r="AA129" s="118"/>
      <c r="AB129" s="118"/>
      <c r="AC129" s="118"/>
      <c r="AD129" s="103"/>
      <c r="AE129" s="103"/>
      <c r="AF129" s="77"/>
      <c r="AG129" s="77"/>
      <c r="AH129" s="77"/>
      <c r="AI129" s="77"/>
      <c r="AJ129" s="77"/>
    </row>
    <row r="130" spans="1:36" ht="13.5" x14ac:dyDescent="0.7">
      <c r="A130" s="103" t="s">
        <v>745</v>
      </c>
      <c r="B130" s="118">
        <f t="shared" ref="B130:C130" si="86">C130</f>
        <v>23.620381171332561</v>
      </c>
      <c r="C130" s="118">
        <f t="shared" si="86"/>
        <v>23.620381171332561</v>
      </c>
      <c r="D130" s="118">
        <f>((($B$100*C44+$B$99*(1-C44))*(1+($B$102*C76+$B$101*(1-C76))))+(($B$100*C44+$B$99*(1-C44))*$B$105*$B$106))*D110*(1-$B$104)</f>
        <v>23.620381171332561</v>
      </c>
      <c r="E130" s="118">
        <f t="shared" ref="E130:P130" si="87">((($B$100*D44+$B$99*(1-D44))*(1+($B$102*D76+$B$101*(1-D76))))+(($B$100*D44+$B$99*(1-D44))*$B$105*$B$106))*E110*(1-$B$104)</f>
        <v>23.620381171332561</v>
      </c>
      <c r="F130" s="118">
        <f t="shared" si="87"/>
        <v>23.620381171332561</v>
      </c>
      <c r="G130" s="118">
        <f t="shared" si="87"/>
        <v>23.620381171332561</v>
      </c>
      <c r="H130" s="118">
        <f t="shared" si="87"/>
        <v>23.620381171332561</v>
      </c>
      <c r="I130" s="118">
        <f t="shared" si="87"/>
        <v>23.620381171332561</v>
      </c>
      <c r="J130" s="118">
        <f t="shared" si="87"/>
        <v>23.620381171332561</v>
      </c>
      <c r="K130" s="118">
        <f t="shared" si="87"/>
        <v>23.620381171332561</v>
      </c>
      <c r="L130" s="118">
        <f>((($B$100*K44+$B$99*(1-K44))*(1+($B$102*K76+$B$101*(1-K76))))+(($B$100*K44+$B$99*(1-K44))*$B$105*$B$106))*L110*(1-$B$104)</f>
        <v>23.620381171332561</v>
      </c>
      <c r="M130" s="118">
        <f>((($B$100*L44+$B$99*(1-L44))*(1+($B$102*L76+$B$101*(1-L76))))+(($B$100*L44+$B$99*(1-L44))*$B$105*$B$106))*M110*(1-$B$104)</f>
        <v>23.620381171332561</v>
      </c>
      <c r="N130" s="118">
        <f>((($B$100*M44+$B$99*(1-M44))*(1+($B$102*M76+$B$101*(1-M76))))+(($B$100*M44+$B$99*(1-M44))*$B$105*$B$106))*N110*(1-$B$104)</f>
        <v>23.620381171332561</v>
      </c>
      <c r="O130" s="118">
        <f t="shared" si="87"/>
        <v>23.620381171332561</v>
      </c>
      <c r="P130" s="118">
        <f t="shared" si="87"/>
        <v>23.620381171332561</v>
      </c>
      <c r="Q130" s="118">
        <f>((($B$100*P44+$B$99*(1-P44))*(1+($B$102*P76+$B$101*(1-P76))))+(($B$100*P44+$B$99*(1-P44))*$B$105*$B$106))*Q110*(1-$B$104)</f>
        <v>23.620381171332561</v>
      </c>
      <c r="R130" s="118">
        <f t="shared" ref="R130:AC130" si="88">((($B$100*Q44+$B$99*(1-Q44))*(1+($B$102*Q76+$B$101*(1-Q76))))+(($B$100*Q44+$B$99*(1-Q44))*$B$105*$B$106))*R110*(1-P104)</f>
        <v>25.535547212251416</v>
      </c>
      <c r="S130" s="118">
        <f t="shared" si="88"/>
        <v>25.535547212251416</v>
      </c>
      <c r="T130" s="118">
        <f t="shared" si="88"/>
        <v>25.535547212251416</v>
      </c>
      <c r="U130" s="118">
        <f t="shared" si="88"/>
        <v>19.151660409188562</v>
      </c>
      <c r="V130" s="118">
        <f t="shared" si="88"/>
        <v>12.767773606125708</v>
      </c>
      <c r="W130" s="118">
        <f t="shared" si="88"/>
        <v>0</v>
      </c>
      <c r="X130" s="118">
        <f t="shared" si="88"/>
        <v>0</v>
      </c>
      <c r="Y130" s="118">
        <f t="shared" si="88"/>
        <v>0</v>
      </c>
      <c r="Z130" s="118">
        <f t="shared" si="88"/>
        <v>0</v>
      </c>
      <c r="AA130" s="118">
        <f t="shared" si="88"/>
        <v>0</v>
      </c>
      <c r="AB130" s="118">
        <f t="shared" si="88"/>
        <v>0</v>
      </c>
      <c r="AC130" s="118">
        <f t="shared" si="88"/>
        <v>0</v>
      </c>
      <c r="AD130" s="103"/>
      <c r="AE130" s="103"/>
      <c r="AF130" s="77"/>
      <c r="AG130" s="77"/>
      <c r="AH130" s="77"/>
      <c r="AI130" s="77"/>
      <c r="AJ130" s="77"/>
    </row>
    <row r="131" spans="1:36" ht="13.5" x14ac:dyDescent="0.7">
      <c r="A131" s="103" t="s">
        <v>746</v>
      </c>
      <c r="B131" s="118">
        <f>B130*$B$96*(1-$B$104)</f>
        <v>18.464045540966026</v>
      </c>
      <c r="C131" s="118">
        <f t="shared" ref="C131" si="89">C130*$B$96*(1-$B$104)</f>
        <v>18.464045540966026</v>
      </c>
      <c r="D131" s="118">
        <f t="shared" ref="D131" si="90">D130*$B$96*(1-$B$104)</f>
        <v>18.464045540966026</v>
      </c>
      <c r="E131" s="118">
        <f t="shared" ref="E131" si="91">E130*$B$96*(1-$B$104)</f>
        <v>18.464045540966026</v>
      </c>
      <c r="F131" s="118">
        <f t="shared" ref="F131" si="92">F130*$B$96*(1-$B$104)</f>
        <v>18.464045540966026</v>
      </c>
      <c r="G131" s="118">
        <f t="shared" ref="G131" si="93">G130*$B$96*(1-$B$104)</f>
        <v>18.464045540966026</v>
      </c>
      <c r="H131" s="118">
        <f t="shared" ref="H131" si="94">H130*$B$96*(1-$B$104)</f>
        <v>18.464045540966026</v>
      </c>
      <c r="I131" s="118">
        <f t="shared" ref="I131" si="95">I130*$B$96*(1-$B$104)</f>
        <v>18.464045540966026</v>
      </c>
      <c r="J131" s="118">
        <f t="shared" ref="J131" si="96">J130*$B$96*(1-$B$104)</f>
        <v>18.464045540966026</v>
      </c>
      <c r="K131" s="118">
        <f t="shared" ref="K131" si="97">K130*$B$96*(1-$B$104)</f>
        <v>18.464045540966026</v>
      </c>
      <c r="L131" s="118">
        <f t="shared" ref="L131" si="98">L130*$B$96*(1-$B$104)</f>
        <v>18.464045540966026</v>
      </c>
      <c r="M131" s="118">
        <f t="shared" ref="M131" si="99">M130*$B$96*(1-$B$104)</f>
        <v>18.464045540966026</v>
      </c>
      <c r="N131" s="118">
        <f t="shared" ref="N131" si="100">N130*$B$96*(1-$B$104)</f>
        <v>18.464045540966026</v>
      </c>
      <c r="O131" s="118">
        <f t="shared" ref="O131" si="101">O130*$B$96*(1-$B$104)</f>
        <v>18.464045540966026</v>
      </c>
      <c r="P131" s="118">
        <f t="shared" ref="P131" si="102">P130*$B$96*(1-$B$104)</f>
        <v>18.464045540966026</v>
      </c>
      <c r="Q131" s="118">
        <f t="shared" ref="Q131" si="103">Q130*$B$96*(1-$B$104)</f>
        <v>18.464045540966026</v>
      </c>
      <c r="R131" s="118">
        <f t="shared" ref="R131" si="104">R130*$B$96*(1-$B$104)</f>
        <v>19.961130314557867</v>
      </c>
      <c r="S131" s="118">
        <f t="shared" ref="S131" si="105">S130*$B$96*(1-$B$104)</f>
        <v>19.961130314557867</v>
      </c>
      <c r="T131" s="118">
        <f t="shared" ref="T131" si="106">T130*$B$96*(1-$B$104)</f>
        <v>19.961130314557867</v>
      </c>
      <c r="U131" s="118">
        <f t="shared" ref="U131" si="107">U130*$B$96*(1-$B$104)</f>
        <v>14.970847735918401</v>
      </c>
      <c r="V131" s="118">
        <f t="shared" ref="V131" si="108">V130*$B$96*(1-$B$104)</f>
        <v>9.9805651572789333</v>
      </c>
      <c r="W131" s="118">
        <f t="shared" ref="W131" si="109">W130*$B$96*(1-$B$104)</f>
        <v>0</v>
      </c>
      <c r="X131" s="118">
        <f t="shared" ref="X131" si="110">X130*$B$96*(1-$B$104)</f>
        <v>0</v>
      </c>
      <c r="Y131" s="118">
        <f t="shared" ref="Y131" si="111">Y130*$B$96*(1-$B$104)</f>
        <v>0</v>
      </c>
      <c r="Z131" s="118">
        <f t="shared" ref="Z131" si="112">Z130*$B$96*(1-$B$104)</f>
        <v>0</v>
      </c>
      <c r="AA131" s="118">
        <f t="shared" ref="AA131" si="113">AA130*$B$96*(1-$B$104)</f>
        <v>0</v>
      </c>
      <c r="AB131" s="118">
        <f t="shared" ref="AB131" si="114">AB130*$B$96*(1-$B$104)</f>
        <v>0</v>
      </c>
      <c r="AC131" s="118">
        <f t="shared" ref="AC131" si="115">AC130*$B$96*(1-$B$104)</f>
        <v>0</v>
      </c>
      <c r="AD131" s="103"/>
      <c r="AE131" s="103"/>
      <c r="AF131" s="77"/>
      <c r="AG131" s="77"/>
      <c r="AH131" s="77"/>
      <c r="AI131" s="77"/>
      <c r="AJ131" s="77"/>
    </row>
    <row r="132" spans="1:36" ht="13.5" x14ac:dyDescent="0.7">
      <c r="A132" s="103" t="s">
        <v>747</v>
      </c>
      <c r="B132" s="118">
        <f>B131*$B$90</f>
        <v>16.379651838339772</v>
      </c>
      <c r="C132" s="118">
        <f t="shared" ref="C132:AC132" si="116">C131*$B$90</f>
        <v>16.379651838339772</v>
      </c>
      <c r="D132" s="118">
        <f t="shared" si="116"/>
        <v>16.379651838339772</v>
      </c>
      <c r="E132" s="118">
        <f t="shared" si="116"/>
        <v>16.379651838339772</v>
      </c>
      <c r="F132" s="118">
        <f t="shared" si="116"/>
        <v>16.379651838339772</v>
      </c>
      <c r="G132" s="118">
        <f t="shared" si="116"/>
        <v>16.379651838339772</v>
      </c>
      <c r="H132" s="118">
        <f t="shared" si="116"/>
        <v>16.379651838339772</v>
      </c>
      <c r="I132" s="118">
        <f t="shared" si="116"/>
        <v>16.379651838339772</v>
      </c>
      <c r="J132" s="118">
        <f t="shared" si="116"/>
        <v>16.379651838339772</v>
      </c>
      <c r="K132" s="118">
        <f t="shared" si="116"/>
        <v>16.379651838339772</v>
      </c>
      <c r="L132" s="118">
        <f t="shared" si="116"/>
        <v>16.379651838339772</v>
      </c>
      <c r="M132" s="118">
        <f t="shared" si="116"/>
        <v>16.379651838339772</v>
      </c>
      <c r="N132" s="118">
        <f t="shared" si="116"/>
        <v>16.379651838339772</v>
      </c>
      <c r="O132" s="118">
        <f t="shared" si="116"/>
        <v>16.379651838339772</v>
      </c>
      <c r="P132" s="118">
        <f t="shared" si="116"/>
        <v>16.379651838339772</v>
      </c>
      <c r="Q132" s="118">
        <f t="shared" si="116"/>
        <v>16.379651838339772</v>
      </c>
      <c r="R132" s="118">
        <f t="shared" si="116"/>
        <v>17.707731717124076</v>
      </c>
      <c r="S132" s="118">
        <f t="shared" si="116"/>
        <v>17.707731717124076</v>
      </c>
      <c r="T132" s="118">
        <f t="shared" si="116"/>
        <v>17.707731717124076</v>
      </c>
      <c r="U132" s="118">
        <f t="shared" si="116"/>
        <v>13.280798787843057</v>
      </c>
      <c r="V132" s="118">
        <f t="shared" si="116"/>
        <v>8.8538658585620382</v>
      </c>
      <c r="W132" s="118">
        <f t="shared" si="116"/>
        <v>0</v>
      </c>
      <c r="X132" s="118">
        <f t="shared" si="116"/>
        <v>0</v>
      </c>
      <c r="Y132" s="118">
        <f t="shared" si="116"/>
        <v>0</v>
      </c>
      <c r="Z132" s="118">
        <f t="shared" si="116"/>
        <v>0</v>
      </c>
      <c r="AA132" s="118">
        <f t="shared" si="116"/>
        <v>0</v>
      </c>
      <c r="AB132" s="118">
        <f t="shared" si="116"/>
        <v>0</v>
      </c>
      <c r="AC132" s="118">
        <f t="shared" si="116"/>
        <v>0</v>
      </c>
      <c r="AD132" s="103"/>
      <c r="AE132" s="103"/>
      <c r="AF132" s="77"/>
      <c r="AG132" s="77"/>
      <c r="AH132" s="77"/>
      <c r="AI132" s="77"/>
      <c r="AJ132" s="77"/>
    </row>
    <row r="133" spans="1:36" ht="13.5" x14ac:dyDescent="0.7">
      <c r="A133" s="103"/>
      <c r="B133" s="118"/>
      <c r="C133" s="118"/>
      <c r="D133" s="118"/>
      <c r="E133" s="118"/>
      <c r="F133" s="118"/>
      <c r="G133" s="118"/>
      <c r="H133" s="118"/>
      <c r="I133" s="118"/>
      <c r="J133" s="118"/>
      <c r="K133" s="118"/>
      <c r="L133" s="118"/>
      <c r="M133" s="118"/>
      <c r="N133" s="118"/>
      <c r="O133" s="118"/>
      <c r="P133" s="118"/>
      <c r="Q133" s="118"/>
      <c r="R133" s="118"/>
      <c r="S133" s="118"/>
      <c r="T133" s="118"/>
      <c r="U133" s="118"/>
      <c r="V133" s="118"/>
      <c r="W133" s="118"/>
      <c r="X133" s="118"/>
      <c r="Y133" s="118"/>
      <c r="Z133" s="118"/>
      <c r="AA133" s="118"/>
      <c r="AB133" s="118"/>
      <c r="AC133" s="118"/>
      <c r="AD133" s="103"/>
      <c r="AE133" s="103"/>
      <c r="AF133" s="77"/>
      <c r="AG133" s="77"/>
      <c r="AH133" s="77"/>
      <c r="AI133" s="77"/>
      <c r="AJ133" s="77"/>
    </row>
    <row r="134" spans="1:36" ht="13.5" x14ac:dyDescent="0.7">
      <c r="A134" s="103" t="s">
        <v>825</v>
      </c>
      <c r="B134" s="118">
        <f>15</f>
        <v>15</v>
      </c>
      <c r="C134" s="118">
        <f>15</f>
        <v>15</v>
      </c>
      <c r="D134" s="118">
        <f>15</f>
        <v>15</v>
      </c>
      <c r="E134" s="118">
        <f>15</f>
        <v>15</v>
      </c>
      <c r="F134" s="118">
        <f>15</f>
        <v>15</v>
      </c>
      <c r="G134" s="118">
        <f>15</f>
        <v>15</v>
      </c>
      <c r="H134" s="118">
        <f>15</f>
        <v>15</v>
      </c>
      <c r="I134" s="118">
        <f>15</f>
        <v>15</v>
      </c>
      <c r="J134" s="118">
        <f>15</f>
        <v>15</v>
      </c>
      <c r="K134" s="118">
        <f>15</f>
        <v>15</v>
      </c>
      <c r="L134" s="118">
        <f>15</f>
        <v>15</v>
      </c>
      <c r="M134" s="118">
        <f>15</f>
        <v>15</v>
      </c>
      <c r="N134" s="118">
        <f>15</f>
        <v>15</v>
      </c>
      <c r="O134" s="118">
        <f>15</f>
        <v>15</v>
      </c>
      <c r="P134" s="118">
        <f>15</f>
        <v>15</v>
      </c>
      <c r="Q134" s="118">
        <f>15</f>
        <v>15</v>
      </c>
      <c r="R134" s="118">
        <f>15</f>
        <v>15</v>
      </c>
      <c r="S134" s="118">
        <f>15</f>
        <v>15</v>
      </c>
      <c r="T134" s="118">
        <f>15</f>
        <v>15</v>
      </c>
      <c r="U134" s="118">
        <f>15</f>
        <v>15</v>
      </c>
      <c r="V134" s="118">
        <f>15</f>
        <v>15</v>
      </c>
      <c r="W134" s="118">
        <f>15</f>
        <v>15</v>
      </c>
      <c r="X134" s="118">
        <f>15</f>
        <v>15</v>
      </c>
      <c r="Y134" s="118">
        <f>15</f>
        <v>15</v>
      </c>
      <c r="Z134" s="118">
        <f>15</f>
        <v>15</v>
      </c>
      <c r="AA134" s="118">
        <f>15</f>
        <v>15</v>
      </c>
      <c r="AB134" s="118">
        <f>15</f>
        <v>15</v>
      </c>
      <c r="AC134" s="118">
        <f>15</f>
        <v>15</v>
      </c>
      <c r="AD134" s="103"/>
      <c r="AE134" s="103"/>
      <c r="AF134" s="77"/>
      <c r="AG134" s="77"/>
      <c r="AH134" s="77"/>
      <c r="AI134" s="77"/>
      <c r="AJ134" s="77"/>
    </row>
    <row r="135" spans="1:36" ht="13.5" x14ac:dyDescent="0.7">
      <c r="A135" s="103" t="s">
        <v>826</v>
      </c>
      <c r="B135" s="118">
        <f>B134*$B$96*(1-$B$104)</f>
        <v>11.725495922590374</v>
      </c>
      <c r="C135" s="118">
        <f t="shared" ref="C135" si="117">C134*$B$96*(1-$B$104)</f>
        <v>11.725495922590374</v>
      </c>
      <c r="D135" s="118">
        <f t="shared" ref="D135" si="118">D134*$B$96*(1-$B$104)</f>
        <v>11.725495922590374</v>
      </c>
      <c r="E135" s="118">
        <f t="shared" ref="E135" si="119">E134*$B$96*(1-$B$104)</f>
        <v>11.725495922590374</v>
      </c>
      <c r="F135" s="118">
        <f t="shared" ref="F135" si="120">F134*$B$96*(1-$B$104)</f>
        <v>11.725495922590374</v>
      </c>
      <c r="G135" s="118">
        <f t="shared" ref="G135" si="121">G134*$B$96*(1-$B$104)</f>
        <v>11.725495922590374</v>
      </c>
      <c r="H135" s="118">
        <f t="shared" ref="H135" si="122">H134*$B$96*(1-$B$104)</f>
        <v>11.725495922590374</v>
      </c>
      <c r="I135" s="118">
        <f t="shared" ref="I135" si="123">I134*$B$96*(1-$B$104)</f>
        <v>11.725495922590374</v>
      </c>
      <c r="J135" s="118">
        <f t="shared" ref="J135" si="124">J134*$B$96*(1-$B$104)</f>
        <v>11.725495922590374</v>
      </c>
      <c r="K135" s="118">
        <f t="shared" ref="K135" si="125">K134*$B$96*(1-$B$104)</f>
        <v>11.725495922590374</v>
      </c>
      <c r="L135" s="118">
        <f t="shared" ref="L135" si="126">L134*$B$96*(1-$B$104)</f>
        <v>11.725495922590374</v>
      </c>
      <c r="M135" s="118">
        <f t="shared" ref="M135" si="127">M134*$B$96*(1-$B$104)</f>
        <v>11.725495922590374</v>
      </c>
      <c r="N135" s="118">
        <f t="shared" ref="N135" si="128">N134*$B$96*(1-$B$104)</f>
        <v>11.725495922590374</v>
      </c>
      <c r="O135" s="118">
        <f t="shared" ref="O135" si="129">O134*$B$96*(1-$B$104)</f>
        <v>11.725495922590374</v>
      </c>
      <c r="P135" s="118">
        <f t="shared" ref="P135" si="130">P134*$B$96*(1-$B$104)</f>
        <v>11.725495922590374</v>
      </c>
      <c r="Q135" s="118">
        <f t="shared" ref="Q135" si="131">Q134*$B$96*(1-$B$104)</f>
        <v>11.725495922590374</v>
      </c>
      <c r="R135" s="118">
        <f t="shared" ref="R135" si="132">R134*$B$96*(1-$B$104)</f>
        <v>11.725495922590374</v>
      </c>
      <c r="S135" s="118">
        <f t="shared" ref="S135" si="133">S134*$B$96*(1-$B$104)</f>
        <v>11.725495922590374</v>
      </c>
      <c r="T135" s="118">
        <f t="shared" ref="T135" si="134">T134*$B$96*(1-$B$104)</f>
        <v>11.725495922590374</v>
      </c>
      <c r="U135" s="118">
        <f t="shared" ref="U135" si="135">U134*$B$96*(1-$B$104)</f>
        <v>11.725495922590374</v>
      </c>
      <c r="V135" s="118">
        <f t="shared" ref="V135" si="136">V134*$B$96*(1-$B$104)</f>
        <v>11.725495922590374</v>
      </c>
      <c r="W135" s="118">
        <f t="shared" ref="W135" si="137">W134*$B$96*(1-$B$104)</f>
        <v>11.725495922590374</v>
      </c>
      <c r="X135" s="118">
        <f t="shared" ref="X135" si="138">X134*$B$96*(1-$B$104)</f>
        <v>11.725495922590374</v>
      </c>
      <c r="Y135" s="118">
        <f t="shared" ref="Y135" si="139">Y134*$B$96*(1-$B$104)</f>
        <v>11.725495922590374</v>
      </c>
      <c r="Z135" s="118">
        <f t="shared" ref="Z135" si="140">Z134*$B$96*(1-$B$104)</f>
        <v>11.725495922590374</v>
      </c>
      <c r="AA135" s="118">
        <f t="shared" ref="AA135" si="141">AA134*$B$96*(1-$B$104)</f>
        <v>11.725495922590374</v>
      </c>
      <c r="AB135" s="118">
        <f t="shared" ref="AB135" si="142">AB134*$B$96*(1-$B$104)</f>
        <v>11.725495922590374</v>
      </c>
      <c r="AC135" s="118">
        <f t="shared" ref="AC135" si="143">AC134*$B$96*(1-$B$104)</f>
        <v>11.725495922590374</v>
      </c>
      <c r="AD135" s="103"/>
      <c r="AE135" s="103"/>
      <c r="AF135" s="77"/>
      <c r="AG135" s="77"/>
      <c r="AH135" s="77"/>
      <c r="AI135" s="77"/>
      <c r="AJ135" s="77"/>
    </row>
    <row r="136" spans="1:36" ht="13.5" x14ac:dyDescent="0.7">
      <c r="A136" s="103" t="s">
        <v>827</v>
      </c>
      <c r="B136" s="118">
        <f>B135*$B$90</f>
        <v>10.401812561487784</v>
      </c>
      <c r="C136" s="118">
        <f t="shared" ref="C136:AC136" si="144">C135*$B$90</f>
        <v>10.401812561487784</v>
      </c>
      <c r="D136" s="118">
        <f t="shared" si="144"/>
        <v>10.401812561487784</v>
      </c>
      <c r="E136" s="118">
        <f t="shared" si="144"/>
        <v>10.401812561487784</v>
      </c>
      <c r="F136" s="118">
        <f t="shared" si="144"/>
        <v>10.401812561487784</v>
      </c>
      <c r="G136" s="118">
        <f t="shared" si="144"/>
        <v>10.401812561487784</v>
      </c>
      <c r="H136" s="118">
        <f t="shared" si="144"/>
        <v>10.401812561487784</v>
      </c>
      <c r="I136" s="118">
        <f t="shared" si="144"/>
        <v>10.401812561487784</v>
      </c>
      <c r="J136" s="118">
        <f t="shared" si="144"/>
        <v>10.401812561487784</v>
      </c>
      <c r="K136" s="118">
        <f t="shared" si="144"/>
        <v>10.401812561487784</v>
      </c>
      <c r="L136" s="118">
        <f t="shared" si="144"/>
        <v>10.401812561487784</v>
      </c>
      <c r="M136" s="118">
        <f t="shared" si="144"/>
        <v>10.401812561487784</v>
      </c>
      <c r="N136" s="118">
        <f t="shared" si="144"/>
        <v>10.401812561487784</v>
      </c>
      <c r="O136" s="118">
        <f t="shared" si="144"/>
        <v>10.401812561487784</v>
      </c>
      <c r="P136" s="118">
        <f t="shared" si="144"/>
        <v>10.401812561487784</v>
      </c>
      <c r="Q136" s="118">
        <f t="shared" si="144"/>
        <v>10.401812561487784</v>
      </c>
      <c r="R136" s="118">
        <f t="shared" si="144"/>
        <v>10.401812561487784</v>
      </c>
      <c r="S136" s="118">
        <f t="shared" si="144"/>
        <v>10.401812561487784</v>
      </c>
      <c r="T136" s="118">
        <f t="shared" si="144"/>
        <v>10.401812561487784</v>
      </c>
      <c r="U136" s="118">
        <f t="shared" si="144"/>
        <v>10.401812561487784</v>
      </c>
      <c r="V136" s="118">
        <f t="shared" si="144"/>
        <v>10.401812561487784</v>
      </c>
      <c r="W136" s="118">
        <f t="shared" si="144"/>
        <v>10.401812561487784</v>
      </c>
      <c r="X136" s="118">
        <f t="shared" si="144"/>
        <v>10.401812561487784</v>
      </c>
      <c r="Y136" s="118">
        <f t="shared" si="144"/>
        <v>10.401812561487784</v>
      </c>
      <c r="Z136" s="118">
        <f t="shared" si="144"/>
        <v>10.401812561487784</v>
      </c>
      <c r="AA136" s="118">
        <f t="shared" si="144"/>
        <v>10.401812561487784</v>
      </c>
      <c r="AB136" s="118">
        <f t="shared" si="144"/>
        <v>10.401812561487784</v>
      </c>
      <c r="AC136" s="118">
        <f t="shared" si="144"/>
        <v>10.401812561487784</v>
      </c>
      <c r="AD136" s="103"/>
      <c r="AE136" s="103"/>
      <c r="AF136" s="77"/>
      <c r="AG136" s="77"/>
      <c r="AH136" s="77"/>
      <c r="AI136" s="77"/>
      <c r="AJ136" s="77"/>
    </row>
    <row r="137" spans="1:36" ht="13.5" x14ac:dyDescent="0.7">
      <c r="A137" s="103"/>
      <c r="B137" s="118"/>
      <c r="C137" s="118"/>
      <c r="D137" s="118"/>
      <c r="E137" s="118"/>
      <c r="F137" s="118"/>
      <c r="G137" s="118"/>
      <c r="H137" s="118"/>
      <c r="I137" s="118"/>
      <c r="J137" s="118"/>
      <c r="K137" s="118"/>
      <c r="L137" s="118"/>
      <c r="M137" s="118"/>
      <c r="N137" s="118"/>
      <c r="O137" s="118"/>
      <c r="P137" s="118"/>
      <c r="Q137" s="118"/>
      <c r="R137" s="118"/>
      <c r="S137" s="118"/>
      <c r="T137" s="118"/>
      <c r="U137" s="118"/>
      <c r="V137" s="118"/>
      <c r="W137" s="118"/>
      <c r="X137" s="118"/>
      <c r="Y137" s="118"/>
      <c r="Z137" s="118"/>
      <c r="AA137" s="118"/>
      <c r="AB137" s="118"/>
      <c r="AC137" s="118"/>
      <c r="AD137" s="103"/>
      <c r="AE137" s="103"/>
      <c r="AF137" s="77"/>
      <c r="AG137" s="77"/>
      <c r="AH137" s="77"/>
      <c r="AI137" s="77"/>
      <c r="AJ137" s="77"/>
    </row>
    <row r="138" spans="1:36" s="116" customFormat="1" ht="13.5" x14ac:dyDescent="0.7">
      <c r="A138" s="113" t="s">
        <v>748</v>
      </c>
      <c r="B138" s="121"/>
      <c r="C138" s="121"/>
      <c r="D138" s="121"/>
      <c r="E138" s="121"/>
      <c r="F138" s="121"/>
      <c r="G138" s="121"/>
      <c r="H138" s="121"/>
      <c r="I138" s="121"/>
      <c r="J138" s="121"/>
      <c r="K138" s="121"/>
      <c r="L138" s="121"/>
      <c r="M138" s="121"/>
      <c r="N138" s="121"/>
      <c r="O138" s="121"/>
      <c r="P138" s="121"/>
      <c r="Q138" s="121"/>
      <c r="R138" s="121"/>
      <c r="S138" s="121"/>
      <c r="T138" s="121"/>
      <c r="U138" s="121"/>
      <c r="V138" s="121"/>
      <c r="W138" s="121"/>
      <c r="X138" s="121"/>
      <c r="Y138" s="121"/>
      <c r="Z138" s="121"/>
      <c r="AA138" s="121"/>
      <c r="AB138" s="121"/>
      <c r="AC138" s="121"/>
      <c r="AD138" s="114"/>
      <c r="AE138" s="114"/>
      <c r="AF138" s="115"/>
      <c r="AG138" s="115"/>
      <c r="AH138" s="115"/>
      <c r="AI138" s="115"/>
      <c r="AJ138" s="115"/>
    </row>
    <row r="139" spans="1:36" ht="13.5" x14ac:dyDescent="0.7">
      <c r="A139" s="103" t="s">
        <v>749</v>
      </c>
      <c r="B139" s="103">
        <v>2022</v>
      </c>
      <c r="C139" s="103">
        <v>2023</v>
      </c>
      <c r="D139" s="103">
        <v>2024</v>
      </c>
      <c r="E139" s="103">
        <v>2025</v>
      </c>
      <c r="F139" s="103">
        <v>2026</v>
      </c>
      <c r="G139" s="103">
        <v>2027</v>
      </c>
      <c r="H139" s="103">
        <v>2028</v>
      </c>
      <c r="I139" s="103">
        <v>2029</v>
      </c>
      <c r="J139" s="103">
        <v>2030</v>
      </c>
      <c r="K139" s="103">
        <v>2031</v>
      </c>
      <c r="L139" s="103">
        <v>2032</v>
      </c>
      <c r="M139" s="77">
        <v>2033</v>
      </c>
      <c r="N139" s="77">
        <v>2034</v>
      </c>
      <c r="O139" s="77">
        <v>2035</v>
      </c>
      <c r="P139" s="77">
        <v>2036</v>
      </c>
      <c r="Q139" s="77">
        <v>2037</v>
      </c>
      <c r="R139" s="77">
        <v>2038</v>
      </c>
      <c r="S139" s="77">
        <v>2039</v>
      </c>
      <c r="T139" s="77">
        <v>2040</v>
      </c>
      <c r="U139" s="77">
        <v>2041</v>
      </c>
      <c r="V139" s="77">
        <v>2042</v>
      </c>
      <c r="W139" s="77">
        <v>2043</v>
      </c>
      <c r="X139" s="77">
        <v>2044</v>
      </c>
      <c r="Y139" s="77">
        <v>2045</v>
      </c>
      <c r="Z139" s="77">
        <v>2046</v>
      </c>
      <c r="AA139" s="77">
        <v>2047</v>
      </c>
      <c r="AB139" s="77">
        <v>2048</v>
      </c>
      <c r="AC139" s="77">
        <v>2049</v>
      </c>
      <c r="AD139" s="77">
        <v>2050</v>
      </c>
      <c r="AE139" s="77"/>
      <c r="AF139" s="77"/>
      <c r="AG139" s="77"/>
      <c r="AH139" s="77"/>
      <c r="AI139" s="77"/>
      <c r="AJ139" s="77"/>
    </row>
    <row r="140" spans="1:36" ht="13.5" x14ac:dyDescent="0.7">
      <c r="A140" s="103" t="s">
        <v>750</v>
      </c>
      <c r="B140" s="117">
        <v>0</v>
      </c>
      <c r="C140" s="117">
        <v>1</v>
      </c>
      <c r="D140" s="117">
        <v>1</v>
      </c>
      <c r="E140" s="117">
        <v>1</v>
      </c>
      <c r="F140" s="117">
        <v>1</v>
      </c>
      <c r="G140" s="117">
        <v>1</v>
      </c>
      <c r="H140" s="117">
        <v>1</v>
      </c>
      <c r="I140" s="117">
        <v>1</v>
      </c>
      <c r="J140" s="117">
        <v>1</v>
      </c>
      <c r="K140" s="117">
        <v>1</v>
      </c>
      <c r="L140" s="117">
        <v>1</v>
      </c>
      <c r="M140" s="117">
        <v>1</v>
      </c>
      <c r="N140" s="117">
        <v>1</v>
      </c>
      <c r="O140" s="117">
        <v>1</v>
      </c>
      <c r="P140" s="117">
        <v>1</v>
      </c>
      <c r="Q140" s="117">
        <v>1</v>
      </c>
      <c r="R140" s="117">
        <v>1</v>
      </c>
      <c r="S140" s="117">
        <v>1</v>
      </c>
      <c r="T140" s="117">
        <v>1</v>
      </c>
      <c r="U140" s="117">
        <v>1</v>
      </c>
      <c r="V140" s="117">
        <v>0.75</v>
      </c>
      <c r="W140" s="117">
        <v>0.5</v>
      </c>
      <c r="X140" s="117">
        <v>0</v>
      </c>
      <c r="Y140" s="117">
        <v>0</v>
      </c>
      <c r="Z140" s="117">
        <v>0</v>
      </c>
      <c r="AA140" s="117">
        <v>0</v>
      </c>
      <c r="AB140" s="117">
        <v>0</v>
      </c>
      <c r="AC140" s="117">
        <v>0</v>
      </c>
      <c r="AD140" s="117">
        <v>0</v>
      </c>
      <c r="AE140" s="77"/>
      <c r="AF140" s="77"/>
      <c r="AG140" s="77"/>
      <c r="AH140" s="77"/>
      <c r="AI140" s="77"/>
      <c r="AJ140" s="77"/>
    </row>
    <row r="141" spans="1:36" ht="13.5" x14ac:dyDescent="0.7">
      <c r="A141" s="85"/>
      <c r="B141" s="77"/>
      <c r="C141" s="77"/>
      <c r="D141" s="77"/>
      <c r="E141" s="77"/>
      <c r="F141" s="77"/>
      <c r="G141" s="77"/>
      <c r="H141" s="77"/>
      <c r="I141" s="77"/>
      <c r="J141" s="77"/>
      <c r="K141" s="77"/>
      <c r="L141" s="77"/>
      <c r="M141" s="77"/>
      <c r="N141" s="77"/>
      <c r="O141" s="77"/>
      <c r="P141" s="77"/>
      <c r="Q141" s="77"/>
      <c r="R141" s="77"/>
      <c r="S141" s="77"/>
      <c r="T141" s="77"/>
      <c r="U141" s="77"/>
      <c r="V141" s="77"/>
      <c r="W141" s="77"/>
      <c r="X141" s="77"/>
      <c r="Y141" s="77"/>
      <c r="Z141" s="77"/>
      <c r="AA141" s="77"/>
      <c r="AB141" s="77"/>
      <c r="AC141" s="77"/>
      <c r="AD141" s="77"/>
      <c r="AE141" s="77"/>
      <c r="AF141" s="77"/>
      <c r="AG141" s="77"/>
      <c r="AH141" s="77"/>
      <c r="AI141" s="77"/>
      <c r="AJ141" s="77"/>
    </row>
    <row r="142" spans="1:36" ht="13.5" x14ac:dyDescent="0.7">
      <c r="A142" s="103" t="s">
        <v>751</v>
      </c>
      <c r="B142" s="122">
        <v>0.06</v>
      </c>
      <c r="C142" s="77"/>
      <c r="D142" s="77"/>
      <c r="E142" s="77"/>
      <c r="F142" s="77"/>
      <c r="G142" s="77"/>
      <c r="H142" s="77"/>
      <c r="I142" s="77"/>
      <c r="J142" s="77"/>
      <c r="K142" s="77"/>
      <c r="L142" s="77"/>
      <c r="M142" s="77"/>
      <c r="N142" s="77"/>
      <c r="O142" s="77"/>
      <c r="P142" s="77"/>
      <c r="Q142" s="77"/>
      <c r="R142" s="77"/>
      <c r="S142" s="77"/>
      <c r="T142" s="77"/>
      <c r="U142" s="77"/>
      <c r="V142" s="77"/>
      <c r="W142" s="77"/>
      <c r="X142" s="77"/>
      <c r="Y142" s="77"/>
      <c r="Z142" s="77"/>
      <c r="AA142" s="77"/>
      <c r="AB142" s="77"/>
      <c r="AC142" s="77"/>
      <c r="AD142" s="77"/>
      <c r="AE142" s="77"/>
      <c r="AF142" s="77"/>
      <c r="AG142" s="77"/>
      <c r="AH142" s="77"/>
      <c r="AI142" s="77"/>
      <c r="AJ142" s="77"/>
    </row>
    <row r="143" spans="1:36" ht="13.5" x14ac:dyDescent="0.7">
      <c r="A143" s="103" t="s">
        <v>752</v>
      </c>
      <c r="B143" s="122">
        <v>0.3</v>
      </c>
      <c r="C143" s="77"/>
      <c r="D143" s="77"/>
      <c r="E143" s="77"/>
      <c r="F143" s="77"/>
      <c r="G143" s="77"/>
      <c r="H143" s="77"/>
      <c r="I143" s="77"/>
      <c r="J143" s="77"/>
      <c r="K143" s="77"/>
      <c r="L143" s="77"/>
      <c r="M143" s="77"/>
      <c r="N143" s="77"/>
      <c r="O143" s="77"/>
      <c r="P143" s="77"/>
      <c r="Q143" s="77"/>
      <c r="R143" s="77"/>
      <c r="S143" s="77"/>
      <c r="T143" s="77"/>
      <c r="U143" s="77"/>
      <c r="V143" s="77"/>
      <c r="W143" s="77"/>
      <c r="X143" s="77"/>
      <c r="Y143" s="77"/>
      <c r="Z143" s="77"/>
      <c r="AA143" s="77"/>
      <c r="AB143" s="77"/>
      <c r="AC143" s="77"/>
      <c r="AD143" s="77"/>
      <c r="AE143" s="77"/>
      <c r="AF143" s="77"/>
      <c r="AG143" s="77"/>
      <c r="AH143" s="77"/>
      <c r="AI143" s="77"/>
      <c r="AJ143" s="77"/>
    </row>
    <row r="144" spans="1:36" ht="13.5" x14ac:dyDescent="0.7">
      <c r="A144" s="103" t="s">
        <v>725</v>
      </c>
      <c r="B144" s="122">
        <v>0.02</v>
      </c>
      <c r="C144" s="77"/>
      <c r="D144" s="77"/>
      <c r="E144" s="77"/>
      <c r="F144" s="77"/>
      <c r="G144" s="77"/>
      <c r="H144" s="77"/>
      <c r="I144" s="77"/>
      <c r="J144" s="77"/>
      <c r="K144" s="77"/>
      <c r="L144" s="77"/>
      <c r="M144" s="77"/>
      <c r="N144" s="77"/>
      <c r="O144" s="77"/>
      <c r="P144" s="77"/>
      <c r="Q144" s="77"/>
      <c r="R144" s="77"/>
      <c r="S144" s="77"/>
      <c r="T144" s="77"/>
      <c r="U144" s="77"/>
      <c r="V144" s="77"/>
      <c r="W144" s="77"/>
      <c r="X144" s="77"/>
      <c r="Y144" s="77"/>
      <c r="Z144" s="77"/>
      <c r="AA144" s="77"/>
      <c r="AB144" s="77"/>
      <c r="AC144" s="77"/>
      <c r="AD144" s="77"/>
      <c r="AE144" s="77"/>
      <c r="AF144" s="77"/>
      <c r="AG144" s="77"/>
      <c r="AH144" s="77"/>
      <c r="AI144" s="77"/>
      <c r="AJ144" s="77"/>
    </row>
    <row r="145" spans="1:36" ht="13.5" x14ac:dyDescent="0.7">
      <c r="A145" s="103" t="s">
        <v>726</v>
      </c>
      <c r="B145" s="122">
        <v>0.1</v>
      </c>
      <c r="C145" s="77"/>
      <c r="D145" s="77"/>
      <c r="E145" s="77"/>
      <c r="F145" s="77"/>
      <c r="G145" s="77"/>
      <c r="H145" s="77"/>
      <c r="I145" s="77"/>
      <c r="J145" s="77"/>
      <c r="K145" s="77"/>
      <c r="L145" s="77"/>
      <c r="M145" s="77"/>
      <c r="N145" s="77"/>
      <c r="O145" s="77"/>
      <c r="P145" s="77"/>
      <c r="Q145" s="77"/>
      <c r="R145" s="77"/>
      <c r="S145" s="77"/>
      <c r="T145" s="77"/>
      <c r="U145" s="77"/>
      <c r="V145" s="77"/>
      <c r="W145" s="77"/>
      <c r="X145" s="77"/>
      <c r="Y145" s="77"/>
      <c r="Z145" s="77"/>
      <c r="AA145" s="77"/>
      <c r="AB145" s="77"/>
      <c r="AC145" s="77"/>
      <c r="AD145" s="77"/>
      <c r="AE145" s="77"/>
      <c r="AF145" s="77"/>
      <c r="AG145" s="77"/>
      <c r="AH145" s="77"/>
      <c r="AI145" s="77"/>
      <c r="AJ145" s="77"/>
    </row>
    <row r="146" spans="1:36" ht="13.5" x14ac:dyDescent="0.7">
      <c r="A146" s="77" t="s">
        <v>727</v>
      </c>
      <c r="B146" s="96">
        <v>7.4999999999999997E-2</v>
      </c>
      <c r="C146" s="77"/>
      <c r="D146" s="77"/>
      <c r="E146" s="77"/>
      <c r="F146" s="77"/>
      <c r="G146" s="77"/>
      <c r="H146" s="77"/>
      <c r="I146" s="77"/>
      <c r="J146" s="77"/>
      <c r="K146" s="77"/>
      <c r="L146" s="77"/>
      <c r="M146" s="77"/>
      <c r="N146" s="77"/>
      <c r="O146" s="77"/>
      <c r="P146" s="77"/>
      <c r="Q146" s="77"/>
      <c r="R146" s="77"/>
      <c r="S146" s="77"/>
      <c r="T146" s="77"/>
      <c r="U146" s="77"/>
      <c r="V146" s="77"/>
      <c r="W146" s="77"/>
      <c r="X146" s="77"/>
      <c r="Y146" s="77"/>
      <c r="Z146" s="77"/>
      <c r="AA146" s="77"/>
      <c r="AB146" s="77"/>
      <c r="AC146" s="77"/>
      <c r="AD146" s="77"/>
      <c r="AE146" s="77"/>
      <c r="AF146" s="77"/>
      <c r="AG146" s="77"/>
      <c r="AH146" s="77"/>
      <c r="AI146" s="77"/>
      <c r="AJ146" s="77"/>
    </row>
    <row r="147" spans="1:36" ht="13.5" x14ac:dyDescent="0.7">
      <c r="A147" s="103" t="s">
        <v>728</v>
      </c>
      <c r="B147" s="110">
        <v>0.1</v>
      </c>
      <c r="C147" s="77"/>
      <c r="D147" s="77"/>
      <c r="E147" s="77"/>
      <c r="F147" s="77"/>
      <c r="G147" s="77"/>
      <c r="H147" s="77"/>
      <c r="I147" s="77"/>
      <c r="J147" s="77"/>
      <c r="K147" s="77"/>
      <c r="L147" s="77"/>
      <c r="M147" s="77"/>
      <c r="N147" s="77"/>
      <c r="O147" s="77"/>
      <c r="P147" s="77"/>
      <c r="Q147" s="77"/>
      <c r="R147" s="77"/>
      <c r="S147" s="77"/>
      <c r="T147" s="77"/>
      <c r="U147" s="77"/>
      <c r="V147" s="77"/>
      <c r="W147" s="77"/>
      <c r="X147" s="77"/>
      <c r="Y147" s="77"/>
      <c r="Z147" s="77"/>
      <c r="AA147" s="77"/>
      <c r="AB147" s="77"/>
      <c r="AC147" s="77"/>
      <c r="AD147" s="77"/>
      <c r="AE147" s="77"/>
      <c r="AF147" s="77"/>
      <c r="AG147" s="77"/>
      <c r="AH147" s="77"/>
      <c r="AI147" s="77"/>
      <c r="AJ147" s="77"/>
    </row>
    <row r="148" spans="1:36" ht="13.5" x14ac:dyDescent="0.7">
      <c r="A148" s="103" t="s">
        <v>729</v>
      </c>
      <c r="B148" s="110">
        <v>0.5</v>
      </c>
      <c r="C148" s="77"/>
      <c r="D148" s="77"/>
      <c r="E148" s="77"/>
      <c r="F148" s="77"/>
      <c r="G148" s="77"/>
      <c r="H148" s="77"/>
      <c r="I148" s="77"/>
      <c r="J148" s="77"/>
      <c r="K148" s="77"/>
      <c r="L148" s="77"/>
      <c r="M148" s="77"/>
      <c r="N148" s="77"/>
      <c r="O148" s="77"/>
      <c r="P148" s="77"/>
      <c r="Q148" s="77"/>
      <c r="R148" s="77"/>
      <c r="S148" s="77"/>
      <c r="T148" s="77"/>
      <c r="U148" s="77"/>
      <c r="V148" s="77"/>
      <c r="W148" s="77"/>
      <c r="X148" s="77"/>
      <c r="Y148" s="77"/>
      <c r="Z148" s="77"/>
      <c r="AA148" s="77"/>
      <c r="AB148" s="77"/>
      <c r="AC148" s="77"/>
      <c r="AD148" s="77"/>
      <c r="AE148" s="77"/>
      <c r="AF148" s="77"/>
      <c r="AG148" s="77"/>
      <c r="AH148" s="77"/>
      <c r="AI148" s="77"/>
      <c r="AJ148" s="77"/>
    </row>
    <row r="149" spans="1:36" ht="13.5" x14ac:dyDescent="0.7">
      <c r="A149" s="85"/>
      <c r="B149" s="77"/>
      <c r="C149" s="77"/>
      <c r="D149" s="77"/>
      <c r="E149" s="77"/>
      <c r="F149" s="77"/>
      <c r="G149" s="77"/>
      <c r="H149" s="77"/>
      <c r="I149" s="77"/>
      <c r="J149" s="77"/>
      <c r="K149" s="77"/>
      <c r="L149" s="77"/>
      <c r="M149" s="77"/>
      <c r="N149" s="77"/>
      <c r="O149" s="77"/>
      <c r="P149" s="77"/>
      <c r="Q149" s="77"/>
      <c r="R149" s="77"/>
      <c r="S149" s="77"/>
      <c r="T149" s="77"/>
      <c r="U149" s="77"/>
      <c r="V149" s="77"/>
      <c r="W149" s="77"/>
      <c r="X149" s="77"/>
      <c r="Y149" s="77"/>
      <c r="Z149" s="77"/>
      <c r="AA149" s="77"/>
      <c r="AB149" s="77"/>
      <c r="AC149" s="77"/>
      <c r="AD149" s="77"/>
      <c r="AE149" s="77"/>
      <c r="AF149" s="77"/>
      <c r="AG149" s="77"/>
      <c r="AH149" s="77"/>
      <c r="AI149" s="77"/>
      <c r="AJ149" s="77"/>
    </row>
    <row r="150" spans="1:36" ht="13.5" x14ac:dyDescent="0.7">
      <c r="A150" s="123" t="s">
        <v>753</v>
      </c>
      <c r="B150" s="77"/>
      <c r="C150" s="77"/>
      <c r="D150" s="77"/>
      <c r="E150" s="77"/>
      <c r="F150" s="77"/>
      <c r="G150" s="77"/>
      <c r="H150" s="77"/>
      <c r="I150" s="77"/>
      <c r="J150" s="77"/>
      <c r="K150" s="77"/>
      <c r="L150" s="77"/>
      <c r="M150" s="77"/>
      <c r="N150" s="77"/>
      <c r="O150" s="77"/>
      <c r="P150" s="77"/>
      <c r="Q150" s="77"/>
      <c r="R150" s="77"/>
      <c r="S150" s="77"/>
      <c r="T150" s="77"/>
      <c r="U150" s="77"/>
      <c r="V150" s="77"/>
      <c r="W150" s="77"/>
      <c r="X150" s="77"/>
      <c r="Y150" s="77"/>
      <c r="Z150" s="77"/>
      <c r="AA150" s="77"/>
      <c r="AB150" s="77"/>
      <c r="AC150" s="77"/>
      <c r="AD150" s="77"/>
      <c r="AE150" s="77"/>
      <c r="AF150" s="77"/>
      <c r="AG150" s="77"/>
      <c r="AH150" s="77"/>
      <c r="AI150" s="77"/>
      <c r="AJ150" s="77"/>
    </row>
    <row r="151" spans="1:36" ht="13.5" x14ac:dyDescent="0.7">
      <c r="A151" s="103"/>
      <c r="B151" s="103"/>
      <c r="C151" s="103"/>
      <c r="D151" s="103"/>
      <c r="E151" s="103"/>
      <c r="F151" s="103"/>
      <c r="G151" s="103"/>
      <c r="H151" s="103"/>
      <c r="I151" s="103"/>
      <c r="J151" s="103"/>
      <c r="K151" s="103"/>
      <c r="L151" s="103"/>
      <c r="M151" s="103"/>
      <c r="N151" s="103"/>
      <c r="O151" s="103"/>
      <c r="P151" s="103"/>
      <c r="Q151" s="103"/>
      <c r="R151" s="103"/>
      <c r="S151" s="103"/>
      <c r="T151" s="103"/>
      <c r="U151" s="103"/>
      <c r="V151" s="103"/>
      <c r="W151" s="103"/>
      <c r="X151" s="103"/>
      <c r="Y151" s="103"/>
      <c r="Z151" s="103"/>
      <c r="AA151" s="103"/>
      <c r="AB151" s="103"/>
      <c r="AC151" s="103"/>
      <c r="AD151" s="103"/>
      <c r="AE151" s="103"/>
      <c r="AF151" s="77"/>
      <c r="AG151" s="77"/>
      <c r="AH151" s="77"/>
      <c r="AI151" s="77"/>
      <c r="AJ151" s="77"/>
    </row>
    <row r="152" spans="1:36" ht="13.5" x14ac:dyDescent="0.7">
      <c r="A152" s="103"/>
      <c r="B152" s="103">
        <v>2023</v>
      </c>
      <c r="C152" s="103">
        <v>2024</v>
      </c>
      <c r="D152" s="103">
        <v>2025</v>
      </c>
      <c r="E152" s="103">
        <v>2026</v>
      </c>
      <c r="F152" s="103">
        <v>2027</v>
      </c>
      <c r="G152" s="103">
        <v>2028</v>
      </c>
      <c r="H152" s="103">
        <v>2029</v>
      </c>
      <c r="I152" s="103">
        <v>2030</v>
      </c>
      <c r="J152" s="103">
        <v>2031</v>
      </c>
      <c r="K152" s="103">
        <v>2032</v>
      </c>
      <c r="L152" s="103">
        <v>2033</v>
      </c>
      <c r="M152" s="103">
        <v>2034</v>
      </c>
      <c r="N152" s="103">
        <v>2035</v>
      </c>
      <c r="O152" s="103">
        <v>2036</v>
      </c>
      <c r="P152" s="103">
        <v>2037</v>
      </c>
      <c r="Q152" s="103">
        <v>2038</v>
      </c>
      <c r="R152" s="103">
        <v>2039</v>
      </c>
      <c r="S152" s="103">
        <v>2040</v>
      </c>
      <c r="T152" s="103">
        <v>2041</v>
      </c>
      <c r="U152" s="103">
        <v>2042</v>
      </c>
      <c r="V152" s="103">
        <v>2043</v>
      </c>
      <c r="W152" s="103">
        <v>2044</v>
      </c>
      <c r="X152" s="103">
        <v>2045</v>
      </c>
      <c r="Y152" s="103">
        <v>2046</v>
      </c>
      <c r="Z152" s="103">
        <v>2047</v>
      </c>
      <c r="AA152" s="103">
        <v>2048</v>
      </c>
      <c r="AB152" s="103">
        <v>2049</v>
      </c>
      <c r="AC152" s="103">
        <v>2050</v>
      </c>
      <c r="AD152" s="103"/>
      <c r="AE152" s="103"/>
      <c r="AF152" s="77"/>
      <c r="AG152" s="77"/>
      <c r="AH152" s="77"/>
      <c r="AI152" s="77"/>
      <c r="AJ152" s="77"/>
    </row>
    <row r="153" spans="1:36" ht="13.5" x14ac:dyDescent="0.7">
      <c r="A153" s="77" t="s">
        <v>754</v>
      </c>
      <c r="B153" s="118">
        <f t="shared" ref="B153:C153" si="145">C153</f>
        <v>0.37940369807497465</v>
      </c>
      <c r="C153" s="118">
        <f t="shared" si="145"/>
        <v>0.37940369807497465</v>
      </c>
      <c r="D153" s="118">
        <f t="shared" ref="D153:AC153" si="146">(($B$143*C44+$B$142*(1-C44))+($B$145*C74+$B$144*(1-C74))+($B$147*$B$148))*(1-$B$146)*E140</f>
        <v>0.37940369807497465</v>
      </c>
      <c r="E153" s="118">
        <f t="shared" si="146"/>
        <v>0.38527608915906791</v>
      </c>
      <c r="F153" s="118">
        <f t="shared" si="146"/>
        <v>0.39114848024316112</v>
      </c>
      <c r="G153" s="118">
        <f t="shared" si="146"/>
        <v>0.39093521895755939</v>
      </c>
      <c r="H153" s="118">
        <f t="shared" si="146"/>
        <v>0.39076460992907802</v>
      </c>
      <c r="I153" s="118">
        <f t="shared" si="146"/>
        <v>0.39062502072395688</v>
      </c>
      <c r="J153" s="118">
        <f t="shared" si="146"/>
        <v>0.39062502072395688</v>
      </c>
      <c r="K153" s="118">
        <f t="shared" si="146"/>
        <v>0.39062502072395688</v>
      </c>
      <c r="L153" s="118">
        <f t="shared" si="146"/>
        <v>0.39062502072395688</v>
      </c>
      <c r="M153" s="118">
        <f t="shared" si="146"/>
        <v>0.39062502072395688</v>
      </c>
      <c r="N153" s="118">
        <f t="shared" si="146"/>
        <v>0.39062502072395688</v>
      </c>
      <c r="O153" s="118">
        <f t="shared" si="146"/>
        <v>0.39062502072395688</v>
      </c>
      <c r="P153" s="118">
        <f t="shared" si="146"/>
        <v>0.39062502072395688</v>
      </c>
      <c r="Q153" s="118">
        <f t="shared" si="146"/>
        <v>0.39062502072395688</v>
      </c>
      <c r="R153" s="118">
        <f t="shared" si="146"/>
        <v>0.39062502072395688</v>
      </c>
      <c r="S153" s="118">
        <f t="shared" si="146"/>
        <v>0.39062502072395688</v>
      </c>
      <c r="T153" s="118">
        <f t="shared" si="146"/>
        <v>0.39062502072395688</v>
      </c>
      <c r="U153" s="118">
        <f t="shared" si="146"/>
        <v>0.29296876554296769</v>
      </c>
      <c r="V153" s="118">
        <f t="shared" si="146"/>
        <v>0.19531251036197844</v>
      </c>
      <c r="W153" s="103">
        <f t="shared" si="146"/>
        <v>0</v>
      </c>
      <c r="X153" s="103">
        <f t="shared" si="146"/>
        <v>0</v>
      </c>
      <c r="Y153" s="103">
        <f t="shared" si="146"/>
        <v>0</v>
      </c>
      <c r="Z153" s="103">
        <f t="shared" si="146"/>
        <v>0</v>
      </c>
      <c r="AA153" s="103">
        <f t="shared" si="146"/>
        <v>0</v>
      </c>
      <c r="AB153" s="103">
        <f t="shared" si="146"/>
        <v>0</v>
      </c>
      <c r="AC153" s="103">
        <f t="shared" si="146"/>
        <v>0</v>
      </c>
      <c r="AD153" s="103"/>
      <c r="AE153" s="103"/>
      <c r="AF153" s="77"/>
      <c r="AG153" s="77"/>
      <c r="AH153" s="77"/>
      <c r="AI153" s="77"/>
      <c r="AJ153" s="77"/>
    </row>
    <row r="154" spans="1:36" ht="13.5" x14ac:dyDescent="0.7">
      <c r="A154" s="103"/>
      <c r="B154" s="118"/>
      <c r="C154" s="118"/>
      <c r="D154" s="118"/>
      <c r="E154" s="118"/>
      <c r="F154" s="118"/>
      <c r="G154" s="118"/>
      <c r="H154" s="118"/>
      <c r="I154" s="118"/>
      <c r="J154" s="118"/>
      <c r="K154" s="118"/>
      <c r="L154" s="118"/>
      <c r="M154" s="118"/>
      <c r="N154" s="118"/>
      <c r="O154" s="118"/>
      <c r="P154" s="118"/>
      <c r="Q154" s="118"/>
      <c r="R154" s="118"/>
      <c r="S154" s="118"/>
      <c r="T154" s="118"/>
      <c r="U154" s="118"/>
      <c r="V154" s="118"/>
      <c r="W154" s="103"/>
      <c r="X154" s="103"/>
      <c r="Y154" s="103"/>
      <c r="Z154" s="103"/>
      <c r="AA154" s="103"/>
      <c r="AB154" s="103"/>
      <c r="AC154" s="103"/>
      <c r="AD154" s="103"/>
      <c r="AE154" s="103"/>
      <c r="AF154" s="77"/>
      <c r="AG154" s="77"/>
      <c r="AH154" s="77"/>
      <c r="AI154" s="77"/>
      <c r="AJ154" s="77"/>
    </row>
    <row r="155" spans="1:36" ht="13.5" x14ac:dyDescent="0.7">
      <c r="A155" s="103"/>
      <c r="B155" s="118">
        <v>2023</v>
      </c>
      <c r="C155" s="118">
        <v>2024</v>
      </c>
      <c r="D155" s="118">
        <v>2025</v>
      </c>
      <c r="E155" s="118">
        <v>2026</v>
      </c>
      <c r="F155" s="118">
        <v>2027</v>
      </c>
      <c r="G155" s="118">
        <v>2028</v>
      </c>
      <c r="H155" s="118">
        <v>2029</v>
      </c>
      <c r="I155" s="118">
        <v>2030</v>
      </c>
      <c r="J155" s="118">
        <v>2031</v>
      </c>
      <c r="K155" s="118">
        <v>2032</v>
      </c>
      <c r="L155" s="118">
        <v>2033</v>
      </c>
      <c r="M155" s="118">
        <v>2034</v>
      </c>
      <c r="N155" s="118">
        <v>2035</v>
      </c>
      <c r="O155" s="118">
        <v>2036</v>
      </c>
      <c r="P155" s="118">
        <v>2037</v>
      </c>
      <c r="Q155" s="118">
        <v>2038</v>
      </c>
      <c r="R155" s="118">
        <v>2039</v>
      </c>
      <c r="S155" s="118">
        <v>2040</v>
      </c>
      <c r="T155" s="118">
        <v>2041</v>
      </c>
      <c r="U155" s="118">
        <v>2042</v>
      </c>
      <c r="V155" s="118">
        <v>2043</v>
      </c>
      <c r="W155" s="103">
        <v>2044</v>
      </c>
      <c r="X155" s="103">
        <v>2045</v>
      </c>
      <c r="Y155" s="103">
        <v>2046</v>
      </c>
      <c r="Z155" s="103">
        <v>2047</v>
      </c>
      <c r="AA155" s="103">
        <v>2048</v>
      </c>
      <c r="AB155" s="103">
        <v>2049</v>
      </c>
      <c r="AC155" s="103">
        <v>2050</v>
      </c>
      <c r="AD155" s="103"/>
      <c r="AE155" s="103"/>
      <c r="AF155" s="77"/>
      <c r="AG155" s="77"/>
      <c r="AH155" s="77"/>
      <c r="AI155" s="77"/>
      <c r="AJ155" s="77"/>
    </row>
    <row r="156" spans="1:36" ht="13.5" x14ac:dyDescent="0.7">
      <c r="A156" s="77" t="s">
        <v>755</v>
      </c>
      <c r="B156" s="118">
        <f t="shared" ref="B156:C156" si="147">C156</f>
        <v>0.41625000000000001</v>
      </c>
      <c r="C156" s="118">
        <f t="shared" si="147"/>
        <v>0.41625000000000001</v>
      </c>
      <c r="D156" s="118">
        <f t="shared" ref="D156:AC156" si="148">(($B$143*C44+$B$142*(1-C44))+($B$145*C76+$B$144*(1-C76))+($B$147*$B$148))*(1-$B$146)*E140</f>
        <v>0.41625000000000001</v>
      </c>
      <c r="E156" s="118">
        <f t="shared" si="148"/>
        <v>0.41625000000000001</v>
      </c>
      <c r="F156" s="118">
        <f t="shared" si="148"/>
        <v>0.41625000000000001</v>
      </c>
      <c r="G156" s="118">
        <f t="shared" si="148"/>
        <v>0.41625000000000001</v>
      </c>
      <c r="H156" s="118">
        <f t="shared" si="148"/>
        <v>0.41625000000000001</v>
      </c>
      <c r="I156" s="118">
        <f t="shared" si="148"/>
        <v>0.41625000000000001</v>
      </c>
      <c r="J156" s="118">
        <f t="shared" si="148"/>
        <v>0.41625000000000001</v>
      </c>
      <c r="K156" s="118">
        <f t="shared" si="148"/>
        <v>0.41625000000000001</v>
      </c>
      <c r="L156" s="118">
        <f t="shared" si="148"/>
        <v>0.41625000000000001</v>
      </c>
      <c r="M156" s="118">
        <f t="shared" si="148"/>
        <v>0.41625000000000001</v>
      </c>
      <c r="N156" s="118">
        <f t="shared" si="148"/>
        <v>0.41625000000000001</v>
      </c>
      <c r="O156" s="118">
        <f t="shared" si="148"/>
        <v>0.41625000000000001</v>
      </c>
      <c r="P156" s="118">
        <f t="shared" si="148"/>
        <v>0.41625000000000001</v>
      </c>
      <c r="Q156" s="118">
        <f t="shared" si="148"/>
        <v>0.41625000000000001</v>
      </c>
      <c r="R156" s="118">
        <f t="shared" si="148"/>
        <v>0.41625000000000001</v>
      </c>
      <c r="S156" s="118">
        <f t="shared" si="148"/>
        <v>0.41625000000000001</v>
      </c>
      <c r="T156" s="118">
        <f t="shared" si="148"/>
        <v>0.41625000000000001</v>
      </c>
      <c r="U156" s="118">
        <f t="shared" si="148"/>
        <v>0.31218750000000001</v>
      </c>
      <c r="V156" s="118">
        <f t="shared" si="148"/>
        <v>0.208125</v>
      </c>
      <c r="W156" s="103">
        <f t="shared" si="148"/>
        <v>0</v>
      </c>
      <c r="X156" s="103">
        <f t="shared" si="148"/>
        <v>0</v>
      </c>
      <c r="Y156" s="103">
        <f t="shared" si="148"/>
        <v>0</v>
      </c>
      <c r="Z156" s="103">
        <f t="shared" si="148"/>
        <v>0</v>
      </c>
      <c r="AA156" s="103">
        <f t="shared" si="148"/>
        <v>0</v>
      </c>
      <c r="AB156" s="103">
        <f t="shared" si="148"/>
        <v>0</v>
      </c>
      <c r="AC156" s="103">
        <f t="shared" si="148"/>
        <v>0</v>
      </c>
      <c r="AD156" s="103"/>
      <c r="AE156" s="103"/>
      <c r="AF156" s="77"/>
      <c r="AG156" s="77"/>
      <c r="AH156" s="77"/>
      <c r="AI156" s="77"/>
      <c r="AJ156" s="77"/>
    </row>
    <row r="157" spans="1:36" ht="13.5" x14ac:dyDescent="0.7">
      <c r="A157" s="77"/>
      <c r="B157" s="118"/>
      <c r="C157" s="118"/>
      <c r="D157" s="118"/>
      <c r="E157" s="118"/>
      <c r="F157" s="118"/>
      <c r="G157" s="118"/>
      <c r="H157" s="118"/>
      <c r="I157" s="118"/>
      <c r="J157" s="118"/>
      <c r="K157" s="118"/>
      <c r="L157" s="118"/>
      <c r="M157" s="118"/>
      <c r="N157" s="118"/>
      <c r="O157" s="118"/>
      <c r="P157" s="118"/>
      <c r="Q157" s="118"/>
      <c r="R157" s="118"/>
      <c r="S157" s="118"/>
      <c r="T157" s="118"/>
      <c r="U157" s="118"/>
      <c r="V157" s="118"/>
      <c r="W157" s="103"/>
      <c r="X157" s="103"/>
      <c r="Y157" s="103"/>
      <c r="Z157" s="103"/>
      <c r="AA157" s="103"/>
      <c r="AB157" s="103"/>
      <c r="AC157" s="103"/>
      <c r="AD157" s="103"/>
      <c r="AE157" s="103"/>
      <c r="AF157" s="77"/>
      <c r="AG157" s="77"/>
      <c r="AH157" s="77"/>
      <c r="AI157" s="77"/>
      <c r="AJ157" s="77"/>
    </row>
    <row r="158" spans="1:36" ht="13.5" x14ac:dyDescent="0.7">
      <c r="A158" s="103"/>
      <c r="B158" s="118">
        <v>2023</v>
      </c>
      <c r="C158" s="118">
        <v>2024</v>
      </c>
      <c r="D158" s="118">
        <v>2025</v>
      </c>
      <c r="E158" s="118">
        <v>2026</v>
      </c>
      <c r="F158" s="118">
        <v>2027</v>
      </c>
      <c r="G158" s="118">
        <v>2028</v>
      </c>
      <c r="H158" s="118">
        <v>2029</v>
      </c>
      <c r="I158" s="118">
        <v>2030</v>
      </c>
      <c r="J158" s="118">
        <v>2031</v>
      </c>
      <c r="K158" s="118">
        <v>2032</v>
      </c>
      <c r="L158" s="118">
        <v>2033</v>
      </c>
      <c r="M158" s="118">
        <v>2034</v>
      </c>
      <c r="N158" s="118">
        <v>2035</v>
      </c>
      <c r="O158" s="118">
        <v>2036</v>
      </c>
      <c r="P158" s="118">
        <v>2037</v>
      </c>
      <c r="Q158" s="118">
        <v>2038</v>
      </c>
      <c r="R158" s="118">
        <v>2039</v>
      </c>
      <c r="S158" s="118">
        <v>2040</v>
      </c>
      <c r="T158" s="118">
        <v>2041</v>
      </c>
      <c r="U158" s="118">
        <v>2042</v>
      </c>
      <c r="V158" s="118">
        <v>2043</v>
      </c>
      <c r="W158" s="103">
        <v>2044</v>
      </c>
      <c r="X158" s="103">
        <v>2045</v>
      </c>
      <c r="Y158" s="103">
        <v>2046</v>
      </c>
      <c r="Z158" s="103">
        <v>2047</v>
      </c>
      <c r="AA158" s="103">
        <v>2048</v>
      </c>
      <c r="AB158" s="103">
        <v>2049</v>
      </c>
      <c r="AC158" s="103">
        <v>2050</v>
      </c>
      <c r="AD158" s="103"/>
      <c r="AE158" s="103"/>
      <c r="AF158" s="77"/>
      <c r="AG158" s="77"/>
      <c r="AH158" s="77"/>
      <c r="AI158" s="77"/>
      <c r="AJ158" s="77"/>
    </row>
    <row r="159" spans="1:36" ht="13.5" x14ac:dyDescent="0.7">
      <c r="A159" s="77" t="s">
        <v>756</v>
      </c>
      <c r="B159" s="118">
        <f t="shared" ref="B159:C159" si="149">C159</f>
        <v>0.41625000000000001</v>
      </c>
      <c r="C159" s="118">
        <f t="shared" si="149"/>
        <v>0.41625000000000001</v>
      </c>
      <c r="D159" s="118">
        <f t="shared" ref="D159:AC159" si="150">(($B$143*C44+$B$142*(1-C44))+($B$145*C76+$B$144*(1-C76))+($B$147*$B$148))*(1-$B$146)*E140</f>
        <v>0.41625000000000001</v>
      </c>
      <c r="E159" s="118">
        <f t="shared" si="150"/>
        <v>0.41625000000000001</v>
      </c>
      <c r="F159" s="118">
        <f t="shared" si="150"/>
        <v>0.41625000000000001</v>
      </c>
      <c r="G159" s="118">
        <f t="shared" si="150"/>
        <v>0.41625000000000001</v>
      </c>
      <c r="H159" s="118">
        <f t="shared" si="150"/>
        <v>0.41625000000000001</v>
      </c>
      <c r="I159" s="118">
        <f t="shared" si="150"/>
        <v>0.41625000000000001</v>
      </c>
      <c r="J159" s="118">
        <f t="shared" si="150"/>
        <v>0.41625000000000001</v>
      </c>
      <c r="K159" s="118">
        <f t="shared" si="150"/>
        <v>0.41625000000000001</v>
      </c>
      <c r="L159" s="118">
        <f t="shared" si="150"/>
        <v>0.41625000000000001</v>
      </c>
      <c r="M159" s="118">
        <f t="shared" si="150"/>
        <v>0.41625000000000001</v>
      </c>
      <c r="N159" s="118">
        <f t="shared" si="150"/>
        <v>0.41625000000000001</v>
      </c>
      <c r="O159" s="118">
        <f t="shared" si="150"/>
        <v>0.41625000000000001</v>
      </c>
      <c r="P159" s="118">
        <f t="shared" si="150"/>
        <v>0.41625000000000001</v>
      </c>
      <c r="Q159" s="118">
        <f t="shared" si="150"/>
        <v>0.41625000000000001</v>
      </c>
      <c r="R159" s="118">
        <f t="shared" si="150"/>
        <v>0.41625000000000001</v>
      </c>
      <c r="S159" s="118">
        <f t="shared" si="150"/>
        <v>0.41625000000000001</v>
      </c>
      <c r="T159" s="118">
        <f t="shared" si="150"/>
        <v>0.41625000000000001</v>
      </c>
      <c r="U159" s="118">
        <f t="shared" si="150"/>
        <v>0.31218750000000001</v>
      </c>
      <c r="V159" s="118">
        <f t="shared" si="150"/>
        <v>0.208125</v>
      </c>
      <c r="W159" s="103">
        <f t="shared" si="150"/>
        <v>0</v>
      </c>
      <c r="X159" s="103">
        <f t="shared" si="150"/>
        <v>0</v>
      </c>
      <c r="Y159" s="103">
        <f t="shared" si="150"/>
        <v>0</v>
      </c>
      <c r="Z159" s="103">
        <f t="shared" si="150"/>
        <v>0</v>
      </c>
      <c r="AA159" s="103">
        <f t="shared" si="150"/>
        <v>0</v>
      </c>
      <c r="AB159" s="103">
        <f t="shared" si="150"/>
        <v>0</v>
      </c>
      <c r="AC159" s="103">
        <f t="shared" si="150"/>
        <v>0</v>
      </c>
      <c r="AD159" s="103"/>
      <c r="AE159" s="103"/>
      <c r="AF159" s="77"/>
      <c r="AG159" s="77"/>
      <c r="AH159" s="77"/>
      <c r="AI159" s="77"/>
      <c r="AJ159" s="77"/>
    </row>
    <row r="160" spans="1:36" ht="13.5" x14ac:dyDescent="0.7">
      <c r="A160" s="103"/>
      <c r="B160" s="118"/>
      <c r="C160" s="118"/>
      <c r="D160" s="118"/>
      <c r="E160" s="118"/>
      <c r="F160" s="118"/>
      <c r="G160" s="118"/>
      <c r="H160" s="118"/>
      <c r="I160" s="118"/>
      <c r="J160" s="118"/>
      <c r="K160" s="118"/>
      <c r="L160" s="118"/>
      <c r="M160" s="118"/>
      <c r="N160" s="118"/>
      <c r="O160" s="118"/>
      <c r="P160" s="118"/>
      <c r="Q160" s="118"/>
      <c r="R160" s="118"/>
      <c r="S160" s="118"/>
      <c r="T160" s="118"/>
      <c r="U160" s="118"/>
      <c r="V160" s="118"/>
      <c r="W160" s="103"/>
      <c r="X160" s="103"/>
      <c r="Y160" s="103"/>
      <c r="Z160" s="103"/>
      <c r="AA160" s="103"/>
      <c r="AB160" s="103"/>
      <c r="AC160" s="103"/>
      <c r="AD160" s="103"/>
      <c r="AE160" s="103"/>
      <c r="AF160" s="77"/>
      <c r="AG160" s="77"/>
      <c r="AH160" s="77"/>
      <c r="AI160" s="77"/>
      <c r="AJ160" s="77"/>
    </row>
    <row r="161" spans="1:36" ht="13.5" x14ac:dyDescent="0.7">
      <c r="A161" s="103"/>
      <c r="B161" s="118">
        <v>2023</v>
      </c>
      <c r="C161" s="118">
        <v>2024</v>
      </c>
      <c r="D161" s="118">
        <v>2025</v>
      </c>
      <c r="E161" s="118">
        <v>2026</v>
      </c>
      <c r="F161" s="118">
        <v>2027</v>
      </c>
      <c r="G161" s="118">
        <v>2028</v>
      </c>
      <c r="H161" s="118">
        <v>2029</v>
      </c>
      <c r="I161" s="118">
        <v>2030</v>
      </c>
      <c r="J161" s="118">
        <v>2031</v>
      </c>
      <c r="K161" s="118">
        <v>2032</v>
      </c>
      <c r="L161" s="118">
        <v>2033</v>
      </c>
      <c r="M161" s="118">
        <v>2034</v>
      </c>
      <c r="N161" s="118">
        <v>2035</v>
      </c>
      <c r="O161" s="118">
        <v>2036</v>
      </c>
      <c r="P161" s="118">
        <v>2037</v>
      </c>
      <c r="Q161" s="118">
        <v>2038</v>
      </c>
      <c r="R161" s="118">
        <v>2039</v>
      </c>
      <c r="S161" s="118">
        <v>2040</v>
      </c>
      <c r="T161" s="118">
        <v>2041</v>
      </c>
      <c r="U161" s="118">
        <v>2042</v>
      </c>
      <c r="V161" s="118">
        <v>2043</v>
      </c>
      <c r="W161" s="103">
        <v>2044</v>
      </c>
      <c r="X161" s="103">
        <v>2045</v>
      </c>
      <c r="Y161" s="103">
        <v>2046</v>
      </c>
      <c r="Z161" s="103">
        <v>2047</v>
      </c>
      <c r="AA161" s="103">
        <v>2048</v>
      </c>
      <c r="AB161" s="103">
        <v>2049</v>
      </c>
      <c r="AC161" s="103">
        <v>2050</v>
      </c>
      <c r="AD161" s="103"/>
      <c r="AE161" s="103"/>
      <c r="AF161" s="77"/>
      <c r="AG161" s="77"/>
      <c r="AH161" s="77"/>
      <c r="AI161" s="77"/>
      <c r="AJ161" s="77"/>
    </row>
    <row r="162" spans="1:36" ht="13.5" x14ac:dyDescent="0.7">
      <c r="A162" s="77" t="s">
        <v>757</v>
      </c>
      <c r="B162" s="118">
        <f t="shared" ref="B162:C162" si="151">C162</f>
        <v>0.41625000000000001</v>
      </c>
      <c r="C162" s="118">
        <f t="shared" si="151"/>
        <v>0.41625000000000001</v>
      </c>
      <c r="D162" s="118">
        <f t="shared" ref="D162:AC162" si="152">(($B$143*C44+$B$142*(1-C44))+($B$145*C76+$B$144*(1-C76))+($B$147*$B$148))*(1-$B$146)*E140</f>
        <v>0.41625000000000001</v>
      </c>
      <c r="E162" s="118">
        <f t="shared" si="152"/>
        <v>0.41625000000000001</v>
      </c>
      <c r="F162" s="118">
        <f t="shared" si="152"/>
        <v>0.41625000000000001</v>
      </c>
      <c r="G162" s="118">
        <f t="shared" si="152"/>
        <v>0.41625000000000001</v>
      </c>
      <c r="H162" s="118">
        <f t="shared" si="152"/>
        <v>0.41625000000000001</v>
      </c>
      <c r="I162" s="118">
        <f t="shared" si="152"/>
        <v>0.41625000000000001</v>
      </c>
      <c r="J162" s="118">
        <f t="shared" si="152"/>
        <v>0.41625000000000001</v>
      </c>
      <c r="K162" s="118">
        <f t="shared" si="152"/>
        <v>0.41625000000000001</v>
      </c>
      <c r="L162" s="118">
        <f t="shared" si="152"/>
        <v>0.41625000000000001</v>
      </c>
      <c r="M162" s="118">
        <f t="shared" si="152"/>
        <v>0.41625000000000001</v>
      </c>
      <c r="N162" s="118">
        <f t="shared" si="152"/>
        <v>0.41625000000000001</v>
      </c>
      <c r="O162" s="118">
        <f t="shared" si="152"/>
        <v>0.41625000000000001</v>
      </c>
      <c r="P162" s="118">
        <f t="shared" si="152"/>
        <v>0.41625000000000001</v>
      </c>
      <c r="Q162" s="118">
        <f t="shared" si="152"/>
        <v>0.41625000000000001</v>
      </c>
      <c r="R162" s="118">
        <f t="shared" si="152"/>
        <v>0.41625000000000001</v>
      </c>
      <c r="S162" s="118">
        <f t="shared" si="152"/>
        <v>0.41625000000000001</v>
      </c>
      <c r="T162" s="118">
        <f t="shared" si="152"/>
        <v>0.41625000000000001</v>
      </c>
      <c r="U162" s="118">
        <f t="shared" si="152"/>
        <v>0.31218750000000001</v>
      </c>
      <c r="V162" s="118">
        <f t="shared" si="152"/>
        <v>0.208125</v>
      </c>
      <c r="W162" s="103">
        <f t="shared" si="152"/>
        <v>0</v>
      </c>
      <c r="X162" s="103">
        <f t="shared" si="152"/>
        <v>0</v>
      </c>
      <c r="Y162" s="103">
        <f t="shared" si="152"/>
        <v>0</v>
      </c>
      <c r="Z162" s="103">
        <f t="shared" si="152"/>
        <v>0</v>
      </c>
      <c r="AA162" s="103">
        <f t="shared" si="152"/>
        <v>0</v>
      </c>
      <c r="AB162" s="103">
        <f t="shared" si="152"/>
        <v>0</v>
      </c>
      <c r="AC162" s="103">
        <f t="shared" si="152"/>
        <v>0</v>
      </c>
      <c r="AD162" s="103"/>
      <c r="AE162" s="103"/>
      <c r="AF162" s="77"/>
      <c r="AG162" s="77"/>
      <c r="AH162" s="77"/>
      <c r="AI162" s="77"/>
      <c r="AJ162" s="77"/>
    </row>
    <row r="163" spans="1:36" ht="13.5" x14ac:dyDescent="0.7">
      <c r="A163" s="85"/>
      <c r="B163" s="85"/>
      <c r="C163" s="85"/>
      <c r="D163" s="85"/>
      <c r="E163" s="85"/>
      <c r="F163" s="85"/>
      <c r="G163" s="85"/>
      <c r="H163" s="85"/>
      <c r="I163" s="85"/>
      <c r="J163" s="85"/>
      <c r="K163" s="85"/>
      <c r="L163" s="85"/>
      <c r="M163" s="85"/>
      <c r="N163" s="85"/>
      <c r="O163" s="85"/>
      <c r="P163" s="85"/>
      <c r="Q163" s="85"/>
      <c r="R163" s="85"/>
      <c r="S163" s="85"/>
      <c r="T163" s="85"/>
      <c r="U163" s="85"/>
      <c r="V163" s="85"/>
      <c r="W163" s="85"/>
      <c r="X163" s="85"/>
      <c r="Y163" s="85"/>
      <c r="Z163" s="85"/>
      <c r="AA163" s="85"/>
      <c r="AB163" s="85"/>
      <c r="AC163" s="85"/>
      <c r="AD163" s="85"/>
      <c r="AE163" s="85"/>
      <c r="AF163" s="85"/>
      <c r="AG163" s="85"/>
      <c r="AH163" s="85"/>
      <c r="AI163" s="85"/>
      <c r="AJ163" s="85"/>
    </row>
    <row r="164" spans="1:36" ht="13.5" x14ac:dyDescent="0.7">
      <c r="A164" s="81" t="s">
        <v>821</v>
      </c>
      <c r="B164" s="81"/>
      <c r="C164" s="81"/>
      <c r="D164" s="81"/>
      <c r="E164" s="81"/>
      <c r="F164" s="81"/>
      <c r="G164" s="81"/>
      <c r="H164" s="81"/>
      <c r="I164" s="81"/>
      <c r="J164" s="81"/>
      <c r="K164" s="81"/>
      <c r="L164" s="81"/>
      <c r="M164" s="81"/>
      <c r="N164" s="81"/>
      <c r="O164" s="81"/>
      <c r="P164" s="81"/>
      <c r="Q164" s="81"/>
      <c r="R164" s="81"/>
      <c r="S164" s="81"/>
      <c r="T164" s="81"/>
      <c r="U164" s="81"/>
      <c r="V164" s="81"/>
      <c r="W164" s="81"/>
      <c r="X164" s="81"/>
      <c r="Y164" s="81"/>
      <c r="Z164" s="81"/>
      <c r="AA164" s="81"/>
      <c r="AB164" s="81"/>
      <c r="AC164" s="81"/>
      <c r="AD164" s="81"/>
      <c r="AE164" s="81"/>
      <c r="AF164" s="81"/>
      <c r="AG164" s="81"/>
      <c r="AH164" s="81"/>
      <c r="AI164" s="81"/>
      <c r="AJ164" s="81"/>
    </row>
    <row r="165" spans="1:36" ht="13.5" x14ac:dyDescent="0.7">
      <c r="A165" s="77" t="s">
        <v>823</v>
      </c>
      <c r="B165" s="77">
        <v>2021</v>
      </c>
      <c r="C165" s="77">
        <v>2022</v>
      </c>
      <c r="D165" s="77">
        <v>2023</v>
      </c>
      <c r="E165" s="77">
        <v>2024</v>
      </c>
      <c r="F165" s="77">
        <v>2025</v>
      </c>
      <c r="G165" s="77">
        <v>2026</v>
      </c>
      <c r="H165" s="77">
        <v>2027</v>
      </c>
      <c r="I165" s="77">
        <v>2028</v>
      </c>
      <c r="J165" s="77">
        <v>2029</v>
      </c>
      <c r="K165" s="77">
        <v>2030</v>
      </c>
      <c r="L165" s="77">
        <v>2031</v>
      </c>
      <c r="M165" s="77">
        <v>2032</v>
      </c>
      <c r="N165" s="77">
        <v>2033</v>
      </c>
      <c r="O165" s="77">
        <v>2034</v>
      </c>
      <c r="P165" s="77">
        <v>2035</v>
      </c>
      <c r="Q165" s="77">
        <v>2036</v>
      </c>
      <c r="R165" s="77">
        <v>2037</v>
      </c>
      <c r="S165" s="77">
        <v>2038</v>
      </c>
      <c r="T165" s="77">
        <v>2039</v>
      </c>
      <c r="U165" s="77">
        <v>2040</v>
      </c>
      <c r="V165" s="77">
        <v>2041</v>
      </c>
      <c r="W165" s="77">
        <v>2042</v>
      </c>
      <c r="X165" s="77">
        <v>2043</v>
      </c>
      <c r="Y165" s="77">
        <v>2044</v>
      </c>
      <c r="Z165" s="77">
        <v>2045</v>
      </c>
      <c r="AA165" s="77">
        <v>2046</v>
      </c>
      <c r="AB165" s="77">
        <v>2047</v>
      </c>
      <c r="AC165" s="77">
        <v>2048</v>
      </c>
      <c r="AD165" s="77">
        <v>2049</v>
      </c>
      <c r="AE165" s="77">
        <v>2050</v>
      </c>
      <c r="AF165" s="77">
        <v>2050</v>
      </c>
      <c r="AG165" s="77">
        <v>2050</v>
      </c>
      <c r="AH165" s="77"/>
      <c r="AI165" s="77"/>
      <c r="AJ165" s="77"/>
    </row>
    <row r="166" spans="1:36" ht="13.5" x14ac:dyDescent="0.7">
      <c r="A166" s="77" t="s">
        <v>824</v>
      </c>
      <c r="B166" s="77">
        <v>20</v>
      </c>
      <c r="C166" s="77">
        <v>20</v>
      </c>
      <c r="D166" s="77">
        <v>20</v>
      </c>
      <c r="E166" s="77">
        <v>20</v>
      </c>
      <c r="F166" s="77">
        <v>20</v>
      </c>
      <c r="G166" s="77">
        <v>20</v>
      </c>
      <c r="H166" s="77">
        <v>20</v>
      </c>
      <c r="I166" s="77">
        <v>20</v>
      </c>
      <c r="J166" s="77">
        <v>20</v>
      </c>
      <c r="K166" s="77">
        <v>20</v>
      </c>
      <c r="L166" s="77">
        <v>20</v>
      </c>
      <c r="M166" s="77">
        <v>20</v>
      </c>
      <c r="N166" s="77">
        <v>20</v>
      </c>
      <c r="O166" s="77">
        <v>20</v>
      </c>
      <c r="P166" s="77">
        <v>20</v>
      </c>
      <c r="Q166" s="77">
        <v>20</v>
      </c>
      <c r="R166" s="77">
        <v>20</v>
      </c>
      <c r="S166" s="77">
        <v>20</v>
      </c>
      <c r="T166" s="77">
        <v>20</v>
      </c>
      <c r="U166" s="77">
        <v>20</v>
      </c>
      <c r="V166" s="77">
        <v>20</v>
      </c>
      <c r="W166" s="77">
        <v>20</v>
      </c>
      <c r="X166" s="77">
        <v>20</v>
      </c>
      <c r="Y166" s="77">
        <v>20</v>
      </c>
      <c r="Z166" s="77">
        <v>20</v>
      </c>
      <c r="AA166" s="77">
        <v>20</v>
      </c>
      <c r="AB166" s="77">
        <v>20</v>
      </c>
      <c r="AC166" s="77">
        <v>20</v>
      </c>
      <c r="AD166" s="77">
        <v>20</v>
      </c>
      <c r="AE166" s="77">
        <v>20</v>
      </c>
      <c r="AF166" s="77">
        <v>20</v>
      </c>
      <c r="AG166" s="77">
        <v>20</v>
      </c>
      <c r="AH166" s="77"/>
      <c r="AI166" s="77"/>
      <c r="AJ166" s="77"/>
    </row>
    <row r="167" spans="1:36" ht="13.5" x14ac:dyDescent="0.7">
      <c r="A167" s="77"/>
      <c r="B167" s="77"/>
      <c r="C167" s="77"/>
      <c r="D167" s="77"/>
      <c r="E167" s="77"/>
      <c r="F167" s="77"/>
      <c r="G167" s="77"/>
      <c r="H167" s="77"/>
      <c r="I167" s="77"/>
      <c r="J167" s="77"/>
      <c r="K167" s="77"/>
      <c r="L167" s="77"/>
      <c r="M167" s="77"/>
      <c r="N167" s="77"/>
      <c r="O167" s="77"/>
      <c r="P167" s="77"/>
      <c r="Q167" s="77"/>
      <c r="R167" s="77"/>
      <c r="S167" s="77"/>
      <c r="T167" s="77"/>
      <c r="U167" s="77"/>
      <c r="V167" s="77"/>
      <c r="W167" s="77"/>
      <c r="X167" s="77"/>
      <c r="Y167" s="77"/>
      <c r="Z167" s="77"/>
      <c r="AA167" s="77"/>
      <c r="AB167" s="77"/>
      <c r="AC167" s="77"/>
      <c r="AD167" s="77"/>
      <c r="AE167" s="77"/>
      <c r="AF167" s="77"/>
      <c r="AG167" s="77"/>
      <c r="AH167" s="77"/>
      <c r="AI167" s="77"/>
      <c r="AJ167" s="77"/>
    </row>
    <row r="168" spans="1:36" ht="13.5" x14ac:dyDescent="0.7">
      <c r="A168" s="77" t="s">
        <v>758</v>
      </c>
      <c r="B168" s="77">
        <v>2020</v>
      </c>
      <c r="C168" s="77">
        <v>2021</v>
      </c>
      <c r="D168" s="77">
        <v>2022</v>
      </c>
      <c r="E168" s="77">
        <v>2023</v>
      </c>
      <c r="F168" s="77">
        <v>2024</v>
      </c>
      <c r="G168" s="77">
        <v>2025</v>
      </c>
      <c r="H168" s="77">
        <v>2026</v>
      </c>
      <c r="I168" s="77">
        <v>2027</v>
      </c>
      <c r="J168" s="77">
        <v>2028</v>
      </c>
      <c r="K168" s="77">
        <v>2029</v>
      </c>
      <c r="L168" s="77">
        <v>2030</v>
      </c>
      <c r="M168" s="77">
        <v>2031</v>
      </c>
      <c r="N168" s="77">
        <v>2032</v>
      </c>
      <c r="O168" s="77">
        <v>2033</v>
      </c>
      <c r="P168" s="77">
        <v>2034</v>
      </c>
      <c r="Q168" s="77">
        <v>2035</v>
      </c>
      <c r="R168" s="77">
        <v>2036</v>
      </c>
      <c r="S168" s="77">
        <v>2037</v>
      </c>
      <c r="T168" s="77">
        <v>2038</v>
      </c>
      <c r="U168" s="77">
        <v>2039</v>
      </c>
      <c r="V168" s="77">
        <v>2040</v>
      </c>
      <c r="W168" s="77">
        <v>2041</v>
      </c>
      <c r="X168" s="77">
        <v>2042</v>
      </c>
      <c r="Y168" s="77">
        <v>2043</v>
      </c>
      <c r="Z168" s="77">
        <v>2044</v>
      </c>
      <c r="AA168" s="77">
        <v>2045</v>
      </c>
      <c r="AB168" s="77">
        <v>2046</v>
      </c>
      <c r="AC168" s="77">
        <v>2047</v>
      </c>
      <c r="AD168" s="77">
        <v>2048</v>
      </c>
      <c r="AE168" s="77">
        <v>2049</v>
      </c>
      <c r="AF168" s="77">
        <v>2050</v>
      </c>
      <c r="AG168" s="77"/>
      <c r="AH168" s="77"/>
      <c r="AI168" s="77"/>
      <c r="AJ168" s="77"/>
    </row>
    <row r="169" spans="1:36" ht="13.5" x14ac:dyDescent="0.7">
      <c r="A169" s="77" t="s">
        <v>759</v>
      </c>
      <c r="B169" s="77">
        <v>0.44</v>
      </c>
      <c r="C169" s="77">
        <v>0.44</v>
      </c>
      <c r="D169" s="77">
        <v>0.44</v>
      </c>
      <c r="E169" s="77">
        <v>0.44</v>
      </c>
      <c r="F169" s="77">
        <v>0.44</v>
      </c>
      <c r="G169" s="77">
        <v>0.44</v>
      </c>
      <c r="H169" s="77">
        <v>0.44</v>
      </c>
      <c r="I169" s="77">
        <v>0.44</v>
      </c>
      <c r="J169" s="77">
        <v>0.44</v>
      </c>
      <c r="K169" s="77">
        <v>0.44</v>
      </c>
      <c r="L169" s="77">
        <v>0.44</v>
      </c>
      <c r="M169" s="77">
        <v>0.44</v>
      </c>
      <c r="N169" s="77">
        <v>0.44</v>
      </c>
      <c r="O169" s="77">
        <v>0.44</v>
      </c>
      <c r="P169" s="77">
        <v>0.44</v>
      </c>
      <c r="Q169" s="77">
        <v>0.44</v>
      </c>
      <c r="R169" s="77">
        <v>0.44</v>
      </c>
      <c r="S169" s="77">
        <v>0.44</v>
      </c>
      <c r="T169" s="77">
        <v>0.44</v>
      </c>
      <c r="U169" s="77">
        <v>0.44</v>
      </c>
      <c r="V169" s="77">
        <v>0.44</v>
      </c>
      <c r="W169" s="77">
        <v>0.44</v>
      </c>
      <c r="X169" s="77">
        <v>0.44</v>
      </c>
      <c r="Y169" s="77">
        <v>0.44</v>
      </c>
      <c r="Z169" s="77">
        <v>0.44</v>
      </c>
      <c r="AA169" s="77">
        <v>0.44</v>
      </c>
      <c r="AB169" s="77">
        <v>0.44</v>
      </c>
      <c r="AC169" s="77">
        <v>0.44</v>
      </c>
      <c r="AD169" s="77">
        <v>0.44</v>
      </c>
      <c r="AE169" s="77">
        <v>0.44</v>
      </c>
      <c r="AF169" s="77">
        <v>0.44</v>
      </c>
      <c r="AG169" s="77"/>
      <c r="AH169" s="77"/>
      <c r="AI169" s="77"/>
      <c r="AJ169" s="77"/>
    </row>
    <row r="170" spans="1:36" ht="13.5" x14ac:dyDescent="0.7">
      <c r="A170" s="77" t="s">
        <v>760</v>
      </c>
      <c r="B170" s="77">
        <v>0</v>
      </c>
      <c r="C170" s="77">
        <v>0</v>
      </c>
      <c r="D170" s="77">
        <v>0</v>
      </c>
      <c r="E170" s="77">
        <v>0</v>
      </c>
      <c r="F170" s="77">
        <v>0</v>
      </c>
      <c r="G170" s="77">
        <v>0</v>
      </c>
      <c r="H170" s="77">
        <v>0</v>
      </c>
      <c r="I170" s="77">
        <v>0</v>
      </c>
      <c r="J170" s="77">
        <v>0</v>
      </c>
      <c r="K170" s="77">
        <v>0</v>
      </c>
      <c r="L170" s="77">
        <v>0</v>
      </c>
      <c r="M170" s="77">
        <v>0</v>
      </c>
      <c r="N170" s="77">
        <v>0</v>
      </c>
      <c r="O170" s="77">
        <v>0</v>
      </c>
      <c r="P170" s="77">
        <v>0</v>
      </c>
      <c r="Q170" s="77">
        <v>0</v>
      </c>
      <c r="R170" s="77">
        <v>0</v>
      </c>
      <c r="S170" s="77">
        <v>0</v>
      </c>
      <c r="T170" s="77">
        <v>0</v>
      </c>
      <c r="U170" s="77">
        <v>0</v>
      </c>
      <c r="V170" s="77">
        <v>0</v>
      </c>
      <c r="W170" s="77">
        <v>0</v>
      </c>
      <c r="X170" s="77">
        <v>0</v>
      </c>
      <c r="Y170" s="77">
        <v>0</v>
      </c>
      <c r="Z170" s="77">
        <v>0</v>
      </c>
      <c r="AA170" s="77">
        <v>0</v>
      </c>
      <c r="AB170" s="77">
        <v>0</v>
      </c>
      <c r="AC170" s="77">
        <v>0</v>
      </c>
      <c r="AD170" s="77">
        <v>0</v>
      </c>
      <c r="AE170" s="77">
        <v>0</v>
      </c>
      <c r="AF170" s="77">
        <v>0</v>
      </c>
      <c r="AG170" s="77"/>
      <c r="AH170" s="77"/>
      <c r="AI170" s="77"/>
      <c r="AJ170" s="77"/>
    </row>
    <row r="171" spans="1:36" ht="13.5" x14ac:dyDescent="0.7">
      <c r="A171" s="77" t="s">
        <v>761</v>
      </c>
      <c r="B171" s="77">
        <v>0.48399999999999999</v>
      </c>
      <c r="C171" s="77">
        <v>0.48399999999999999</v>
      </c>
      <c r="D171" s="77">
        <v>0.48399999999999999</v>
      </c>
      <c r="E171" s="77">
        <v>0.48399999999999999</v>
      </c>
      <c r="F171" s="77">
        <v>0.48399999999999999</v>
      </c>
      <c r="G171" s="77">
        <v>0.48399999999999999</v>
      </c>
      <c r="H171" s="77">
        <v>0.48399999999999999</v>
      </c>
      <c r="I171" s="77">
        <v>0.48399999999999999</v>
      </c>
      <c r="J171" s="77">
        <v>0.48399999999999999</v>
      </c>
      <c r="K171" s="77">
        <v>0.48399999999999999</v>
      </c>
      <c r="L171" s="77">
        <v>0.48399999999999999</v>
      </c>
      <c r="M171" s="77">
        <v>0.48399999999999999</v>
      </c>
      <c r="N171" s="77">
        <v>0.48399999999999999</v>
      </c>
      <c r="O171" s="77">
        <v>0.48399999999999999</v>
      </c>
      <c r="P171" s="77">
        <v>0.48399999999999999</v>
      </c>
      <c r="Q171" s="77">
        <v>0.48399999999999999</v>
      </c>
      <c r="R171" s="77">
        <v>0.48399999999999999</v>
      </c>
      <c r="S171" s="77">
        <v>0.48399999999999999</v>
      </c>
      <c r="T171" s="77">
        <v>0.48399999999999999</v>
      </c>
      <c r="U171" s="77">
        <v>0.48399999999999999</v>
      </c>
      <c r="V171" s="77">
        <v>0.48399999999999999</v>
      </c>
      <c r="W171" s="77">
        <v>0.48399999999999999</v>
      </c>
      <c r="X171" s="77">
        <v>0.48399999999999999</v>
      </c>
      <c r="Y171" s="77">
        <v>0.48399999999999999</v>
      </c>
      <c r="Z171" s="77">
        <v>0.48399999999999999</v>
      </c>
      <c r="AA171" s="77">
        <v>0.48399999999999999</v>
      </c>
      <c r="AB171" s="77">
        <v>0.48399999999999999</v>
      </c>
      <c r="AC171" s="77">
        <v>0.48399999999999999</v>
      </c>
      <c r="AD171" s="77">
        <v>0.48399999999999999</v>
      </c>
      <c r="AE171" s="77">
        <v>0.48399999999999999</v>
      </c>
      <c r="AF171" s="77">
        <v>0.48399999999999999</v>
      </c>
      <c r="AG171" s="77"/>
      <c r="AH171" s="77"/>
      <c r="AI171" s="77"/>
      <c r="AJ171" s="77"/>
    </row>
    <row r="172" spans="1:36" ht="13.5" x14ac:dyDescent="0.7">
      <c r="A172" s="77" t="s">
        <v>762</v>
      </c>
      <c r="B172" s="77">
        <v>0.14199999999999999</v>
      </c>
      <c r="C172" s="77">
        <v>0.14199999999999999</v>
      </c>
      <c r="D172" s="77">
        <v>0.14199999999999999</v>
      </c>
      <c r="E172" s="77">
        <v>0.14199999999999999</v>
      </c>
      <c r="F172" s="77">
        <v>0.14199999999999999</v>
      </c>
      <c r="G172" s="77">
        <v>0.14199999999999999</v>
      </c>
      <c r="H172" s="77">
        <v>0.14199999999999999</v>
      </c>
      <c r="I172" s="77">
        <v>0.14199999999999999</v>
      </c>
      <c r="J172" s="77">
        <v>0.14199999999999999</v>
      </c>
      <c r="K172" s="77">
        <v>0.14199999999999999</v>
      </c>
      <c r="L172" s="77">
        <v>0.14199999999999999</v>
      </c>
      <c r="M172" s="77">
        <v>0.14199999999999999</v>
      </c>
      <c r="N172" s="77">
        <v>0.14199999999999999</v>
      </c>
      <c r="O172" s="77">
        <v>0.14199999999999999</v>
      </c>
      <c r="P172" s="77">
        <v>0.14199999999999999</v>
      </c>
      <c r="Q172" s="77">
        <v>0.14199999999999999</v>
      </c>
      <c r="R172" s="77">
        <v>0.14199999999999999</v>
      </c>
      <c r="S172" s="77">
        <v>0.14199999999999999</v>
      </c>
      <c r="T172" s="77">
        <v>0.14199999999999999</v>
      </c>
      <c r="U172" s="77">
        <v>0.14199999999999999</v>
      </c>
      <c r="V172" s="77">
        <v>0.14199999999999999</v>
      </c>
      <c r="W172" s="77">
        <v>0.14199999999999999</v>
      </c>
      <c r="X172" s="77">
        <v>0.14199999999999999</v>
      </c>
      <c r="Y172" s="77">
        <v>0.14199999999999999</v>
      </c>
      <c r="Z172" s="77">
        <v>0.14199999999999999</v>
      </c>
      <c r="AA172" s="77">
        <v>0.14199999999999999</v>
      </c>
      <c r="AB172" s="77">
        <v>0.14199999999999999</v>
      </c>
      <c r="AC172" s="77">
        <v>0.14199999999999999</v>
      </c>
      <c r="AD172" s="77">
        <v>0.14199999999999999</v>
      </c>
      <c r="AE172" s="77">
        <v>0.14199999999999999</v>
      </c>
      <c r="AF172" s="77">
        <v>0.14199999999999999</v>
      </c>
      <c r="AG172" s="77"/>
      <c r="AH172" s="77"/>
      <c r="AI172" s="77"/>
      <c r="AJ172" s="77"/>
    </row>
    <row r="173" spans="1:36" ht="13.5" x14ac:dyDescent="0.7">
      <c r="A173" s="77" t="s">
        <v>763</v>
      </c>
      <c r="B173" s="77">
        <v>0.56999999999999995</v>
      </c>
      <c r="C173" s="77">
        <v>0.56999999999999995</v>
      </c>
      <c r="D173" s="77">
        <v>0.56999999999999995</v>
      </c>
      <c r="E173" s="77">
        <v>0.56999999999999995</v>
      </c>
      <c r="F173" s="77">
        <v>0.56999999999999995</v>
      </c>
      <c r="G173" s="77">
        <v>0.56999999999999995</v>
      </c>
      <c r="H173" s="77">
        <v>0.56999999999999995</v>
      </c>
      <c r="I173" s="77">
        <v>0.56999999999999995</v>
      </c>
      <c r="J173" s="77">
        <v>0.56999999999999995</v>
      </c>
      <c r="K173" s="77">
        <v>0.56999999999999995</v>
      </c>
      <c r="L173" s="77">
        <v>0.56999999999999995</v>
      </c>
      <c r="M173" s="77">
        <v>0.56999999999999995</v>
      </c>
      <c r="N173" s="77">
        <v>0.56999999999999995</v>
      </c>
      <c r="O173" s="77">
        <v>0.56999999999999995</v>
      </c>
      <c r="P173" s="77">
        <v>0.56999999999999995</v>
      </c>
      <c r="Q173" s="77">
        <v>0.56999999999999995</v>
      </c>
      <c r="R173" s="77">
        <v>0.56999999999999995</v>
      </c>
      <c r="S173" s="77">
        <v>0.56999999999999995</v>
      </c>
      <c r="T173" s="77">
        <v>0.56999999999999995</v>
      </c>
      <c r="U173" s="77">
        <v>0.56999999999999995</v>
      </c>
      <c r="V173" s="77">
        <v>0.56999999999999995</v>
      </c>
      <c r="W173" s="77">
        <v>0.56999999999999995</v>
      </c>
      <c r="X173" s="77">
        <v>0.56999999999999995</v>
      </c>
      <c r="Y173" s="77">
        <v>0.56999999999999995</v>
      </c>
      <c r="Z173" s="77">
        <v>0.56999999999999995</v>
      </c>
      <c r="AA173" s="77">
        <v>0.56999999999999995</v>
      </c>
      <c r="AB173" s="77">
        <v>0.56999999999999995</v>
      </c>
      <c r="AC173" s="77">
        <v>0.56999999999999995</v>
      </c>
      <c r="AD173" s="77">
        <v>0.56999999999999995</v>
      </c>
      <c r="AE173" s="77">
        <v>0.56999999999999995</v>
      </c>
      <c r="AF173" s="77">
        <v>0.56999999999999995</v>
      </c>
      <c r="AG173" s="77"/>
      <c r="AH173" s="77"/>
      <c r="AI173" s="77"/>
      <c r="AJ173" s="77"/>
    </row>
    <row r="174" spans="1:36" ht="13.5" x14ac:dyDescent="0.7">
      <c r="A174" s="77" t="s">
        <v>764</v>
      </c>
      <c r="B174" s="77">
        <v>0.627</v>
      </c>
      <c r="C174" s="77">
        <v>0.627</v>
      </c>
      <c r="D174" s="77">
        <v>0.627</v>
      </c>
      <c r="E174" s="77">
        <v>0.627</v>
      </c>
      <c r="F174" s="77">
        <v>0.627</v>
      </c>
      <c r="G174" s="77">
        <v>0.627</v>
      </c>
      <c r="H174" s="77">
        <v>0.627</v>
      </c>
      <c r="I174" s="77">
        <v>0.627</v>
      </c>
      <c r="J174" s="77">
        <v>0.627</v>
      </c>
      <c r="K174" s="77">
        <v>0.627</v>
      </c>
      <c r="L174" s="77">
        <v>0.627</v>
      </c>
      <c r="M174" s="77">
        <v>0.627</v>
      </c>
      <c r="N174" s="77">
        <v>0.627</v>
      </c>
      <c r="O174" s="77">
        <v>0.627</v>
      </c>
      <c r="P174" s="77">
        <v>0.627</v>
      </c>
      <c r="Q174" s="77">
        <v>0.627</v>
      </c>
      <c r="R174" s="77">
        <v>0.627</v>
      </c>
      <c r="S174" s="77">
        <v>0.627</v>
      </c>
      <c r="T174" s="77">
        <v>0.627</v>
      </c>
      <c r="U174" s="77">
        <v>0.627</v>
      </c>
      <c r="V174" s="77">
        <v>0.627</v>
      </c>
      <c r="W174" s="77">
        <v>0.627</v>
      </c>
      <c r="X174" s="77">
        <v>0.627</v>
      </c>
      <c r="Y174" s="77">
        <v>0.627</v>
      </c>
      <c r="Z174" s="77">
        <v>0.627</v>
      </c>
      <c r="AA174" s="77">
        <v>0.627</v>
      </c>
      <c r="AB174" s="77">
        <v>0.627</v>
      </c>
      <c r="AC174" s="77">
        <v>0.627</v>
      </c>
      <c r="AD174" s="77">
        <v>0.627</v>
      </c>
      <c r="AE174" s="77">
        <v>0.627</v>
      </c>
      <c r="AF174" s="77">
        <v>0.627</v>
      </c>
      <c r="AG174" s="77"/>
      <c r="AH174" s="77"/>
      <c r="AI174" s="77"/>
      <c r="AJ174" s="77"/>
    </row>
    <row r="175" spans="1:36" ht="13.5" x14ac:dyDescent="0.7">
      <c r="A175" s="77" t="s">
        <v>765</v>
      </c>
      <c r="B175" s="77">
        <v>0.92400000000000004</v>
      </c>
      <c r="C175" s="77">
        <v>0.92400000000000004</v>
      </c>
      <c r="D175" s="77">
        <v>0.92400000000000004</v>
      </c>
      <c r="E175" s="77">
        <v>0.92400000000000004</v>
      </c>
      <c r="F175" s="77">
        <v>0.92400000000000004</v>
      </c>
      <c r="G175" s="77">
        <v>0.92400000000000004</v>
      </c>
      <c r="H175" s="77">
        <v>0.92400000000000004</v>
      </c>
      <c r="I175" s="77">
        <v>0.92400000000000004</v>
      </c>
      <c r="J175" s="77">
        <v>0.92400000000000004</v>
      </c>
      <c r="K175" s="77">
        <v>0.92400000000000004</v>
      </c>
      <c r="L175" s="77">
        <v>0.92400000000000004</v>
      </c>
      <c r="M175" s="77">
        <v>0.92400000000000004</v>
      </c>
      <c r="N175" s="77">
        <v>0.92400000000000004</v>
      </c>
      <c r="O175" s="77">
        <v>0.92400000000000004</v>
      </c>
      <c r="P175" s="77">
        <v>0.92400000000000004</v>
      </c>
      <c r="Q175" s="77">
        <v>0.92400000000000004</v>
      </c>
      <c r="R175" s="77">
        <v>0.92400000000000004</v>
      </c>
      <c r="S175" s="77">
        <v>0.92400000000000004</v>
      </c>
      <c r="T175" s="77">
        <v>0.92400000000000004</v>
      </c>
      <c r="U175" s="77">
        <v>0.92400000000000004</v>
      </c>
      <c r="V175" s="77">
        <v>0.92400000000000004</v>
      </c>
      <c r="W175" s="77">
        <v>0.92400000000000004</v>
      </c>
      <c r="X175" s="77">
        <v>0.92400000000000004</v>
      </c>
      <c r="Y175" s="77">
        <v>0.92400000000000004</v>
      </c>
      <c r="Z175" s="77">
        <v>0.92400000000000004</v>
      </c>
      <c r="AA175" s="77">
        <v>0.92400000000000004</v>
      </c>
      <c r="AB175" s="77">
        <v>0.92400000000000004</v>
      </c>
      <c r="AC175" s="77">
        <v>0.92400000000000004</v>
      </c>
      <c r="AD175" s="77">
        <v>0.92400000000000004</v>
      </c>
      <c r="AE175" s="77">
        <v>0.92400000000000004</v>
      </c>
      <c r="AF175" s="77">
        <v>0.92400000000000004</v>
      </c>
      <c r="AG175" s="77"/>
      <c r="AH175" s="77"/>
      <c r="AI175" s="77"/>
      <c r="AJ175" s="77"/>
    </row>
    <row r="176" spans="1:36" ht="13.5" x14ac:dyDescent="0.7">
      <c r="A176" s="77" t="s">
        <v>766</v>
      </c>
      <c r="B176" s="77">
        <v>0</v>
      </c>
      <c r="C176" s="77">
        <v>0</v>
      </c>
      <c r="D176" s="77">
        <v>0</v>
      </c>
      <c r="E176" s="77">
        <v>0</v>
      </c>
      <c r="F176" s="77">
        <v>0</v>
      </c>
      <c r="G176" s="77">
        <v>0</v>
      </c>
      <c r="H176" s="77">
        <v>0</v>
      </c>
      <c r="I176" s="77">
        <v>0</v>
      </c>
      <c r="J176" s="77">
        <v>0</v>
      </c>
      <c r="K176" s="124">
        <v>0</v>
      </c>
      <c r="L176" s="124">
        <v>0</v>
      </c>
      <c r="M176" s="124">
        <v>0</v>
      </c>
      <c r="N176" s="124">
        <v>0</v>
      </c>
      <c r="O176" s="124">
        <v>0</v>
      </c>
      <c r="P176" s="124">
        <v>0</v>
      </c>
      <c r="Q176" s="124">
        <v>0</v>
      </c>
      <c r="R176" s="124">
        <v>0</v>
      </c>
      <c r="S176" s="124">
        <v>0</v>
      </c>
      <c r="T176" s="124">
        <v>0</v>
      </c>
      <c r="U176" s="124">
        <v>0</v>
      </c>
      <c r="V176" s="124">
        <v>0</v>
      </c>
      <c r="W176" s="124">
        <v>0</v>
      </c>
      <c r="X176" s="124">
        <v>0</v>
      </c>
      <c r="Y176" s="124">
        <v>0</v>
      </c>
      <c r="Z176" s="124">
        <v>0</v>
      </c>
      <c r="AA176" s="124">
        <v>0</v>
      </c>
      <c r="AB176" s="124">
        <v>0</v>
      </c>
      <c r="AC176" s="124">
        <v>0</v>
      </c>
      <c r="AD176" s="124">
        <v>0</v>
      </c>
      <c r="AE176" s="124">
        <v>0</v>
      </c>
      <c r="AF176" s="124">
        <v>0</v>
      </c>
      <c r="AG176" s="124"/>
      <c r="AH176" s="124"/>
      <c r="AI176" s="124"/>
      <c r="AJ176" s="124"/>
    </row>
    <row r="177" spans="1:36" ht="13.5" x14ac:dyDescent="0.7">
      <c r="A177" s="77" t="s">
        <v>767</v>
      </c>
      <c r="B177" s="77">
        <v>0.92400000000000004</v>
      </c>
      <c r="C177" s="77">
        <v>0.92400000000000004</v>
      </c>
      <c r="D177" s="77">
        <v>0.92400000000000004</v>
      </c>
      <c r="E177" s="77">
        <v>0.92400000000000004</v>
      </c>
      <c r="F177" s="77">
        <v>0.92400000000000004</v>
      </c>
      <c r="G177" s="77">
        <v>0.92400000000000004</v>
      </c>
      <c r="H177" s="77">
        <v>0.92400000000000004</v>
      </c>
      <c r="I177" s="77">
        <v>0.92400000000000004</v>
      </c>
      <c r="J177" s="77">
        <v>0.92400000000000004</v>
      </c>
      <c r="K177" s="77">
        <v>0.92400000000000004</v>
      </c>
      <c r="L177" s="77">
        <v>0.92400000000000004</v>
      </c>
      <c r="M177" s="77">
        <v>0.92400000000000004</v>
      </c>
      <c r="N177" s="77">
        <v>0.92400000000000004</v>
      </c>
      <c r="O177" s="77">
        <v>0.92400000000000004</v>
      </c>
      <c r="P177" s="77">
        <v>0.92400000000000004</v>
      </c>
      <c r="Q177" s="77">
        <v>0.92400000000000004</v>
      </c>
      <c r="R177" s="77">
        <v>0.92400000000000004</v>
      </c>
      <c r="S177" s="77">
        <v>0.92400000000000004</v>
      </c>
      <c r="T177" s="77">
        <v>0.92400000000000004</v>
      </c>
      <c r="U177" s="77">
        <v>0.92400000000000004</v>
      </c>
      <c r="V177" s="77">
        <v>0.92400000000000004</v>
      </c>
      <c r="W177" s="77">
        <v>0.92400000000000004</v>
      </c>
      <c r="X177" s="77">
        <v>0.92400000000000004</v>
      </c>
      <c r="Y177" s="77">
        <v>0.92400000000000004</v>
      </c>
      <c r="Z177" s="77">
        <v>0.92400000000000004</v>
      </c>
      <c r="AA177" s="77">
        <v>0.92400000000000004</v>
      </c>
      <c r="AB177" s="77">
        <v>0.92400000000000004</v>
      </c>
      <c r="AC177" s="77">
        <v>0.92400000000000004</v>
      </c>
      <c r="AD177" s="77">
        <v>0.92400000000000004</v>
      </c>
      <c r="AE177" s="77">
        <v>0.92400000000000004</v>
      </c>
      <c r="AF177" s="77">
        <v>0.92400000000000004</v>
      </c>
      <c r="AG177" s="77"/>
      <c r="AH177" s="77"/>
      <c r="AI177" s="77"/>
      <c r="AJ177" s="77"/>
    </row>
    <row r="178" spans="1:36" ht="13.5" x14ac:dyDescent="0.7">
      <c r="A178" s="77" t="s">
        <v>768</v>
      </c>
      <c r="B178" s="77">
        <v>0.40699999999999997</v>
      </c>
      <c r="C178" s="77">
        <v>0.40699999999999997</v>
      </c>
      <c r="D178" s="77">
        <v>0.40699999999999997</v>
      </c>
      <c r="E178" s="77">
        <v>0.40699999999999997</v>
      </c>
      <c r="F178" s="77">
        <v>0.40699999999999997</v>
      </c>
      <c r="G178" s="77">
        <v>0.40699999999999997</v>
      </c>
      <c r="H178" s="77">
        <v>0.40699999999999997</v>
      </c>
      <c r="I178" s="77">
        <v>0.40699999999999997</v>
      </c>
      <c r="J178" s="77">
        <v>0.40699999999999997</v>
      </c>
      <c r="K178" s="77">
        <v>0.40699999999999997</v>
      </c>
      <c r="L178" s="77">
        <v>0.40699999999999997</v>
      </c>
      <c r="M178" s="77">
        <v>0.40699999999999997</v>
      </c>
      <c r="N178" s="77">
        <v>0.40699999999999997</v>
      </c>
      <c r="O178" s="77">
        <v>0.40699999999999997</v>
      </c>
      <c r="P178" s="77">
        <v>0.40699999999999997</v>
      </c>
      <c r="Q178" s="77">
        <v>0.40699999999999997</v>
      </c>
      <c r="R178" s="77">
        <v>0.40699999999999997</v>
      </c>
      <c r="S178" s="77">
        <v>0.40699999999999997</v>
      </c>
      <c r="T178" s="77">
        <v>0.40699999999999997</v>
      </c>
      <c r="U178" s="77">
        <v>0.40699999999999997</v>
      </c>
      <c r="V178" s="77">
        <v>0.40699999999999997</v>
      </c>
      <c r="W178" s="77">
        <v>0.40699999999999997</v>
      </c>
      <c r="X178" s="77">
        <v>0.40699999999999997</v>
      </c>
      <c r="Y178" s="77">
        <v>0.40699999999999997</v>
      </c>
      <c r="Z178" s="77">
        <v>0.40699999999999997</v>
      </c>
      <c r="AA178" s="77">
        <v>0.40699999999999997</v>
      </c>
      <c r="AB178" s="77">
        <v>0.40699999999999997</v>
      </c>
      <c r="AC178" s="77">
        <v>0.40699999999999997</v>
      </c>
      <c r="AD178" s="77">
        <v>0.40699999999999997</v>
      </c>
      <c r="AE178" s="77">
        <v>0.40699999999999997</v>
      </c>
      <c r="AF178" s="77">
        <v>0.40699999999999997</v>
      </c>
      <c r="AG178" s="77"/>
      <c r="AH178" s="77"/>
      <c r="AI178" s="77"/>
      <c r="AJ178" s="77"/>
    </row>
    <row r="179" spans="1:36" ht="13.5" x14ac:dyDescent="0.7">
      <c r="A179" s="77" t="s">
        <v>769</v>
      </c>
      <c r="B179" s="77">
        <v>0</v>
      </c>
      <c r="C179" s="77">
        <v>0</v>
      </c>
      <c r="D179" s="77">
        <v>0</v>
      </c>
      <c r="E179" s="77">
        <v>0</v>
      </c>
      <c r="F179" s="77">
        <v>0</v>
      </c>
      <c r="G179" s="77">
        <v>0</v>
      </c>
      <c r="H179" s="77">
        <v>0</v>
      </c>
      <c r="I179" s="77">
        <v>0</v>
      </c>
      <c r="J179" s="77">
        <v>0</v>
      </c>
      <c r="K179" s="77">
        <v>0</v>
      </c>
      <c r="L179" s="77">
        <v>0</v>
      </c>
      <c r="M179" s="77">
        <v>0</v>
      </c>
      <c r="N179" s="77">
        <v>0</v>
      </c>
      <c r="O179" s="77">
        <v>0</v>
      </c>
      <c r="P179" s="77">
        <v>0</v>
      </c>
      <c r="Q179" s="77">
        <v>0</v>
      </c>
      <c r="R179" s="77">
        <v>0</v>
      </c>
      <c r="S179" s="77">
        <v>0</v>
      </c>
      <c r="T179" s="77">
        <v>0</v>
      </c>
      <c r="U179" s="77">
        <v>0</v>
      </c>
      <c r="V179" s="77">
        <v>0</v>
      </c>
      <c r="W179" s="77">
        <v>0</v>
      </c>
      <c r="X179" s="77">
        <v>0</v>
      </c>
      <c r="Y179" s="77">
        <v>0</v>
      </c>
      <c r="Z179" s="77">
        <v>0</v>
      </c>
      <c r="AA179" s="77">
        <v>0</v>
      </c>
      <c r="AB179" s="77">
        <v>0</v>
      </c>
      <c r="AC179" s="77">
        <v>0</v>
      </c>
      <c r="AD179" s="77">
        <v>0</v>
      </c>
      <c r="AE179" s="77">
        <v>0</v>
      </c>
      <c r="AF179" s="77">
        <v>0</v>
      </c>
      <c r="AG179" s="77"/>
      <c r="AH179" s="77"/>
      <c r="AI179" s="77"/>
      <c r="AJ179" s="77"/>
    </row>
    <row r="180" spans="1:36" ht="13.5" x14ac:dyDescent="0.7">
      <c r="A180" s="77" t="s">
        <v>770</v>
      </c>
      <c r="B180" s="77">
        <v>0.44800000000000001</v>
      </c>
      <c r="C180" s="77">
        <v>0.44800000000000001</v>
      </c>
      <c r="D180" s="77">
        <v>0.44800000000000001</v>
      </c>
      <c r="E180" s="77">
        <v>0.44800000000000001</v>
      </c>
      <c r="F180" s="77">
        <v>0.44800000000000001</v>
      </c>
      <c r="G180" s="77">
        <v>0.44800000000000001</v>
      </c>
      <c r="H180" s="77">
        <v>0.44800000000000001</v>
      </c>
      <c r="I180" s="77">
        <v>0.44800000000000001</v>
      </c>
      <c r="J180" s="77">
        <v>0.44800000000000001</v>
      </c>
      <c r="K180" s="77">
        <v>0.44800000000000001</v>
      </c>
      <c r="L180" s="77">
        <v>0.44800000000000001</v>
      </c>
      <c r="M180" s="77">
        <v>0.44800000000000001</v>
      </c>
      <c r="N180" s="77">
        <v>0.44800000000000001</v>
      </c>
      <c r="O180" s="77">
        <v>0.44800000000000001</v>
      </c>
      <c r="P180" s="77">
        <v>0.44800000000000001</v>
      </c>
      <c r="Q180" s="77">
        <v>0.44800000000000001</v>
      </c>
      <c r="R180" s="77">
        <v>0.44800000000000001</v>
      </c>
      <c r="S180" s="77">
        <v>0.44800000000000001</v>
      </c>
      <c r="T180" s="77">
        <v>0.44800000000000001</v>
      </c>
      <c r="U180" s="77">
        <v>0.44800000000000001</v>
      </c>
      <c r="V180" s="77">
        <v>0.44800000000000001</v>
      </c>
      <c r="W180" s="77">
        <v>0.44800000000000001</v>
      </c>
      <c r="X180" s="77">
        <v>0.44800000000000001</v>
      </c>
      <c r="Y180" s="77">
        <v>0.44800000000000001</v>
      </c>
      <c r="Z180" s="77">
        <v>0.44800000000000001</v>
      </c>
      <c r="AA180" s="77">
        <v>0.44800000000000001</v>
      </c>
      <c r="AB180" s="77">
        <v>0.44800000000000001</v>
      </c>
      <c r="AC180" s="77">
        <v>0.44800000000000001</v>
      </c>
      <c r="AD180" s="77">
        <v>0.44800000000000001</v>
      </c>
      <c r="AE180" s="77">
        <v>0.44800000000000001</v>
      </c>
      <c r="AF180" s="77">
        <v>0.44800000000000001</v>
      </c>
      <c r="AG180" s="77"/>
      <c r="AH180" s="77"/>
      <c r="AI180" s="77"/>
      <c r="AJ180" s="77"/>
    </row>
    <row r="181" spans="1:36" ht="13.5" x14ac:dyDescent="0.7">
      <c r="A181" s="77" t="s">
        <v>771</v>
      </c>
      <c r="B181" s="77">
        <v>0.35299999999999998</v>
      </c>
      <c r="C181" s="77">
        <v>0.35299999999999998</v>
      </c>
      <c r="D181" s="77">
        <v>0.35299999999999998</v>
      </c>
      <c r="E181" s="77">
        <v>0.35299999999999998</v>
      </c>
      <c r="F181" s="77">
        <v>0.35299999999999998</v>
      </c>
      <c r="G181" s="77">
        <v>0.35299999999999998</v>
      </c>
      <c r="H181" s="77">
        <v>0.35299999999999998</v>
      </c>
      <c r="I181" s="77">
        <v>0.35299999999999998</v>
      </c>
      <c r="J181" s="77">
        <v>0.35299999999999998</v>
      </c>
      <c r="K181" s="77">
        <v>0.35299999999999998</v>
      </c>
      <c r="L181" s="77">
        <v>0.35299999999999998</v>
      </c>
      <c r="M181" s="77">
        <v>0.35299999999999998</v>
      </c>
      <c r="N181" s="77">
        <v>0.35299999999999998</v>
      </c>
      <c r="O181" s="77">
        <v>0.35299999999999998</v>
      </c>
      <c r="P181" s="77">
        <v>0.35299999999999998</v>
      </c>
      <c r="Q181" s="77">
        <v>0.35299999999999998</v>
      </c>
      <c r="R181" s="77">
        <v>0.35299999999999998</v>
      </c>
      <c r="S181" s="77">
        <v>0.35299999999999998</v>
      </c>
      <c r="T181" s="77">
        <v>0.35299999999999998</v>
      </c>
      <c r="U181" s="77">
        <v>0.35299999999999998</v>
      </c>
      <c r="V181" s="77">
        <v>0.35299999999999998</v>
      </c>
      <c r="W181" s="77">
        <v>0.35299999999999998</v>
      </c>
      <c r="X181" s="77">
        <v>0.35299999999999998</v>
      </c>
      <c r="Y181" s="77">
        <v>0.35299999999999998</v>
      </c>
      <c r="Z181" s="77">
        <v>0.35299999999999998</v>
      </c>
      <c r="AA181" s="77">
        <v>0.35299999999999998</v>
      </c>
      <c r="AB181" s="77">
        <v>0.35299999999999998</v>
      </c>
      <c r="AC181" s="77">
        <v>0.35299999999999998</v>
      </c>
      <c r="AD181" s="77">
        <v>0.35299999999999998</v>
      </c>
      <c r="AE181" s="77">
        <v>0.35299999999999998</v>
      </c>
      <c r="AF181" s="77">
        <v>0.35299999999999998</v>
      </c>
      <c r="AG181" s="77"/>
      <c r="AH181" s="77"/>
      <c r="AI181" s="77"/>
      <c r="AJ181" s="77"/>
    </row>
    <row r="182" spans="1:36" ht="13.5" x14ac:dyDescent="0.7">
      <c r="A182" s="77" t="s">
        <v>772</v>
      </c>
      <c r="B182" s="77">
        <v>0</v>
      </c>
      <c r="C182" s="77">
        <v>0</v>
      </c>
      <c r="D182" s="77">
        <v>0</v>
      </c>
      <c r="E182" s="77">
        <v>0</v>
      </c>
      <c r="F182" s="77">
        <v>0</v>
      </c>
      <c r="G182" s="77">
        <v>0</v>
      </c>
      <c r="H182" s="77">
        <v>0</v>
      </c>
      <c r="I182" s="77">
        <v>0</v>
      </c>
      <c r="J182" s="77">
        <v>0</v>
      </c>
      <c r="K182" s="77">
        <v>0</v>
      </c>
      <c r="L182" s="77">
        <v>0</v>
      </c>
      <c r="M182" s="77">
        <v>0</v>
      </c>
      <c r="N182" s="77">
        <v>0</v>
      </c>
      <c r="O182" s="77">
        <v>0</v>
      </c>
      <c r="P182" s="77">
        <v>0</v>
      </c>
      <c r="Q182" s="77">
        <v>0</v>
      </c>
      <c r="R182" s="77">
        <v>0</v>
      </c>
      <c r="S182" s="77">
        <v>0</v>
      </c>
      <c r="T182" s="77">
        <v>0</v>
      </c>
      <c r="U182" s="77">
        <v>0</v>
      </c>
      <c r="V182" s="77">
        <v>0</v>
      </c>
      <c r="W182" s="77">
        <v>0</v>
      </c>
      <c r="X182" s="77">
        <v>0</v>
      </c>
      <c r="Y182" s="77">
        <v>0</v>
      </c>
      <c r="Z182" s="77">
        <v>0</v>
      </c>
      <c r="AA182" s="77">
        <v>0</v>
      </c>
      <c r="AB182" s="77">
        <v>0</v>
      </c>
      <c r="AC182" s="77">
        <v>0</v>
      </c>
      <c r="AD182" s="77">
        <v>0</v>
      </c>
      <c r="AE182" s="77">
        <v>0</v>
      </c>
      <c r="AF182" s="77">
        <v>0</v>
      </c>
      <c r="AG182" s="77"/>
      <c r="AH182" s="77"/>
      <c r="AI182" s="77"/>
      <c r="AJ182" s="77"/>
    </row>
    <row r="183" spans="1:36" ht="13.5" x14ac:dyDescent="0.7">
      <c r="A183" s="77" t="s">
        <v>773</v>
      </c>
      <c r="B183" s="77">
        <v>0.40100000000000002</v>
      </c>
      <c r="C183" s="77">
        <v>0.40400000000000003</v>
      </c>
      <c r="D183" s="77">
        <v>0.40699999999999997</v>
      </c>
      <c r="E183" s="77">
        <v>0.41</v>
      </c>
      <c r="F183" s="77">
        <v>0.41299999999999998</v>
      </c>
      <c r="G183" s="77">
        <v>0.41499999999999998</v>
      </c>
      <c r="H183" s="77">
        <v>0.41799999999999998</v>
      </c>
      <c r="I183" s="77">
        <v>0.42099999999999999</v>
      </c>
      <c r="J183" s="77">
        <v>0.42399999999999999</v>
      </c>
      <c r="K183" s="77">
        <v>0.42699999999999999</v>
      </c>
      <c r="L183" s="77">
        <v>0.43</v>
      </c>
      <c r="M183" s="77">
        <v>0.43099999999999999</v>
      </c>
      <c r="N183" s="77">
        <v>0.43099999999999999</v>
      </c>
      <c r="O183" s="77">
        <v>0.432</v>
      </c>
      <c r="P183" s="77">
        <v>0.433</v>
      </c>
      <c r="Q183" s="77">
        <v>0.434</v>
      </c>
      <c r="R183" s="77">
        <v>0.434</v>
      </c>
      <c r="S183" s="77">
        <v>0.435</v>
      </c>
      <c r="T183" s="77">
        <v>0.436</v>
      </c>
      <c r="U183" s="77">
        <v>0.437</v>
      </c>
      <c r="V183" s="77">
        <v>0.437</v>
      </c>
      <c r="W183" s="77">
        <v>0.438</v>
      </c>
      <c r="X183" s="77">
        <v>0.439</v>
      </c>
      <c r="Y183" s="77">
        <v>0.44</v>
      </c>
      <c r="Z183" s="77">
        <v>0.44</v>
      </c>
      <c r="AA183" s="77">
        <v>0.441</v>
      </c>
      <c r="AB183" s="77">
        <v>0.442</v>
      </c>
      <c r="AC183" s="77">
        <v>0.443</v>
      </c>
      <c r="AD183" s="77">
        <v>0.443</v>
      </c>
      <c r="AE183" s="77">
        <v>0.44400000000000001</v>
      </c>
      <c r="AF183" s="77">
        <v>0.44500000000000001</v>
      </c>
      <c r="AG183" s="77"/>
      <c r="AH183" s="77"/>
      <c r="AI183" s="77"/>
      <c r="AJ183" s="77"/>
    </row>
    <row r="184" spans="1:36" ht="13.5" x14ac:dyDescent="0.7">
      <c r="A184" s="77" t="s">
        <v>774</v>
      </c>
      <c r="B184" s="77">
        <v>0.24199999999999999</v>
      </c>
      <c r="C184" s="77">
        <v>0.24199999999999999</v>
      </c>
      <c r="D184" s="77">
        <v>0.24199999999999999</v>
      </c>
      <c r="E184" s="77">
        <v>0.24199999999999999</v>
      </c>
      <c r="F184" s="77">
        <v>0.24199999999999999</v>
      </c>
      <c r="G184" s="77">
        <v>0.24199999999999999</v>
      </c>
      <c r="H184" s="77">
        <v>0.24199999999999999</v>
      </c>
      <c r="I184" s="77">
        <v>0.24199999999999999</v>
      </c>
      <c r="J184" s="77">
        <v>0.24199999999999999</v>
      </c>
      <c r="K184" s="77">
        <v>0.24199999999999999</v>
      </c>
      <c r="L184" s="77">
        <v>0.24199999999999999</v>
      </c>
      <c r="M184" s="77">
        <v>0.24199999999999999</v>
      </c>
      <c r="N184" s="77">
        <v>0.24199999999999999</v>
      </c>
      <c r="O184" s="77">
        <v>0.24199999999999999</v>
      </c>
      <c r="P184" s="77">
        <v>0.24199999999999999</v>
      </c>
      <c r="Q184" s="77">
        <v>0.24199999999999999</v>
      </c>
      <c r="R184" s="77">
        <v>0.24199999999999999</v>
      </c>
      <c r="S184" s="77">
        <v>0.24199999999999999</v>
      </c>
      <c r="T184" s="77">
        <v>0.24199999999999999</v>
      </c>
      <c r="U184" s="77">
        <v>0.24199999999999999</v>
      </c>
      <c r="V184" s="77">
        <v>0.24199999999999999</v>
      </c>
      <c r="W184" s="77">
        <v>0.24199999999999999</v>
      </c>
      <c r="X184" s="77">
        <v>0.24199999999999999</v>
      </c>
      <c r="Y184" s="77">
        <v>0.24199999999999999</v>
      </c>
      <c r="Z184" s="77">
        <v>0.24199999999999999</v>
      </c>
      <c r="AA184" s="77">
        <v>0.24199999999999999</v>
      </c>
      <c r="AB184" s="77">
        <v>0.24199999999999999</v>
      </c>
      <c r="AC184" s="77">
        <v>0.24199999999999999</v>
      </c>
      <c r="AD184" s="77">
        <v>0.24199999999999999</v>
      </c>
      <c r="AE184" s="77">
        <v>0.24199999999999999</v>
      </c>
      <c r="AF184" s="77">
        <v>0.24199999999999999</v>
      </c>
      <c r="AG184" s="77"/>
      <c r="AH184" s="77"/>
      <c r="AI184" s="77"/>
      <c r="AJ184" s="77"/>
    </row>
    <row r="185" spans="1:36" ht="13.5" x14ac:dyDescent="0.7">
      <c r="A185" s="77" t="s">
        <v>775</v>
      </c>
      <c r="B185" s="77">
        <v>0</v>
      </c>
      <c r="C185" s="77">
        <v>0</v>
      </c>
      <c r="D185" s="77">
        <v>0</v>
      </c>
      <c r="E185" s="77">
        <v>0</v>
      </c>
      <c r="F185" s="77">
        <v>0</v>
      </c>
      <c r="G185" s="77">
        <v>0</v>
      </c>
      <c r="H185" s="77">
        <v>0</v>
      </c>
      <c r="I185" s="77">
        <v>0</v>
      </c>
      <c r="J185" s="77">
        <v>0</v>
      </c>
      <c r="K185" s="77">
        <v>0</v>
      </c>
      <c r="L185" s="77">
        <v>0</v>
      </c>
      <c r="M185" s="77">
        <v>0</v>
      </c>
      <c r="N185" s="77">
        <v>0</v>
      </c>
      <c r="O185" s="77">
        <v>0</v>
      </c>
      <c r="P185" s="77">
        <v>0</v>
      </c>
      <c r="Q185" s="77">
        <v>0</v>
      </c>
      <c r="R185" s="77">
        <v>0</v>
      </c>
      <c r="S185" s="77">
        <v>0</v>
      </c>
      <c r="T185" s="77">
        <v>0</v>
      </c>
      <c r="U185" s="77">
        <v>0</v>
      </c>
      <c r="V185" s="77">
        <v>0</v>
      </c>
      <c r="W185" s="77">
        <v>0</v>
      </c>
      <c r="X185" s="77">
        <v>0</v>
      </c>
      <c r="Y185" s="77">
        <v>0</v>
      </c>
      <c r="Z185" s="77">
        <v>0</v>
      </c>
      <c r="AA185" s="77">
        <v>0</v>
      </c>
      <c r="AB185" s="77">
        <v>0</v>
      </c>
      <c r="AC185" s="77">
        <v>0</v>
      </c>
      <c r="AD185" s="77">
        <v>0</v>
      </c>
      <c r="AE185" s="77">
        <v>0</v>
      </c>
      <c r="AF185" s="77">
        <v>0</v>
      </c>
      <c r="AG185" s="77"/>
      <c r="AH185" s="77"/>
      <c r="AI185" s="77"/>
      <c r="AJ185" s="77"/>
    </row>
    <row r="186" spans="1:36" ht="13.5" x14ac:dyDescent="0.7">
      <c r="A186" s="77" t="s">
        <v>776</v>
      </c>
      <c r="B186" s="77">
        <v>0.24299999999999999</v>
      </c>
      <c r="C186" s="77">
        <v>0.245</v>
      </c>
      <c r="D186" s="77">
        <v>0.247</v>
      </c>
      <c r="E186" s="77">
        <v>0.249</v>
      </c>
      <c r="F186" s="77">
        <v>0.252</v>
      </c>
      <c r="G186" s="77">
        <v>0.254</v>
      </c>
      <c r="H186" s="77">
        <v>0.25600000000000001</v>
      </c>
      <c r="I186" s="77">
        <v>0.25900000000000001</v>
      </c>
      <c r="J186" s="77">
        <v>0.26100000000000001</v>
      </c>
      <c r="K186" s="77">
        <v>0.26300000000000001</v>
      </c>
      <c r="L186" s="77">
        <v>0.26600000000000001</v>
      </c>
      <c r="M186" s="77">
        <v>0.26700000000000002</v>
      </c>
      <c r="N186" s="77">
        <v>0.26800000000000002</v>
      </c>
      <c r="O186" s="77">
        <v>0.26900000000000002</v>
      </c>
      <c r="P186" s="77">
        <v>0.27</v>
      </c>
      <c r="Q186" s="77">
        <v>0.27100000000000002</v>
      </c>
      <c r="R186" s="77">
        <v>0.27200000000000002</v>
      </c>
      <c r="S186" s="77">
        <v>0.27300000000000002</v>
      </c>
      <c r="T186" s="77">
        <v>0.27400000000000002</v>
      </c>
      <c r="U186" s="77">
        <v>0.27500000000000002</v>
      </c>
      <c r="V186" s="77">
        <v>0.27600000000000002</v>
      </c>
      <c r="W186" s="77">
        <v>0.27700000000000002</v>
      </c>
      <c r="X186" s="77">
        <v>0.27800000000000002</v>
      </c>
      <c r="Y186" s="77">
        <v>0.27900000000000003</v>
      </c>
      <c r="Z186" s="77">
        <v>0.28000000000000003</v>
      </c>
      <c r="AA186" s="77">
        <v>0.28100000000000003</v>
      </c>
      <c r="AB186" s="77">
        <v>0.28199999999999997</v>
      </c>
      <c r="AC186" s="77">
        <v>0.28299999999999997</v>
      </c>
      <c r="AD186" s="77">
        <v>0.28399999999999997</v>
      </c>
      <c r="AE186" s="77">
        <v>0.28499999999999998</v>
      </c>
      <c r="AF186" s="77">
        <v>0.28599999999999998</v>
      </c>
      <c r="AG186" s="77"/>
      <c r="AH186" s="77"/>
      <c r="AI186" s="77"/>
      <c r="AJ186" s="77"/>
    </row>
    <row r="187" spans="1:36" ht="13.5" x14ac:dyDescent="0.7">
      <c r="A187" s="77" t="s">
        <v>777</v>
      </c>
      <c r="B187" s="77">
        <v>0.20599999999999999</v>
      </c>
      <c r="C187" s="77">
        <v>0.20599999999999999</v>
      </c>
      <c r="D187" s="77">
        <v>0.20599999999999999</v>
      </c>
      <c r="E187" s="77">
        <v>0.20599999999999999</v>
      </c>
      <c r="F187" s="77">
        <v>0.20599999999999999</v>
      </c>
      <c r="G187" s="77">
        <v>0.20599999999999999</v>
      </c>
      <c r="H187" s="77">
        <v>0.20599999999999999</v>
      </c>
      <c r="I187" s="77">
        <v>0.20599999999999999</v>
      </c>
      <c r="J187" s="77">
        <v>0.20599999999999999</v>
      </c>
      <c r="K187" s="77">
        <v>0.20599999999999999</v>
      </c>
      <c r="L187" s="77">
        <v>0.20599999999999999</v>
      </c>
      <c r="M187" s="77">
        <v>0.20599999999999999</v>
      </c>
      <c r="N187" s="77">
        <v>0.20599999999999999</v>
      </c>
      <c r="O187" s="77">
        <v>0.20599999999999999</v>
      </c>
      <c r="P187" s="77">
        <v>0.20599999999999999</v>
      </c>
      <c r="Q187" s="77">
        <v>0.20599999999999999</v>
      </c>
      <c r="R187" s="77">
        <v>0.20599999999999999</v>
      </c>
      <c r="S187" s="77">
        <v>0.20599999999999999</v>
      </c>
      <c r="T187" s="77">
        <v>0.20599999999999999</v>
      </c>
      <c r="U187" s="77">
        <v>0.20599999999999999</v>
      </c>
      <c r="V187" s="77">
        <v>0.20599999999999999</v>
      </c>
      <c r="W187" s="77">
        <v>0.20599999999999999</v>
      </c>
      <c r="X187" s="77">
        <v>0.20599999999999999</v>
      </c>
      <c r="Y187" s="77">
        <v>0.20599999999999999</v>
      </c>
      <c r="Z187" s="77">
        <v>0.20599999999999999</v>
      </c>
      <c r="AA187" s="77">
        <v>0.20599999999999999</v>
      </c>
      <c r="AB187" s="77">
        <v>0.20599999999999999</v>
      </c>
      <c r="AC187" s="77">
        <v>0.20599999999999999</v>
      </c>
      <c r="AD187" s="77">
        <v>0.20599999999999999</v>
      </c>
      <c r="AE187" s="77">
        <v>0.20599999999999999</v>
      </c>
      <c r="AF187" s="77">
        <v>0.20599999999999999</v>
      </c>
      <c r="AG187" s="77"/>
      <c r="AH187" s="77"/>
      <c r="AI187" s="77"/>
      <c r="AJ187" s="77"/>
    </row>
    <row r="188" spans="1:36" ht="13.5" x14ac:dyDescent="0.7">
      <c r="A188" s="77" t="s">
        <v>778</v>
      </c>
      <c r="B188" s="77">
        <v>0</v>
      </c>
      <c r="C188" s="77">
        <v>0</v>
      </c>
      <c r="D188" s="77">
        <v>0</v>
      </c>
      <c r="E188" s="77">
        <v>0</v>
      </c>
      <c r="F188" s="77">
        <v>0</v>
      </c>
      <c r="G188" s="77">
        <v>0</v>
      </c>
      <c r="H188" s="77">
        <v>0</v>
      </c>
      <c r="I188" s="77">
        <v>0</v>
      </c>
      <c r="J188" s="77">
        <v>0</v>
      </c>
      <c r="K188" s="77">
        <v>0</v>
      </c>
      <c r="L188" s="77">
        <v>0</v>
      </c>
      <c r="M188" s="77">
        <v>0</v>
      </c>
      <c r="N188" s="77">
        <v>0</v>
      </c>
      <c r="O188" s="77">
        <v>0</v>
      </c>
      <c r="P188" s="77">
        <v>0</v>
      </c>
      <c r="Q188" s="77">
        <v>0</v>
      </c>
      <c r="R188" s="77">
        <v>0</v>
      </c>
      <c r="S188" s="77">
        <v>0</v>
      </c>
      <c r="T188" s="77">
        <v>0</v>
      </c>
      <c r="U188" s="77">
        <v>0</v>
      </c>
      <c r="V188" s="77">
        <v>0</v>
      </c>
      <c r="W188" s="77">
        <v>0</v>
      </c>
      <c r="X188" s="77">
        <v>0</v>
      </c>
      <c r="Y188" s="77">
        <v>0</v>
      </c>
      <c r="Z188" s="77">
        <v>0</v>
      </c>
      <c r="AA188" s="77">
        <v>0</v>
      </c>
      <c r="AB188" s="77">
        <v>0</v>
      </c>
      <c r="AC188" s="77">
        <v>0</v>
      </c>
      <c r="AD188" s="77">
        <v>0</v>
      </c>
      <c r="AE188" s="77">
        <v>0</v>
      </c>
      <c r="AF188" s="77">
        <v>0</v>
      </c>
      <c r="AG188" s="77"/>
      <c r="AH188" s="77"/>
      <c r="AI188" s="77"/>
      <c r="AJ188" s="77"/>
    </row>
    <row r="189" spans="1:36" ht="13.5" x14ac:dyDescent="0.7">
      <c r="A189" s="77" t="s">
        <v>779</v>
      </c>
      <c r="B189" s="77">
        <v>0.57599999999999996</v>
      </c>
      <c r="C189" s="77">
        <v>0.57599999999999996</v>
      </c>
      <c r="D189" s="77">
        <v>0.57599999999999996</v>
      </c>
      <c r="E189" s="77">
        <v>0.57599999999999996</v>
      </c>
      <c r="F189" s="77">
        <v>0.57599999999999996</v>
      </c>
      <c r="G189" s="77">
        <v>0.57599999999999996</v>
      </c>
      <c r="H189" s="77">
        <v>0.57599999999999996</v>
      </c>
      <c r="I189" s="77">
        <v>0.57599999999999996</v>
      </c>
      <c r="J189" s="77">
        <v>0.57599999999999996</v>
      </c>
      <c r="K189" s="77">
        <v>0.57599999999999996</v>
      </c>
      <c r="L189" s="77">
        <v>0.57599999999999996</v>
      </c>
      <c r="M189" s="77">
        <v>0.57599999999999996</v>
      </c>
      <c r="N189" s="77">
        <v>0.57599999999999996</v>
      </c>
      <c r="O189" s="77">
        <v>0.57599999999999996</v>
      </c>
      <c r="P189" s="77">
        <v>0.57599999999999996</v>
      </c>
      <c r="Q189" s="77">
        <v>0.57599999999999996</v>
      </c>
      <c r="R189" s="77">
        <v>0.57599999999999996</v>
      </c>
      <c r="S189" s="77">
        <v>0.57599999999999996</v>
      </c>
      <c r="T189" s="77">
        <v>0.57599999999999996</v>
      </c>
      <c r="U189" s="77">
        <v>0.57599999999999996</v>
      </c>
      <c r="V189" s="77">
        <v>0.57599999999999996</v>
      </c>
      <c r="W189" s="77">
        <v>0.57599999999999996</v>
      </c>
      <c r="X189" s="77">
        <v>0.57599999999999996</v>
      </c>
      <c r="Y189" s="77">
        <v>0.57599999999999996</v>
      </c>
      <c r="Z189" s="77">
        <v>0.57599999999999996</v>
      </c>
      <c r="AA189" s="77">
        <v>0.57599999999999996</v>
      </c>
      <c r="AB189" s="77">
        <v>0.57599999999999996</v>
      </c>
      <c r="AC189" s="77">
        <v>0.57599999999999996</v>
      </c>
      <c r="AD189" s="77">
        <v>0.57599999999999996</v>
      </c>
      <c r="AE189" s="77">
        <v>0.57599999999999996</v>
      </c>
      <c r="AF189" s="77">
        <v>0.57599999999999996</v>
      </c>
      <c r="AG189" s="77"/>
      <c r="AH189" s="77"/>
      <c r="AI189" s="77"/>
      <c r="AJ189" s="77"/>
    </row>
    <row r="190" spans="1:36" ht="13.5" x14ac:dyDescent="0.7">
      <c r="A190" s="77" t="s">
        <v>780</v>
      </c>
      <c r="B190" s="77">
        <v>0.625</v>
      </c>
      <c r="C190" s="77">
        <v>0.625</v>
      </c>
      <c r="D190" s="77">
        <v>0.625</v>
      </c>
      <c r="E190" s="77">
        <v>0.625</v>
      </c>
      <c r="F190" s="77">
        <v>0.625</v>
      </c>
      <c r="G190" s="77">
        <v>0.625</v>
      </c>
      <c r="H190" s="77">
        <v>0.625</v>
      </c>
      <c r="I190" s="77">
        <v>0.625</v>
      </c>
      <c r="J190" s="77">
        <v>0.625</v>
      </c>
      <c r="K190" s="77">
        <v>0.625</v>
      </c>
      <c r="L190" s="77">
        <v>0.625</v>
      </c>
      <c r="M190" s="77">
        <v>0.625</v>
      </c>
      <c r="N190" s="77">
        <v>0.625</v>
      </c>
      <c r="O190" s="77">
        <v>0.625</v>
      </c>
      <c r="P190" s="77">
        <v>0.625</v>
      </c>
      <c r="Q190" s="77">
        <v>0.625</v>
      </c>
      <c r="R190" s="77">
        <v>0.625</v>
      </c>
      <c r="S190" s="77">
        <v>0.625</v>
      </c>
      <c r="T190" s="77">
        <v>0.625</v>
      </c>
      <c r="U190" s="77">
        <v>0.625</v>
      </c>
      <c r="V190" s="77">
        <v>0.625</v>
      </c>
      <c r="W190" s="77">
        <v>0.625</v>
      </c>
      <c r="X190" s="77">
        <v>0.625</v>
      </c>
      <c r="Y190" s="77">
        <v>0.625</v>
      </c>
      <c r="Z190" s="77">
        <v>0.625</v>
      </c>
      <c r="AA190" s="77">
        <v>0.625</v>
      </c>
      <c r="AB190" s="77">
        <v>0.625</v>
      </c>
      <c r="AC190" s="77">
        <v>0.625</v>
      </c>
      <c r="AD190" s="77">
        <v>0.625</v>
      </c>
      <c r="AE190" s="77">
        <v>0.625</v>
      </c>
      <c r="AF190" s="77">
        <v>0.625</v>
      </c>
      <c r="AG190" s="77"/>
      <c r="AH190" s="77"/>
      <c r="AI190" s="77"/>
      <c r="AJ190" s="77"/>
    </row>
    <row r="191" spans="1:36" ht="13.5" x14ac:dyDescent="0.7">
      <c r="A191" s="77" t="s">
        <v>781</v>
      </c>
      <c r="B191" s="77">
        <v>0</v>
      </c>
      <c r="C191" s="77">
        <v>0</v>
      </c>
      <c r="D191" s="77">
        <v>0</v>
      </c>
      <c r="E191" s="77">
        <v>0</v>
      </c>
      <c r="F191" s="77">
        <v>0</v>
      </c>
      <c r="G191" s="77">
        <v>0</v>
      </c>
      <c r="H191" s="77">
        <v>0</v>
      </c>
      <c r="I191" s="77">
        <v>0</v>
      </c>
      <c r="J191" s="77">
        <v>0</v>
      </c>
      <c r="K191" s="77">
        <v>0</v>
      </c>
      <c r="L191" s="77">
        <v>0</v>
      </c>
      <c r="M191" s="77">
        <v>0</v>
      </c>
      <c r="N191" s="77">
        <v>0</v>
      </c>
      <c r="O191" s="77">
        <v>0</v>
      </c>
      <c r="P191" s="77">
        <v>0</v>
      </c>
      <c r="Q191" s="77">
        <v>0</v>
      </c>
      <c r="R191" s="77">
        <v>0</v>
      </c>
      <c r="S191" s="77">
        <v>0</v>
      </c>
      <c r="T191" s="77">
        <v>0</v>
      </c>
      <c r="U191" s="77">
        <v>0</v>
      </c>
      <c r="V191" s="77">
        <v>0</v>
      </c>
      <c r="W191" s="77">
        <v>0</v>
      </c>
      <c r="X191" s="77">
        <v>0</v>
      </c>
      <c r="Y191" s="77">
        <v>0</v>
      </c>
      <c r="Z191" s="77">
        <v>0</v>
      </c>
      <c r="AA191" s="77">
        <v>0</v>
      </c>
      <c r="AB191" s="77">
        <v>0</v>
      </c>
      <c r="AC191" s="77">
        <v>0</v>
      </c>
      <c r="AD191" s="77">
        <v>0</v>
      </c>
      <c r="AE191" s="77">
        <v>0</v>
      </c>
      <c r="AF191" s="77">
        <v>0</v>
      </c>
      <c r="AG191" s="77"/>
      <c r="AH191" s="77"/>
      <c r="AI191" s="77"/>
      <c r="AJ191" s="77"/>
    </row>
    <row r="192" spans="1:36" ht="13.5" x14ac:dyDescent="0.7">
      <c r="A192" s="77" t="s">
        <v>782</v>
      </c>
      <c r="B192" s="77">
        <v>0.68799999999999994</v>
      </c>
      <c r="C192" s="77">
        <v>0.68799999999999994</v>
      </c>
      <c r="D192" s="77">
        <v>0.68799999999999994</v>
      </c>
      <c r="E192" s="77">
        <v>0.68799999999999994</v>
      </c>
      <c r="F192" s="77">
        <v>0.68799999999999994</v>
      </c>
      <c r="G192" s="77">
        <v>0.68799999999999994</v>
      </c>
      <c r="H192" s="77">
        <v>0.68799999999999994</v>
      </c>
      <c r="I192" s="77">
        <v>0.68799999999999994</v>
      </c>
      <c r="J192" s="77">
        <v>0.68799999999999994</v>
      </c>
      <c r="K192" s="77">
        <v>0.68799999999999994</v>
      </c>
      <c r="L192" s="77">
        <v>0.68799999999999994</v>
      </c>
      <c r="M192" s="77">
        <v>0.68799999999999994</v>
      </c>
      <c r="N192" s="77">
        <v>0.68799999999999994</v>
      </c>
      <c r="O192" s="77">
        <v>0.68799999999999994</v>
      </c>
      <c r="P192" s="77">
        <v>0.68799999999999994</v>
      </c>
      <c r="Q192" s="77">
        <v>0.68799999999999994</v>
      </c>
      <c r="R192" s="77">
        <v>0.68799999999999994</v>
      </c>
      <c r="S192" s="77">
        <v>0.68799999999999994</v>
      </c>
      <c r="T192" s="77">
        <v>0.68799999999999994</v>
      </c>
      <c r="U192" s="77">
        <v>0.68799999999999994</v>
      </c>
      <c r="V192" s="77">
        <v>0.68799999999999994</v>
      </c>
      <c r="W192" s="77">
        <v>0.68799999999999994</v>
      </c>
      <c r="X192" s="77">
        <v>0.68799999999999994</v>
      </c>
      <c r="Y192" s="77">
        <v>0.68799999999999994</v>
      </c>
      <c r="Z192" s="77">
        <v>0.68799999999999994</v>
      </c>
      <c r="AA192" s="77">
        <v>0.68799999999999994</v>
      </c>
      <c r="AB192" s="77">
        <v>0.68799999999999994</v>
      </c>
      <c r="AC192" s="77">
        <v>0.68799999999999994</v>
      </c>
      <c r="AD192" s="77">
        <v>0.68799999999999994</v>
      </c>
      <c r="AE192" s="77">
        <v>0.68799999999999994</v>
      </c>
      <c r="AF192" s="77">
        <v>0.68799999999999994</v>
      </c>
      <c r="AG192" s="77"/>
      <c r="AH192" s="77"/>
      <c r="AI192" s="77"/>
      <c r="AJ192" s="77"/>
    </row>
    <row r="193" spans="1:36" ht="13.5" x14ac:dyDescent="0.7">
      <c r="A193" s="77" t="s">
        <v>783</v>
      </c>
      <c r="B193" s="77">
        <v>0.69099999999999995</v>
      </c>
      <c r="C193" s="77">
        <v>0.69099999999999995</v>
      </c>
      <c r="D193" s="77">
        <v>0.69099999999999995</v>
      </c>
      <c r="E193" s="77">
        <v>0.69099999999999995</v>
      </c>
      <c r="F193" s="77">
        <v>0.69099999999999995</v>
      </c>
      <c r="G193" s="77">
        <v>0.69099999999999995</v>
      </c>
      <c r="H193" s="77">
        <v>0.69099999999999995</v>
      </c>
      <c r="I193" s="77">
        <v>0.69099999999999995</v>
      </c>
      <c r="J193" s="77">
        <v>0.69099999999999995</v>
      </c>
      <c r="K193" s="77">
        <v>0.69099999999999995</v>
      </c>
      <c r="L193" s="77">
        <v>0.69099999999999995</v>
      </c>
      <c r="M193" s="77">
        <v>0.69099999999999995</v>
      </c>
      <c r="N193" s="77">
        <v>0.69099999999999995</v>
      </c>
      <c r="O193" s="77">
        <v>0.69099999999999995</v>
      </c>
      <c r="P193" s="77">
        <v>0.69099999999999995</v>
      </c>
      <c r="Q193" s="77">
        <v>0.69099999999999995</v>
      </c>
      <c r="R193" s="77">
        <v>0.69099999999999995</v>
      </c>
      <c r="S193" s="77">
        <v>0.69099999999999995</v>
      </c>
      <c r="T193" s="77">
        <v>0.69099999999999995</v>
      </c>
      <c r="U193" s="77">
        <v>0.69099999999999995</v>
      </c>
      <c r="V193" s="77">
        <v>0.69099999999999995</v>
      </c>
      <c r="W193" s="77">
        <v>0.69099999999999995</v>
      </c>
      <c r="X193" s="77">
        <v>0.69099999999999995</v>
      </c>
      <c r="Y193" s="77">
        <v>0.69099999999999995</v>
      </c>
      <c r="Z193" s="77">
        <v>0.69099999999999995</v>
      </c>
      <c r="AA193" s="77">
        <v>0.69099999999999995</v>
      </c>
      <c r="AB193" s="77">
        <v>0.69099999999999995</v>
      </c>
      <c r="AC193" s="77">
        <v>0.69099999999999995</v>
      </c>
      <c r="AD193" s="77">
        <v>0.69099999999999995</v>
      </c>
      <c r="AE193" s="77">
        <v>0.69099999999999995</v>
      </c>
      <c r="AF193" s="77">
        <v>0.69099999999999995</v>
      </c>
      <c r="AG193" s="77"/>
      <c r="AH193" s="77"/>
      <c r="AI193" s="77"/>
      <c r="AJ193" s="77"/>
    </row>
    <row r="194" spans="1:36" ht="13.5" x14ac:dyDescent="0.7">
      <c r="A194" s="77" t="s">
        <v>784</v>
      </c>
      <c r="B194" s="77">
        <v>0</v>
      </c>
      <c r="C194" s="77">
        <v>0</v>
      </c>
      <c r="D194" s="77">
        <v>0</v>
      </c>
      <c r="E194" s="77">
        <v>0</v>
      </c>
      <c r="F194" s="77">
        <v>0</v>
      </c>
      <c r="G194" s="77">
        <v>0</v>
      </c>
      <c r="H194" s="77">
        <v>0</v>
      </c>
      <c r="I194" s="77">
        <v>0</v>
      </c>
      <c r="J194" s="77">
        <v>0</v>
      </c>
      <c r="K194" s="77">
        <v>0</v>
      </c>
      <c r="L194" s="77">
        <v>0</v>
      </c>
      <c r="M194" s="77">
        <v>0</v>
      </c>
      <c r="N194" s="77">
        <v>0</v>
      </c>
      <c r="O194" s="77">
        <v>0</v>
      </c>
      <c r="P194" s="77">
        <v>0</v>
      </c>
      <c r="Q194" s="77">
        <v>0</v>
      </c>
      <c r="R194" s="77">
        <v>0</v>
      </c>
      <c r="S194" s="77">
        <v>0</v>
      </c>
      <c r="T194" s="77">
        <v>0</v>
      </c>
      <c r="U194" s="77">
        <v>0</v>
      </c>
      <c r="V194" s="77">
        <v>0</v>
      </c>
      <c r="W194" s="77">
        <v>0</v>
      </c>
      <c r="X194" s="77">
        <v>0</v>
      </c>
      <c r="Y194" s="77">
        <v>0</v>
      </c>
      <c r="Z194" s="77">
        <v>0</v>
      </c>
      <c r="AA194" s="77">
        <v>0</v>
      </c>
      <c r="AB194" s="77">
        <v>0</v>
      </c>
      <c r="AC194" s="77">
        <v>0</v>
      </c>
      <c r="AD194" s="77">
        <v>0</v>
      </c>
      <c r="AE194" s="77">
        <v>0</v>
      </c>
      <c r="AF194" s="77">
        <v>0</v>
      </c>
      <c r="AG194" s="77"/>
      <c r="AH194" s="77"/>
      <c r="AI194" s="77"/>
      <c r="AJ194" s="77"/>
    </row>
    <row r="195" spans="1:36" ht="13.5" x14ac:dyDescent="0.7">
      <c r="A195" s="77" t="s">
        <v>785</v>
      </c>
      <c r="B195" s="77">
        <v>0.76</v>
      </c>
      <c r="C195" s="77">
        <v>0.76</v>
      </c>
      <c r="D195" s="77">
        <v>0.76</v>
      </c>
      <c r="E195" s="77">
        <v>0.76</v>
      </c>
      <c r="F195" s="77">
        <v>0.76</v>
      </c>
      <c r="G195" s="77">
        <v>0.76</v>
      </c>
      <c r="H195" s="77">
        <v>0.76</v>
      </c>
      <c r="I195" s="77">
        <v>0.76</v>
      </c>
      <c r="J195" s="77">
        <v>0.76</v>
      </c>
      <c r="K195" s="77">
        <v>0.76</v>
      </c>
      <c r="L195" s="77">
        <v>0.76</v>
      </c>
      <c r="M195" s="77">
        <v>0.76</v>
      </c>
      <c r="N195" s="77">
        <v>0.76</v>
      </c>
      <c r="O195" s="77">
        <v>0.76</v>
      </c>
      <c r="P195" s="77">
        <v>0.76</v>
      </c>
      <c r="Q195" s="77">
        <v>0.76</v>
      </c>
      <c r="R195" s="77">
        <v>0.76</v>
      </c>
      <c r="S195" s="77">
        <v>0.76</v>
      </c>
      <c r="T195" s="77">
        <v>0.76</v>
      </c>
      <c r="U195" s="77">
        <v>0.76</v>
      </c>
      <c r="V195" s="77">
        <v>0.76</v>
      </c>
      <c r="W195" s="77">
        <v>0.76</v>
      </c>
      <c r="X195" s="77">
        <v>0.76</v>
      </c>
      <c r="Y195" s="77">
        <v>0.76</v>
      </c>
      <c r="Z195" s="77">
        <v>0.76</v>
      </c>
      <c r="AA195" s="77">
        <v>0.76</v>
      </c>
      <c r="AB195" s="77">
        <v>0.76</v>
      </c>
      <c r="AC195" s="77">
        <v>0.76</v>
      </c>
      <c r="AD195" s="77">
        <v>0.76</v>
      </c>
      <c r="AE195" s="77">
        <v>0.76</v>
      </c>
      <c r="AF195" s="77">
        <v>0.76</v>
      </c>
      <c r="AG195" s="77"/>
      <c r="AH195" s="77"/>
      <c r="AI195" s="77"/>
      <c r="AJ195" s="77"/>
    </row>
    <row r="196" spans="1:36" ht="13.5" x14ac:dyDescent="0.7">
      <c r="A196" s="77" t="s">
        <v>786</v>
      </c>
      <c r="B196" s="77">
        <v>5.6000000000000001E-2</v>
      </c>
      <c r="C196" s="77">
        <v>5.6000000000000001E-2</v>
      </c>
      <c r="D196" s="77">
        <v>5.6000000000000001E-2</v>
      </c>
      <c r="E196" s="77">
        <v>5.6000000000000001E-2</v>
      </c>
      <c r="F196" s="77">
        <v>5.6000000000000001E-2</v>
      </c>
      <c r="G196" s="77">
        <v>5.6000000000000001E-2</v>
      </c>
      <c r="H196" s="77">
        <v>5.6000000000000001E-2</v>
      </c>
      <c r="I196" s="77">
        <v>5.6000000000000001E-2</v>
      </c>
      <c r="J196" s="77">
        <v>5.6000000000000001E-2</v>
      </c>
      <c r="K196" s="77">
        <v>5.6000000000000001E-2</v>
      </c>
      <c r="L196" s="77">
        <v>5.6000000000000001E-2</v>
      </c>
      <c r="M196" s="77">
        <v>5.6000000000000001E-2</v>
      </c>
      <c r="N196" s="77">
        <v>5.6000000000000001E-2</v>
      </c>
      <c r="O196" s="77">
        <v>5.6000000000000001E-2</v>
      </c>
      <c r="P196" s="77">
        <v>5.6000000000000001E-2</v>
      </c>
      <c r="Q196" s="77">
        <v>5.6000000000000001E-2</v>
      </c>
      <c r="R196" s="77">
        <v>5.6000000000000001E-2</v>
      </c>
      <c r="S196" s="77">
        <v>5.6000000000000001E-2</v>
      </c>
      <c r="T196" s="77">
        <v>5.6000000000000001E-2</v>
      </c>
      <c r="U196" s="77">
        <v>5.6000000000000001E-2</v>
      </c>
      <c r="V196" s="77">
        <v>5.6000000000000001E-2</v>
      </c>
      <c r="W196" s="77">
        <v>5.6000000000000001E-2</v>
      </c>
      <c r="X196" s="77">
        <v>5.6000000000000001E-2</v>
      </c>
      <c r="Y196" s="77">
        <v>5.6000000000000001E-2</v>
      </c>
      <c r="Z196" s="77">
        <v>5.6000000000000001E-2</v>
      </c>
      <c r="AA196" s="77">
        <v>5.6000000000000001E-2</v>
      </c>
      <c r="AB196" s="77">
        <v>5.6000000000000001E-2</v>
      </c>
      <c r="AC196" s="77">
        <v>5.6000000000000001E-2</v>
      </c>
      <c r="AD196" s="77">
        <v>5.6000000000000001E-2</v>
      </c>
      <c r="AE196" s="77">
        <v>5.6000000000000001E-2</v>
      </c>
      <c r="AF196" s="77">
        <v>5.6000000000000001E-2</v>
      </c>
      <c r="AG196" s="77"/>
      <c r="AH196" s="77"/>
      <c r="AI196" s="77"/>
      <c r="AJ196" s="77"/>
    </row>
    <row r="197" spans="1:36" ht="13.5" x14ac:dyDescent="0.7">
      <c r="A197" s="77" t="s">
        <v>787</v>
      </c>
      <c r="B197" s="77">
        <v>0</v>
      </c>
      <c r="C197" s="77">
        <v>0</v>
      </c>
      <c r="D197" s="77">
        <v>0</v>
      </c>
      <c r="E197" s="77">
        <v>0</v>
      </c>
      <c r="F197" s="77">
        <v>0</v>
      </c>
      <c r="G197" s="77">
        <v>0</v>
      </c>
      <c r="H197" s="77">
        <v>0</v>
      </c>
      <c r="I197" s="77">
        <v>0</v>
      </c>
      <c r="J197" s="77">
        <v>0</v>
      </c>
      <c r="K197" s="77">
        <v>0</v>
      </c>
      <c r="L197" s="77">
        <v>0</v>
      </c>
      <c r="M197" s="77">
        <v>0</v>
      </c>
      <c r="N197" s="77">
        <v>0</v>
      </c>
      <c r="O197" s="77">
        <v>0</v>
      </c>
      <c r="P197" s="77">
        <v>0</v>
      </c>
      <c r="Q197" s="77">
        <v>0</v>
      </c>
      <c r="R197" s="77">
        <v>0</v>
      </c>
      <c r="S197" s="77">
        <v>0</v>
      </c>
      <c r="T197" s="77">
        <v>0</v>
      </c>
      <c r="U197" s="77">
        <v>0</v>
      </c>
      <c r="V197" s="77">
        <v>0</v>
      </c>
      <c r="W197" s="77">
        <v>0</v>
      </c>
      <c r="X197" s="77">
        <v>0</v>
      </c>
      <c r="Y197" s="77">
        <v>0</v>
      </c>
      <c r="Z197" s="77">
        <v>0</v>
      </c>
      <c r="AA197" s="77">
        <v>0</v>
      </c>
      <c r="AB197" s="77">
        <v>0</v>
      </c>
      <c r="AC197" s="77">
        <v>0</v>
      </c>
      <c r="AD197" s="77">
        <v>0</v>
      </c>
      <c r="AE197" s="77">
        <v>0</v>
      </c>
      <c r="AF197" s="77">
        <v>0</v>
      </c>
      <c r="AG197" s="77"/>
      <c r="AH197" s="77"/>
      <c r="AI197" s="77"/>
      <c r="AJ197" s="77"/>
    </row>
    <row r="198" spans="1:36" ht="13.5" x14ac:dyDescent="0.7">
      <c r="A198" s="77" t="s">
        <v>788</v>
      </c>
      <c r="B198" s="77">
        <v>6.2E-2</v>
      </c>
      <c r="C198" s="77">
        <v>6.2E-2</v>
      </c>
      <c r="D198" s="77">
        <v>6.2E-2</v>
      </c>
      <c r="E198" s="77">
        <v>6.2E-2</v>
      </c>
      <c r="F198" s="77">
        <v>6.2E-2</v>
      </c>
      <c r="G198" s="77">
        <v>6.2E-2</v>
      </c>
      <c r="H198" s="77">
        <v>6.2E-2</v>
      </c>
      <c r="I198" s="77">
        <v>6.2E-2</v>
      </c>
      <c r="J198" s="77">
        <v>6.2E-2</v>
      </c>
      <c r="K198" s="77">
        <v>6.2E-2</v>
      </c>
      <c r="L198" s="77">
        <v>6.2E-2</v>
      </c>
      <c r="M198" s="77">
        <v>6.2E-2</v>
      </c>
      <c r="N198" s="77">
        <v>6.2E-2</v>
      </c>
      <c r="O198" s="77">
        <v>6.2E-2</v>
      </c>
      <c r="P198" s="77">
        <v>6.2E-2</v>
      </c>
      <c r="Q198" s="77">
        <v>6.2E-2</v>
      </c>
      <c r="R198" s="77">
        <v>6.2E-2</v>
      </c>
      <c r="S198" s="77">
        <v>6.2E-2</v>
      </c>
      <c r="T198" s="77">
        <v>6.2E-2</v>
      </c>
      <c r="U198" s="77">
        <v>6.2E-2</v>
      </c>
      <c r="V198" s="77">
        <v>6.2E-2</v>
      </c>
      <c r="W198" s="77">
        <v>6.2E-2</v>
      </c>
      <c r="X198" s="77">
        <v>6.2E-2</v>
      </c>
      <c r="Y198" s="77">
        <v>6.2E-2</v>
      </c>
      <c r="Z198" s="77">
        <v>6.2E-2</v>
      </c>
      <c r="AA198" s="77">
        <v>6.2E-2</v>
      </c>
      <c r="AB198" s="77">
        <v>6.2E-2</v>
      </c>
      <c r="AC198" s="77">
        <v>6.2E-2</v>
      </c>
      <c r="AD198" s="77">
        <v>6.2E-2</v>
      </c>
      <c r="AE198" s="77">
        <v>6.2E-2</v>
      </c>
      <c r="AF198" s="77">
        <v>6.2E-2</v>
      </c>
      <c r="AG198" s="77"/>
      <c r="AH198" s="77"/>
      <c r="AI198" s="77"/>
      <c r="AJ198" s="77"/>
    </row>
    <row r="199" spans="1:36" ht="13.5" x14ac:dyDescent="0.7">
      <c r="A199" s="77" t="s">
        <v>789</v>
      </c>
      <c r="B199" s="77">
        <v>0.13300000000000001</v>
      </c>
      <c r="C199" s="77">
        <v>0.13300000000000001</v>
      </c>
      <c r="D199" s="77">
        <v>0.13300000000000001</v>
      </c>
      <c r="E199" s="77">
        <v>0.13300000000000001</v>
      </c>
      <c r="F199" s="77">
        <v>0.13300000000000001</v>
      </c>
      <c r="G199" s="77">
        <v>0.13300000000000001</v>
      </c>
      <c r="H199" s="77">
        <v>0.13300000000000001</v>
      </c>
      <c r="I199" s="77">
        <v>0.13300000000000001</v>
      </c>
      <c r="J199" s="77">
        <v>0.13300000000000001</v>
      </c>
      <c r="K199" s="77">
        <v>0.13300000000000001</v>
      </c>
      <c r="L199" s="77">
        <v>0.13300000000000001</v>
      </c>
      <c r="M199" s="77">
        <v>0.13300000000000001</v>
      </c>
      <c r="N199" s="77">
        <v>0.13300000000000001</v>
      </c>
      <c r="O199" s="77">
        <v>0.13300000000000001</v>
      </c>
      <c r="P199" s="77">
        <v>0.13300000000000001</v>
      </c>
      <c r="Q199" s="77">
        <v>0.13300000000000001</v>
      </c>
      <c r="R199" s="77">
        <v>0.13300000000000001</v>
      </c>
      <c r="S199" s="77">
        <v>0.13300000000000001</v>
      </c>
      <c r="T199" s="77">
        <v>0.13300000000000001</v>
      </c>
      <c r="U199" s="77">
        <v>0.13300000000000001</v>
      </c>
      <c r="V199" s="77">
        <v>0.13300000000000001</v>
      </c>
      <c r="W199" s="77">
        <v>0.13300000000000001</v>
      </c>
      <c r="X199" s="77">
        <v>0.13300000000000001</v>
      </c>
      <c r="Y199" s="77">
        <v>0.13300000000000001</v>
      </c>
      <c r="Z199" s="77">
        <v>0.13300000000000001</v>
      </c>
      <c r="AA199" s="77">
        <v>0.13300000000000001</v>
      </c>
      <c r="AB199" s="77">
        <v>0.13300000000000001</v>
      </c>
      <c r="AC199" s="77">
        <v>0.13300000000000001</v>
      </c>
      <c r="AD199" s="77">
        <v>0.13300000000000001</v>
      </c>
      <c r="AE199" s="77">
        <v>0.13300000000000001</v>
      </c>
      <c r="AF199" s="77">
        <v>0.13300000000000001</v>
      </c>
      <c r="AG199" s="77"/>
      <c r="AH199" s="77"/>
      <c r="AI199" s="77"/>
      <c r="AJ199" s="77"/>
    </row>
    <row r="200" spans="1:36" ht="13.5" x14ac:dyDescent="0.7">
      <c r="A200" s="77" t="s">
        <v>790</v>
      </c>
      <c r="B200" s="77">
        <v>0</v>
      </c>
      <c r="C200" s="77">
        <v>0</v>
      </c>
      <c r="D200" s="77">
        <v>0</v>
      </c>
      <c r="E200" s="77">
        <v>0</v>
      </c>
      <c r="F200" s="77">
        <v>0</v>
      </c>
      <c r="G200" s="77">
        <v>0</v>
      </c>
      <c r="H200" s="77">
        <v>0</v>
      </c>
      <c r="I200" s="77">
        <v>0</v>
      </c>
      <c r="J200" s="77">
        <v>0</v>
      </c>
      <c r="K200" s="77">
        <v>0</v>
      </c>
      <c r="L200" s="77">
        <v>0</v>
      </c>
      <c r="M200" s="77">
        <v>0</v>
      </c>
      <c r="N200" s="77">
        <v>0</v>
      </c>
      <c r="O200" s="77">
        <v>0</v>
      </c>
      <c r="P200" s="77">
        <v>0</v>
      </c>
      <c r="Q200" s="77">
        <v>0</v>
      </c>
      <c r="R200" s="77">
        <v>0</v>
      </c>
      <c r="S200" s="77">
        <v>0</v>
      </c>
      <c r="T200" s="77">
        <v>0</v>
      </c>
      <c r="U200" s="77">
        <v>0</v>
      </c>
      <c r="V200" s="77">
        <v>0</v>
      </c>
      <c r="W200" s="77">
        <v>0</v>
      </c>
      <c r="X200" s="77">
        <v>0</v>
      </c>
      <c r="Y200" s="77">
        <v>0</v>
      </c>
      <c r="Z200" s="77">
        <v>0</v>
      </c>
      <c r="AA200" s="77">
        <v>0</v>
      </c>
      <c r="AB200" s="77">
        <v>0</v>
      </c>
      <c r="AC200" s="77">
        <v>0</v>
      </c>
      <c r="AD200" s="77">
        <v>0</v>
      </c>
      <c r="AE200" s="77">
        <v>0</v>
      </c>
      <c r="AF200" s="77">
        <v>0</v>
      </c>
      <c r="AG200" s="77"/>
      <c r="AH200" s="77"/>
      <c r="AI200" s="77"/>
      <c r="AJ200" s="77"/>
    </row>
    <row r="201" spans="1:36" ht="13.5" x14ac:dyDescent="0.7">
      <c r="A201" s="77" t="s">
        <v>791</v>
      </c>
      <c r="B201" s="77">
        <v>0.14599999999999999</v>
      </c>
      <c r="C201" s="77">
        <v>0.14599999999999999</v>
      </c>
      <c r="D201" s="77">
        <v>0.14599999999999999</v>
      </c>
      <c r="E201" s="77">
        <v>0.14599999999999999</v>
      </c>
      <c r="F201" s="77">
        <v>0.14599999999999999</v>
      </c>
      <c r="G201" s="77">
        <v>0.14599999999999999</v>
      </c>
      <c r="H201" s="77">
        <v>0.14599999999999999</v>
      </c>
      <c r="I201" s="77">
        <v>0.14599999999999999</v>
      </c>
      <c r="J201" s="77">
        <v>0.14599999999999999</v>
      </c>
      <c r="K201" s="77">
        <v>0.14599999999999999</v>
      </c>
      <c r="L201" s="77">
        <v>0.14599999999999999</v>
      </c>
      <c r="M201" s="77">
        <v>0.14599999999999999</v>
      </c>
      <c r="N201" s="77">
        <v>0.14599999999999999</v>
      </c>
      <c r="O201" s="77">
        <v>0.14599999999999999</v>
      </c>
      <c r="P201" s="77">
        <v>0.14599999999999999</v>
      </c>
      <c r="Q201" s="77">
        <v>0.14599999999999999</v>
      </c>
      <c r="R201" s="77">
        <v>0.14599999999999999</v>
      </c>
      <c r="S201" s="77">
        <v>0.14599999999999999</v>
      </c>
      <c r="T201" s="77">
        <v>0.14599999999999999</v>
      </c>
      <c r="U201" s="77">
        <v>0.14599999999999999</v>
      </c>
      <c r="V201" s="77">
        <v>0.14599999999999999</v>
      </c>
      <c r="W201" s="77">
        <v>0.14599999999999999</v>
      </c>
      <c r="X201" s="77">
        <v>0.14599999999999999</v>
      </c>
      <c r="Y201" s="77">
        <v>0.14599999999999999</v>
      </c>
      <c r="Z201" s="77">
        <v>0.14599999999999999</v>
      </c>
      <c r="AA201" s="77">
        <v>0.14599999999999999</v>
      </c>
      <c r="AB201" s="77">
        <v>0.14599999999999999</v>
      </c>
      <c r="AC201" s="77">
        <v>0.14599999999999999</v>
      </c>
      <c r="AD201" s="77">
        <v>0.14599999999999999</v>
      </c>
      <c r="AE201" s="77">
        <v>0.14599999999999999</v>
      </c>
      <c r="AF201" s="77">
        <v>0.14599999999999999</v>
      </c>
      <c r="AG201" s="77"/>
      <c r="AH201" s="77"/>
      <c r="AI201" s="77"/>
      <c r="AJ201" s="77"/>
    </row>
    <row r="202" spans="1:36" ht="13.5" x14ac:dyDescent="0.7">
      <c r="A202" s="77" t="s">
        <v>792</v>
      </c>
      <c r="B202" s="77">
        <v>0.75800000000000001</v>
      </c>
      <c r="C202" s="77">
        <v>0.75800000000000001</v>
      </c>
      <c r="D202" s="77">
        <v>0.75800000000000001</v>
      </c>
      <c r="E202" s="77">
        <v>0.75800000000000001</v>
      </c>
      <c r="F202" s="77">
        <v>0.75800000000000001</v>
      </c>
      <c r="G202" s="77">
        <v>0.75800000000000001</v>
      </c>
      <c r="H202" s="77">
        <v>0.75800000000000001</v>
      </c>
      <c r="I202" s="77">
        <v>0.75800000000000001</v>
      </c>
      <c r="J202" s="77">
        <v>0.75800000000000001</v>
      </c>
      <c r="K202" s="77">
        <v>0.75800000000000001</v>
      </c>
      <c r="L202" s="77">
        <v>0.75800000000000001</v>
      </c>
      <c r="M202" s="77">
        <v>0.75800000000000001</v>
      </c>
      <c r="N202" s="77">
        <v>0.75800000000000001</v>
      </c>
      <c r="O202" s="77">
        <v>0.75800000000000001</v>
      </c>
      <c r="P202" s="77">
        <v>0.75800000000000001</v>
      </c>
      <c r="Q202" s="77">
        <v>0.75800000000000001</v>
      </c>
      <c r="R202" s="77">
        <v>0.75800000000000001</v>
      </c>
      <c r="S202" s="77">
        <v>0.75800000000000001</v>
      </c>
      <c r="T202" s="77">
        <v>0.75800000000000001</v>
      </c>
      <c r="U202" s="77">
        <v>0.75800000000000001</v>
      </c>
      <c r="V202" s="77">
        <v>0.75800000000000001</v>
      </c>
      <c r="W202" s="77">
        <v>0.75800000000000001</v>
      </c>
      <c r="X202" s="77">
        <v>0.75800000000000001</v>
      </c>
      <c r="Y202" s="77">
        <v>0.75800000000000001</v>
      </c>
      <c r="Z202" s="77">
        <v>0.75800000000000001</v>
      </c>
      <c r="AA202" s="77">
        <v>0.75800000000000001</v>
      </c>
      <c r="AB202" s="77">
        <v>0.75800000000000001</v>
      </c>
      <c r="AC202" s="77">
        <v>0.75800000000000001</v>
      </c>
      <c r="AD202" s="77">
        <v>0.75800000000000001</v>
      </c>
      <c r="AE202" s="77">
        <v>0.75800000000000001</v>
      </c>
      <c r="AF202" s="77">
        <v>0.75800000000000001</v>
      </c>
      <c r="AG202" s="77"/>
      <c r="AH202" s="77"/>
      <c r="AI202" s="77"/>
      <c r="AJ202" s="77"/>
    </row>
    <row r="203" spans="1:36" ht="13.5" x14ac:dyDescent="0.7">
      <c r="A203" s="77" t="s">
        <v>793</v>
      </c>
      <c r="B203" s="77">
        <v>0</v>
      </c>
      <c r="C203" s="77">
        <v>0</v>
      </c>
      <c r="D203" s="77">
        <v>0</v>
      </c>
      <c r="E203" s="77">
        <v>0</v>
      </c>
      <c r="F203" s="77">
        <v>0</v>
      </c>
      <c r="G203" s="77">
        <v>0</v>
      </c>
      <c r="H203" s="77">
        <v>0</v>
      </c>
      <c r="I203" s="77">
        <v>0</v>
      </c>
      <c r="J203" s="77">
        <v>0</v>
      </c>
      <c r="K203" s="77">
        <v>0</v>
      </c>
      <c r="L203" s="77">
        <v>0</v>
      </c>
      <c r="M203" s="77">
        <v>0</v>
      </c>
      <c r="N203" s="77">
        <v>0</v>
      </c>
      <c r="O203" s="77">
        <v>0</v>
      </c>
      <c r="P203" s="77">
        <v>0</v>
      </c>
      <c r="Q203" s="77">
        <v>0</v>
      </c>
      <c r="R203" s="77">
        <v>0</v>
      </c>
      <c r="S203" s="77">
        <v>0</v>
      </c>
      <c r="T203" s="77">
        <v>0</v>
      </c>
      <c r="U203" s="77">
        <v>0</v>
      </c>
      <c r="V203" s="77">
        <v>0</v>
      </c>
      <c r="W203" s="77">
        <v>0</v>
      </c>
      <c r="X203" s="77">
        <v>0</v>
      </c>
      <c r="Y203" s="77">
        <v>0</v>
      </c>
      <c r="Z203" s="77">
        <v>0</v>
      </c>
      <c r="AA203" s="77">
        <v>0</v>
      </c>
      <c r="AB203" s="77">
        <v>0</v>
      </c>
      <c r="AC203" s="77">
        <v>0</v>
      </c>
      <c r="AD203" s="77">
        <v>0</v>
      </c>
      <c r="AE203" s="77">
        <v>0</v>
      </c>
      <c r="AF203" s="77">
        <v>0</v>
      </c>
      <c r="AG203" s="77"/>
      <c r="AH203" s="77"/>
      <c r="AI203" s="77"/>
      <c r="AJ203" s="77"/>
    </row>
    <row r="204" spans="1:36" ht="13.5" x14ac:dyDescent="0.7">
      <c r="A204" s="77" t="s">
        <v>794</v>
      </c>
      <c r="B204" s="77">
        <v>0.83399999999999996</v>
      </c>
      <c r="C204" s="77">
        <v>0.83399999999999996</v>
      </c>
      <c r="D204" s="77">
        <v>0.83399999999999996</v>
      </c>
      <c r="E204" s="77">
        <v>0.83399999999999996</v>
      </c>
      <c r="F204" s="77">
        <v>0.83399999999999996</v>
      </c>
      <c r="G204" s="77">
        <v>0.83399999999999996</v>
      </c>
      <c r="H204" s="77">
        <v>0.83399999999999996</v>
      </c>
      <c r="I204" s="77">
        <v>0.83399999999999996</v>
      </c>
      <c r="J204" s="77">
        <v>0.83399999999999996</v>
      </c>
      <c r="K204" s="77">
        <v>0.83399999999999996</v>
      </c>
      <c r="L204" s="77">
        <v>0.83399999999999996</v>
      </c>
      <c r="M204" s="77">
        <v>0.83399999999999996</v>
      </c>
      <c r="N204" s="77">
        <v>0.83399999999999996</v>
      </c>
      <c r="O204" s="77">
        <v>0.83399999999999996</v>
      </c>
      <c r="P204" s="77">
        <v>0.83399999999999996</v>
      </c>
      <c r="Q204" s="77">
        <v>0.83399999999999996</v>
      </c>
      <c r="R204" s="77">
        <v>0.83399999999999996</v>
      </c>
      <c r="S204" s="77">
        <v>0.83399999999999996</v>
      </c>
      <c r="T204" s="77">
        <v>0.83399999999999996</v>
      </c>
      <c r="U204" s="77">
        <v>0.83399999999999996</v>
      </c>
      <c r="V204" s="77">
        <v>0.83399999999999996</v>
      </c>
      <c r="W204" s="77">
        <v>0.83399999999999996</v>
      </c>
      <c r="X204" s="77">
        <v>0.83399999999999996</v>
      </c>
      <c r="Y204" s="77">
        <v>0.83399999999999996</v>
      </c>
      <c r="Z204" s="77">
        <v>0.83399999999999996</v>
      </c>
      <c r="AA204" s="77">
        <v>0.83399999999999996</v>
      </c>
      <c r="AB204" s="77">
        <v>0.83399999999999996</v>
      </c>
      <c r="AC204" s="77">
        <v>0.83399999999999996</v>
      </c>
      <c r="AD204" s="77">
        <v>0.83399999999999996</v>
      </c>
      <c r="AE204" s="77">
        <v>0.83399999999999996</v>
      </c>
      <c r="AF204" s="77">
        <v>0.83399999999999996</v>
      </c>
      <c r="AG204" s="77"/>
      <c r="AH204" s="77"/>
      <c r="AI204" s="77"/>
      <c r="AJ204" s="77"/>
    </row>
    <row r="205" spans="1:36" ht="13.5" x14ac:dyDescent="0.7">
      <c r="A205" s="77" t="s">
        <v>795</v>
      </c>
      <c r="B205" s="77">
        <v>0.49199999999999999</v>
      </c>
      <c r="C205" s="77">
        <v>0.49199999999999999</v>
      </c>
      <c r="D205" s="77">
        <v>0.49199999999999999</v>
      </c>
      <c r="E205" s="77">
        <v>0.49199999999999999</v>
      </c>
      <c r="F205" s="77">
        <v>0.49199999999999999</v>
      </c>
      <c r="G205" s="77">
        <v>0.49199999999999999</v>
      </c>
      <c r="H205" s="77">
        <v>0.49199999999999999</v>
      </c>
      <c r="I205" s="77">
        <v>0.49199999999999999</v>
      </c>
      <c r="J205" s="77">
        <v>0.49199999999999999</v>
      </c>
      <c r="K205" s="77">
        <v>0.49199999999999999</v>
      </c>
      <c r="L205" s="77">
        <v>0.49199999999999999</v>
      </c>
      <c r="M205" s="77">
        <v>0.49199999999999999</v>
      </c>
      <c r="N205" s="77">
        <v>0.49199999999999999</v>
      </c>
      <c r="O205" s="77">
        <v>0.49199999999999999</v>
      </c>
      <c r="P205" s="77">
        <v>0.49199999999999999</v>
      </c>
      <c r="Q205" s="77">
        <v>0.49199999999999999</v>
      </c>
      <c r="R205" s="77">
        <v>0.49199999999999999</v>
      </c>
      <c r="S205" s="77">
        <v>0.49199999999999999</v>
      </c>
      <c r="T205" s="77">
        <v>0.49199999999999999</v>
      </c>
      <c r="U205" s="77">
        <v>0.49199999999999999</v>
      </c>
      <c r="V205" s="77">
        <v>0.49199999999999999</v>
      </c>
      <c r="W205" s="77">
        <v>0.49199999999999999</v>
      </c>
      <c r="X205" s="77">
        <v>0.49199999999999999</v>
      </c>
      <c r="Y205" s="77">
        <v>0.49199999999999999</v>
      </c>
      <c r="Z205" s="77">
        <v>0.49199999999999999</v>
      </c>
      <c r="AA205" s="77">
        <v>0.49199999999999999</v>
      </c>
      <c r="AB205" s="77">
        <v>0.49199999999999999</v>
      </c>
      <c r="AC205" s="77">
        <v>0.49199999999999999</v>
      </c>
      <c r="AD205" s="77">
        <v>0.49199999999999999</v>
      </c>
      <c r="AE205" s="77">
        <v>0.49199999999999999</v>
      </c>
      <c r="AF205" s="77">
        <v>0.49199999999999999</v>
      </c>
      <c r="AG205" s="77"/>
      <c r="AH205" s="77"/>
      <c r="AI205" s="77"/>
      <c r="AJ205" s="77"/>
    </row>
    <row r="206" spans="1:36" ht="13.5" x14ac:dyDescent="0.7">
      <c r="A206" s="77" t="s">
        <v>796</v>
      </c>
      <c r="B206" s="77">
        <v>0</v>
      </c>
      <c r="C206" s="77">
        <v>0</v>
      </c>
      <c r="D206" s="77">
        <v>0</v>
      </c>
      <c r="E206" s="77">
        <v>0</v>
      </c>
      <c r="F206" s="77">
        <v>0</v>
      </c>
      <c r="G206" s="77">
        <v>0</v>
      </c>
      <c r="H206" s="77">
        <v>0</v>
      </c>
      <c r="I206" s="77">
        <v>0</v>
      </c>
      <c r="J206" s="77">
        <v>0</v>
      </c>
      <c r="K206" s="77">
        <v>0</v>
      </c>
      <c r="L206" s="77">
        <v>0</v>
      </c>
      <c r="M206" s="77">
        <v>0</v>
      </c>
      <c r="N206" s="77">
        <v>0</v>
      </c>
      <c r="O206" s="77">
        <v>0</v>
      </c>
      <c r="P206" s="77">
        <v>0</v>
      </c>
      <c r="Q206" s="77">
        <v>0</v>
      </c>
      <c r="R206" s="77">
        <v>0</v>
      </c>
      <c r="S206" s="77">
        <v>0</v>
      </c>
      <c r="T206" s="77">
        <v>0</v>
      </c>
      <c r="U206" s="77">
        <v>0</v>
      </c>
      <c r="V206" s="77">
        <v>0</v>
      </c>
      <c r="W206" s="77">
        <v>0</v>
      </c>
      <c r="X206" s="77">
        <v>0</v>
      </c>
      <c r="Y206" s="77">
        <v>0</v>
      </c>
      <c r="Z206" s="77">
        <v>0</v>
      </c>
      <c r="AA206" s="77">
        <v>0</v>
      </c>
      <c r="AB206" s="77">
        <v>0</v>
      </c>
      <c r="AC206" s="77">
        <v>0</v>
      </c>
      <c r="AD206" s="77">
        <v>0</v>
      </c>
      <c r="AE206" s="77">
        <v>0</v>
      </c>
      <c r="AF206" s="77">
        <v>0</v>
      </c>
      <c r="AG206" s="77"/>
      <c r="AH206" s="77"/>
      <c r="AI206" s="77"/>
      <c r="AJ206" s="77"/>
    </row>
    <row r="207" spans="1:36" ht="13.5" x14ac:dyDescent="0.7">
      <c r="A207" s="77" t="s">
        <v>797</v>
      </c>
      <c r="B207" s="77">
        <v>0.49199999999999999</v>
      </c>
      <c r="C207" s="77">
        <v>0.498</v>
      </c>
      <c r="D207" s="77">
        <v>0.503</v>
      </c>
      <c r="E207" s="77">
        <v>0.50800000000000001</v>
      </c>
      <c r="F207" s="77">
        <v>0.51200000000000001</v>
      </c>
      <c r="G207" s="77">
        <v>0.51700000000000002</v>
      </c>
      <c r="H207" s="77">
        <v>0.52100000000000002</v>
      </c>
      <c r="I207" s="77">
        <v>0.52500000000000002</v>
      </c>
      <c r="J207" s="77">
        <v>0.52900000000000003</v>
      </c>
      <c r="K207" s="77">
        <v>0.53300000000000003</v>
      </c>
      <c r="L207" s="77">
        <v>0.53700000000000003</v>
      </c>
      <c r="M207" s="77">
        <v>0.53800000000000003</v>
      </c>
      <c r="N207" s="77">
        <v>0.54</v>
      </c>
      <c r="O207" s="77">
        <v>0.54200000000000004</v>
      </c>
      <c r="P207" s="77">
        <v>0.54300000000000004</v>
      </c>
      <c r="Q207" s="77">
        <v>0.54500000000000004</v>
      </c>
      <c r="R207" s="77">
        <v>0.54600000000000004</v>
      </c>
      <c r="S207" s="77">
        <v>0.54800000000000004</v>
      </c>
      <c r="T207" s="77">
        <v>0.54900000000000004</v>
      </c>
      <c r="U207" s="77">
        <v>0.55100000000000005</v>
      </c>
      <c r="V207" s="77">
        <v>0.55200000000000005</v>
      </c>
      <c r="W207" s="77">
        <v>0.55400000000000005</v>
      </c>
      <c r="X207" s="77">
        <v>0.55500000000000005</v>
      </c>
      <c r="Y207" s="77">
        <v>0.55700000000000005</v>
      </c>
      <c r="Z207" s="77">
        <v>0.55800000000000005</v>
      </c>
      <c r="AA207" s="77">
        <v>0.55900000000000005</v>
      </c>
      <c r="AB207" s="77">
        <v>0.56100000000000005</v>
      </c>
      <c r="AC207" s="77">
        <v>0.56200000000000006</v>
      </c>
      <c r="AD207" s="77">
        <v>0.56299999999999994</v>
      </c>
      <c r="AE207" s="77">
        <v>0.56499999999999995</v>
      </c>
      <c r="AF207" s="77">
        <v>0.56599999999999995</v>
      </c>
      <c r="AG207" s="77"/>
      <c r="AH207" s="77"/>
      <c r="AI207" s="77"/>
      <c r="AJ207" s="77"/>
    </row>
    <row r="208" spans="1:36" ht="13.5" x14ac:dyDescent="0.7">
      <c r="A208" s="77" t="s">
        <v>798</v>
      </c>
      <c r="B208" s="77">
        <v>5.6000000000000001E-2</v>
      </c>
      <c r="C208" s="77">
        <v>5.6000000000000001E-2</v>
      </c>
      <c r="D208" s="77">
        <v>5.6000000000000001E-2</v>
      </c>
      <c r="E208" s="77">
        <v>5.6000000000000001E-2</v>
      </c>
      <c r="F208" s="77">
        <v>5.6000000000000001E-2</v>
      </c>
      <c r="G208" s="77">
        <v>5.6000000000000001E-2</v>
      </c>
      <c r="H208" s="77">
        <v>5.6000000000000001E-2</v>
      </c>
      <c r="I208" s="77">
        <v>5.6000000000000001E-2</v>
      </c>
      <c r="J208" s="77">
        <v>5.6000000000000001E-2</v>
      </c>
      <c r="K208" s="77">
        <v>5.6000000000000001E-2</v>
      </c>
      <c r="L208" s="77">
        <v>5.6000000000000001E-2</v>
      </c>
      <c r="M208" s="77">
        <v>5.6000000000000001E-2</v>
      </c>
      <c r="N208" s="77">
        <v>5.6000000000000001E-2</v>
      </c>
      <c r="O208" s="77">
        <v>5.6000000000000001E-2</v>
      </c>
      <c r="P208" s="77">
        <v>5.6000000000000001E-2</v>
      </c>
      <c r="Q208" s="77">
        <v>5.6000000000000001E-2</v>
      </c>
      <c r="R208" s="77">
        <v>5.6000000000000001E-2</v>
      </c>
      <c r="S208" s="77">
        <v>5.6000000000000001E-2</v>
      </c>
      <c r="T208" s="77">
        <v>5.6000000000000001E-2</v>
      </c>
      <c r="U208" s="77">
        <v>5.6000000000000001E-2</v>
      </c>
      <c r="V208" s="77">
        <v>5.6000000000000001E-2</v>
      </c>
      <c r="W208" s="77">
        <v>5.6000000000000001E-2</v>
      </c>
      <c r="X208" s="77">
        <v>5.6000000000000001E-2</v>
      </c>
      <c r="Y208" s="77">
        <v>5.6000000000000001E-2</v>
      </c>
      <c r="Z208" s="77">
        <v>5.6000000000000001E-2</v>
      </c>
      <c r="AA208" s="77">
        <v>5.6000000000000001E-2</v>
      </c>
      <c r="AB208" s="77">
        <v>5.6000000000000001E-2</v>
      </c>
      <c r="AC208" s="77">
        <v>5.6000000000000001E-2</v>
      </c>
      <c r="AD208" s="77">
        <v>5.6000000000000001E-2</v>
      </c>
      <c r="AE208" s="77">
        <v>5.6000000000000001E-2</v>
      </c>
      <c r="AF208" s="77">
        <v>5.6000000000000001E-2</v>
      </c>
      <c r="AG208" s="77"/>
      <c r="AH208" s="77"/>
      <c r="AI208" s="77"/>
      <c r="AJ208" s="77"/>
    </row>
    <row r="209" spans="1:36" ht="13.5" x14ac:dyDescent="0.7">
      <c r="A209" s="77" t="s">
        <v>799</v>
      </c>
      <c r="B209" s="77">
        <v>0</v>
      </c>
      <c r="C209" s="77">
        <v>0</v>
      </c>
      <c r="D209" s="77">
        <v>0</v>
      </c>
      <c r="E209" s="77">
        <v>0</v>
      </c>
      <c r="F209" s="77">
        <v>0</v>
      </c>
      <c r="G209" s="77">
        <v>0</v>
      </c>
      <c r="H209" s="77">
        <v>0</v>
      </c>
      <c r="I209" s="77">
        <v>0</v>
      </c>
      <c r="J209" s="77">
        <v>0</v>
      </c>
      <c r="K209" s="77">
        <v>0</v>
      </c>
      <c r="L209" s="77">
        <v>0</v>
      </c>
      <c r="M209" s="77">
        <v>0</v>
      </c>
      <c r="N209" s="77">
        <v>0</v>
      </c>
      <c r="O209" s="77">
        <v>0</v>
      </c>
      <c r="P209" s="77">
        <v>0</v>
      </c>
      <c r="Q209" s="77">
        <v>0</v>
      </c>
      <c r="R209" s="77">
        <v>0</v>
      </c>
      <c r="S209" s="77">
        <v>0</v>
      </c>
      <c r="T209" s="77">
        <v>0</v>
      </c>
      <c r="U209" s="77">
        <v>0</v>
      </c>
      <c r="V209" s="77">
        <v>0</v>
      </c>
      <c r="W209" s="77">
        <v>0</v>
      </c>
      <c r="X209" s="77">
        <v>0</v>
      </c>
      <c r="Y209" s="77">
        <v>0</v>
      </c>
      <c r="Z209" s="77">
        <v>0</v>
      </c>
      <c r="AA209" s="77">
        <v>0</v>
      </c>
      <c r="AB209" s="77">
        <v>0</v>
      </c>
      <c r="AC209" s="77">
        <v>0</v>
      </c>
      <c r="AD209" s="77">
        <v>0</v>
      </c>
      <c r="AE209" s="77">
        <v>0</v>
      </c>
      <c r="AF209" s="77">
        <v>0</v>
      </c>
      <c r="AG209" s="77"/>
      <c r="AH209" s="77"/>
      <c r="AI209" s="77"/>
      <c r="AJ209" s="77"/>
    </row>
    <row r="210" spans="1:36" ht="13.5" x14ac:dyDescent="0.7">
      <c r="A210" s="77" t="s">
        <v>800</v>
      </c>
      <c r="B210" s="77">
        <v>6.2E-2</v>
      </c>
      <c r="C210" s="77">
        <v>6.2E-2</v>
      </c>
      <c r="D210" s="77">
        <v>6.2E-2</v>
      </c>
      <c r="E210" s="77">
        <v>6.2E-2</v>
      </c>
      <c r="F210" s="77">
        <v>6.2E-2</v>
      </c>
      <c r="G210" s="77">
        <v>6.2E-2</v>
      </c>
      <c r="H210" s="77">
        <v>6.2E-2</v>
      </c>
      <c r="I210" s="77">
        <v>6.2E-2</v>
      </c>
      <c r="J210" s="77">
        <v>6.2E-2</v>
      </c>
      <c r="K210" s="77">
        <v>6.2E-2</v>
      </c>
      <c r="L210" s="77">
        <v>6.2E-2</v>
      </c>
      <c r="M210" s="77">
        <v>6.2E-2</v>
      </c>
      <c r="N210" s="77">
        <v>6.2E-2</v>
      </c>
      <c r="O210" s="77">
        <v>6.2E-2</v>
      </c>
      <c r="P210" s="77">
        <v>6.2E-2</v>
      </c>
      <c r="Q210" s="77">
        <v>6.2E-2</v>
      </c>
      <c r="R210" s="77">
        <v>6.2E-2</v>
      </c>
      <c r="S210" s="77">
        <v>6.2E-2</v>
      </c>
      <c r="T210" s="77">
        <v>6.2E-2</v>
      </c>
      <c r="U210" s="77">
        <v>6.2E-2</v>
      </c>
      <c r="V210" s="77">
        <v>6.2E-2</v>
      </c>
      <c r="W210" s="77">
        <v>6.2E-2</v>
      </c>
      <c r="X210" s="77">
        <v>6.2E-2</v>
      </c>
      <c r="Y210" s="77">
        <v>6.2E-2</v>
      </c>
      <c r="Z210" s="77">
        <v>6.2E-2</v>
      </c>
      <c r="AA210" s="77">
        <v>6.2E-2</v>
      </c>
      <c r="AB210" s="77">
        <v>6.2E-2</v>
      </c>
      <c r="AC210" s="77">
        <v>6.2E-2</v>
      </c>
      <c r="AD210" s="77">
        <v>6.2E-2</v>
      </c>
      <c r="AE210" s="77">
        <v>6.2E-2</v>
      </c>
      <c r="AF210" s="77">
        <v>6.2E-2</v>
      </c>
      <c r="AG210" s="77"/>
      <c r="AH210" s="77"/>
      <c r="AI210" s="77"/>
      <c r="AJ210" s="77"/>
    </row>
    <row r="211" spans="1:36" ht="13.5" x14ac:dyDescent="0.7">
      <c r="A211" s="77" t="s">
        <v>801</v>
      </c>
      <c r="B211" s="77">
        <v>5.6000000000000001E-2</v>
      </c>
      <c r="C211" s="77">
        <v>5.6000000000000001E-2</v>
      </c>
      <c r="D211" s="77">
        <v>5.6000000000000001E-2</v>
      </c>
      <c r="E211" s="77">
        <v>5.6000000000000001E-2</v>
      </c>
      <c r="F211" s="77">
        <v>5.6000000000000001E-2</v>
      </c>
      <c r="G211" s="77">
        <v>5.6000000000000001E-2</v>
      </c>
      <c r="H211" s="77">
        <v>5.6000000000000001E-2</v>
      </c>
      <c r="I211" s="77">
        <v>5.6000000000000001E-2</v>
      </c>
      <c r="J211" s="77">
        <v>5.6000000000000001E-2</v>
      </c>
      <c r="K211" s="77">
        <v>5.6000000000000001E-2</v>
      </c>
      <c r="L211" s="77">
        <v>5.6000000000000001E-2</v>
      </c>
      <c r="M211" s="77">
        <v>5.6000000000000001E-2</v>
      </c>
      <c r="N211" s="77">
        <v>5.6000000000000001E-2</v>
      </c>
      <c r="O211" s="77">
        <v>5.6000000000000001E-2</v>
      </c>
      <c r="P211" s="77">
        <v>5.6000000000000001E-2</v>
      </c>
      <c r="Q211" s="77">
        <v>5.6000000000000001E-2</v>
      </c>
      <c r="R211" s="77">
        <v>5.6000000000000001E-2</v>
      </c>
      <c r="S211" s="77">
        <v>5.6000000000000001E-2</v>
      </c>
      <c r="T211" s="77">
        <v>5.6000000000000001E-2</v>
      </c>
      <c r="U211" s="77">
        <v>5.6000000000000001E-2</v>
      </c>
      <c r="V211" s="77">
        <v>5.6000000000000001E-2</v>
      </c>
      <c r="W211" s="77">
        <v>5.6000000000000001E-2</v>
      </c>
      <c r="X211" s="77">
        <v>5.6000000000000001E-2</v>
      </c>
      <c r="Y211" s="77">
        <v>5.6000000000000001E-2</v>
      </c>
      <c r="Z211" s="77">
        <v>5.6000000000000001E-2</v>
      </c>
      <c r="AA211" s="77">
        <v>5.6000000000000001E-2</v>
      </c>
      <c r="AB211" s="77">
        <v>5.6000000000000001E-2</v>
      </c>
      <c r="AC211" s="77">
        <v>5.6000000000000001E-2</v>
      </c>
      <c r="AD211" s="77">
        <v>5.6000000000000001E-2</v>
      </c>
      <c r="AE211" s="77">
        <v>5.6000000000000001E-2</v>
      </c>
      <c r="AF211" s="77">
        <v>5.6000000000000001E-2</v>
      </c>
      <c r="AG211" s="77"/>
      <c r="AH211" s="77"/>
      <c r="AI211" s="77"/>
      <c r="AJ211" s="77"/>
    </row>
    <row r="212" spans="1:36" ht="13.5" x14ac:dyDescent="0.7">
      <c r="A212" s="77" t="s">
        <v>802</v>
      </c>
      <c r="B212" s="77">
        <v>0</v>
      </c>
      <c r="C212" s="77">
        <v>0</v>
      </c>
      <c r="D212" s="77">
        <v>0</v>
      </c>
      <c r="E212" s="77">
        <v>0</v>
      </c>
      <c r="F212" s="77">
        <v>0</v>
      </c>
      <c r="G212" s="77">
        <v>0</v>
      </c>
      <c r="H212" s="77">
        <v>0</v>
      </c>
      <c r="I212" s="77">
        <v>0</v>
      </c>
      <c r="J212" s="77">
        <v>0</v>
      </c>
      <c r="K212" s="77">
        <v>0</v>
      </c>
      <c r="L212" s="77">
        <v>0</v>
      </c>
      <c r="M212" s="77">
        <v>0</v>
      </c>
      <c r="N212" s="77">
        <v>0</v>
      </c>
      <c r="O212" s="77">
        <v>0</v>
      </c>
      <c r="P212" s="77">
        <v>0</v>
      </c>
      <c r="Q212" s="77">
        <v>0</v>
      </c>
      <c r="R212" s="77">
        <v>0</v>
      </c>
      <c r="S212" s="77">
        <v>0</v>
      </c>
      <c r="T212" s="77">
        <v>0</v>
      </c>
      <c r="U212" s="77">
        <v>0</v>
      </c>
      <c r="V212" s="77">
        <v>0</v>
      </c>
      <c r="W212" s="77">
        <v>0</v>
      </c>
      <c r="X212" s="77">
        <v>0</v>
      </c>
      <c r="Y212" s="77">
        <v>0</v>
      </c>
      <c r="Z212" s="77">
        <v>0</v>
      </c>
      <c r="AA212" s="77">
        <v>0</v>
      </c>
      <c r="AB212" s="77">
        <v>0</v>
      </c>
      <c r="AC212" s="77">
        <v>0</v>
      </c>
      <c r="AD212" s="77">
        <v>0</v>
      </c>
      <c r="AE212" s="77">
        <v>0</v>
      </c>
      <c r="AF212" s="77">
        <v>0</v>
      </c>
      <c r="AG212" s="77"/>
      <c r="AH212" s="77"/>
      <c r="AI212" s="77"/>
      <c r="AJ212" s="77"/>
    </row>
    <row r="213" spans="1:36" ht="13.5" x14ac:dyDescent="0.7">
      <c r="A213" s="77" t="s">
        <v>803</v>
      </c>
      <c r="B213" s="77">
        <v>6.2E-2</v>
      </c>
      <c r="C213" s="77">
        <v>6.2E-2</v>
      </c>
      <c r="D213" s="77">
        <v>6.2E-2</v>
      </c>
      <c r="E213" s="77">
        <v>6.2E-2</v>
      </c>
      <c r="F213" s="77">
        <v>6.2E-2</v>
      </c>
      <c r="G213" s="77">
        <v>6.2E-2</v>
      </c>
      <c r="H213" s="77">
        <v>6.2E-2</v>
      </c>
      <c r="I213" s="77">
        <v>6.2E-2</v>
      </c>
      <c r="J213" s="77">
        <v>6.2E-2</v>
      </c>
      <c r="K213" s="77">
        <v>6.2E-2</v>
      </c>
      <c r="L213" s="77">
        <v>6.2E-2</v>
      </c>
      <c r="M213" s="77">
        <v>6.2E-2</v>
      </c>
      <c r="N213" s="77">
        <v>6.2E-2</v>
      </c>
      <c r="O213" s="77">
        <v>6.2E-2</v>
      </c>
      <c r="P213" s="77">
        <v>6.2E-2</v>
      </c>
      <c r="Q213" s="77">
        <v>6.2E-2</v>
      </c>
      <c r="R213" s="77">
        <v>6.2E-2</v>
      </c>
      <c r="S213" s="77">
        <v>6.2E-2</v>
      </c>
      <c r="T213" s="77">
        <v>6.2E-2</v>
      </c>
      <c r="U213" s="77">
        <v>6.2E-2</v>
      </c>
      <c r="V213" s="77">
        <v>6.2E-2</v>
      </c>
      <c r="W213" s="77">
        <v>6.2E-2</v>
      </c>
      <c r="X213" s="77">
        <v>6.2E-2</v>
      </c>
      <c r="Y213" s="77">
        <v>6.2E-2</v>
      </c>
      <c r="Z213" s="77">
        <v>6.2E-2</v>
      </c>
      <c r="AA213" s="77">
        <v>6.2E-2</v>
      </c>
      <c r="AB213" s="77">
        <v>6.2E-2</v>
      </c>
      <c r="AC213" s="77">
        <v>6.2E-2</v>
      </c>
      <c r="AD213" s="77">
        <v>6.2E-2</v>
      </c>
      <c r="AE213" s="77">
        <v>6.2E-2</v>
      </c>
      <c r="AF213" s="77">
        <v>6.2E-2</v>
      </c>
      <c r="AG213" s="77"/>
      <c r="AH213" s="77"/>
      <c r="AI213" s="77"/>
      <c r="AJ213" s="77"/>
    </row>
    <row r="214" spans="1:36" ht="13.5" x14ac:dyDescent="0.7">
      <c r="A214" s="77" t="s">
        <v>804</v>
      </c>
      <c r="B214" s="77">
        <v>0.64600000000000002</v>
      </c>
      <c r="C214" s="77">
        <v>0.64600000000000002</v>
      </c>
      <c r="D214" s="77">
        <v>0.64600000000000002</v>
      </c>
      <c r="E214" s="77">
        <v>0.64600000000000002</v>
      </c>
      <c r="F214" s="77">
        <v>0.64600000000000002</v>
      </c>
      <c r="G214" s="77">
        <v>0.64600000000000002</v>
      </c>
      <c r="H214" s="77">
        <v>0.64600000000000002</v>
      </c>
      <c r="I214" s="77">
        <v>0.64600000000000002</v>
      </c>
      <c r="J214" s="77">
        <v>0.64600000000000002</v>
      </c>
      <c r="K214" s="77">
        <v>0.64600000000000002</v>
      </c>
      <c r="L214" s="77">
        <v>0.64600000000000002</v>
      </c>
      <c r="M214" s="77">
        <v>0.64600000000000002</v>
      </c>
      <c r="N214" s="77">
        <v>0.64600000000000002</v>
      </c>
      <c r="O214" s="77">
        <v>0.64600000000000002</v>
      </c>
      <c r="P214" s="77">
        <v>0.64600000000000002</v>
      </c>
      <c r="Q214" s="77">
        <v>0.64600000000000002</v>
      </c>
      <c r="R214" s="77">
        <v>0.64600000000000002</v>
      </c>
      <c r="S214" s="77">
        <v>0.64600000000000002</v>
      </c>
      <c r="T214" s="77">
        <v>0.64600000000000002</v>
      </c>
      <c r="U214" s="77">
        <v>0.64600000000000002</v>
      </c>
      <c r="V214" s="77">
        <v>0.64600000000000002</v>
      </c>
      <c r="W214" s="77">
        <v>0.64600000000000002</v>
      </c>
      <c r="X214" s="77">
        <v>0.64600000000000002</v>
      </c>
      <c r="Y214" s="77">
        <v>0.64600000000000002</v>
      </c>
      <c r="Z214" s="77">
        <v>0.64600000000000002</v>
      </c>
      <c r="AA214" s="77">
        <v>0.64600000000000002</v>
      </c>
      <c r="AB214" s="77">
        <v>0.64600000000000002</v>
      </c>
      <c r="AC214" s="77">
        <v>0.64600000000000002</v>
      </c>
      <c r="AD214" s="77">
        <v>0.64600000000000002</v>
      </c>
      <c r="AE214" s="77">
        <v>0.64600000000000002</v>
      </c>
      <c r="AF214" s="77">
        <v>0.64600000000000002</v>
      </c>
      <c r="AG214" s="77"/>
      <c r="AH214" s="77"/>
      <c r="AI214" s="77"/>
      <c r="AJ214" s="77"/>
    </row>
    <row r="215" spans="1:36" ht="13.5" x14ac:dyDescent="0.7">
      <c r="A215" s="77" t="s">
        <v>805</v>
      </c>
      <c r="B215" s="77">
        <v>0</v>
      </c>
      <c r="C215" s="77">
        <v>0</v>
      </c>
      <c r="D215" s="77">
        <v>0</v>
      </c>
      <c r="E215" s="77">
        <v>0</v>
      </c>
      <c r="F215" s="77">
        <v>0</v>
      </c>
      <c r="G215" s="77">
        <v>0</v>
      </c>
      <c r="H215" s="77">
        <v>0</v>
      </c>
      <c r="I215" s="77">
        <v>0</v>
      </c>
      <c r="J215" s="77">
        <v>0</v>
      </c>
      <c r="K215" s="77">
        <v>0</v>
      </c>
      <c r="L215" s="77">
        <v>0</v>
      </c>
      <c r="M215" s="77">
        <v>0</v>
      </c>
      <c r="N215" s="77">
        <v>0</v>
      </c>
      <c r="O215" s="77">
        <v>0</v>
      </c>
      <c r="P215" s="77">
        <v>0</v>
      </c>
      <c r="Q215" s="77">
        <v>0</v>
      </c>
      <c r="R215" s="77">
        <v>0</v>
      </c>
      <c r="S215" s="77">
        <v>0</v>
      </c>
      <c r="T215" s="77">
        <v>0</v>
      </c>
      <c r="U215" s="77">
        <v>0</v>
      </c>
      <c r="V215" s="77">
        <v>0</v>
      </c>
      <c r="W215" s="77">
        <v>0</v>
      </c>
      <c r="X215" s="77">
        <v>0</v>
      </c>
      <c r="Y215" s="77">
        <v>0</v>
      </c>
      <c r="Z215" s="77">
        <v>0</v>
      </c>
      <c r="AA215" s="77">
        <v>0</v>
      </c>
      <c r="AB215" s="77">
        <v>0</v>
      </c>
      <c r="AC215" s="77">
        <v>0</v>
      </c>
      <c r="AD215" s="77">
        <v>0</v>
      </c>
      <c r="AE215" s="77">
        <v>0</v>
      </c>
      <c r="AF215" s="77">
        <v>0</v>
      </c>
      <c r="AG215" s="77"/>
      <c r="AH215" s="77"/>
      <c r="AI215" s="77"/>
      <c r="AJ215" s="77"/>
    </row>
    <row r="216" spans="1:36" ht="13.5" x14ac:dyDescent="0.7">
      <c r="A216" s="77" t="s">
        <v>806</v>
      </c>
      <c r="B216" s="77">
        <v>0.71099999999999997</v>
      </c>
      <c r="C216" s="77">
        <v>0.71099999999999997</v>
      </c>
      <c r="D216" s="77">
        <v>0.71099999999999997</v>
      </c>
      <c r="E216" s="77">
        <v>0.71099999999999997</v>
      </c>
      <c r="F216" s="77">
        <v>0.71099999999999997</v>
      </c>
      <c r="G216" s="77">
        <v>0.71099999999999997</v>
      </c>
      <c r="H216" s="77">
        <v>0.71099999999999997</v>
      </c>
      <c r="I216" s="77">
        <v>0.71099999999999997</v>
      </c>
      <c r="J216" s="77">
        <v>0.71099999999999997</v>
      </c>
      <c r="K216" s="77">
        <v>0.71099999999999997</v>
      </c>
      <c r="L216" s="77">
        <v>0.71099999999999997</v>
      </c>
      <c r="M216" s="77">
        <v>0.71099999999999997</v>
      </c>
      <c r="N216" s="77">
        <v>0.71099999999999997</v>
      </c>
      <c r="O216" s="77">
        <v>0.71099999999999997</v>
      </c>
      <c r="P216" s="77">
        <v>0.71099999999999997</v>
      </c>
      <c r="Q216" s="77">
        <v>0.71099999999999997</v>
      </c>
      <c r="R216" s="77">
        <v>0.71099999999999997</v>
      </c>
      <c r="S216" s="77">
        <v>0.71099999999999997</v>
      </c>
      <c r="T216" s="77">
        <v>0.71099999999999997</v>
      </c>
      <c r="U216" s="77">
        <v>0.71099999999999997</v>
      </c>
      <c r="V216" s="77">
        <v>0.71099999999999997</v>
      </c>
      <c r="W216" s="77">
        <v>0.71099999999999997</v>
      </c>
      <c r="X216" s="77">
        <v>0.71099999999999997</v>
      </c>
      <c r="Y216" s="77">
        <v>0.71099999999999997</v>
      </c>
      <c r="Z216" s="77">
        <v>0.71099999999999997</v>
      </c>
      <c r="AA216" s="77">
        <v>0.71099999999999997</v>
      </c>
      <c r="AB216" s="77">
        <v>0.71099999999999997</v>
      </c>
      <c r="AC216" s="77">
        <v>0.71099999999999997</v>
      </c>
      <c r="AD216" s="77">
        <v>0.71099999999999997</v>
      </c>
      <c r="AE216" s="77">
        <v>0.71099999999999997</v>
      </c>
      <c r="AF216" s="77">
        <v>0.71099999999999997</v>
      </c>
      <c r="AG216" s="77"/>
      <c r="AH216" s="77"/>
      <c r="AI216" s="77"/>
      <c r="AJ216" s="77"/>
    </row>
    <row r="217" spans="1:36" ht="13.5" x14ac:dyDescent="0.7">
      <c r="A217" s="77"/>
      <c r="B217" s="77"/>
      <c r="C217" s="77"/>
      <c r="D217" s="77"/>
      <c r="E217" s="77"/>
      <c r="F217" s="77"/>
      <c r="G217" s="77"/>
      <c r="H217" s="77"/>
      <c r="I217" s="77"/>
      <c r="J217" s="77"/>
      <c r="K217" s="77"/>
      <c r="L217" s="77"/>
      <c r="M217" s="77"/>
      <c r="N217" s="77"/>
      <c r="O217" s="77"/>
      <c r="P217" s="77"/>
      <c r="Q217" s="77"/>
      <c r="R217" s="77"/>
      <c r="S217" s="77"/>
      <c r="T217" s="77"/>
      <c r="U217" s="77"/>
      <c r="V217" s="77"/>
      <c r="W217" s="77"/>
      <c r="X217" s="77"/>
      <c r="Y217" s="77"/>
      <c r="Z217" s="77"/>
      <c r="AA217" s="77"/>
      <c r="AB217" s="77"/>
      <c r="AC217" s="77"/>
      <c r="AD217" s="77"/>
      <c r="AE217" s="77"/>
      <c r="AF217" s="77"/>
      <c r="AG217" s="77"/>
      <c r="AH217" s="77"/>
      <c r="AI217" s="77"/>
      <c r="AJ217" s="77"/>
    </row>
    <row r="218" spans="1:36" ht="13.5" x14ac:dyDescent="0.7">
      <c r="A218" s="81" t="s">
        <v>834</v>
      </c>
      <c r="B218" s="81"/>
      <c r="C218" s="77"/>
      <c r="D218" s="77"/>
      <c r="E218" s="77"/>
      <c r="F218" s="77"/>
      <c r="G218" s="77"/>
      <c r="H218" s="77"/>
      <c r="I218" s="77"/>
      <c r="J218" s="77"/>
      <c r="K218" s="77"/>
      <c r="L218" s="77"/>
      <c r="M218" s="77"/>
      <c r="N218" s="77"/>
      <c r="O218" s="77"/>
      <c r="P218" s="77"/>
      <c r="Q218" s="77"/>
      <c r="R218" s="77"/>
      <c r="S218" s="77"/>
      <c r="T218" s="77"/>
      <c r="U218" s="77"/>
      <c r="V218" s="77"/>
      <c r="W218" s="77"/>
      <c r="X218" s="77"/>
      <c r="Y218" s="77"/>
      <c r="Z218" s="77"/>
      <c r="AA218" s="77"/>
      <c r="AB218" s="77"/>
      <c r="AC218" s="77"/>
      <c r="AD218" s="77"/>
      <c r="AE218" s="77"/>
      <c r="AF218" s="77"/>
      <c r="AG218" s="77"/>
      <c r="AH218" s="77"/>
      <c r="AI218" s="77"/>
      <c r="AJ218" s="77"/>
    </row>
    <row r="219" spans="1:36" ht="14.75" x14ac:dyDescent="0.75">
      <c r="A219" s="1" t="s">
        <v>834</v>
      </c>
      <c r="B219"/>
      <c r="C219"/>
      <c r="D219"/>
      <c r="E219"/>
      <c r="F219"/>
      <c r="G219"/>
      <c r="H219"/>
      <c r="I219"/>
      <c r="J219"/>
      <c r="K219"/>
      <c r="L219"/>
      <c r="M219"/>
      <c r="N219"/>
      <c r="O219"/>
      <c r="P219"/>
      <c r="Q219"/>
      <c r="R219"/>
      <c r="S219"/>
      <c r="T219"/>
      <c r="U219"/>
      <c r="V219"/>
      <c r="W219"/>
      <c r="X219"/>
      <c r="Y219"/>
      <c r="Z219"/>
      <c r="AA219"/>
      <c r="AB219"/>
      <c r="AC219"/>
      <c r="AD219"/>
      <c r="AE219"/>
      <c r="AF219" s="77"/>
      <c r="AG219" s="77"/>
      <c r="AH219" s="77"/>
      <c r="AI219" s="77"/>
      <c r="AJ219" s="77"/>
    </row>
    <row r="220" spans="1:36" ht="14.75" x14ac:dyDescent="0.75">
      <c r="A220" s="1"/>
      <c r="B220"/>
      <c r="C220"/>
      <c r="D220"/>
      <c r="E220"/>
      <c r="F220"/>
      <c r="G220"/>
      <c r="H220"/>
      <c r="I220"/>
      <c r="J220"/>
      <c r="K220"/>
      <c r="L220"/>
      <c r="M220"/>
      <c r="N220"/>
      <c r="O220"/>
      <c r="P220"/>
      <c r="Q220"/>
      <c r="R220"/>
      <c r="S220"/>
      <c r="T220"/>
      <c r="U220"/>
      <c r="V220"/>
      <c r="W220"/>
      <c r="X220"/>
      <c r="Y220"/>
      <c r="Z220"/>
      <c r="AA220"/>
      <c r="AB220"/>
      <c r="AC220"/>
      <c r="AD220"/>
      <c r="AE220"/>
      <c r="AF220" s="77"/>
      <c r="AG220" s="77"/>
      <c r="AH220" s="77"/>
      <c r="AI220" s="77"/>
      <c r="AJ220" s="77"/>
    </row>
    <row r="221" spans="1:36" ht="14.75" x14ac:dyDescent="0.75">
      <c r="A221" t="s">
        <v>1064</v>
      </c>
      <c r="B221">
        <v>3</v>
      </c>
      <c r="C221"/>
      <c r="D221"/>
      <c r="E221"/>
      <c r="F221"/>
      <c r="G221"/>
      <c r="H221"/>
      <c r="I221"/>
      <c r="J221"/>
      <c r="K221"/>
      <c r="L221"/>
      <c r="M221"/>
      <c r="N221"/>
      <c r="O221"/>
      <c r="P221"/>
      <c r="Q221"/>
      <c r="R221"/>
      <c r="S221"/>
      <c r="T221"/>
      <c r="U221"/>
      <c r="V221"/>
      <c r="W221"/>
      <c r="X221"/>
      <c r="Y221"/>
      <c r="Z221"/>
      <c r="AA221"/>
      <c r="AB221"/>
      <c r="AC221"/>
      <c r="AD221"/>
      <c r="AE221"/>
      <c r="AF221" s="77"/>
      <c r="AG221" s="77"/>
      <c r="AH221" s="77"/>
      <c r="AI221" s="77"/>
      <c r="AJ221" s="77"/>
    </row>
    <row r="222" spans="1:36" ht="14.75" x14ac:dyDescent="0.75">
      <c r="A222" t="s">
        <v>835</v>
      </c>
      <c r="B222">
        <v>61127.365236523648</v>
      </c>
      <c r="C222"/>
      <c r="D222"/>
      <c r="E222"/>
      <c r="F222"/>
      <c r="G222"/>
      <c r="H222"/>
      <c r="I222"/>
      <c r="J222"/>
      <c r="K222"/>
      <c r="L222"/>
      <c r="M222"/>
      <c r="N222"/>
      <c r="O222"/>
      <c r="P222"/>
      <c r="Q222"/>
      <c r="R222"/>
      <c r="S222"/>
      <c r="T222"/>
      <c r="U222"/>
      <c r="V222"/>
      <c r="W222"/>
      <c r="X222"/>
      <c r="Y222"/>
      <c r="Z222"/>
      <c r="AA222"/>
      <c r="AB222"/>
      <c r="AC222"/>
      <c r="AD222"/>
      <c r="AE222"/>
      <c r="AF222" s="77"/>
      <c r="AG222" s="77"/>
      <c r="AH222" s="77"/>
      <c r="AI222" s="77"/>
      <c r="AJ222" s="77"/>
    </row>
    <row r="223" spans="1:36" ht="14.75" x14ac:dyDescent="0.75">
      <c r="A223" t="s">
        <v>837</v>
      </c>
      <c r="B223">
        <v>2.2046199999999998</v>
      </c>
      <c r="C223"/>
      <c r="D223"/>
      <c r="E223"/>
      <c r="F223"/>
      <c r="G223"/>
      <c r="H223"/>
      <c r="I223"/>
      <c r="J223"/>
      <c r="K223"/>
      <c r="L223"/>
      <c r="M223"/>
      <c r="N223"/>
      <c r="O223"/>
      <c r="P223"/>
      <c r="Q223"/>
      <c r="R223"/>
      <c r="S223"/>
      <c r="T223"/>
      <c r="U223"/>
      <c r="V223"/>
      <c r="W223"/>
      <c r="X223"/>
      <c r="Y223"/>
      <c r="Z223"/>
      <c r="AA223"/>
      <c r="AB223"/>
      <c r="AC223"/>
      <c r="AD223"/>
      <c r="AE223"/>
      <c r="AF223" s="77"/>
      <c r="AG223" s="77"/>
      <c r="AH223" s="77"/>
      <c r="AI223" s="77"/>
      <c r="AJ223" s="77"/>
    </row>
    <row r="224" spans="1:36" ht="14.75" x14ac:dyDescent="0.75">
      <c r="A224" t="s">
        <v>838</v>
      </c>
      <c r="B224">
        <f>B222*B223</f>
        <v>134762.61194774476</v>
      </c>
      <c r="C224"/>
      <c r="D224"/>
      <c r="E224"/>
      <c r="F224"/>
      <c r="G224"/>
      <c r="H224"/>
      <c r="I224"/>
      <c r="J224"/>
      <c r="K224"/>
      <c r="L224"/>
      <c r="M224"/>
      <c r="N224"/>
      <c r="O224"/>
      <c r="P224"/>
      <c r="Q224"/>
      <c r="R224"/>
      <c r="S224"/>
      <c r="T224"/>
      <c r="U224"/>
      <c r="V224"/>
      <c r="W224"/>
      <c r="X224"/>
      <c r="Y224"/>
      <c r="Z224"/>
      <c r="AA224"/>
      <c r="AB224"/>
      <c r="AC224"/>
      <c r="AD224"/>
      <c r="AE224"/>
      <c r="AF224" s="77"/>
      <c r="AG224" s="77"/>
      <c r="AH224" s="77"/>
      <c r="AI224" s="77"/>
      <c r="AJ224" s="77"/>
    </row>
    <row r="225" spans="1:36" ht="14.75" x14ac:dyDescent="0.75">
      <c r="A225" t="s">
        <v>836</v>
      </c>
      <c r="B225">
        <v>1.7475173313746466E-5</v>
      </c>
      <c r="C225"/>
      <c r="D225"/>
      <c r="E225"/>
      <c r="F225"/>
      <c r="G225"/>
      <c r="H225"/>
      <c r="I225"/>
      <c r="J225"/>
      <c r="K225"/>
      <c r="L225"/>
      <c r="M225"/>
      <c r="N225"/>
      <c r="O225"/>
      <c r="P225"/>
      <c r="Q225"/>
      <c r="R225"/>
      <c r="S225"/>
      <c r="T225"/>
      <c r="U225"/>
      <c r="V225"/>
      <c r="W225"/>
      <c r="X225"/>
      <c r="Y225"/>
      <c r="Z225"/>
      <c r="AA225"/>
      <c r="AB225"/>
      <c r="AC225"/>
      <c r="AD225"/>
      <c r="AE225"/>
      <c r="AF225" s="77"/>
      <c r="AG225" s="77"/>
      <c r="AH225" s="77"/>
      <c r="AI225" s="77"/>
      <c r="AJ225" s="77"/>
    </row>
    <row r="226" spans="1:36" ht="14.75" x14ac:dyDescent="0.75">
      <c r="A226"/>
      <c r="B226"/>
      <c r="C226"/>
      <c r="D226"/>
      <c r="E226"/>
      <c r="F226"/>
      <c r="G226"/>
      <c r="H226"/>
      <c r="I226"/>
      <c r="J226"/>
      <c r="K226"/>
      <c r="L226"/>
      <c r="M226"/>
      <c r="N226"/>
      <c r="O226"/>
      <c r="P226"/>
      <c r="Q226"/>
      <c r="R226"/>
      <c r="S226"/>
      <c r="T226"/>
      <c r="U226"/>
      <c r="V226"/>
      <c r="W226"/>
      <c r="X226"/>
      <c r="Y226"/>
      <c r="Z226"/>
      <c r="AA226"/>
      <c r="AB226"/>
      <c r="AC226"/>
      <c r="AD226"/>
      <c r="AE226"/>
      <c r="AF226" s="77"/>
      <c r="AG226" s="77"/>
      <c r="AH226" s="77"/>
      <c r="AI226" s="77"/>
      <c r="AJ226" s="77"/>
    </row>
    <row r="227" spans="1:36" ht="14.75" x14ac:dyDescent="0.75">
      <c r="A227" t="s">
        <v>1065</v>
      </c>
      <c r="B227">
        <v>1.5</v>
      </c>
      <c r="C227"/>
      <c r="D227"/>
      <c r="E227"/>
      <c r="F227"/>
      <c r="G227"/>
      <c r="H227"/>
      <c r="I227"/>
      <c r="J227"/>
      <c r="K227"/>
      <c r="L227"/>
      <c r="M227"/>
      <c r="N227"/>
      <c r="O227"/>
      <c r="P227"/>
      <c r="Q227"/>
      <c r="R227"/>
      <c r="S227"/>
      <c r="T227"/>
      <c r="U227"/>
      <c r="V227"/>
      <c r="W227"/>
      <c r="X227"/>
      <c r="Y227"/>
      <c r="Z227"/>
      <c r="AA227"/>
      <c r="AB227"/>
      <c r="AC227"/>
      <c r="AD227"/>
      <c r="AE227"/>
      <c r="AF227" s="77"/>
      <c r="AG227" s="77"/>
      <c r="AH227" s="77"/>
      <c r="AI227" s="77"/>
      <c r="AJ227" s="77"/>
    </row>
    <row r="228" spans="1:36" ht="14.75" x14ac:dyDescent="0.75">
      <c r="A228" t="s">
        <v>835</v>
      </c>
      <c r="B228">
        <v>61127.365236523648</v>
      </c>
      <c r="C228"/>
      <c r="D228"/>
      <c r="E228"/>
      <c r="F228"/>
      <c r="G228"/>
      <c r="H228"/>
      <c r="I228"/>
      <c r="J228"/>
      <c r="K228"/>
      <c r="L228"/>
      <c r="M228"/>
      <c r="N228"/>
      <c r="O228"/>
      <c r="P228"/>
      <c r="Q228"/>
      <c r="R228"/>
      <c r="S228"/>
      <c r="T228"/>
      <c r="U228"/>
      <c r="V228"/>
      <c r="W228"/>
      <c r="X228"/>
      <c r="Y228"/>
      <c r="Z228"/>
      <c r="AA228"/>
      <c r="AB228"/>
      <c r="AC228"/>
      <c r="AD228"/>
      <c r="AE228"/>
      <c r="AF228" s="77"/>
      <c r="AG228" s="77"/>
      <c r="AH228" s="77"/>
      <c r="AI228" s="77"/>
      <c r="AJ228" s="77"/>
    </row>
    <row r="229" spans="1:36" ht="14.75" x14ac:dyDescent="0.75">
      <c r="A229" t="s">
        <v>837</v>
      </c>
      <c r="B229">
        <v>2.2046199999999998</v>
      </c>
      <c r="C229"/>
      <c r="D229"/>
      <c r="E229"/>
      <c r="F229"/>
      <c r="G229"/>
      <c r="H229"/>
      <c r="I229"/>
      <c r="J229"/>
      <c r="K229"/>
      <c r="L229"/>
      <c r="M229"/>
      <c r="N229"/>
      <c r="O229"/>
      <c r="P229"/>
      <c r="Q229"/>
      <c r="R229"/>
      <c r="S229"/>
      <c r="T229"/>
      <c r="U229"/>
      <c r="V229"/>
      <c r="W229"/>
      <c r="X229"/>
      <c r="Y229"/>
      <c r="Z229"/>
      <c r="AA229"/>
      <c r="AB229"/>
      <c r="AC229"/>
      <c r="AD229"/>
      <c r="AE229"/>
      <c r="AF229" s="77"/>
      <c r="AG229" s="77"/>
      <c r="AH229" s="77"/>
      <c r="AI229" s="77"/>
      <c r="AJ229" s="77"/>
    </row>
    <row r="230" spans="1:36" ht="14.75" x14ac:dyDescent="0.75">
      <c r="A230" t="s">
        <v>838</v>
      </c>
      <c r="B230">
        <f>B228*B229</f>
        <v>134762.61194774476</v>
      </c>
      <c r="C230"/>
      <c r="D230"/>
      <c r="E230"/>
      <c r="F230"/>
      <c r="G230"/>
      <c r="H230"/>
      <c r="I230"/>
      <c r="J230"/>
      <c r="K230"/>
      <c r="L230"/>
      <c r="M230"/>
      <c r="N230"/>
      <c r="O230"/>
      <c r="P230"/>
      <c r="Q230"/>
      <c r="R230"/>
      <c r="S230"/>
      <c r="T230"/>
      <c r="U230"/>
      <c r="V230"/>
      <c r="W230"/>
      <c r="X230"/>
      <c r="Y230"/>
      <c r="Z230"/>
      <c r="AA230"/>
      <c r="AB230"/>
      <c r="AC230"/>
      <c r="AD230"/>
      <c r="AE230"/>
      <c r="AF230" s="77"/>
      <c r="AG230" s="77"/>
      <c r="AH230" s="77"/>
      <c r="AI230" s="77"/>
      <c r="AJ230" s="77"/>
    </row>
    <row r="231" spans="1:36" ht="14.75" x14ac:dyDescent="0.75">
      <c r="A231" t="s">
        <v>836</v>
      </c>
      <c r="B231">
        <v>8.7375866568732332E-6</v>
      </c>
      <c r="C231"/>
      <c r="D231"/>
      <c r="E231"/>
      <c r="F231"/>
      <c r="G231"/>
      <c r="H231"/>
      <c r="I231"/>
      <c r="J231"/>
      <c r="K231"/>
      <c r="L231"/>
      <c r="M231"/>
      <c r="N231"/>
      <c r="O231"/>
      <c r="P231"/>
      <c r="Q231"/>
      <c r="R231"/>
      <c r="S231"/>
      <c r="T231"/>
      <c r="U231"/>
      <c r="V231"/>
      <c r="W231"/>
      <c r="X231"/>
      <c r="Y231"/>
      <c r="Z231"/>
      <c r="AA231"/>
      <c r="AB231"/>
      <c r="AC231"/>
      <c r="AD231"/>
      <c r="AE231"/>
      <c r="AF231" s="77"/>
      <c r="AG231" s="77"/>
      <c r="AH231" s="77"/>
      <c r="AI231" s="77"/>
      <c r="AJ231" s="77"/>
    </row>
    <row r="232" spans="1:36" ht="14.75" x14ac:dyDescent="0.75">
      <c r="A232"/>
      <c r="B232"/>
      <c r="C232"/>
      <c r="D232"/>
      <c r="E232"/>
      <c r="F232"/>
      <c r="G232"/>
      <c r="H232"/>
      <c r="I232"/>
      <c r="J232"/>
      <c r="K232"/>
      <c r="L232"/>
      <c r="M232"/>
      <c r="N232"/>
      <c r="O232"/>
      <c r="P232"/>
      <c r="Q232"/>
      <c r="R232"/>
      <c r="S232"/>
      <c r="T232"/>
      <c r="U232"/>
      <c r="V232"/>
      <c r="W232"/>
      <c r="X232"/>
      <c r="Y232"/>
      <c r="Z232"/>
      <c r="AA232"/>
      <c r="AB232"/>
      <c r="AC232"/>
      <c r="AD232"/>
      <c r="AE232"/>
      <c r="AF232" s="77"/>
      <c r="AG232" s="77"/>
      <c r="AH232" s="77"/>
      <c r="AI232" s="77"/>
      <c r="AJ232" s="77"/>
    </row>
    <row r="233" spans="1:36" ht="14.75" x14ac:dyDescent="0.75">
      <c r="A233" s="1" t="s">
        <v>1066</v>
      </c>
      <c r="B233"/>
      <c r="C233"/>
      <c r="D233"/>
      <c r="E233"/>
      <c r="F233"/>
      <c r="G233"/>
      <c r="H233"/>
      <c r="I233"/>
      <c r="J233"/>
      <c r="K233"/>
      <c r="L233"/>
      <c r="M233"/>
      <c r="N233"/>
      <c r="O233"/>
      <c r="P233"/>
      <c r="Q233"/>
      <c r="R233"/>
      <c r="S233"/>
      <c r="T233"/>
      <c r="U233"/>
      <c r="V233"/>
      <c r="W233"/>
      <c r="X233"/>
      <c r="Y233"/>
      <c r="Z233"/>
      <c r="AA233"/>
      <c r="AB233"/>
      <c r="AC233"/>
      <c r="AD233"/>
      <c r="AE233"/>
      <c r="AF233" s="77"/>
      <c r="AG233" s="77"/>
      <c r="AH233" s="77"/>
      <c r="AI233" s="77"/>
      <c r="AJ233" s="77"/>
    </row>
    <row r="234" spans="1:36" ht="14.75" x14ac:dyDescent="0.75">
      <c r="A234" t="s">
        <v>1067</v>
      </c>
      <c r="B234" s="349">
        <v>2021</v>
      </c>
      <c r="C234">
        <v>2022</v>
      </c>
      <c r="D234" s="349">
        <v>2023</v>
      </c>
      <c r="E234">
        <v>2024</v>
      </c>
      <c r="F234" s="349">
        <v>2025</v>
      </c>
      <c r="G234">
        <v>2026</v>
      </c>
      <c r="H234" s="349">
        <v>2027</v>
      </c>
      <c r="I234">
        <v>2028</v>
      </c>
      <c r="J234" s="349">
        <v>2029</v>
      </c>
      <c r="K234">
        <v>2030</v>
      </c>
      <c r="L234" s="349">
        <v>2031</v>
      </c>
      <c r="M234">
        <v>2032</v>
      </c>
      <c r="N234" s="349">
        <v>2033</v>
      </c>
      <c r="O234">
        <v>2034</v>
      </c>
      <c r="P234" s="349">
        <v>2035</v>
      </c>
      <c r="Q234">
        <v>2036</v>
      </c>
      <c r="R234" s="349">
        <v>2037</v>
      </c>
      <c r="S234">
        <v>2038</v>
      </c>
      <c r="T234" s="349">
        <v>2039</v>
      </c>
      <c r="U234">
        <v>2040</v>
      </c>
      <c r="V234" s="349">
        <v>2041</v>
      </c>
      <c r="W234">
        <v>2042</v>
      </c>
      <c r="X234" s="349">
        <v>2043</v>
      </c>
      <c r="Y234">
        <v>2044</v>
      </c>
      <c r="Z234" s="349">
        <v>2045</v>
      </c>
      <c r="AA234">
        <v>2046</v>
      </c>
      <c r="AB234" s="349">
        <v>2047</v>
      </c>
      <c r="AC234">
        <v>2048</v>
      </c>
      <c r="AD234" s="349">
        <v>2049</v>
      </c>
      <c r="AE234">
        <v>2050</v>
      </c>
      <c r="AF234" s="77"/>
      <c r="AG234" s="77"/>
      <c r="AH234" s="77"/>
      <c r="AI234" s="77"/>
      <c r="AJ234" s="77"/>
    </row>
    <row r="235" spans="1:36" ht="14.75" x14ac:dyDescent="0.75">
      <c r="A235" t="s">
        <v>1068</v>
      </c>
      <c r="B235" s="19">
        <v>0.05</v>
      </c>
      <c r="C235" s="19">
        <v>0.05</v>
      </c>
      <c r="D235" s="19">
        <v>0.05</v>
      </c>
      <c r="E235" s="19">
        <v>0.05</v>
      </c>
      <c r="F235" s="19">
        <v>0.05</v>
      </c>
      <c r="G235" s="19">
        <v>0.05</v>
      </c>
      <c r="H235" s="19">
        <v>0.05</v>
      </c>
      <c r="I235" s="19">
        <v>0.05</v>
      </c>
      <c r="J235" s="19">
        <v>0.05</v>
      </c>
      <c r="K235" s="19">
        <v>0.05</v>
      </c>
      <c r="L235" s="19">
        <v>0.05</v>
      </c>
      <c r="M235" s="19">
        <v>0.05</v>
      </c>
      <c r="N235" s="19">
        <v>0.05</v>
      </c>
      <c r="O235" s="19">
        <v>0.05</v>
      </c>
      <c r="P235" s="19">
        <v>0.05</v>
      </c>
      <c r="Q235" s="19">
        <v>0.05</v>
      </c>
      <c r="R235" s="19">
        <v>0.05</v>
      </c>
      <c r="S235" s="19">
        <v>0.05</v>
      </c>
      <c r="T235" s="19">
        <v>0.05</v>
      </c>
      <c r="U235" s="19">
        <v>0.05</v>
      </c>
      <c r="V235" s="19">
        <v>0.05</v>
      </c>
      <c r="W235" s="19">
        <v>0.05</v>
      </c>
      <c r="X235" s="19">
        <v>0.05</v>
      </c>
      <c r="Y235" s="19">
        <v>0.05</v>
      </c>
      <c r="Z235" s="19">
        <v>0.05</v>
      </c>
      <c r="AA235" s="19">
        <v>0.05</v>
      </c>
      <c r="AB235" s="19">
        <v>0.05</v>
      </c>
      <c r="AC235" s="19">
        <v>0.05</v>
      </c>
      <c r="AD235" s="19">
        <v>0.05</v>
      </c>
      <c r="AE235" s="19">
        <v>0.05</v>
      </c>
      <c r="AF235" s="77"/>
      <c r="AG235" s="77"/>
      <c r="AH235" s="77"/>
      <c r="AI235" s="77"/>
      <c r="AJ235" s="77"/>
    </row>
    <row r="236" spans="1:36" ht="14.75" x14ac:dyDescent="0.75">
      <c r="A236" t="s">
        <v>1069</v>
      </c>
      <c r="B236" s="19">
        <v>0.95</v>
      </c>
      <c r="C236" s="19">
        <v>0.86309999999999998</v>
      </c>
      <c r="D236" s="19">
        <v>0.77789999999999992</v>
      </c>
      <c r="E236" s="19">
        <v>0.69279999999999997</v>
      </c>
      <c r="F236" s="19">
        <v>0.60829999999999995</v>
      </c>
      <c r="G236" s="19">
        <v>0.52400000000000002</v>
      </c>
      <c r="H236" s="19">
        <v>0.43959999999999999</v>
      </c>
      <c r="I236" s="19">
        <v>0.35619999999999996</v>
      </c>
      <c r="J236" s="19">
        <v>0.27269999999999994</v>
      </c>
      <c r="K236" s="19">
        <v>0.18999999999999995</v>
      </c>
      <c r="L236" s="19">
        <v>0.19289999999999996</v>
      </c>
      <c r="M236" s="19">
        <v>0.19439999999999991</v>
      </c>
      <c r="N236" s="19">
        <v>0.19579999999999997</v>
      </c>
      <c r="O236" s="19">
        <v>0.19739999999999991</v>
      </c>
      <c r="P236" s="19">
        <v>0.19989999999999997</v>
      </c>
      <c r="Q236" s="19">
        <v>0.2014999999999999</v>
      </c>
      <c r="R236" s="19">
        <v>0.20289999999999997</v>
      </c>
      <c r="S236" s="19">
        <v>0.2044999999999999</v>
      </c>
      <c r="T236" s="19">
        <v>0.2056</v>
      </c>
      <c r="U236" s="19">
        <v>0.20649999999999991</v>
      </c>
      <c r="V236" s="19">
        <v>0.20699999999999996</v>
      </c>
      <c r="W236" s="19">
        <v>0.20799999999999996</v>
      </c>
      <c r="X236" s="19">
        <v>0.2107</v>
      </c>
      <c r="Y236" s="19">
        <v>0.21189999999999998</v>
      </c>
      <c r="Z236" s="19">
        <v>0.21429999999999993</v>
      </c>
      <c r="AA236" s="19">
        <v>0.2155999999999999</v>
      </c>
      <c r="AB236" s="19">
        <v>0.21589999999999998</v>
      </c>
      <c r="AC236" s="19">
        <v>0.21739999999999993</v>
      </c>
      <c r="AD236" s="19">
        <v>0.21899999999999997</v>
      </c>
      <c r="AE236" s="19">
        <v>0.22039999999999993</v>
      </c>
      <c r="AF236" s="77"/>
      <c r="AG236" s="77"/>
      <c r="AH236" s="77"/>
      <c r="AI236" s="77"/>
      <c r="AJ236" s="77"/>
    </row>
    <row r="237" spans="1:36" ht="14.75" x14ac:dyDescent="0.75">
      <c r="A237" t="s">
        <v>1070</v>
      </c>
      <c r="B237" s="19">
        <v>0</v>
      </c>
      <c r="C237" s="19">
        <v>0</v>
      </c>
      <c r="D237" s="19">
        <v>0</v>
      </c>
      <c r="E237" s="19">
        <v>0</v>
      </c>
      <c r="F237" s="19">
        <v>0</v>
      </c>
      <c r="G237" s="19">
        <v>0</v>
      </c>
      <c r="H237" s="19">
        <v>0</v>
      </c>
      <c r="I237" s="19">
        <v>0</v>
      </c>
      <c r="J237" s="19">
        <v>0</v>
      </c>
      <c r="K237" s="19">
        <v>0</v>
      </c>
      <c r="L237" s="19">
        <v>0</v>
      </c>
      <c r="M237" s="19">
        <v>0</v>
      </c>
      <c r="N237" s="19">
        <v>0</v>
      </c>
      <c r="O237" s="19">
        <v>0</v>
      </c>
      <c r="P237" s="19">
        <v>0</v>
      </c>
      <c r="Q237" s="19">
        <v>0</v>
      </c>
      <c r="R237" s="19">
        <v>0</v>
      </c>
      <c r="S237" s="19">
        <v>0</v>
      </c>
      <c r="T237" s="19">
        <v>0</v>
      </c>
      <c r="U237" s="19">
        <v>0</v>
      </c>
      <c r="V237" s="19">
        <v>0</v>
      </c>
      <c r="W237" s="19">
        <v>0</v>
      </c>
      <c r="X237" s="19">
        <v>0</v>
      </c>
      <c r="Y237" s="19">
        <v>0</v>
      </c>
      <c r="Z237" s="19">
        <v>0</v>
      </c>
      <c r="AA237" s="19">
        <v>0</v>
      </c>
      <c r="AB237" s="19">
        <v>0</v>
      </c>
      <c r="AC237" s="19">
        <v>0</v>
      </c>
      <c r="AD237" s="19">
        <v>0</v>
      </c>
      <c r="AE237" s="19">
        <v>0</v>
      </c>
      <c r="AF237" s="77"/>
      <c r="AG237" s="77"/>
      <c r="AH237" s="77"/>
      <c r="AI237" s="77"/>
      <c r="AJ237" s="77"/>
    </row>
    <row r="238" spans="1:36" ht="14.75" x14ac:dyDescent="0.75">
      <c r="A238" t="s">
        <v>1071</v>
      </c>
      <c r="B238" s="19">
        <v>0</v>
      </c>
      <c r="C238" s="19">
        <v>0</v>
      </c>
      <c r="D238" s="19">
        <v>0</v>
      </c>
      <c r="E238" s="19">
        <v>0</v>
      </c>
      <c r="F238" s="19">
        <v>0</v>
      </c>
      <c r="G238" s="19">
        <v>0</v>
      </c>
      <c r="H238" s="19">
        <v>0</v>
      </c>
      <c r="I238" s="19">
        <v>0</v>
      </c>
      <c r="J238" s="19">
        <v>0</v>
      </c>
      <c r="K238" s="19">
        <v>0</v>
      </c>
      <c r="L238" s="19">
        <v>0</v>
      </c>
      <c r="M238" s="19">
        <v>0</v>
      </c>
      <c r="N238" s="19">
        <v>0</v>
      </c>
      <c r="O238" s="19">
        <v>0</v>
      </c>
      <c r="P238" s="19">
        <v>0</v>
      </c>
      <c r="Q238" s="19">
        <v>0</v>
      </c>
      <c r="R238" s="19">
        <v>0</v>
      </c>
      <c r="S238" s="19">
        <v>0</v>
      </c>
      <c r="T238" s="19">
        <v>0</v>
      </c>
      <c r="U238" s="19">
        <v>0</v>
      </c>
      <c r="V238" s="19">
        <v>0</v>
      </c>
      <c r="W238" s="19">
        <v>0</v>
      </c>
      <c r="X238" s="19">
        <v>0</v>
      </c>
      <c r="Y238" s="19">
        <v>0</v>
      </c>
      <c r="Z238" s="19">
        <v>0</v>
      </c>
      <c r="AA238" s="19">
        <v>0</v>
      </c>
      <c r="AB238" s="19">
        <v>0</v>
      </c>
      <c r="AC238" s="19">
        <v>0</v>
      </c>
      <c r="AD238" s="19">
        <v>0</v>
      </c>
      <c r="AE238" s="19">
        <v>0</v>
      </c>
      <c r="AF238" s="77"/>
      <c r="AG238" s="77"/>
      <c r="AH238" s="77"/>
      <c r="AI238" s="77"/>
      <c r="AJ238" s="77"/>
    </row>
    <row r="239" spans="1:36" ht="14.75" x14ac:dyDescent="0.75">
      <c r="A239" t="s">
        <v>1072</v>
      </c>
      <c r="B239" s="19">
        <v>0</v>
      </c>
      <c r="C239" s="19">
        <v>0</v>
      </c>
      <c r="D239" s="19">
        <v>0</v>
      </c>
      <c r="E239" s="19">
        <v>0</v>
      </c>
      <c r="F239" s="19">
        <v>0</v>
      </c>
      <c r="G239" s="19">
        <v>0</v>
      </c>
      <c r="H239" s="19">
        <v>0</v>
      </c>
      <c r="I239" s="19">
        <v>0</v>
      </c>
      <c r="J239" s="19">
        <v>0</v>
      </c>
      <c r="K239" s="19">
        <v>0</v>
      </c>
      <c r="L239" s="19">
        <v>0</v>
      </c>
      <c r="M239" s="19">
        <v>0</v>
      </c>
      <c r="N239" s="19">
        <v>0</v>
      </c>
      <c r="O239" s="19">
        <v>0</v>
      </c>
      <c r="P239" s="19">
        <v>0</v>
      </c>
      <c r="Q239" s="19">
        <v>0</v>
      </c>
      <c r="R239" s="19">
        <v>0</v>
      </c>
      <c r="S239" s="19">
        <v>0</v>
      </c>
      <c r="T239" s="19">
        <v>0</v>
      </c>
      <c r="U239" s="19">
        <v>0</v>
      </c>
      <c r="V239" s="19">
        <v>0</v>
      </c>
      <c r="W239" s="19">
        <v>0</v>
      </c>
      <c r="X239" s="19">
        <v>0</v>
      </c>
      <c r="Y239" s="19">
        <v>0</v>
      </c>
      <c r="Z239" s="19">
        <v>0</v>
      </c>
      <c r="AA239" s="19">
        <v>0</v>
      </c>
      <c r="AB239" s="19">
        <v>0</v>
      </c>
      <c r="AC239" s="19">
        <v>0</v>
      </c>
      <c r="AD239" s="19">
        <v>0</v>
      </c>
      <c r="AE239" s="19">
        <v>0</v>
      </c>
      <c r="AF239" s="77"/>
      <c r="AG239" s="77"/>
      <c r="AH239" s="77"/>
      <c r="AI239" s="77"/>
      <c r="AJ239" s="77"/>
    </row>
    <row r="240" spans="1:36" ht="14.75" x14ac:dyDescent="0.75">
      <c r="A240" t="s">
        <v>1073</v>
      </c>
      <c r="B240" s="19">
        <v>0</v>
      </c>
      <c r="C240" s="19">
        <v>8.6900000000000005E-2</v>
      </c>
      <c r="D240" s="19">
        <v>0.1721</v>
      </c>
      <c r="E240" s="19">
        <v>0.25719999999999998</v>
      </c>
      <c r="F240" s="19">
        <v>0.3417</v>
      </c>
      <c r="G240" s="19">
        <v>0.42599999999999999</v>
      </c>
      <c r="H240" s="19">
        <v>0.51039999999999996</v>
      </c>
      <c r="I240" s="19">
        <v>0.59379999999999999</v>
      </c>
      <c r="J240" s="19">
        <v>0.67730000000000001</v>
      </c>
      <c r="K240" s="19">
        <v>0.76</v>
      </c>
      <c r="L240" s="19">
        <v>0.7571</v>
      </c>
      <c r="M240" s="19">
        <v>0.75560000000000005</v>
      </c>
      <c r="N240" s="19">
        <v>0.75419999999999998</v>
      </c>
      <c r="O240" s="19">
        <v>0.75260000000000005</v>
      </c>
      <c r="P240" s="19">
        <v>0.75009999999999999</v>
      </c>
      <c r="Q240" s="19">
        <v>0.74850000000000005</v>
      </c>
      <c r="R240" s="19">
        <v>0.74709999999999999</v>
      </c>
      <c r="S240" s="19">
        <v>0.74550000000000005</v>
      </c>
      <c r="T240" s="19">
        <v>0.74439999999999995</v>
      </c>
      <c r="U240" s="19">
        <v>0.74350000000000005</v>
      </c>
      <c r="V240" s="19">
        <v>0.74299999999999999</v>
      </c>
      <c r="W240" s="19">
        <v>0.74199999999999999</v>
      </c>
      <c r="X240" s="19">
        <v>0.73929999999999996</v>
      </c>
      <c r="Y240" s="19">
        <v>0.73809999999999998</v>
      </c>
      <c r="Z240" s="19">
        <v>0.73570000000000002</v>
      </c>
      <c r="AA240" s="19">
        <v>0.73440000000000005</v>
      </c>
      <c r="AB240" s="19">
        <v>0.73409999999999997</v>
      </c>
      <c r="AC240" s="19">
        <v>0.73260000000000003</v>
      </c>
      <c r="AD240" s="19">
        <v>0.73099999999999998</v>
      </c>
      <c r="AE240" s="19">
        <v>0.72960000000000003</v>
      </c>
      <c r="AF240" s="77"/>
      <c r="AG240" s="77"/>
      <c r="AH240" s="77"/>
      <c r="AI240" s="77"/>
      <c r="AJ240" s="77"/>
    </row>
    <row r="241" spans="1:74" ht="14.75" x14ac:dyDescent="0.75">
      <c r="A241" t="s">
        <v>1074</v>
      </c>
      <c r="B241" s="19">
        <v>0</v>
      </c>
      <c r="C241" s="19">
        <v>0</v>
      </c>
      <c r="D241" s="19">
        <v>0</v>
      </c>
      <c r="E241" s="19">
        <v>0</v>
      </c>
      <c r="F241" s="19">
        <v>0</v>
      </c>
      <c r="G241" s="19">
        <v>0</v>
      </c>
      <c r="H241" s="19">
        <v>0</v>
      </c>
      <c r="I241" s="19">
        <v>0</v>
      </c>
      <c r="J241" s="19">
        <v>0</v>
      </c>
      <c r="K241" s="19">
        <v>0</v>
      </c>
      <c r="L241" s="19">
        <v>0</v>
      </c>
      <c r="M241" s="19">
        <v>0</v>
      </c>
      <c r="N241" s="19">
        <v>0</v>
      </c>
      <c r="O241" s="19">
        <v>0</v>
      </c>
      <c r="P241" s="19">
        <v>0</v>
      </c>
      <c r="Q241" s="19">
        <v>0</v>
      </c>
      <c r="R241" s="19">
        <v>0</v>
      </c>
      <c r="S241" s="19">
        <v>0</v>
      </c>
      <c r="T241" s="19">
        <v>0</v>
      </c>
      <c r="U241" s="19">
        <v>0</v>
      </c>
      <c r="V241" s="19">
        <v>0</v>
      </c>
      <c r="W241" s="19">
        <v>0</v>
      </c>
      <c r="X241" s="19">
        <v>0</v>
      </c>
      <c r="Y241" s="19">
        <v>0</v>
      </c>
      <c r="Z241" s="19">
        <v>0</v>
      </c>
      <c r="AA241" s="19">
        <v>0</v>
      </c>
      <c r="AB241" s="19">
        <v>0</v>
      </c>
      <c r="AC241" s="19">
        <v>0</v>
      </c>
      <c r="AD241" s="19">
        <v>0</v>
      </c>
      <c r="AE241" s="19">
        <v>0</v>
      </c>
      <c r="AF241" s="77"/>
      <c r="AG241" s="77"/>
      <c r="AH241" s="77"/>
      <c r="AI241" s="77"/>
      <c r="AJ241" s="77"/>
    </row>
    <row r="242" spans="1:74" ht="14.75" x14ac:dyDescent="0.75">
      <c r="A242"/>
      <c r="B242"/>
      <c r="C242"/>
      <c r="D242"/>
      <c r="E242"/>
      <c r="F242"/>
      <c r="G242"/>
      <c r="H242"/>
      <c r="I242"/>
      <c r="J242"/>
      <c r="K242"/>
      <c r="L242"/>
      <c r="M242"/>
      <c r="N242"/>
      <c r="O242"/>
      <c r="P242"/>
      <c r="Q242"/>
      <c r="R242"/>
      <c r="S242"/>
      <c r="T242"/>
      <c r="U242"/>
      <c r="V242"/>
      <c r="W242"/>
      <c r="X242"/>
      <c r="Y242"/>
      <c r="Z242"/>
      <c r="AA242"/>
      <c r="AB242"/>
      <c r="AC242"/>
      <c r="AD242"/>
      <c r="AE242"/>
      <c r="AF242" s="77"/>
      <c r="AG242" s="77"/>
      <c r="AH242" s="77"/>
      <c r="AI242" s="77"/>
      <c r="AJ242" s="77"/>
    </row>
    <row r="243" spans="1:74" ht="14.75" x14ac:dyDescent="0.75">
      <c r="A243" s="1" t="s">
        <v>1075</v>
      </c>
      <c r="B243" s="19">
        <v>0</v>
      </c>
      <c r="C243" s="19">
        <v>0</v>
      </c>
      <c r="D243" s="5">
        <f>SUM(D235,D240)/SUM(D235:D241)*$B$225+D236/SUM(D235:D241)*$B$231</f>
        <v>1.0678204653364778E-5</v>
      </c>
      <c r="E243" s="5">
        <f t="shared" ref="E243:M243" si="153">SUM(E235,E240)/SUM(E235:E241)*$B$225+E236/SUM(E235:E241)*$B$231</f>
        <v>1.1421773277864689E-5</v>
      </c>
      <c r="F243" s="5">
        <f t="shared" si="153"/>
        <v>1.2160099350370479E-5</v>
      </c>
      <c r="G243" s="5">
        <f t="shared" si="153"/>
        <v>1.2896677905544892E-5</v>
      </c>
      <c r="H243" s="5">
        <f t="shared" si="153"/>
        <v>1.3634130219384993E-5</v>
      </c>
      <c r="I243" s="5">
        <f t="shared" si="153"/>
        <v>1.436284494656822E-5</v>
      </c>
      <c r="J243" s="5">
        <f t="shared" si="153"/>
        <v>1.5092433432417136E-5</v>
      </c>
      <c r="K243" s="5">
        <f t="shared" si="153"/>
        <v>1.5815031848940552E-5</v>
      </c>
      <c r="L243" s="5">
        <f t="shared" si="153"/>
        <v>1.5789692847635622E-5</v>
      </c>
      <c r="M243" s="5">
        <f t="shared" si="153"/>
        <v>1.5776586467650311E-5</v>
      </c>
      <c r="N243" s="19">
        <v>0</v>
      </c>
      <c r="O243" s="19">
        <v>0</v>
      </c>
      <c r="P243" s="19">
        <v>0</v>
      </c>
      <c r="Q243" s="19">
        <v>0</v>
      </c>
      <c r="R243" s="19">
        <v>0</v>
      </c>
      <c r="S243" s="19">
        <v>0</v>
      </c>
      <c r="T243" s="19">
        <v>0</v>
      </c>
      <c r="U243" s="19">
        <v>0</v>
      </c>
      <c r="V243" s="19">
        <v>0</v>
      </c>
      <c r="W243" s="19">
        <v>0</v>
      </c>
      <c r="X243" s="19">
        <v>0</v>
      </c>
      <c r="Y243" s="19">
        <v>0</v>
      </c>
      <c r="Z243" s="19">
        <v>0</v>
      </c>
      <c r="AA243" s="19">
        <v>0</v>
      </c>
      <c r="AB243" s="19">
        <v>0</v>
      </c>
      <c r="AC243" s="19">
        <v>0</v>
      </c>
      <c r="AD243" s="19">
        <v>0</v>
      </c>
      <c r="AE243" s="19">
        <v>0</v>
      </c>
      <c r="AF243" s="77"/>
      <c r="AG243" s="77"/>
      <c r="AH243" s="77"/>
      <c r="AI243" s="77"/>
      <c r="AJ243" s="77"/>
    </row>
    <row r="244" spans="1:74" ht="13.5" x14ac:dyDescent="0.7">
      <c r="A244" s="77"/>
      <c r="B244" s="77"/>
      <c r="C244" s="77"/>
      <c r="D244" s="77"/>
      <c r="E244" s="77"/>
      <c r="F244" s="77"/>
      <c r="G244" s="77"/>
      <c r="H244" s="77"/>
      <c r="I244" s="77"/>
      <c r="J244" s="77"/>
      <c r="K244" s="77"/>
      <c r="L244" s="77"/>
      <c r="M244" s="77"/>
      <c r="N244" s="77"/>
      <c r="O244" s="77"/>
      <c r="P244" s="77"/>
      <c r="Q244" s="77"/>
      <c r="R244" s="77"/>
      <c r="S244" s="77"/>
      <c r="T244" s="77"/>
      <c r="U244" s="77"/>
      <c r="V244" s="77"/>
      <c r="W244" s="77"/>
      <c r="X244" s="77"/>
      <c r="Y244" s="77"/>
      <c r="Z244" s="77"/>
      <c r="AA244" s="77"/>
      <c r="AB244" s="77"/>
      <c r="AC244" s="77"/>
      <c r="AD244" s="77"/>
      <c r="AE244" s="77"/>
      <c r="AF244" s="77"/>
      <c r="AG244" s="77"/>
      <c r="AH244" s="77"/>
      <c r="AI244" s="77"/>
      <c r="AJ244" s="77"/>
    </row>
    <row r="245" spans="1:74" ht="13.5" x14ac:dyDescent="0.7">
      <c r="A245" s="127" t="s">
        <v>851</v>
      </c>
      <c r="B245" s="127"/>
      <c r="C245" s="128"/>
      <c r="D245" s="128"/>
      <c r="E245" s="128"/>
      <c r="F245" s="128"/>
      <c r="G245" s="128"/>
      <c r="H245" s="128"/>
      <c r="I245" s="128"/>
      <c r="J245" s="128"/>
      <c r="K245" s="128"/>
      <c r="L245" s="128"/>
      <c r="M245" s="128"/>
      <c r="N245" s="128"/>
      <c r="O245" s="128"/>
      <c r="P245" s="128"/>
      <c r="Q245" s="128"/>
      <c r="R245" s="128"/>
      <c r="S245" s="128"/>
      <c r="T245" s="128"/>
      <c r="U245" s="128"/>
      <c r="V245" s="128"/>
      <c r="W245" s="128"/>
      <c r="X245" s="128"/>
      <c r="Y245" s="128"/>
      <c r="Z245" s="128"/>
      <c r="AA245" s="128"/>
      <c r="AB245" s="128"/>
      <c r="AC245" s="128"/>
      <c r="AD245" s="128"/>
      <c r="AE245" s="128"/>
      <c r="AF245" s="128"/>
      <c r="AG245" s="77"/>
      <c r="AH245" s="77"/>
      <c r="AI245" s="77"/>
      <c r="AJ245" s="77"/>
    </row>
    <row r="246" spans="1:74" ht="13.5" x14ac:dyDescent="0.7">
      <c r="A246" s="77"/>
      <c r="B246" s="77"/>
      <c r="C246" s="77"/>
      <c r="D246" s="77"/>
      <c r="E246" s="77"/>
      <c r="F246" s="77"/>
      <c r="G246" s="77"/>
      <c r="H246" s="77"/>
      <c r="I246" s="77"/>
      <c r="J246" s="77"/>
      <c r="K246" s="77"/>
      <c r="L246" s="77"/>
      <c r="M246" s="77"/>
      <c r="N246" s="77"/>
      <c r="O246" s="77"/>
      <c r="P246" s="77"/>
      <c r="Q246" s="77"/>
      <c r="R246" s="77"/>
      <c r="S246" s="77"/>
      <c r="T246" s="77"/>
      <c r="U246" s="77"/>
      <c r="V246" s="77"/>
      <c r="W246" s="77"/>
      <c r="X246" s="77"/>
      <c r="Y246" s="77"/>
      <c r="Z246" s="77"/>
      <c r="AA246" s="77"/>
      <c r="AB246" s="77"/>
      <c r="AC246" s="77"/>
      <c r="AD246" s="77"/>
      <c r="AE246" s="77"/>
      <c r="AF246" s="77"/>
      <c r="AG246" s="77"/>
      <c r="AH246" s="77"/>
      <c r="AI246" s="77"/>
      <c r="AJ246" s="77"/>
      <c r="AK246" s="77"/>
      <c r="AL246" s="77"/>
      <c r="AM246" s="77"/>
      <c r="AN246" s="77"/>
      <c r="AO246" s="77"/>
      <c r="AP246" s="77"/>
      <c r="AQ246" s="77"/>
      <c r="AR246" s="77"/>
      <c r="AS246" s="77"/>
      <c r="AT246" s="77"/>
      <c r="AU246" s="77"/>
      <c r="AV246" s="77"/>
      <c r="AW246" s="77"/>
      <c r="AX246" s="77"/>
      <c r="AY246" s="77"/>
      <c r="AZ246" s="77"/>
      <c r="BA246" s="77"/>
      <c r="BB246" s="77"/>
      <c r="BC246" s="77"/>
      <c r="BD246" s="77"/>
      <c r="BE246" s="77"/>
      <c r="BF246" s="77"/>
      <c r="BG246" s="77"/>
      <c r="BH246" s="77"/>
      <c r="BI246" s="77"/>
      <c r="BJ246" s="77"/>
      <c r="BK246" s="77"/>
      <c r="BL246" s="77"/>
      <c r="BM246" s="77"/>
      <c r="BN246" s="77"/>
      <c r="BO246" s="77"/>
      <c r="BP246" s="77"/>
      <c r="BQ246" s="77"/>
      <c r="BR246" s="77"/>
      <c r="BS246" s="77"/>
      <c r="BT246" s="77"/>
      <c r="BU246" s="77"/>
      <c r="BV246" s="77"/>
    </row>
    <row r="247" spans="1:74" ht="13.5" x14ac:dyDescent="0.7">
      <c r="A247" s="77" t="s">
        <v>855</v>
      </c>
      <c r="B247" s="77"/>
      <c r="C247" s="77"/>
      <c r="D247" s="77"/>
      <c r="E247" s="77"/>
      <c r="F247" s="77"/>
      <c r="G247" s="77"/>
      <c r="H247" s="77"/>
      <c r="I247" s="77"/>
      <c r="J247" s="77"/>
      <c r="K247" s="77"/>
      <c r="L247" s="77"/>
      <c r="M247" s="77"/>
      <c r="N247" s="77"/>
      <c r="O247" s="77"/>
      <c r="P247" s="77"/>
      <c r="Q247" s="77"/>
      <c r="R247" s="77"/>
      <c r="S247" s="77"/>
      <c r="T247" s="77"/>
      <c r="U247" s="77"/>
      <c r="V247" s="77"/>
      <c r="W247" s="77"/>
      <c r="X247" s="77"/>
      <c r="Y247" s="77"/>
      <c r="Z247" s="77"/>
      <c r="AA247" s="77"/>
      <c r="AB247" s="77"/>
      <c r="AC247" s="77"/>
      <c r="AD247" s="77"/>
      <c r="AE247" s="77"/>
      <c r="AF247" s="77"/>
      <c r="AG247" s="77"/>
      <c r="AH247" s="77"/>
      <c r="AI247" s="77"/>
      <c r="AJ247" s="77"/>
      <c r="AK247" s="77"/>
      <c r="AL247" s="77"/>
      <c r="AM247" s="77"/>
      <c r="AN247" s="77"/>
      <c r="AO247" s="77"/>
      <c r="AP247" s="77"/>
      <c r="AQ247" s="77"/>
      <c r="AR247" s="77"/>
      <c r="AS247" s="77"/>
      <c r="AT247" s="77"/>
      <c r="AU247" s="77"/>
      <c r="AV247" s="77"/>
      <c r="AW247" s="77"/>
      <c r="AX247" s="77"/>
      <c r="AY247" s="77"/>
      <c r="AZ247" s="77"/>
      <c r="BA247" s="77"/>
      <c r="BB247" s="77"/>
      <c r="BC247" s="77"/>
      <c r="BD247" s="77"/>
      <c r="BE247" s="77"/>
      <c r="BF247" s="77"/>
      <c r="BG247" s="77"/>
      <c r="BH247" s="77"/>
      <c r="BI247" s="77"/>
      <c r="BJ247" s="77"/>
      <c r="BK247" s="77"/>
      <c r="BL247" s="77"/>
      <c r="BM247" s="77"/>
      <c r="BN247" s="77"/>
      <c r="BO247" s="77"/>
      <c r="BP247" s="77"/>
      <c r="BQ247" s="77"/>
      <c r="BR247" s="77"/>
      <c r="BS247" s="77"/>
      <c r="BT247" s="77"/>
      <c r="BU247" s="77"/>
      <c r="BV247" s="77"/>
    </row>
    <row r="248" spans="1:74" ht="13.5" x14ac:dyDescent="0.7">
      <c r="A248" s="77" t="s">
        <v>758</v>
      </c>
      <c r="B248" s="77">
        <v>2021</v>
      </c>
      <c r="C248" s="77">
        <v>2022</v>
      </c>
      <c r="D248" s="77">
        <v>2023</v>
      </c>
      <c r="E248" s="77">
        <v>2024</v>
      </c>
      <c r="F248" s="77">
        <v>2025</v>
      </c>
      <c r="G248" s="77">
        <v>2026</v>
      </c>
      <c r="H248" s="77">
        <v>2027</v>
      </c>
      <c r="I248" s="77">
        <v>2028</v>
      </c>
      <c r="J248" s="77">
        <v>2029</v>
      </c>
      <c r="K248" s="77">
        <v>2030</v>
      </c>
      <c r="L248" s="77">
        <v>2031</v>
      </c>
      <c r="M248" s="77">
        <v>2032</v>
      </c>
      <c r="N248" s="77">
        <v>2033</v>
      </c>
      <c r="O248" s="77">
        <v>2034</v>
      </c>
      <c r="P248" s="77">
        <v>2035</v>
      </c>
      <c r="Q248" s="77">
        <v>2036</v>
      </c>
      <c r="R248" s="77">
        <v>2037</v>
      </c>
      <c r="S248" s="77">
        <v>2038</v>
      </c>
      <c r="T248" s="77">
        <v>2039</v>
      </c>
      <c r="U248" s="77">
        <v>2040</v>
      </c>
      <c r="V248" s="77">
        <v>2041</v>
      </c>
      <c r="W248" s="77">
        <v>2042</v>
      </c>
      <c r="X248" s="77">
        <v>2043</v>
      </c>
      <c r="Y248" s="77">
        <v>2044</v>
      </c>
      <c r="Z248" s="77">
        <v>2045</v>
      </c>
      <c r="AA248" s="77">
        <v>2046</v>
      </c>
      <c r="AB248" s="77">
        <v>2047</v>
      </c>
      <c r="AC248" s="77">
        <v>2048</v>
      </c>
      <c r="AD248" s="77">
        <v>2049</v>
      </c>
      <c r="AE248" s="77">
        <v>2050</v>
      </c>
      <c r="AF248" s="77">
        <v>2050</v>
      </c>
      <c r="AG248" s="77"/>
      <c r="AH248" s="77"/>
      <c r="AI248" s="77"/>
      <c r="AJ248" s="77"/>
      <c r="AK248" s="77"/>
      <c r="AL248" s="77"/>
      <c r="AM248" s="77"/>
      <c r="AN248" s="77"/>
      <c r="AO248" s="77"/>
      <c r="AP248" s="77"/>
      <c r="AQ248" s="77"/>
      <c r="AR248" s="77"/>
      <c r="AS248" s="77"/>
      <c r="AT248" s="77"/>
      <c r="AU248" s="77"/>
      <c r="AV248" s="77"/>
      <c r="AW248" s="77"/>
      <c r="AX248" s="77"/>
      <c r="AY248" s="77"/>
      <c r="AZ248" s="77"/>
      <c r="BA248" s="77"/>
      <c r="BB248" s="77"/>
      <c r="BC248" s="77"/>
      <c r="BD248" s="77"/>
      <c r="BE248" s="77"/>
      <c r="BF248" s="77"/>
      <c r="BG248" s="77"/>
      <c r="BH248" s="77"/>
      <c r="BI248" s="77"/>
      <c r="BJ248" s="77"/>
      <c r="BK248" s="77"/>
      <c r="BL248" s="77"/>
      <c r="BM248" s="77"/>
      <c r="BN248" s="77"/>
      <c r="BO248" s="77"/>
      <c r="BP248" s="77"/>
      <c r="BQ248" s="77"/>
      <c r="BR248" s="77"/>
      <c r="BS248" s="77"/>
      <c r="BT248" s="77"/>
      <c r="BU248" s="77"/>
      <c r="BV248" s="77"/>
    </row>
    <row r="249" spans="1:74" ht="13.5" x14ac:dyDescent="0.7">
      <c r="A249" s="77" t="s">
        <v>854</v>
      </c>
      <c r="B249" s="77">
        <v>55.752400000000002</v>
      </c>
      <c r="C249" s="77">
        <v>53.080800000000004</v>
      </c>
      <c r="D249" s="77">
        <v>35.336100000000002</v>
      </c>
      <c r="E249" s="77">
        <v>32.708399999999997</v>
      </c>
      <c r="F249" s="77">
        <v>29.970099999999999</v>
      </c>
      <c r="G249" s="77">
        <v>27.5809</v>
      </c>
      <c r="H249" s="77">
        <v>25.226600000000001</v>
      </c>
      <c r="I249" s="77">
        <v>23.170400000000001</v>
      </c>
      <c r="J249" s="77">
        <v>21.188199999999998</v>
      </c>
      <c r="K249" s="77">
        <v>19.2439</v>
      </c>
      <c r="L249" s="77">
        <v>18.0886</v>
      </c>
      <c r="M249" s="77">
        <v>17.2057</v>
      </c>
      <c r="N249" s="77">
        <v>16.649100000000001</v>
      </c>
      <c r="O249" s="77">
        <v>16.277100000000001</v>
      </c>
      <c r="P249" s="77">
        <v>15.7676</v>
      </c>
      <c r="Q249" s="77">
        <v>15.270300000000001</v>
      </c>
      <c r="R249" s="77">
        <v>14.748900000000001</v>
      </c>
      <c r="S249" s="77">
        <v>14.2789</v>
      </c>
      <c r="T249" s="77">
        <v>13.9671</v>
      </c>
      <c r="U249" s="77">
        <v>13.742699999999999</v>
      </c>
      <c r="V249" s="77">
        <v>13.6432</v>
      </c>
      <c r="W249" s="77">
        <v>13.4938</v>
      </c>
      <c r="X249" s="77">
        <v>13.180400000000001</v>
      </c>
      <c r="Y249" s="77">
        <v>12.9552</v>
      </c>
      <c r="Z249" s="77">
        <v>12.834899999999999</v>
      </c>
      <c r="AA249" s="77">
        <v>12.4894</v>
      </c>
      <c r="AB249" s="77">
        <v>12.160399999999999</v>
      </c>
      <c r="AC249" s="77">
        <v>11.8597</v>
      </c>
      <c r="AD249" s="77">
        <v>11.572100000000001</v>
      </c>
      <c r="AE249" s="77">
        <v>11.3109</v>
      </c>
      <c r="AF249" s="77">
        <v>16.479299999999999</v>
      </c>
      <c r="AG249" s="77"/>
      <c r="AH249" s="77"/>
      <c r="AI249" s="77"/>
      <c r="AJ249" s="77"/>
      <c r="AK249" s="77"/>
      <c r="AL249" s="77"/>
      <c r="AM249" s="77"/>
      <c r="AN249" s="77"/>
      <c r="AO249" s="77"/>
      <c r="AP249" s="77"/>
      <c r="AQ249" s="77"/>
      <c r="AR249" s="77"/>
      <c r="AS249" s="77"/>
      <c r="AT249" s="77"/>
      <c r="AU249" s="77"/>
      <c r="AV249" s="77"/>
      <c r="AW249" s="77"/>
      <c r="AX249" s="77"/>
      <c r="AY249" s="77"/>
      <c r="AZ249" s="77"/>
      <c r="BA249" s="77"/>
      <c r="BB249" s="77"/>
      <c r="BC249" s="77"/>
      <c r="BD249" s="77"/>
      <c r="BE249" s="77"/>
      <c r="BF249" s="77"/>
      <c r="BG249" s="77"/>
      <c r="BH249" s="77"/>
      <c r="BI249" s="77"/>
      <c r="BJ249" s="77"/>
      <c r="BK249" s="77"/>
      <c r="BL249" s="77"/>
      <c r="BM249" s="77"/>
      <c r="BN249" s="77"/>
      <c r="BO249" s="77"/>
      <c r="BP249" s="77"/>
      <c r="BQ249" s="77"/>
      <c r="BR249" s="77"/>
      <c r="BS249" s="77"/>
      <c r="BT249" s="77"/>
      <c r="BU249" s="77"/>
      <c r="BV249" s="77"/>
    </row>
    <row r="250" spans="1:74" ht="13.5" x14ac:dyDescent="0.7">
      <c r="A250" s="77"/>
      <c r="B250" s="77"/>
      <c r="C250" s="77"/>
      <c r="D250" s="77"/>
      <c r="E250" s="77"/>
      <c r="F250" s="77"/>
      <c r="G250" s="77"/>
      <c r="H250" s="77"/>
      <c r="I250" s="77"/>
      <c r="J250" s="77"/>
      <c r="K250" s="77"/>
      <c r="L250" s="77"/>
      <c r="M250" s="77"/>
      <c r="N250" s="77"/>
      <c r="O250" s="77"/>
      <c r="P250" s="77"/>
      <c r="Q250" s="77"/>
      <c r="R250" s="77"/>
      <c r="S250" s="77"/>
      <c r="T250" s="77"/>
      <c r="U250" s="77"/>
      <c r="V250" s="77"/>
      <c r="W250" s="77"/>
      <c r="X250" s="77"/>
      <c r="Y250" s="77"/>
      <c r="Z250" s="77"/>
      <c r="AA250" s="77"/>
      <c r="AB250" s="77"/>
      <c r="AC250" s="77"/>
      <c r="AD250" s="77"/>
      <c r="AE250" s="77"/>
      <c r="AF250" s="77"/>
      <c r="AG250" s="77"/>
      <c r="AH250" s="77"/>
      <c r="AI250" s="77"/>
      <c r="AJ250" s="77"/>
      <c r="AK250" s="77"/>
      <c r="AL250" s="77"/>
      <c r="AM250" s="77"/>
      <c r="AN250" s="77"/>
      <c r="AO250" s="77"/>
      <c r="AP250" s="77"/>
      <c r="AQ250" s="77"/>
      <c r="AR250" s="77"/>
      <c r="AS250" s="77"/>
      <c r="AT250" s="77"/>
      <c r="AU250" s="77"/>
      <c r="AV250" s="77"/>
      <c r="AW250" s="77"/>
      <c r="AX250" s="77"/>
      <c r="AY250" s="77"/>
      <c r="AZ250" s="77"/>
      <c r="BA250" s="77"/>
      <c r="BB250" s="77"/>
      <c r="BC250" s="77"/>
      <c r="BD250" s="77"/>
      <c r="BE250" s="77"/>
      <c r="BF250" s="77"/>
      <c r="BG250" s="77"/>
      <c r="BH250" s="77"/>
      <c r="BI250" s="77"/>
      <c r="BJ250" s="77"/>
      <c r="BK250" s="77"/>
      <c r="BL250" s="77"/>
      <c r="BM250" s="77"/>
      <c r="BN250" s="77"/>
      <c r="BO250" s="77"/>
      <c r="BP250" s="77"/>
      <c r="BQ250" s="77"/>
      <c r="BR250" s="77"/>
      <c r="BS250" s="77"/>
      <c r="BT250" s="77"/>
      <c r="BU250" s="77"/>
      <c r="BV250" s="77"/>
    </row>
    <row r="251" spans="1:74" ht="13.5" x14ac:dyDescent="0.7">
      <c r="A251" s="77" t="s">
        <v>852</v>
      </c>
      <c r="B251" s="77"/>
      <c r="C251" s="77"/>
      <c r="D251" s="77"/>
      <c r="E251" s="77"/>
      <c r="F251" s="77"/>
      <c r="G251" s="77"/>
      <c r="H251" s="77"/>
      <c r="I251" s="77"/>
      <c r="J251" s="77"/>
      <c r="K251" s="77"/>
      <c r="L251" s="77"/>
      <c r="M251" s="77"/>
      <c r="N251" s="77"/>
      <c r="O251" s="77"/>
      <c r="P251" s="77"/>
      <c r="Q251" s="77"/>
      <c r="R251" s="77"/>
      <c r="S251" s="77"/>
      <c r="T251" s="77"/>
      <c r="U251" s="77"/>
      <c r="V251" s="77"/>
      <c r="W251" s="77"/>
      <c r="X251" s="77"/>
      <c r="Y251" s="77"/>
      <c r="Z251" s="77"/>
      <c r="AA251" s="77"/>
      <c r="AB251" s="77"/>
      <c r="AC251" s="77"/>
      <c r="AD251" s="77"/>
      <c r="AE251" s="77"/>
      <c r="AF251" s="77"/>
      <c r="AG251" s="77"/>
      <c r="AH251" s="77"/>
      <c r="AI251" s="77"/>
      <c r="AJ251" s="77"/>
      <c r="AK251" s="77"/>
      <c r="AL251" s="77"/>
      <c r="AM251" s="77"/>
      <c r="AN251" s="77"/>
      <c r="AO251" s="77"/>
      <c r="AP251" s="77"/>
      <c r="AQ251" s="77"/>
      <c r="AR251" s="77"/>
      <c r="AS251" s="77"/>
      <c r="AT251" s="77"/>
      <c r="AU251" s="77"/>
      <c r="AV251" s="77"/>
      <c r="AW251" s="77"/>
      <c r="AX251" s="77"/>
      <c r="AY251" s="77"/>
      <c r="AZ251" s="77"/>
      <c r="BA251" s="77"/>
      <c r="BB251" s="77"/>
      <c r="BC251" s="77"/>
      <c r="BD251" s="77"/>
      <c r="BE251" s="77"/>
      <c r="BF251" s="77"/>
      <c r="BG251" s="77"/>
      <c r="BH251" s="77"/>
      <c r="BI251" s="77"/>
      <c r="BJ251" s="77"/>
      <c r="BK251" s="77"/>
      <c r="BL251" s="77"/>
      <c r="BM251" s="77"/>
      <c r="BN251" s="77"/>
      <c r="BO251" s="77"/>
      <c r="BP251" s="77"/>
      <c r="BQ251" s="77"/>
      <c r="BR251" s="77"/>
      <c r="BS251" s="77"/>
      <c r="BT251" s="77"/>
      <c r="BU251" s="77"/>
      <c r="BV251" s="77"/>
    </row>
    <row r="252" spans="1:74" ht="13.5" x14ac:dyDescent="0.7">
      <c r="A252" s="77" t="s">
        <v>758</v>
      </c>
      <c r="B252" s="77">
        <v>2021</v>
      </c>
      <c r="C252" s="77">
        <v>2022</v>
      </c>
      <c r="D252" s="77">
        <v>2023</v>
      </c>
      <c r="E252" s="77">
        <v>2024</v>
      </c>
      <c r="F252" s="77">
        <v>2025</v>
      </c>
      <c r="G252" s="77">
        <v>2026</v>
      </c>
      <c r="H252" s="77">
        <v>2027</v>
      </c>
      <c r="I252" s="77">
        <v>2028</v>
      </c>
      <c r="J252" s="77">
        <v>2029</v>
      </c>
      <c r="K252" s="77">
        <v>2030</v>
      </c>
      <c r="L252" s="77">
        <v>2031</v>
      </c>
      <c r="M252" s="77">
        <v>2032</v>
      </c>
      <c r="N252" s="77">
        <v>2033</v>
      </c>
      <c r="O252" s="77">
        <v>2034</v>
      </c>
      <c r="P252" s="77">
        <v>2035</v>
      </c>
      <c r="Q252" s="77">
        <v>2036</v>
      </c>
      <c r="R252" s="77">
        <v>2037</v>
      </c>
      <c r="S252" s="77">
        <v>2038</v>
      </c>
      <c r="T252" s="77">
        <v>2039</v>
      </c>
      <c r="U252" s="77">
        <v>2040</v>
      </c>
      <c r="V252" s="77">
        <v>2041</v>
      </c>
      <c r="W252" s="77">
        <v>2042</v>
      </c>
      <c r="X252" s="77">
        <v>2043</v>
      </c>
      <c r="Y252" s="77">
        <v>2044</v>
      </c>
      <c r="Z252" s="77">
        <v>2045</v>
      </c>
      <c r="AA252" s="77">
        <v>2046</v>
      </c>
      <c r="AB252" s="77">
        <v>2047</v>
      </c>
      <c r="AC252" s="77">
        <v>2048</v>
      </c>
      <c r="AD252" s="77">
        <v>2049</v>
      </c>
      <c r="AE252" s="77">
        <v>2050</v>
      </c>
      <c r="AF252" s="77">
        <v>2050</v>
      </c>
      <c r="AG252" s="77"/>
      <c r="AH252" s="77"/>
      <c r="AI252" s="77"/>
      <c r="AJ252" s="77"/>
      <c r="AK252" s="77"/>
      <c r="AL252" s="77"/>
      <c r="AM252" s="77"/>
      <c r="AN252" s="77"/>
      <c r="AO252" s="77"/>
      <c r="AP252" s="77"/>
      <c r="AQ252" s="77"/>
      <c r="AR252" s="77"/>
      <c r="AS252" s="77"/>
      <c r="AT252" s="77"/>
      <c r="AU252" s="77"/>
      <c r="AV252" s="77"/>
      <c r="AW252" s="77"/>
      <c r="AX252" s="77"/>
      <c r="AY252" s="77"/>
      <c r="AZ252" s="77"/>
      <c r="BA252" s="77"/>
      <c r="BB252" s="77"/>
      <c r="BC252" s="77"/>
      <c r="BD252" s="77"/>
      <c r="BE252" s="77"/>
      <c r="BF252" s="77"/>
      <c r="BG252" s="77"/>
      <c r="BH252" s="77"/>
      <c r="BI252" s="77"/>
      <c r="BJ252" s="77"/>
      <c r="BK252" s="77"/>
      <c r="BL252" s="77"/>
      <c r="BM252" s="77"/>
      <c r="BN252" s="77"/>
      <c r="BO252" s="77"/>
      <c r="BP252" s="77"/>
      <c r="BQ252" s="77"/>
      <c r="BR252" s="77"/>
      <c r="BS252" s="77"/>
      <c r="BT252" s="77"/>
      <c r="BU252" s="77"/>
      <c r="BV252" s="77"/>
    </row>
    <row r="253" spans="1:74" ht="13.5" x14ac:dyDescent="0.7">
      <c r="A253" s="77" t="s">
        <v>854</v>
      </c>
      <c r="B253" s="77">
        <v>46.671500000000002</v>
      </c>
      <c r="C253" s="77">
        <v>45.652999999999999</v>
      </c>
      <c r="D253" s="77">
        <v>35.264800000000001</v>
      </c>
      <c r="E253" s="77">
        <v>33.564799999999998</v>
      </c>
      <c r="F253" s="77">
        <v>31.793299999999999</v>
      </c>
      <c r="G253" s="77">
        <v>30.118400000000001</v>
      </c>
      <c r="H253" s="77">
        <v>28.4361</v>
      </c>
      <c r="I253" s="77">
        <v>27.102</v>
      </c>
      <c r="J253" s="77">
        <v>25.794699999999999</v>
      </c>
      <c r="K253" s="77">
        <v>24.5245</v>
      </c>
      <c r="L253" s="77">
        <v>23.755600000000001</v>
      </c>
      <c r="M253" s="77">
        <v>23.119700000000002</v>
      </c>
      <c r="N253" s="77">
        <v>22.690300000000001</v>
      </c>
      <c r="O253" s="77">
        <v>22.3383</v>
      </c>
      <c r="P253" s="77">
        <v>22.022300000000001</v>
      </c>
      <c r="Q253" s="77">
        <v>21.8232</v>
      </c>
      <c r="R253" s="77">
        <v>21.582899999999999</v>
      </c>
      <c r="S253" s="77">
        <v>21.334499999999998</v>
      </c>
      <c r="T253" s="77">
        <v>21.081600000000002</v>
      </c>
      <c r="U253" s="77">
        <v>20.8202</v>
      </c>
      <c r="V253" s="77">
        <v>20.532900000000001</v>
      </c>
      <c r="W253" s="77">
        <v>20.2607</v>
      </c>
      <c r="X253" s="77">
        <v>19.997599999999998</v>
      </c>
      <c r="Y253" s="77">
        <v>19.743200000000002</v>
      </c>
      <c r="Z253" s="77">
        <v>19.502700000000001</v>
      </c>
      <c r="AA253" s="77">
        <v>19.268799999999999</v>
      </c>
      <c r="AB253" s="77">
        <v>19.0518</v>
      </c>
      <c r="AC253" s="77">
        <v>18.849499999999999</v>
      </c>
      <c r="AD253" s="77">
        <v>18.651599999999998</v>
      </c>
      <c r="AE253" s="77">
        <v>18.467600000000001</v>
      </c>
      <c r="AF253" s="77">
        <v>16.521100000000001</v>
      </c>
      <c r="AG253" s="77"/>
      <c r="AH253" s="77"/>
      <c r="AI253" s="77"/>
      <c r="AJ253" s="77"/>
      <c r="AK253" s="77"/>
      <c r="AL253" s="77"/>
      <c r="AM253" s="77"/>
      <c r="AN253" s="77"/>
      <c r="AO253" s="77"/>
      <c r="AP253" s="77"/>
      <c r="AQ253" s="77"/>
      <c r="AR253" s="77"/>
      <c r="AS253" s="77"/>
      <c r="AT253" s="77"/>
      <c r="AU253" s="77"/>
      <c r="AV253" s="77"/>
      <c r="AW253" s="77"/>
      <c r="AX253" s="77"/>
      <c r="AY253" s="77"/>
      <c r="AZ253" s="77"/>
      <c r="BA253" s="77"/>
      <c r="BB253" s="77"/>
      <c r="BC253" s="77"/>
      <c r="BD253" s="77"/>
      <c r="BE253" s="77"/>
      <c r="BF253" s="77"/>
      <c r="BG253" s="77"/>
      <c r="BH253" s="77"/>
      <c r="BI253" s="77"/>
      <c r="BJ253" s="77"/>
      <c r="BK253" s="77"/>
      <c r="BL253" s="77"/>
      <c r="BM253" s="77"/>
      <c r="BN253" s="77"/>
      <c r="BO253" s="77"/>
      <c r="BP253" s="77"/>
      <c r="BQ253" s="77"/>
      <c r="BR253" s="77"/>
      <c r="BS253" s="77"/>
      <c r="BT253" s="77"/>
      <c r="BU253" s="77"/>
      <c r="BV253" s="77"/>
    </row>
    <row r="254" spans="1:74" ht="13.5" x14ac:dyDescent="0.7">
      <c r="A254" s="77"/>
      <c r="B254" s="77"/>
      <c r="C254" s="77"/>
      <c r="D254" s="77"/>
      <c r="E254" s="77"/>
      <c r="F254" s="77"/>
      <c r="G254" s="77"/>
      <c r="H254" s="77"/>
      <c r="I254" s="77"/>
      <c r="J254" s="77"/>
      <c r="K254" s="77"/>
      <c r="L254" s="77"/>
      <c r="M254" s="77"/>
      <c r="N254" s="77"/>
      <c r="O254" s="77"/>
      <c r="P254" s="77"/>
      <c r="Q254" s="77"/>
      <c r="R254" s="77"/>
      <c r="S254" s="77"/>
      <c r="T254" s="77"/>
      <c r="U254" s="77"/>
      <c r="V254" s="77"/>
      <c r="W254" s="77"/>
      <c r="X254" s="77"/>
      <c r="Y254" s="77"/>
      <c r="Z254" s="77"/>
      <c r="AA254" s="77"/>
      <c r="AB254" s="77"/>
      <c r="AC254" s="77"/>
      <c r="AD254" s="77"/>
      <c r="AE254" s="77"/>
      <c r="AF254" s="77"/>
      <c r="AG254" s="77"/>
      <c r="AH254" s="77"/>
      <c r="AI254" s="77"/>
      <c r="AJ254" s="77"/>
      <c r="AK254" s="77"/>
      <c r="AL254" s="77"/>
      <c r="AM254" s="77"/>
      <c r="AN254" s="77"/>
      <c r="AO254" s="77"/>
      <c r="AP254" s="77"/>
      <c r="AQ254" s="77"/>
      <c r="AR254" s="77"/>
      <c r="AS254" s="77"/>
      <c r="AT254" s="77"/>
      <c r="AU254" s="77"/>
      <c r="AV254" s="77"/>
      <c r="AW254" s="77"/>
      <c r="AX254" s="77"/>
      <c r="AY254" s="77"/>
      <c r="AZ254" s="77"/>
      <c r="BA254" s="77"/>
      <c r="BB254" s="77"/>
      <c r="BC254" s="77"/>
      <c r="BD254" s="77"/>
      <c r="BE254" s="77"/>
      <c r="BF254" s="77"/>
      <c r="BG254" s="77"/>
      <c r="BH254" s="77"/>
      <c r="BI254" s="77"/>
      <c r="BJ254" s="77"/>
      <c r="BK254" s="77"/>
      <c r="BL254" s="77"/>
      <c r="BM254" s="77"/>
      <c r="BN254" s="77"/>
      <c r="BO254" s="77"/>
      <c r="BP254" s="77"/>
      <c r="BQ254" s="77"/>
      <c r="BR254" s="77"/>
      <c r="BS254" s="77"/>
      <c r="BT254" s="77"/>
      <c r="BU254" s="77"/>
      <c r="BV254" s="77"/>
    </row>
    <row r="255" spans="1:74" ht="13.5" x14ac:dyDescent="0.7">
      <c r="A255" s="77" t="s">
        <v>853</v>
      </c>
      <c r="B255" s="77"/>
      <c r="C255" s="77"/>
      <c r="D255" s="77"/>
      <c r="E255" s="77"/>
      <c r="F255" s="77"/>
      <c r="G255" s="77"/>
      <c r="H255" s="77"/>
      <c r="I255" s="77"/>
      <c r="J255" s="77"/>
      <c r="K255" s="77"/>
      <c r="L255" s="77"/>
      <c r="M255" s="77"/>
      <c r="N255" s="77"/>
      <c r="O255" s="77"/>
      <c r="P255" s="77"/>
      <c r="Q255" s="77"/>
      <c r="R255" s="77"/>
      <c r="S255" s="77"/>
      <c r="T255" s="77"/>
      <c r="U255" s="77"/>
      <c r="V255" s="77"/>
      <c r="W255" s="77"/>
      <c r="X255" s="77"/>
      <c r="Y255" s="77"/>
      <c r="Z255" s="77"/>
      <c r="AA255" s="77"/>
      <c r="AB255" s="77"/>
      <c r="AC255" s="77"/>
      <c r="AD255" s="77"/>
      <c r="AE255" s="77"/>
      <c r="AF255" s="77"/>
      <c r="AG255" s="77"/>
      <c r="AH255" s="77"/>
      <c r="AI255" s="77"/>
      <c r="AJ255" s="77"/>
      <c r="AK255" s="77"/>
      <c r="AL255" s="77"/>
      <c r="AM255" s="77"/>
      <c r="AN255" s="77"/>
      <c r="AO255" s="77"/>
      <c r="AP255" s="77"/>
      <c r="AQ255" s="77"/>
      <c r="AR255" s="77"/>
      <c r="AS255" s="77"/>
      <c r="AT255" s="77"/>
      <c r="AU255" s="77"/>
      <c r="AV255" s="77"/>
      <c r="AW255" s="77"/>
      <c r="AX255" s="77"/>
      <c r="AY255" s="77"/>
      <c r="AZ255" s="77"/>
      <c r="BA255" s="77"/>
      <c r="BB255" s="77"/>
      <c r="BC255" s="77"/>
      <c r="BD255" s="77"/>
      <c r="BE255" s="77"/>
      <c r="BF255" s="77"/>
      <c r="BG255" s="77"/>
      <c r="BH255" s="77"/>
      <c r="BI255" s="77"/>
      <c r="BJ255" s="77"/>
      <c r="BK255" s="77"/>
      <c r="BL255" s="77"/>
      <c r="BM255" s="77"/>
      <c r="BN255" s="77"/>
      <c r="BO255" s="77"/>
      <c r="BP255" s="77"/>
      <c r="BQ255" s="77"/>
      <c r="BR255" s="77"/>
      <c r="BS255" s="77"/>
      <c r="BT255" s="77"/>
      <c r="BU255" s="77"/>
      <c r="BV255" s="77"/>
    </row>
    <row r="256" spans="1:74" ht="13.5" x14ac:dyDescent="0.7">
      <c r="A256" s="77" t="s">
        <v>758</v>
      </c>
      <c r="B256" s="77"/>
      <c r="C256" s="77"/>
      <c r="D256" s="77"/>
      <c r="E256" s="77">
        <v>2023</v>
      </c>
      <c r="F256" s="77">
        <v>2024</v>
      </c>
      <c r="G256" s="77">
        <v>2025</v>
      </c>
      <c r="H256" s="77">
        <v>2026</v>
      </c>
      <c r="I256" s="77">
        <v>2027</v>
      </c>
      <c r="J256" s="77">
        <v>2028</v>
      </c>
      <c r="K256" s="77">
        <v>2029</v>
      </c>
      <c r="L256" s="77">
        <v>2030</v>
      </c>
      <c r="M256" s="77">
        <v>2031</v>
      </c>
      <c r="N256" s="77">
        <v>2032</v>
      </c>
      <c r="O256" s="77">
        <v>2033</v>
      </c>
      <c r="P256" s="77">
        <v>2034</v>
      </c>
      <c r="Q256" s="77">
        <v>2035</v>
      </c>
      <c r="R256" s="77">
        <v>2036</v>
      </c>
      <c r="S256" s="77">
        <v>2037</v>
      </c>
      <c r="T256" s="77">
        <v>2038</v>
      </c>
      <c r="U256" s="77">
        <v>2039</v>
      </c>
      <c r="V256" s="77">
        <v>2040</v>
      </c>
      <c r="W256" s="77">
        <v>2041</v>
      </c>
      <c r="X256" s="77">
        <v>2042</v>
      </c>
      <c r="Y256" s="77">
        <v>2043</v>
      </c>
      <c r="Z256" s="77">
        <v>2044</v>
      </c>
      <c r="AA256" s="77">
        <v>2045</v>
      </c>
      <c r="AB256" s="77">
        <v>2046</v>
      </c>
      <c r="AC256" s="77">
        <v>2047</v>
      </c>
      <c r="AD256" s="77">
        <v>2048</v>
      </c>
      <c r="AE256" s="77">
        <v>2049</v>
      </c>
      <c r="AF256" s="77">
        <v>2050</v>
      </c>
      <c r="AG256" s="77"/>
      <c r="AH256" s="77"/>
      <c r="AI256" s="77"/>
      <c r="AJ256" s="77"/>
      <c r="AK256" s="77"/>
      <c r="AL256" s="77"/>
      <c r="AM256" s="77"/>
      <c r="AN256" s="77"/>
      <c r="AO256" s="77"/>
      <c r="AP256" s="77"/>
      <c r="AQ256" s="77"/>
      <c r="AR256" s="77"/>
      <c r="AS256" s="77"/>
      <c r="AT256" s="77"/>
      <c r="AU256" s="77"/>
      <c r="AV256" s="77"/>
      <c r="AW256" s="77"/>
      <c r="AX256" s="77"/>
      <c r="AY256" s="77"/>
      <c r="AZ256" s="77"/>
      <c r="BA256" s="77"/>
      <c r="BB256" s="77"/>
      <c r="BC256" s="77"/>
      <c r="BD256" s="77"/>
      <c r="BE256" s="77"/>
      <c r="BF256" s="77"/>
      <c r="BG256" s="77"/>
      <c r="BH256" s="77"/>
      <c r="BI256" s="77"/>
      <c r="BJ256" s="77"/>
      <c r="BK256" s="77"/>
      <c r="BL256" s="77"/>
      <c r="BM256" s="77"/>
      <c r="BN256" s="77"/>
      <c r="BO256" s="77"/>
      <c r="BP256" s="77"/>
      <c r="BQ256" s="77"/>
      <c r="BR256" s="77"/>
      <c r="BS256" s="77"/>
      <c r="BT256" s="77"/>
      <c r="BU256" s="77"/>
      <c r="BV256" s="77"/>
    </row>
    <row r="257" spans="1:74" ht="13.5" x14ac:dyDescent="0.7">
      <c r="A257" s="77" t="s">
        <v>854</v>
      </c>
      <c r="B257" s="77"/>
      <c r="C257" s="77"/>
      <c r="D257" s="77"/>
      <c r="E257" s="77" t="str">
        <f t="shared" ref="E257:AF257" si="154">IF(E249&lt;E253,"PTC","ITC")</f>
        <v>PTC</v>
      </c>
      <c r="F257" s="77" t="str">
        <f t="shared" si="154"/>
        <v>PTC</v>
      </c>
      <c r="G257" s="77" t="str">
        <f t="shared" si="154"/>
        <v>PTC</v>
      </c>
      <c r="H257" s="77" t="str">
        <f t="shared" si="154"/>
        <v>PTC</v>
      </c>
      <c r="I257" s="77" t="str">
        <f t="shared" si="154"/>
        <v>PTC</v>
      </c>
      <c r="J257" s="77" t="str">
        <f t="shared" si="154"/>
        <v>PTC</v>
      </c>
      <c r="K257" s="77" t="str">
        <f t="shared" si="154"/>
        <v>PTC</v>
      </c>
      <c r="L257" s="77" t="str">
        <f t="shared" si="154"/>
        <v>PTC</v>
      </c>
      <c r="M257" s="77" t="str">
        <f t="shared" si="154"/>
        <v>PTC</v>
      </c>
      <c r="N257" s="77" t="str">
        <f t="shared" si="154"/>
        <v>PTC</v>
      </c>
      <c r="O257" s="77" t="str">
        <f t="shared" si="154"/>
        <v>PTC</v>
      </c>
      <c r="P257" s="77" t="str">
        <f t="shared" si="154"/>
        <v>PTC</v>
      </c>
      <c r="Q257" s="77" t="str">
        <f t="shared" si="154"/>
        <v>PTC</v>
      </c>
      <c r="R257" s="77" t="str">
        <f t="shared" si="154"/>
        <v>PTC</v>
      </c>
      <c r="S257" s="77" t="str">
        <f t="shared" si="154"/>
        <v>PTC</v>
      </c>
      <c r="T257" s="77" t="str">
        <f t="shared" si="154"/>
        <v>PTC</v>
      </c>
      <c r="U257" s="77" t="str">
        <f t="shared" si="154"/>
        <v>PTC</v>
      </c>
      <c r="V257" s="77" t="str">
        <f t="shared" si="154"/>
        <v>PTC</v>
      </c>
      <c r="W257" s="77" t="str">
        <f t="shared" si="154"/>
        <v>PTC</v>
      </c>
      <c r="X257" s="77" t="str">
        <f t="shared" si="154"/>
        <v>PTC</v>
      </c>
      <c r="Y257" s="77" t="str">
        <f t="shared" si="154"/>
        <v>PTC</v>
      </c>
      <c r="Z257" s="77" t="str">
        <f t="shared" si="154"/>
        <v>PTC</v>
      </c>
      <c r="AA257" s="77" t="str">
        <f t="shared" si="154"/>
        <v>PTC</v>
      </c>
      <c r="AB257" s="77" t="str">
        <f t="shared" si="154"/>
        <v>PTC</v>
      </c>
      <c r="AC257" s="77" t="str">
        <f t="shared" si="154"/>
        <v>PTC</v>
      </c>
      <c r="AD257" s="77" t="str">
        <f t="shared" si="154"/>
        <v>PTC</v>
      </c>
      <c r="AE257" s="77" t="str">
        <f t="shared" si="154"/>
        <v>PTC</v>
      </c>
      <c r="AF257" s="77" t="str">
        <f t="shared" si="154"/>
        <v>PTC</v>
      </c>
      <c r="AG257" s="77"/>
      <c r="AH257" s="77"/>
      <c r="AI257" s="77"/>
      <c r="AJ257" s="77"/>
      <c r="AK257" s="77"/>
      <c r="AL257" s="77"/>
      <c r="AM257" s="77"/>
      <c r="AN257" s="77"/>
      <c r="AO257" s="77"/>
      <c r="AP257" s="77"/>
      <c r="AQ257" s="77"/>
      <c r="AR257" s="77"/>
      <c r="AS257" s="77"/>
      <c r="AT257" s="77"/>
      <c r="AU257" s="77"/>
      <c r="AV257" s="77"/>
      <c r="AW257" s="77"/>
      <c r="AX257" s="77"/>
      <c r="AY257" s="77"/>
      <c r="AZ257" s="77"/>
      <c r="BA257" s="77"/>
      <c r="BB257" s="77"/>
      <c r="BC257" s="77"/>
      <c r="BD257" s="77"/>
      <c r="BE257" s="77"/>
      <c r="BF257" s="77"/>
      <c r="BG257" s="77"/>
      <c r="BH257" s="77"/>
      <c r="BI257" s="77"/>
      <c r="BJ257" s="77"/>
      <c r="BK257" s="77"/>
      <c r="BL257" s="77"/>
      <c r="BM257" s="77"/>
      <c r="BN257" s="77"/>
      <c r="BO257" s="77"/>
      <c r="BP257" s="77"/>
      <c r="BQ257" s="77"/>
      <c r="BR257" s="77"/>
      <c r="BS257" s="77"/>
      <c r="BT257" s="77"/>
      <c r="BU257" s="77"/>
      <c r="BV257" s="77"/>
    </row>
    <row r="258" spans="1:74" ht="13.5" x14ac:dyDescent="0.7">
      <c r="A258" s="77"/>
      <c r="B258" s="77"/>
      <c r="C258" s="77"/>
      <c r="D258" s="77"/>
      <c r="E258" s="77"/>
      <c r="F258" s="77"/>
      <c r="G258" s="77"/>
      <c r="H258" s="77"/>
      <c r="I258" s="77"/>
      <c r="J258" s="77"/>
      <c r="K258" s="77"/>
      <c r="L258" s="77"/>
      <c r="M258" s="77"/>
      <c r="N258" s="77"/>
      <c r="O258" s="77"/>
      <c r="P258" s="77"/>
      <c r="Q258" s="77"/>
      <c r="R258" s="77"/>
      <c r="S258" s="77"/>
      <c r="T258" s="77"/>
      <c r="U258" s="77"/>
      <c r="V258" s="77"/>
      <c r="W258" s="77"/>
      <c r="X258" s="77"/>
      <c r="Y258" s="77"/>
      <c r="Z258" s="77"/>
      <c r="AA258" s="77"/>
      <c r="AB258" s="77"/>
      <c r="AC258" s="77"/>
      <c r="AD258" s="77"/>
      <c r="AE258" s="77"/>
      <c r="AF258" s="77"/>
      <c r="AG258" s="77"/>
      <c r="AH258" s="77"/>
      <c r="AI258" s="77"/>
      <c r="AJ258" s="77"/>
      <c r="AK258" s="77"/>
      <c r="AL258" s="77"/>
      <c r="AM258" s="77"/>
      <c r="AN258" s="77"/>
      <c r="AO258" s="77"/>
      <c r="AP258" s="77"/>
      <c r="AQ258" s="77"/>
      <c r="AR258" s="77"/>
      <c r="AS258" s="77"/>
      <c r="AT258" s="77"/>
      <c r="AU258" s="77"/>
      <c r="AV258" s="77"/>
      <c r="AW258" s="77"/>
      <c r="AX258" s="77"/>
      <c r="AY258" s="77"/>
      <c r="AZ258" s="77"/>
      <c r="BA258" s="77"/>
      <c r="BB258" s="77"/>
      <c r="BC258" s="77"/>
      <c r="BD258" s="77"/>
      <c r="BE258" s="77"/>
      <c r="BF258" s="77"/>
      <c r="BG258" s="77"/>
      <c r="BH258" s="77"/>
      <c r="BI258" s="77"/>
      <c r="BJ258" s="77"/>
      <c r="BK258" s="77"/>
      <c r="BL258" s="77"/>
      <c r="BM258" s="77"/>
      <c r="BN258" s="77"/>
      <c r="BO258" s="77"/>
      <c r="BP258" s="77"/>
      <c r="BQ258" s="77"/>
      <c r="BR258" s="77"/>
      <c r="BS258" s="77"/>
      <c r="BT258" s="77"/>
      <c r="BU258" s="77"/>
      <c r="BV258" s="77"/>
    </row>
    <row r="259" spans="1:74" ht="13.5" x14ac:dyDescent="0.7">
      <c r="A259" s="77"/>
      <c r="B259" s="77"/>
      <c r="C259" s="77"/>
      <c r="D259" s="77"/>
      <c r="E259" s="77"/>
      <c r="F259" s="77"/>
      <c r="G259" s="77"/>
      <c r="H259" s="77"/>
      <c r="I259" s="77"/>
      <c r="J259" s="77"/>
      <c r="K259" s="77"/>
      <c r="L259" s="77"/>
      <c r="M259" s="77"/>
      <c r="N259" s="77"/>
      <c r="O259" s="77"/>
      <c r="P259" s="77"/>
      <c r="Q259" s="77"/>
      <c r="R259" s="77"/>
      <c r="S259" s="77"/>
      <c r="T259" s="77"/>
      <c r="U259" s="77"/>
      <c r="V259" s="77"/>
      <c r="W259" s="77"/>
      <c r="X259" s="77"/>
      <c r="Y259" s="77"/>
      <c r="Z259" s="77"/>
      <c r="AA259" s="77"/>
      <c r="AB259" s="77"/>
      <c r="AC259" s="77"/>
      <c r="AD259" s="77"/>
      <c r="AE259" s="77"/>
      <c r="AF259" s="77"/>
      <c r="AG259" s="77"/>
      <c r="AH259" s="77"/>
      <c r="AI259" s="77"/>
      <c r="AJ259" s="77"/>
      <c r="AK259" s="77"/>
      <c r="AL259" s="77"/>
      <c r="AM259" s="77"/>
      <c r="AN259" s="77"/>
      <c r="AO259" s="77"/>
      <c r="AP259" s="77"/>
      <c r="AQ259" s="77"/>
      <c r="AR259" s="77"/>
      <c r="AS259" s="77"/>
      <c r="AT259" s="77"/>
      <c r="AU259" s="77"/>
      <c r="AV259" s="77"/>
      <c r="AW259" s="77"/>
      <c r="AX259" s="77"/>
      <c r="AY259" s="77"/>
      <c r="AZ259" s="77"/>
      <c r="BA259" s="77"/>
      <c r="BB259" s="77"/>
      <c r="BC259" s="77"/>
      <c r="BD259" s="77"/>
      <c r="BE259" s="77"/>
      <c r="BF259" s="77"/>
      <c r="BG259" s="77"/>
      <c r="BH259" s="77"/>
      <c r="BI259" s="77"/>
      <c r="BJ259" s="77"/>
      <c r="BK259" s="77"/>
      <c r="BL259" s="77"/>
      <c r="BM259" s="77"/>
      <c r="BN259" s="77"/>
      <c r="BO259" s="77"/>
      <c r="BP259" s="77"/>
      <c r="BQ259" s="77"/>
      <c r="BR259" s="77"/>
      <c r="BS259" s="77"/>
      <c r="BT259" s="77"/>
      <c r="BU259" s="77"/>
      <c r="BV259" s="77"/>
    </row>
    <row r="260" spans="1:74" ht="13.5" x14ac:dyDescent="0.7">
      <c r="A260" s="77"/>
      <c r="B260" s="77"/>
      <c r="C260" s="77"/>
      <c r="D260" s="77"/>
      <c r="E260" s="77"/>
      <c r="F260" s="77"/>
      <c r="G260" s="77"/>
      <c r="H260" s="77"/>
      <c r="I260" s="77"/>
      <c r="J260" s="77"/>
      <c r="K260" s="77"/>
      <c r="L260" s="77"/>
      <c r="M260" s="77"/>
      <c r="N260" s="77"/>
      <c r="O260" s="77"/>
      <c r="P260" s="77"/>
      <c r="Q260" s="77"/>
      <c r="R260" s="77"/>
      <c r="S260" s="77"/>
      <c r="T260" s="77"/>
      <c r="U260" s="77"/>
      <c r="V260" s="77"/>
      <c r="W260" s="77"/>
      <c r="X260" s="77"/>
      <c r="Y260" s="77"/>
      <c r="Z260" s="77"/>
      <c r="AA260" s="77"/>
      <c r="AB260" s="77"/>
      <c r="AC260" s="77"/>
      <c r="AD260" s="77"/>
      <c r="AE260" s="77"/>
      <c r="AF260" s="77"/>
      <c r="AG260" s="77"/>
      <c r="AH260" s="77"/>
      <c r="AI260" s="77"/>
      <c r="AJ260" s="77"/>
      <c r="AK260" s="77"/>
      <c r="AL260" s="77"/>
      <c r="AM260" s="77"/>
      <c r="AN260" s="77"/>
      <c r="AO260" s="77"/>
      <c r="AP260" s="77"/>
      <c r="AQ260" s="77"/>
      <c r="AR260" s="77"/>
      <c r="AS260" s="77"/>
      <c r="AT260" s="77"/>
      <c r="AU260" s="77"/>
      <c r="AV260" s="77"/>
      <c r="AW260" s="77"/>
      <c r="AX260" s="77"/>
      <c r="AY260" s="77"/>
      <c r="AZ260" s="77"/>
      <c r="BA260" s="77"/>
      <c r="BB260" s="77"/>
      <c r="BC260" s="77"/>
      <c r="BD260" s="77"/>
      <c r="BE260" s="77"/>
      <c r="BF260" s="77"/>
      <c r="BG260" s="77"/>
      <c r="BH260" s="77"/>
      <c r="BI260" s="77"/>
      <c r="BJ260" s="77"/>
      <c r="BK260" s="77"/>
      <c r="BL260" s="77"/>
      <c r="BM260" s="77"/>
      <c r="BN260" s="77"/>
      <c r="BO260" s="77"/>
      <c r="BP260" s="77"/>
      <c r="BQ260" s="77"/>
      <c r="BR260" s="77"/>
      <c r="BS260" s="77"/>
      <c r="BT260" s="77"/>
      <c r="BU260" s="77"/>
      <c r="BV260" s="77"/>
    </row>
    <row r="261" spans="1:74" ht="13.5" x14ac:dyDescent="0.7">
      <c r="A261" s="77"/>
      <c r="B261" s="77"/>
      <c r="C261" s="77"/>
      <c r="D261" s="77"/>
      <c r="E261" s="77"/>
      <c r="F261" s="77"/>
      <c r="G261" s="77"/>
      <c r="H261" s="77"/>
      <c r="I261" s="77"/>
      <c r="J261" s="77"/>
      <c r="K261" s="77"/>
      <c r="L261" s="77"/>
      <c r="M261" s="77"/>
      <c r="N261" s="77"/>
      <c r="O261" s="77"/>
      <c r="P261" s="77"/>
      <c r="Q261" s="77"/>
      <c r="R261" s="77"/>
      <c r="S261" s="77"/>
      <c r="T261" s="77"/>
      <c r="U261" s="77"/>
      <c r="V261" s="77"/>
      <c r="W261" s="77"/>
      <c r="X261" s="77"/>
      <c r="Y261" s="77"/>
      <c r="Z261" s="77"/>
      <c r="AA261" s="77"/>
      <c r="AB261" s="77"/>
      <c r="AC261" s="77"/>
      <c r="AD261" s="77"/>
      <c r="AE261" s="77"/>
      <c r="AF261" s="77"/>
      <c r="AG261" s="77"/>
      <c r="AH261" s="77"/>
      <c r="AI261" s="77"/>
      <c r="AJ261" s="77"/>
      <c r="AK261" s="77"/>
      <c r="AL261" s="77"/>
      <c r="AM261" s="77"/>
      <c r="AN261" s="77"/>
      <c r="AO261" s="77"/>
      <c r="AP261" s="77"/>
      <c r="AQ261" s="77"/>
      <c r="AR261" s="77"/>
      <c r="AS261" s="77"/>
      <c r="AT261" s="77"/>
      <c r="AU261" s="77"/>
      <c r="AV261" s="77"/>
      <c r="AW261" s="77"/>
      <c r="AX261" s="77"/>
      <c r="AY261" s="77"/>
      <c r="AZ261" s="77"/>
      <c r="BA261" s="77"/>
      <c r="BB261" s="77"/>
      <c r="BC261" s="77"/>
      <c r="BD261" s="77"/>
      <c r="BE261" s="77"/>
      <c r="BF261" s="77"/>
      <c r="BG261" s="77"/>
      <c r="BH261" s="77"/>
      <c r="BI261" s="77"/>
      <c r="BJ261" s="77"/>
      <c r="BK261" s="77"/>
      <c r="BL261" s="77"/>
      <c r="BM261" s="77"/>
      <c r="BN261" s="77"/>
      <c r="BO261" s="77"/>
      <c r="BP261" s="77"/>
      <c r="BQ261" s="77"/>
      <c r="BR261" s="77"/>
      <c r="BS261" s="77"/>
      <c r="BT261" s="77"/>
      <c r="BU261" s="77"/>
      <c r="BV261" s="77"/>
    </row>
    <row r="262" spans="1:74" ht="13.5" x14ac:dyDescent="0.7">
      <c r="A262" s="77"/>
      <c r="B262" s="77"/>
      <c r="C262" s="77"/>
      <c r="D262" s="77"/>
      <c r="E262" s="77"/>
      <c r="F262" s="77"/>
      <c r="G262" s="77"/>
      <c r="H262" s="77"/>
      <c r="I262" s="77"/>
      <c r="J262" s="77"/>
      <c r="K262" s="77"/>
      <c r="L262" s="77"/>
      <c r="M262" s="77"/>
      <c r="N262" s="77"/>
      <c r="O262" s="77"/>
      <c r="P262" s="77"/>
      <c r="Q262" s="77"/>
      <c r="R262" s="77"/>
      <c r="S262" s="77"/>
      <c r="T262" s="77"/>
      <c r="U262" s="77"/>
      <c r="V262" s="77"/>
      <c r="W262" s="77"/>
      <c r="X262" s="77"/>
      <c r="Y262" s="77"/>
      <c r="Z262" s="77"/>
      <c r="AA262" s="77"/>
      <c r="AB262" s="77"/>
      <c r="AC262" s="77"/>
      <c r="AD262" s="77"/>
      <c r="AE262" s="77"/>
      <c r="AF262" s="77"/>
      <c r="AG262" s="77"/>
      <c r="AH262" s="77"/>
      <c r="AI262" s="77"/>
      <c r="AJ262" s="77"/>
      <c r="AK262" s="77"/>
      <c r="AL262" s="77"/>
      <c r="AM262" s="77"/>
      <c r="AN262" s="77"/>
      <c r="AO262" s="77"/>
      <c r="AP262" s="77"/>
      <c r="AQ262" s="77"/>
      <c r="AR262" s="77"/>
      <c r="AS262" s="77"/>
      <c r="AT262" s="77"/>
      <c r="AU262" s="77"/>
      <c r="AV262" s="77"/>
      <c r="AW262" s="77"/>
      <c r="AX262" s="77"/>
      <c r="AY262" s="77"/>
      <c r="AZ262" s="77"/>
      <c r="BA262" s="77"/>
      <c r="BB262" s="77"/>
      <c r="BC262" s="77"/>
      <c r="BD262" s="77"/>
      <c r="BE262" s="77"/>
      <c r="BF262" s="77"/>
      <c r="BG262" s="77"/>
      <c r="BH262" s="77"/>
      <c r="BI262" s="77"/>
      <c r="BJ262" s="77"/>
      <c r="BK262" s="77"/>
      <c r="BL262" s="77"/>
      <c r="BM262" s="77"/>
      <c r="BN262" s="77"/>
      <c r="BO262" s="77"/>
      <c r="BP262" s="77"/>
      <c r="BQ262" s="77"/>
      <c r="BR262" s="77"/>
      <c r="BS262" s="77"/>
      <c r="BT262" s="77"/>
      <c r="BU262" s="77"/>
      <c r="BV262" s="77"/>
    </row>
    <row r="263" spans="1:74" ht="13.5" x14ac:dyDescent="0.7">
      <c r="A263" s="77"/>
      <c r="B263" s="77"/>
      <c r="C263" s="77"/>
      <c r="D263" s="77"/>
      <c r="E263" s="77"/>
      <c r="F263" s="77"/>
      <c r="G263" s="77"/>
      <c r="H263" s="77"/>
      <c r="I263" s="77"/>
      <c r="J263" s="77"/>
      <c r="K263" s="77"/>
      <c r="L263" s="77"/>
      <c r="M263" s="77"/>
      <c r="N263" s="77"/>
      <c r="O263" s="77"/>
      <c r="P263" s="77"/>
      <c r="Q263" s="77"/>
      <c r="R263" s="77"/>
      <c r="S263" s="77"/>
      <c r="T263" s="77"/>
      <c r="U263" s="77"/>
      <c r="V263" s="77"/>
      <c r="W263" s="77"/>
      <c r="X263" s="77"/>
      <c r="Y263" s="77"/>
      <c r="Z263" s="77"/>
      <c r="AA263" s="77"/>
      <c r="AB263" s="77"/>
      <c r="AC263" s="77"/>
      <c r="AD263" s="77"/>
      <c r="AE263" s="77"/>
      <c r="AF263" s="77"/>
      <c r="AG263" s="77"/>
      <c r="AH263" s="77"/>
      <c r="AI263" s="77"/>
      <c r="AJ263" s="77"/>
      <c r="AK263" s="77"/>
      <c r="AL263" s="77"/>
      <c r="AM263" s="77"/>
      <c r="AN263" s="77"/>
      <c r="AO263" s="77"/>
      <c r="AP263" s="77"/>
      <c r="AQ263" s="77"/>
      <c r="AR263" s="77"/>
      <c r="AS263" s="77"/>
      <c r="AT263" s="77"/>
      <c r="AU263" s="77"/>
      <c r="AV263" s="77"/>
      <c r="AW263" s="77"/>
      <c r="AX263" s="77"/>
      <c r="AY263" s="77"/>
      <c r="AZ263" s="77"/>
      <c r="BA263" s="77"/>
      <c r="BB263" s="77"/>
      <c r="BC263" s="77"/>
      <c r="BD263" s="77"/>
      <c r="BE263" s="77"/>
      <c r="BF263" s="77"/>
      <c r="BG263" s="77"/>
      <c r="BH263" s="77"/>
      <c r="BI263" s="77"/>
      <c r="BJ263" s="77"/>
      <c r="BK263" s="77"/>
      <c r="BL263" s="77"/>
      <c r="BM263" s="77"/>
      <c r="BN263" s="77"/>
      <c r="BO263" s="77"/>
      <c r="BP263" s="77"/>
      <c r="BQ263" s="77"/>
      <c r="BR263" s="77"/>
      <c r="BS263" s="77"/>
      <c r="BT263" s="77"/>
      <c r="BU263" s="77"/>
      <c r="BV263" s="77"/>
    </row>
    <row r="264" spans="1:74" ht="13.5" x14ac:dyDescent="0.7">
      <c r="A264" s="77"/>
      <c r="B264" s="77"/>
      <c r="C264" s="77"/>
      <c r="D264" s="77"/>
      <c r="E264" s="77"/>
      <c r="F264" s="77"/>
      <c r="G264" s="77"/>
      <c r="H264" s="77"/>
      <c r="I264" s="77"/>
      <c r="J264" s="77"/>
      <c r="K264" s="77"/>
      <c r="L264" s="77"/>
      <c r="M264" s="77"/>
      <c r="N264" s="77"/>
      <c r="O264" s="77"/>
      <c r="P264" s="77"/>
      <c r="Q264" s="77"/>
      <c r="R264" s="77"/>
      <c r="S264" s="77"/>
      <c r="T264" s="77"/>
      <c r="U264" s="77"/>
      <c r="V264" s="77"/>
      <c r="W264" s="77"/>
      <c r="X264" s="77"/>
      <c r="Y264" s="77"/>
      <c r="Z264" s="77"/>
      <c r="AA264" s="77"/>
      <c r="AB264" s="77"/>
      <c r="AC264" s="77"/>
      <c r="AD264" s="77"/>
      <c r="AE264" s="77"/>
      <c r="AF264" s="77"/>
      <c r="AG264" s="77"/>
      <c r="AH264" s="77"/>
      <c r="AI264" s="77"/>
      <c r="AJ264" s="77"/>
      <c r="AK264" s="77"/>
      <c r="AL264" s="77"/>
      <c r="AM264" s="77"/>
      <c r="AN264" s="77"/>
      <c r="AO264" s="77"/>
      <c r="AP264" s="77"/>
      <c r="AQ264" s="77"/>
      <c r="AR264" s="77"/>
      <c r="AS264" s="77"/>
      <c r="AT264" s="77"/>
      <c r="AU264" s="77"/>
      <c r="AV264" s="77"/>
      <c r="AW264" s="77"/>
      <c r="AX264" s="77"/>
      <c r="AY264" s="77"/>
      <c r="AZ264" s="77"/>
      <c r="BA264" s="77"/>
      <c r="BB264" s="77"/>
      <c r="BC264" s="77"/>
      <c r="BD264" s="77"/>
      <c r="BE264" s="77"/>
      <c r="BF264" s="77"/>
      <c r="BG264" s="77"/>
      <c r="BH264" s="77"/>
      <c r="BI264" s="77"/>
      <c r="BJ264" s="77"/>
      <c r="BK264" s="77"/>
      <c r="BL264" s="77"/>
      <c r="BM264" s="77"/>
      <c r="BN264" s="77"/>
      <c r="BO264" s="77"/>
      <c r="BP264" s="77"/>
      <c r="BQ264" s="77"/>
      <c r="BR264" s="77"/>
      <c r="BS264" s="77"/>
      <c r="BT264" s="77"/>
      <c r="BU264" s="77"/>
      <c r="BV264" s="77"/>
    </row>
    <row r="265" spans="1:74" ht="13.5" x14ac:dyDescent="0.7">
      <c r="A265" s="77"/>
      <c r="B265" s="77"/>
      <c r="C265" s="77"/>
      <c r="D265" s="77"/>
      <c r="E265" s="77"/>
      <c r="F265" s="77"/>
      <c r="G265" s="77"/>
      <c r="H265" s="77"/>
      <c r="I265" s="77"/>
      <c r="J265" s="77"/>
      <c r="K265" s="77"/>
      <c r="L265" s="77"/>
      <c r="M265" s="77"/>
      <c r="N265" s="77"/>
      <c r="O265" s="77"/>
      <c r="P265" s="77"/>
      <c r="Q265" s="77"/>
      <c r="R265" s="77"/>
      <c r="S265" s="77"/>
      <c r="T265" s="77"/>
      <c r="U265" s="77"/>
      <c r="V265" s="77"/>
      <c r="W265" s="77"/>
      <c r="X265" s="77"/>
      <c r="Y265" s="77"/>
      <c r="Z265" s="77"/>
      <c r="AA265" s="77"/>
      <c r="AB265" s="77"/>
      <c r="AC265" s="77"/>
      <c r="AD265" s="77"/>
      <c r="AE265" s="77"/>
      <c r="AF265" s="77"/>
      <c r="AG265" s="77"/>
      <c r="AH265" s="77"/>
      <c r="AI265" s="77"/>
      <c r="AJ265" s="77"/>
      <c r="AK265" s="77"/>
      <c r="AL265" s="77"/>
      <c r="AM265" s="77"/>
      <c r="AN265" s="77"/>
      <c r="AO265" s="77"/>
      <c r="AP265" s="77"/>
      <c r="AQ265" s="77"/>
      <c r="AR265" s="77"/>
      <c r="AS265" s="77"/>
      <c r="AT265" s="77"/>
      <c r="AU265" s="77"/>
      <c r="AV265" s="77"/>
      <c r="AW265" s="77"/>
      <c r="AX265" s="77"/>
      <c r="AY265" s="77"/>
      <c r="AZ265" s="77"/>
      <c r="BA265" s="77"/>
      <c r="BB265" s="77"/>
      <c r="BC265" s="77"/>
      <c r="BD265" s="77"/>
      <c r="BE265" s="77"/>
      <c r="BF265" s="77"/>
      <c r="BG265" s="77"/>
      <c r="BH265" s="77"/>
      <c r="BI265" s="77"/>
      <c r="BJ265" s="77"/>
      <c r="BK265" s="77"/>
      <c r="BL265" s="77"/>
      <c r="BM265" s="77"/>
      <c r="BN265" s="77"/>
      <c r="BO265" s="77"/>
      <c r="BP265" s="77"/>
      <c r="BQ265" s="77"/>
      <c r="BR265" s="77"/>
      <c r="BS265" s="77"/>
      <c r="BT265" s="77"/>
      <c r="BU265" s="77"/>
      <c r="BV265" s="77"/>
    </row>
    <row r="266" spans="1:74" ht="13.5" x14ac:dyDescent="0.7">
      <c r="A266" s="77"/>
      <c r="B266" s="77"/>
      <c r="C266" s="77"/>
      <c r="D266" s="77"/>
      <c r="E266" s="77"/>
      <c r="F266" s="77"/>
      <c r="G266" s="77"/>
      <c r="H266" s="77"/>
      <c r="I266" s="77"/>
      <c r="J266" s="77"/>
      <c r="K266" s="77"/>
      <c r="L266" s="77"/>
      <c r="M266" s="77"/>
      <c r="N266" s="77"/>
      <c r="O266" s="77"/>
      <c r="P266" s="77"/>
      <c r="Q266" s="77"/>
      <c r="R266" s="77"/>
      <c r="S266" s="77"/>
      <c r="T266" s="77"/>
      <c r="U266" s="77"/>
      <c r="V266" s="77"/>
      <c r="W266" s="77"/>
      <c r="X266" s="77"/>
      <c r="Y266" s="77"/>
      <c r="Z266" s="77"/>
      <c r="AA266" s="77"/>
      <c r="AB266" s="77"/>
      <c r="AC266" s="77"/>
      <c r="AD266" s="77"/>
      <c r="AE266" s="77"/>
      <c r="AF266" s="77"/>
      <c r="AG266" s="77"/>
      <c r="AH266" s="77"/>
      <c r="AI266" s="77"/>
      <c r="AJ266" s="77"/>
      <c r="AK266" s="77"/>
      <c r="AL266" s="77"/>
      <c r="AM266" s="77"/>
      <c r="AN266" s="77"/>
      <c r="AO266" s="77"/>
      <c r="AP266" s="77"/>
      <c r="AQ266" s="77"/>
      <c r="AR266" s="77"/>
      <c r="AS266" s="77"/>
      <c r="AT266" s="77"/>
      <c r="AU266" s="77"/>
      <c r="AV266" s="77"/>
      <c r="AW266" s="77"/>
      <c r="AX266" s="77"/>
      <c r="AY266" s="77"/>
      <c r="AZ266" s="77"/>
      <c r="BA266" s="77"/>
      <c r="BB266" s="77"/>
      <c r="BC266" s="77"/>
      <c r="BD266" s="77"/>
      <c r="BE266" s="77"/>
      <c r="BF266" s="77"/>
      <c r="BG266" s="77"/>
      <c r="BH266" s="77"/>
      <c r="BI266" s="77"/>
      <c r="BJ266" s="77"/>
      <c r="BK266" s="77"/>
      <c r="BL266" s="77"/>
      <c r="BM266" s="77"/>
      <c r="BN266" s="77"/>
      <c r="BO266" s="77"/>
      <c r="BP266" s="77"/>
      <c r="BQ266" s="77"/>
      <c r="BR266" s="77"/>
      <c r="BS266" s="77"/>
      <c r="BT266" s="77"/>
      <c r="BU266" s="77"/>
      <c r="BV266" s="77"/>
    </row>
    <row r="267" spans="1:74" ht="13.5" x14ac:dyDescent="0.7">
      <c r="A267" s="77"/>
      <c r="B267" s="77"/>
      <c r="C267" s="77"/>
      <c r="D267" s="77"/>
      <c r="E267" s="77"/>
      <c r="F267" s="77"/>
      <c r="G267" s="77"/>
      <c r="H267" s="77"/>
      <c r="I267" s="77"/>
      <c r="J267" s="77"/>
      <c r="K267" s="77"/>
      <c r="L267" s="77"/>
      <c r="M267" s="77"/>
      <c r="N267" s="77"/>
      <c r="O267" s="77"/>
      <c r="P267" s="77"/>
      <c r="Q267" s="77"/>
      <c r="R267" s="77"/>
      <c r="S267" s="77"/>
      <c r="T267" s="77"/>
      <c r="U267" s="77"/>
      <c r="V267" s="77"/>
      <c r="W267" s="77"/>
      <c r="X267" s="77"/>
      <c r="Y267" s="77"/>
      <c r="Z267" s="77"/>
      <c r="AA267" s="77"/>
      <c r="AB267" s="77"/>
      <c r="AC267" s="77"/>
      <c r="AD267" s="77"/>
      <c r="AE267" s="77"/>
      <c r="AF267" s="77"/>
      <c r="AG267" s="77"/>
      <c r="AH267" s="77"/>
      <c r="AI267" s="77"/>
      <c r="AJ267" s="77"/>
      <c r="AK267" s="77"/>
      <c r="AL267" s="77"/>
      <c r="AM267" s="77"/>
      <c r="AN267" s="77"/>
      <c r="AO267" s="77"/>
      <c r="AP267" s="77"/>
      <c r="AQ267" s="77"/>
      <c r="AR267" s="77"/>
      <c r="AS267" s="77"/>
      <c r="AT267" s="77"/>
      <c r="AU267" s="77"/>
      <c r="AV267" s="77"/>
      <c r="AW267" s="77"/>
      <c r="AX267" s="77"/>
      <c r="AY267" s="77"/>
      <c r="AZ267" s="77"/>
      <c r="BA267" s="77"/>
      <c r="BB267" s="77"/>
      <c r="BC267" s="77"/>
      <c r="BD267" s="77"/>
      <c r="BE267" s="77"/>
      <c r="BF267" s="77"/>
      <c r="BG267" s="77"/>
      <c r="BH267" s="77"/>
      <c r="BI267" s="77"/>
      <c r="BJ267" s="77"/>
      <c r="BK267" s="77"/>
      <c r="BL267" s="77"/>
      <c r="BM267" s="77"/>
      <c r="BN267" s="77"/>
      <c r="BO267" s="77"/>
      <c r="BP267" s="77"/>
      <c r="BQ267" s="77"/>
      <c r="BR267" s="77"/>
      <c r="BS267" s="77"/>
      <c r="BT267" s="77"/>
      <c r="BU267" s="77"/>
      <c r="BV267" s="77"/>
    </row>
    <row r="268" spans="1:74" ht="13.5" x14ac:dyDescent="0.7">
      <c r="A268" s="77"/>
      <c r="B268" s="77"/>
      <c r="C268" s="77"/>
      <c r="D268" s="77"/>
      <c r="E268" s="77"/>
      <c r="F268" s="77"/>
      <c r="G268" s="77"/>
      <c r="H268" s="77"/>
      <c r="I268" s="77"/>
      <c r="J268" s="77"/>
      <c r="K268" s="77"/>
      <c r="L268" s="77"/>
      <c r="M268" s="77"/>
      <c r="N268" s="77"/>
      <c r="O268" s="77"/>
      <c r="P268" s="77"/>
      <c r="Q268" s="77"/>
      <c r="R268" s="77"/>
      <c r="S268" s="77"/>
      <c r="T268" s="77"/>
      <c r="U268" s="77"/>
      <c r="V268" s="77"/>
      <c r="W268" s="77"/>
      <c r="X268" s="77"/>
      <c r="Y268" s="77"/>
      <c r="Z268" s="77"/>
      <c r="AA268" s="77"/>
      <c r="AB268" s="77"/>
      <c r="AC268" s="77"/>
      <c r="AD268" s="77"/>
      <c r="AE268" s="77"/>
      <c r="AF268" s="77"/>
      <c r="AG268" s="77"/>
      <c r="AH268" s="77"/>
      <c r="AI268" s="77"/>
      <c r="AJ268" s="77"/>
      <c r="AK268" s="77"/>
      <c r="AL268" s="77"/>
      <c r="AM268" s="77"/>
      <c r="AN268" s="77"/>
      <c r="AO268" s="77"/>
      <c r="AP268" s="77"/>
      <c r="AQ268" s="77"/>
      <c r="AR268" s="77"/>
      <c r="AS268" s="77"/>
      <c r="AT268" s="77"/>
      <c r="AU268" s="77"/>
      <c r="AV268" s="77"/>
      <c r="AW268" s="77"/>
      <c r="AX268" s="77"/>
      <c r="AY268" s="77"/>
      <c r="AZ268" s="77"/>
      <c r="BA268" s="77"/>
      <c r="BB268" s="77"/>
      <c r="BC268" s="77"/>
      <c r="BD268" s="77"/>
      <c r="BE268" s="77"/>
      <c r="BF268" s="77"/>
      <c r="BG268" s="77"/>
      <c r="BH268" s="77"/>
      <c r="BI268" s="77"/>
      <c r="BJ268" s="77"/>
      <c r="BK268" s="77"/>
      <c r="BL268" s="77"/>
      <c r="BM268" s="77"/>
      <c r="BN268" s="77"/>
      <c r="BO268" s="77"/>
      <c r="BP268" s="77"/>
      <c r="BQ268" s="77"/>
      <c r="BR268" s="77"/>
      <c r="BS268" s="77"/>
      <c r="BT268" s="77"/>
      <c r="BU268" s="77"/>
      <c r="BV268" s="77"/>
    </row>
    <row r="269" spans="1:74" ht="13.5" x14ac:dyDescent="0.7">
      <c r="A269" s="77"/>
      <c r="B269" s="77"/>
      <c r="C269" s="77"/>
      <c r="D269" s="77"/>
      <c r="E269" s="77"/>
      <c r="F269" s="77"/>
      <c r="G269" s="77"/>
      <c r="H269" s="77"/>
      <c r="I269" s="77"/>
      <c r="J269" s="77"/>
      <c r="K269" s="77"/>
      <c r="L269" s="77"/>
      <c r="M269" s="77"/>
      <c r="N269" s="77"/>
      <c r="O269" s="77"/>
      <c r="P269" s="77"/>
      <c r="Q269" s="77"/>
      <c r="R269" s="77"/>
      <c r="S269" s="77"/>
      <c r="T269" s="77"/>
      <c r="U269" s="77"/>
      <c r="V269" s="77"/>
      <c r="W269" s="77"/>
      <c r="X269" s="77"/>
      <c r="Y269" s="77"/>
      <c r="Z269" s="77"/>
      <c r="AA269" s="77"/>
      <c r="AB269" s="77"/>
      <c r="AC269" s="77"/>
      <c r="AD269" s="77"/>
      <c r="AE269" s="77"/>
      <c r="AF269" s="77"/>
      <c r="AG269" s="77"/>
      <c r="AH269" s="77"/>
      <c r="AI269" s="77"/>
      <c r="AJ269" s="77"/>
      <c r="AK269" s="77"/>
      <c r="AL269" s="77"/>
      <c r="AM269" s="77"/>
      <c r="AN269" s="77"/>
      <c r="AO269" s="77"/>
      <c r="AP269" s="77"/>
      <c r="AQ269" s="77"/>
      <c r="AR269" s="77"/>
      <c r="AS269" s="77"/>
      <c r="AT269" s="77"/>
      <c r="AU269" s="77"/>
      <c r="AV269" s="77"/>
      <c r="AW269" s="77"/>
      <c r="AX269" s="77"/>
      <c r="AY269" s="77"/>
      <c r="AZ269" s="77"/>
      <c r="BA269" s="77"/>
      <c r="BB269" s="77"/>
      <c r="BC269" s="77"/>
      <c r="BD269" s="77"/>
      <c r="BE269" s="77"/>
      <c r="BF269" s="77"/>
      <c r="BG269" s="77"/>
      <c r="BH269" s="77"/>
      <c r="BI269" s="77"/>
      <c r="BJ269" s="77"/>
      <c r="BK269" s="77"/>
      <c r="BL269" s="77"/>
      <c r="BM269" s="77"/>
      <c r="BN269" s="77"/>
      <c r="BO269" s="77"/>
      <c r="BP269" s="77"/>
      <c r="BQ269" s="77"/>
      <c r="BR269" s="77"/>
      <c r="BS269" s="77"/>
      <c r="BT269" s="77"/>
      <c r="BU269" s="77"/>
      <c r="BV269" s="77"/>
    </row>
    <row r="270" spans="1:74" ht="13.5" x14ac:dyDescent="0.7">
      <c r="A270" s="77"/>
      <c r="B270" s="77"/>
      <c r="C270" s="77"/>
      <c r="D270" s="77"/>
      <c r="E270" s="77"/>
      <c r="F270" s="77"/>
      <c r="G270" s="77"/>
      <c r="H270" s="77"/>
      <c r="I270" s="77"/>
      <c r="J270" s="77"/>
      <c r="K270" s="77"/>
      <c r="L270" s="77"/>
      <c r="M270" s="77"/>
      <c r="N270" s="77"/>
      <c r="O270" s="77"/>
      <c r="P270" s="77"/>
      <c r="Q270" s="77"/>
      <c r="R270" s="77"/>
      <c r="S270" s="77"/>
      <c r="T270" s="77"/>
      <c r="U270" s="77"/>
      <c r="V270" s="77"/>
      <c r="W270" s="77"/>
      <c r="X270" s="77"/>
      <c r="Y270" s="77"/>
      <c r="Z270" s="77"/>
      <c r="AA270" s="77"/>
      <c r="AB270" s="77"/>
      <c r="AC270" s="77"/>
      <c r="AD270" s="77"/>
      <c r="AE270" s="77"/>
      <c r="AF270" s="77"/>
      <c r="AG270" s="77"/>
      <c r="AH270" s="77"/>
      <c r="AI270" s="77"/>
      <c r="AJ270" s="77"/>
      <c r="AK270" s="77"/>
      <c r="AL270" s="77"/>
      <c r="AM270" s="77"/>
      <c r="AN270" s="77"/>
      <c r="AO270" s="77"/>
      <c r="AP270" s="77"/>
      <c r="AQ270" s="77"/>
      <c r="AR270" s="77"/>
      <c r="AS270" s="77"/>
      <c r="AT270" s="77"/>
      <c r="AU270" s="77"/>
      <c r="AV270" s="77"/>
      <c r="AW270" s="77"/>
      <c r="AX270" s="77"/>
      <c r="AY270" s="77"/>
      <c r="AZ270" s="77"/>
      <c r="BA270" s="77"/>
      <c r="BB270" s="77"/>
      <c r="BC270" s="77"/>
      <c r="BD270" s="77"/>
      <c r="BE270" s="77"/>
      <c r="BF270" s="77"/>
      <c r="BG270" s="77"/>
      <c r="BH270" s="77"/>
      <c r="BI270" s="77"/>
      <c r="BJ270" s="77"/>
      <c r="BK270" s="77"/>
      <c r="BL270" s="77"/>
      <c r="BM270" s="77"/>
      <c r="BN270" s="77"/>
      <c r="BO270" s="77"/>
      <c r="BP270" s="77"/>
      <c r="BQ270" s="77"/>
      <c r="BR270" s="77"/>
      <c r="BS270" s="77"/>
      <c r="BT270" s="77"/>
      <c r="BU270" s="77"/>
      <c r="BV270" s="77"/>
    </row>
    <row r="271" spans="1:74" ht="13.5" x14ac:dyDescent="0.7">
      <c r="A271" s="77"/>
      <c r="B271" s="77"/>
      <c r="C271" s="77"/>
      <c r="D271" s="77"/>
      <c r="E271" s="77"/>
      <c r="F271" s="77"/>
      <c r="G271" s="77"/>
      <c r="H271" s="77"/>
      <c r="I271" s="77"/>
      <c r="J271" s="77"/>
      <c r="K271" s="77"/>
      <c r="L271" s="77"/>
      <c r="M271" s="77"/>
      <c r="N271" s="77"/>
      <c r="O271" s="77"/>
      <c r="P271" s="77"/>
      <c r="Q271" s="77"/>
      <c r="R271" s="77"/>
      <c r="S271" s="77"/>
      <c r="T271" s="77"/>
      <c r="U271" s="77"/>
      <c r="V271" s="77"/>
      <c r="W271" s="77"/>
      <c r="X271" s="77"/>
      <c r="Y271" s="77"/>
      <c r="Z271" s="77"/>
      <c r="AA271" s="77"/>
      <c r="AB271" s="77"/>
      <c r="AC271" s="77"/>
      <c r="AD271" s="77"/>
      <c r="AE271" s="77"/>
      <c r="AF271" s="77"/>
      <c r="AG271" s="77"/>
      <c r="AH271" s="77"/>
      <c r="AI271" s="77"/>
      <c r="AJ271" s="77"/>
      <c r="AK271" s="77"/>
      <c r="AL271" s="77"/>
      <c r="AM271" s="77"/>
      <c r="AN271" s="77"/>
      <c r="AO271" s="77"/>
      <c r="AP271" s="77"/>
      <c r="AQ271" s="77"/>
      <c r="AR271" s="77"/>
      <c r="AS271" s="77"/>
      <c r="AT271" s="77"/>
      <c r="AU271" s="77"/>
      <c r="AV271" s="77"/>
      <c r="AW271" s="77"/>
      <c r="AX271" s="77"/>
      <c r="AY271" s="77"/>
      <c r="AZ271" s="77"/>
      <c r="BA271" s="77"/>
      <c r="BB271" s="77"/>
      <c r="BC271" s="77"/>
      <c r="BD271" s="77"/>
      <c r="BE271" s="77"/>
      <c r="BF271" s="77"/>
      <c r="BG271" s="77"/>
      <c r="BH271" s="77"/>
      <c r="BI271" s="77"/>
      <c r="BJ271" s="77"/>
      <c r="BK271" s="77"/>
      <c r="BL271" s="77"/>
      <c r="BM271" s="77"/>
      <c r="BN271" s="77"/>
      <c r="BO271" s="77"/>
      <c r="BP271" s="77"/>
      <c r="BQ271" s="77"/>
      <c r="BR271" s="77"/>
      <c r="BS271" s="77"/>
      <c r="BT271" s="77"/>
      <c r="BU271" s="77"/>
      <c r="BV271" s="77"/>
    </row>
    <row r="272" spans="1:74" ht="13.5" x14ac:dyDescent="0.7">
      <c r="A272" s="77"/>
      <c r="B272" s="77"/>
      <c r="C272" s="77"/>
      <c r="D272" s="77"/>
      <c r="E272" s="77"/>
      <c r="F272" s="77"/>
      <c r="G272" s="77"/>
      <c r="H272" s="77"/>
      <c r="I272" s="77"/>
      <c r="J272" s="77"/>
      <c r="K272" s="77"/>
      <c r="L272" s="77"/>
      <c r="M272" s="77"/>
      <c r="N272" s="77"/>
      <c r="O272" s="77"/>
      <c r="P272" s="77"/>
      <c r="Q272" s="77"/>
      <c r="R272" s="77"/>
      <c r="S272" s="77"/>
      <c r="T272" s="77"/>
      <c r="U272" s="77"/>
      <c r="V272" s="77"/>
      <c r="W272" s="77"/>
      <c r="X272" s="77"/>
      <c r="Y272" s="77"/>
      <c r="Z272" s="77"/>
      <c r="AA272" s="77"/>
      <c r="AB272" s="77"/>
      <c r="AC272" s="77"/>
      <c r="AD272" s="77"/>
      <c r="AE272" s="77"/>
      <c r="AF272" s="77"/>
      <c r="AG272" s="77"/>
      <c r="AH272" s="77"/>
      <c r="AI272" s="77"/>
      <c r="AJ272" s="77"/>
      <c r="AK272" s="77"/>
      <c r="AL272" s="77"/>
      <c r="AM272" s="77"/>
      <c r="AN272" s="77"/>
      <c r="AO272" s="77"/>
      <c r="AP272" s="77"/>
      <c r="AQ272" s="77"/>
      <c r="AR272" s="77"/>
      <c r="AS272" s="77"/>
      <c r="AT272" s="77"/>
      <c r="AU272" s="77"/>
      <c r="AV272" s="77"/>
      <c r="AW272" s="77"/>
      <c r="AX272" s="77"/>
      <c r="AY272" s="77"/>
      <c r="AZ272" s="77"/>
      <c r="BA272" s="77"/>
      <c r="BB272" s="77"/>
      <c r="BC272" s="77"/>
      <c r="BD272" s="77"/>
      <c r="BE272" s="77"/>
      <c r="BF272" s="77"/>
      <c r="BG272" s="77"/>
      <c r="BH272" s="77"/>
      <c r="BI272" s="77"/>
      <c r="BJ272" s="77"/>
      <c r="BK272" s="77"/>
      <c r="BL272" s="77"/>
      <c r="BM272" s="77"/>
      <c r="BN272" s="77"/>
      <c r="BO272" s="77"/>
      <c r="BP272" s="77"/>
      <c r="BQ272" s="77"/>
      <c r="BR272" s="77"/>
      <c r="BS272" s="77"/>
      <c r="BT272" s="77"/>
      <c r="BU272" s="77"/>
      <c r="BV272" s="77"/>
    </row>
    <row r="273" spans="1:74" ht="13.5" x14ac:dyDescent="0.7">
      <c r="A273" s="77"/>
      <c r="B273" s="77"/>
      <c r="C273" s="77"/>
      <c r="D273" s="77"/>
      <c r="E273" s="77"/>
      <c r="F273" s="77"/>
      <c r="G273" s="77"/>
      <c r="H273" s="77"/>
      <c r="I273" s="77"/>
      <c r="J273" s="77"/>
      <c r="K273" s="77"/>
      <c r="L273" s="77"/>
      <c r="M273" s="77"/>
      <c r="N273" s="77"/>
      <c r="O273" s="77"/>
      <c r="P273" s="77"/>
      <c r="Q273" s="77"/>
      <c r="R273" s="77"/>
      <c r="S273" s="77"/>
      <c r="T273" s="77"/>
      <c r="U273" s="77"/>
      <c r="V273" s="77"/>
      <c r="W273" s="77"/>
      <c r="X273" s="77"/>
      <c r="Y273" s="77"/>
      <c r="Z273" s="77"/>
      <c r="AA273" s="77"/>
      <c r="AB273" s="77"/>
      <c r="AC273" s="77"/>
      <c r="AD273" s="77"/>
      <c r="AE273" s="77"/>
      <c r="AF273" s="77"/>
      <c r="AG273" s="77"/>
      <c r="AH273" s="77"/>
      <c r="AI273" s="77"/>
      <c r="AJ273" s="77"/>
      <c r="AK273" s="77"/>
      <c r="AL273" s="77"/>
      <c r="AM273" s="77"/>
      <c r="AN273" s="77"/>
      <c r="AO273" s="77"/>
      <c r="AP273" s="77"/>
      <c r="AQ273" s="77"/>
      <c r="AR273" s="77"/>
      <c r="AS273" s="77"/>
      <c r="AT273" s="77"/>
      <c r="AU273" s="77"/>
      <c r="AV273" s="77"/>
      <c r="AW273" s="77"/>
      <c r="AX273" s="77"/>
      <c r="AY273" s="77"/>
      <c r="AZ273" s="77"/>
      <c r="BA273" s="77"/>
      <c r="BB273" s="77"/>
      <c r="BC273" s="77"/>
      <c r="BD273" s="77"/>
      <c r="BE273" s="77"/>
      <c r="BF273" s="77"/>
      <c r="BG273" s="77"/>
      <c r="BH273" s="77"/>
      <c r="BI273" s="77"/>
      <c r="BJ273" s="77"/>
      <c r="BK273" s="77"/>
      <c r="BL273" s="77"/>
      <c r="BM273" s="77"/>
      <c r="BN273" s="77"/>
      <c r="BO273" s="77"/>
      <c r="BP273" s="77"/>
      <c r="BQ273" s="77"/>
      <c r="BR273" s="77"/>
      <c r="BS273" s="77"/>
      <c r="BT273" s="77"/>
      <c r="BU273" s="77"/>
      <c r="BV273" s="77"/>
    </row>
    <row r="274" spans="1:74" ht="13.5" x14ac:dyDescent="0.7">
      <c r="A274" s="77"/>
      <c r="B274" s="77"/>
      <c r="C274" s="77"/>
      <c r="D274" s="77"/>
      <c r="E274" s="77"/>
      <c r="F274" s="77"/>
      <c r="G274" s="77"/>
      <c r="H274" s="77"/>
      <c r="I274" s="77"/>
      <c r="J274" s="77"/>
      <c r="K274" s="77"/>
      <c r="L274" s="77"/>
      <c r="M274" s="77"/>
      <c r="N274" s="77"/>
      <c r="O274" s="77"/>
      <c r="P274" s="77"/>
      <c r="Q274" s="77"/>
      <c r="R274" s="77"/>
      <c r="S274" s="77"/>
      <c r="T274" s="77"/>
      <c r="U274" s="77"/>
      <c r="V274" s="77"/>
      <c r="W274" s="77"/>
      <c r="X274" s="77"/>
      <c r="Y274" s="77"/>
      <c r="Z274" s="77"/>
      <c r="AA274" s="77"/>
      <c r="AB274" s="77"/>
      <c r="AC274" s="77"/>
      <c r="AD274" s="77"/>
      <c r="AE274" s="77"/>
      <c r="AF274" s="77"/>
      <c r="AG274" s="77"/>
      <c r="AH274" s="77"/>
      <c r="AI274" s="77"/>
      <c r="AJ274" s="77"/>
      <c r="AK274" s="77"/>
      <c r="AL274" s="77"/>
      <c r="AM274" s="77"/>
      <c r="AN274" s="77"/>
      <c r="AO274" s="77"/>
      <c r="AP274" s="77"/>
      <c r="AQ274" s="77"/>
      <c r="AR274" s="77"/>
      <c r="AS274" s="77"/>
      <c r="AT274" s="77"/>
      <c r="AU274" s="77"/>
      <c r="AV274" s="77"/>
      <c r="AW274" s="77"/>
      <c r="AX274" s="77"/>
      <c r="AY274" s="77"/>
      <c r="AZ274" s="77"/>
      <c r="BA274" s="77"/>
      <c r="BB274" s="77"/>
      <c r="BC274" s="77"/>
      <c r="BD274" s="77"/>
      <c r="BE274" s="77"/>
      <c r="BF274" s="77"/>
      <c r="BG274" s="77"/>
      <c r="BH274" s="77"/>
      <c r="BI274" s="77"/>
      <c r="BJ274" s="77"/>
      <c r="BK274" s="77"/>
      <c r="BL274" s="77"/>
      <c r="BM274" s="77"/>
      <c r="BN274" s="77"/>
      <c r="BO274" s="77"/>
      <c r="BP274" s="77"/>
      <c r="BQ274" s="77"/>
      <c r="BR274" s="77"/>
      <c r="BS274" s="77"/>
      <c r="BT274" s="77"/>
      <c r="BU274" s="77"/>
      <c r="BV274" s="77"/>
    </row>
    <row r="275" spans="1:74" ht="13.5" x14ac:dyDescent="0.7">
      <c r="A275" s="77"/>
      <c r="B275" s="77"/>
      <c r="C275" s="77"/>
      <c r="D275" s="77"/>
      <c r="E275" s="77"/>
      <c r="F275" s="77"/>
      <c r="G275" s="77"/>
      <c r="H275" s="77"/>
      <c r="I275" s="77"/>
      <c r="J275" s="77"/>
      <c r="K275" s="77"/>
      <c r="L275" s="77"/>
      <c r="M275" s="77"/>
      <c r="N275" s="77"/>
      <c r="O275" s="77"/>
      <c r="P275" s="77"/>
      <c r="Q275" s="77"/>
      <c r="R275" s="77"/>
      <c r="S275" s="77"/>
      <c r="T275" s="77"/>
      <c r="U275" s="77"/>
      <c r="V275" s="77"/>
      <c r="W275" s="77"/>
      <c r="X275" s="77"/>
      <c r="Y275" s="77"/>
      <c r="Z275" s="77"/>
      <c r="AA275" s="77"/>
      <c r="AB275" s="77"/>
      <c r="AC275" s="77"/>
      <c r="AD275" s="77"/>
      <c r="AE275" s="77"/>
      <c r="AF275" s="77"/>
      <c r="AG275" s="77"/>
      <c r="AH275" s="77"/>
      <c r="AI275" s="77"/>
      <c r="AJ275" s="77"/>
      <c r="AK275" s="77"/>
      <c r="AL275" s="77"/>
      <c r="AM275" s="77"/>
      <c r="AN275" s="77"/>
      <c r="AO275" s="77"/>
      <c r="AP275" s="77"/>
      <c r="AQ275" s="77"/>
      <c r="AR275" s="77"/>
      <c r="AS275" s="77"/>
      <c r="AT275" s="77"/>
      <c r="AU275" s="77"/>
      <c r="AV275" s="77"/>
      <c r="AW275" s="77"/>
      <c r="AX275" s="77"/>
      <c r="AY275" s="77"/>
      <c r="AZ275" s="77"/>
      <c r="BA275" s="77"/>
      <c r="BB275" s="77"/>
      <c r="BC275" s="77"/>
      <c r="BD275" s="77"/>
      <c r="BE275" s="77"/>
      <c r="BF275" s="77"/>
      <c r="BG275" s="77"/>
      <c r="BH275" s="77"/>
      <c r="BI275" s="77"/>
      <c r="BJ275" s="77"/>
      <c r="BK275" s="77"/>
      <c r="BL275" s="77"/>
      <c r="BM275" s="77"/>
      <c r="BN275" s="77"/>
      <c r="BO275" s="77"/>
      <c r="BP275" s="77"/>
      <c r="BQ275" s="77"/>
      <c r="BR275" s="77"/>
      <c r="BS275" s="77"/>
      <c r="BT275" s="77"/>
      <c r="BU275" s="77"/>
      <c r="BV275" s="77"/>
    </row>
    <row r="276" spans="1:74" ht="13.5" x14ac:dyDescent="0.7">
      <c r="A276" s="77"/>
      <c r="B276" s="77"/>
      <c r="C276" s="77"/>
      <c r="D276" s="77"/>
      <c r="E276" s="77"/>
      <c r="F276" s="77"/>
      <c r="G276" s="77"/>
      <c r="H276" s="77"/>
      <c r="I276" s="77"/>
      <c r="J276" s="77"/>
      <c r="K276" s="77"/>
      <c r="L276" s="77"/>
      <c r="M276" s="77"/>
      <c r="N276" s="77"/>
      <c r="O276" s="77"/>
      <c r="P276" s="77"/>
      <c r="Q276" s="77"/>
      <c r="R276" s="77"/>
      <c r="S276" s="77"/>
      <c r="T276" s="77"/>
      <c r="U276" s="77"/>
      <c r="V276" s="77"/>
      <c r="W276" s="77"/>
      <c r="X276" s="77"/>
      <c r="Y276" s="77"/>
      <c r="Z276" s="77"/>
      <c r="AA276" s="77"/>
      <c r="AB276" s="77"/>
      <c r="AC276" s="77"/>
      <c r="AD276" s="77"/>
      <c r="AE276" s="77"/>
      <c r="AF276" s="77"/>
      <c r="AG276" s="77"/>
      <c r="AH276" s="77"/>
      <c r="AI276" s="77"/>
      <c r="AJ276" s="77"/>
      <c r="AK276" s="77"/>
      <c r="AL276" s="77"/>
      <c r="AM276" s="77"/>
      <c r="AN276" s="77"/>
      <c r="AO276" s="77"/>
      <c r="AP276" s="77"/>
      <c r="AQ276" s="77"/>
      <c r="AR276" s="77"/>
      <c r="AS276" s="77"/>
      <c r="AT276" s="77"/>
      <c r="AU276" s="77"/>
      <c r="AV276" s="77"/>
      <c r="AW276" s="77"/>
      <c r="AX276" s="77"/>
      <c r="AY276" s="77"/>
      <c r="AZ276" s="77"/>
      <c r="BA276" s="77"/>
      <c r="BB276" s="77"/>
      <c r="BC276" s="77"/>
      <c r="BD276" s="77"/>
      <c r="BE276" s="77"/>
      <c r="BF276" s="77"/>
      <c r="BG276" s="77"/>
      <c r="BH276" s="77"/>
      <c r="BI276" s="77"/>
      <c r="BJ276" s="77"/>
      <c r="BK276" s="77"/>
      <c r="BL276" s="77"/>
      <c r="BM276" s="77"/>
      <c r="BN276" s="77"/>
      <c r="BO276" s="77"/>
      <c r="BP276" s="77"/>
      <c r="BQ276" s="77"/>
      <c r="BR276" s="77"/>
      <c r="BS276" s="77"/>
      <c r="BT276" s="77"/>
      <c r="BU276" s="77"/>
      <c r="BV276" s="77"/>
    </row>
    <row r="277" spans="1:74" ht="13.5" x14ac:dyDescent="0.7">
      <c r="A277" s="77"/>
      <c r="B277" s="77"/>
      <c r="C277" s="77"/>
      <c r="D277" s="77"/>
      <c r="E277" s="77"/>
      <c r="F277" s="77"/>
      <c r="G277" s="77"/>
      <c r="H277" s="77"/>
      <c r="I277" s="77"/>
      <c r="J277" s="77"/>
      <c r="K277" s="77"/>
      <c r="L277" s="77"/>
      <c r="M277" s="77"/>
      <c r="N277" s="77"/>
      <c r="O277" s="77"/>
      <c r="P277" s="77"/>
      <c r="Q277" s="77"/>
      <c r="R277" s="77"/>
      <c r="S277" s="77"/>
      <c r="T277" s="77"/>
      <c r="U277" s="77"/>
      <c r="V277" s="77"/>
      <c r="W277" s="77"/>
      <c r="X277" s="77"/>
      <c r="Y277" s="77"/>
      <c r="Z277" s="77"/>
      <c r="AA277" s="77"/>
      <c r="AB277" s="77"/>
      <c r="AC277" s="77"/>
      <c r="AD277" s="77"/>
      <c r="AE277" s="77"/>
      <c r="AF277" s="77"/>
      <c r="AG277" s="77"/>
      <c r="AH277" s="77"/>
      <c r="AI277" s="77"/>
      <c r="AJ277" s="77"/>
      <c r="AK277" s="77"/>
      <c r="AL277" s="77"/>
      <c r="AM277" s="77"/>
      <c r="AN277" s="77"/>
      <c r="AO277" s="77"/>
      <c r="AP277" s="77"/>
      <c r="AQ277" s="77"/>
      <c r="AR277" s="77"/>
      <c r="AS277" s="77"/>
      <c r="AT277" s="77"/>
      <c r="AU277" s="77"/>
      <c r="AV277" s="77"/>
      <c r="AW277" s="77"/>
      <c r="AX277" s="77"/>
      <c r="AY277" s="77"/>
      <c r="AZ277" s="77"/>
      <c r="BA277" s="77"/>
      <c r="BB277" s="77"/>
      <c r="BC277" s="77"/>
      <c r="BD277" s="77"/>
      <c r="BE277" s="77"/>
      <c r="BF277" s="77"/>
      <c r="BG277" s="77"/>
      <c r="BH277" s="77"/>
      <c r="BI277" s="77"/>
      <c r="BJ277" s="77"/>
      <c r="BK277" s="77"/>
      <c r="BL277" s="77"/>
      <c r="BM277" s="77"/>
      <c r="BN277" s="77"/>
      <c r="BO277" s="77"/>
      <c r="BP277" s="77"/>
      <c r="BQ277" s="77"/>
      <c r="BR277" s="77"/>
      <c r="BS277" s="77"/>
      <c r="BT277" s="77"/>
      <c r="BU277" s="77"/>
      <c r="BV277" s="77"/>
    </row>
    <row r="278" spans="1:74" ht="13.5" x14ac:dyDescent="0.7">
      <c r="A278" s="77"/>
      <c r="B278" s="77"/>
      <c r="C278" s="77"/>
      <c r="D278" s="77"/>
      <c r="E278" s="77"/>
      <c r="F278" s="77"/>
      <c r="G278" s="77"/>
      <c r="H278" s="77"/>
      <c r="I278" s="77"/>
      <c r="J278" s="77"/>
      <c r="K278" s="77"/>
      <c r="L278" s="77"/>
      <c r="M278" s="77"/>
      <c r="N278" s="77"/>
      <c r="O278" s="77"/>
      <c r="P278" s="77"/>
      <c r="Q278" s="77"/>
      <c r="R278" s="77"/>
      <c r="S278" s="77"/>
      <c r="T278" s="77"/>
      <c r="U278" s="77"/>
      <c r="V278" s="77"/>
      <c r="W278" s="77"/>
      <c r="X278" s="77"/>
      <c r="Y278" s="77"/>
      <c r="Z278" s="77"/>
      <c r="AA278" s="77"/>
      <c r="AB278" s="77"/>
      <c r="AC278" s="77"/>
      <c r="AD278" s="77"/>
      <c r="AE278" s="77"/>
      <c r="AF278" s="77"/>
      <c r="AG278" s="77"/>
      <c r="AH278" s="77"/>
      <c r="AI278" s="77"/>
      <c r="AJ278" s="77"/>
      <c r="AK278" s="77"/>
      <c r="AL278" s="77"/>
      <c r="AM278" s="77"/>
      <c r="AN278" s="77"/>
      <c r="AO278" s="77"/>
      <c r="AP278" s="77"/>
      <c r="AQ278" s="77"/>
      <c r="AR278" s="77"/>
      <c r="AS278" s="77"/>
      <c r="AT278" s="77"/>
      <c r="AU278" s="77"/>
      <c r="AV278" s="77"/>
      <c r="AW278" s="77"/>
      <c r="AX278" s="77"/>
      <c r="AY278" s="77"/>
      <c r="AZ278" s="77"/>
      <c r="BA278" s="77"/>
      <c r="BB278" s="77"/>
      <c r="BC278" s="77"/>
      <c r="BD278" s="77"/>
      <c r="BE278" s="77"/>
      <c r="BF278" s="77"/>
      <c r="BG278" s="77"/>
      <c r="BH278" s="77"/>
      <c r="BI278" s="77"/>
      <c r="BJ278" s="77"/>
      <c r="BK278" s="77"/>
      <c r="BL278" s="77"/>
      <c r="BM278" s="77"/>
      <c r="BN278" s="77"/>
      <c r="BO278" s="77"/>
      <c r="BP278" s="77"/>
      <c r="BQ278" s="77"/>
      <c r="BR278" s="77"/>
      <c r="BS278" s="77"/>
      <c r="BT278" s="77"/>
      <c r="BU278" s="77"/>
      <c r="BV278" s="77"/>
    </row>
    <row r="279" spans="1:74" ht="13.5" x14ac:dyDescent="0.7">
      <c r="A279" s="77"/>
      <c r="B279" s="77"/>
      <c r="C279" s="77"/>
      <c r="D279" s="77"/>
      <c r="E279" s="77"/>
      <c r="F279" s="77"/>
      <c r="G279" s="77"/>
      <c r="H279" s="77"/>
      <c r="I279" s="77"/>
      <c r="J279" s="77"/>
      <c r="K279" s="77"/>
      <c r="L279" s="77"/>
      <c r="M279" s="77"/>
      <c r="N279" s="77"/>
      <c r="O279" s="77"/>
      <c r="P279" s="77"/>
      <c r="Q279" s="77"/>
      <c r="R279" s="77"/>
      <c r="S279" s="77"/>
      <c r="T279" s="77"/>
      <c r="U279" s="77"/>
      <c r="V279" s="77"/>
      <c r="W279" s="77"/>
      <c r="X279" s="77"/>
      <c r="Y279" s="77"/>
      <c r="Z279" s="77"/>
      <c r="AA279" s="77"/>
      <c r="AB279" s="77"/>
      <c r="AC279" s="77"/>
      <c r="AD279" s="77"/>
      <c r="AE279" s="77"/>
      <c r="AF279" s="77"/>
      <c r="AG279" s="77"/>
      <c r="AH279" s="77"/>
      <c r="AI279" s="77"/>
      <c r="AJ279" s="77"/>
      <c r="AK279" s="77"/>
      <c r="AL279" s="77"/>
      <c r="AM279" s="77"/>
      <c r="AN279" s="77"/>
      <c r="AO279" s="77"/>
      <c r="AP279" s="77"/>
      <c r="AQ279" s="77"/>
      <c r="AR279" s="77"/>
      <c r="AS279" s="77"/>
      <c r="AT279" s="77"/>
      <c r="AU279" s="77"/>
      <c r="AV279" s="77"/>
      <c r="AW279" s="77"/>
      <c r="AX279" s="77"/>
      <c r="AY279" s="77"/>
      <c r="AZ279" s="77"/>
      <c r="BA279" s="77"/>
      <c r="BB279" s="77"/>
      <c r="BC279" s="77"/>
      <c r="BD279" s="77"/>
      <c r="BE279" s="77"/>
      <c r="BF279" s="77"/>
      <c r="BG279" s="77"/>
      <c r="BH279" s="77"/>
      <c r="BI279" s="77"/>
      <c r="BJ279" s="77"/>
      <c r="BK279" s="77"/>
      <c r="BL279" s="77"/>
      <c r="BM279" s="77"/>
      <c r="BN279" s="77"/>
      <c r="BO279" s="77"/>
      <c r="BP279" s="77"/>
      <c r="BQ279" s="77"/>
      <c r="BR279" s="77"/>
      <c r="BS279" s="77"/>
      <c r="BT279" s="77"/>
      <c r="BU279" s="77"/>
      <c r="BV279" s="77"/>
    </row>
    <row r="280" spans="1:74" ht="13.5" x14ac:dyDescent="0.7">
      <c r="A280" s="77"/>
      <c r="B280" s="77"/>
      <c r="C280" s="77"/>
      <c r="D280" s="77"/>
      <c r="E280" s="77"/>
      <c r="F280" s="77"/>
      <c r="G280" s="77"/>
      <c r="H280" s="77"/>
      <c r="I280" s="77"/>
      <c r="J280" s="77"/>
      <c r="K280" s="77"/>
      <c r="L280" s="77"/>
      <c r="M280" s="77"/>
      <c r="N280" s="77"/>
      <c r="O280" s="77"/>
      <c r="P280" s="77"/>
      <c r="Q280" s="77"/>
      <c r="R280" s="77"/>
      <c r="S280" s="77"/>
      <c r="T280" s="77"/>
      <c r="U280" s="77"/>
      <c r="V280" s="77"/>
      <c r="W280" s="77"/>
      <c r="X280" s="77"/>
      <c r="Y280" s="77"/>
      <c r="Z280" s="77"/>
      <c r="AA280" s="77"/>
      <c r="AB280" s="77"/>
      <c r="AC280" s="77"/>
      <c r="AD280" s="77"/>
      <c r="AE280" s="77"/>
      <c r="AF280" s="77"/>
      <c r="AG280" s="77"/>
      <c r="AH280" s="77"/>
      <c r="AI280" s="77"/>
      <c r="AJ280" s="77"/>
      <c r="AK280" s="77"/>
      <c r="AL280" s="77"/>
      <c r="AM280" s="77"/>
      <c r="AN280" s="77"/>
      <c r="AO280" s="77"/>
      <c r="AP280" s="77"/>
      <c r="AQ280" s="77"/>
      <c r="AR280" s="77"/>
      <c r="AS280" s="77"/>
      <c r="AT280" s="77"/>
      <c r="AU280" s="77"/>
      <c r="AV280" s="77"/>
      <c r="AW280" s="77"/>
      <c r="AX280" s="77"/>
      <c r="AY280" s="77"/>
      <c r="AZ280" s="77"/>
      <c r="BA280" s="77"/>
      <c r="BB280" s="77"/>
      <c r="BC280" s="77"/>
      <c r="BD280" s="77"/>
      <c r="BE280" s="77"/>
      <c r="BF280" s="77"/>
      <c r="BG280" s="77"/>
      <c r="BH280" s="77"/>
      <c r="BI280" s="77"/>
      <c r="BJ280" s="77"/>
      <c r="BK280" s="77"/>
      <c r="BL280" s="77"/>
      <c r="BM280" s="77"/>
      <c r="BN280" s="77"/>
      <c r="BO280" s="77"/>
      <c r="BP280" s="77"/>
      <c r="BQ280" s="77"/>
      <c r="BR280" s="77"/>
      <c r="BS280" s="77"/>
      <c r="BT280" s="77"/>
      <c r="BU280" s="77"/>
      <c r="BV280" s="77"/>
    </row>
    <row r="281" spans="1:74" ht="13.5" x14ac:dyDescent="0.7">
      <c r="A281" s="77"/>
      <c r="B281" s="77"/>
      <c r="C281" s="77"/>
      <c r="D281" s="77"/>
      <c r="E281" s="77"/>
      <c r="F281" s="77"/>
      <c r="G281" s="77"/>
      <c r="H281" s="77"/>
      <c r="I281" s="77"/>
      <c r="J281" s="77"/>
      <c r="K281" s="77"/>
      <c r="L281" s="77"/>
      <c r="M281" s="77"/>
      <c r="N281" s="77"/>
      <c r="O281" s="77"/>
      <c r="P281" s="77"/>
      <c r="Q281" s="77"/>
      <c r="R281" s="77"/>
      <c r="S281" s="77"/>
      <c r="T281" s="77"/>
      <c r="U281" s="77"/>
      <c r="V281" s="77"/>
      <c r="W281" s="77"/>
      <c r="X281" s="77"/>
      <c r="Y281" s="77"/>
      <c r="Z281" s="77"/>
      <c r="AA281" s="77"/>
      <c r="AB281" s="77"/>
      <c r="AC281" s="77"/>
      <c r="AD281" s="77"/>
      <c r="AE281" s="77"/>
      <c r="AF281" s="77"/>
      <c r="AG281" s="77"/>
      <c r="AH281" s="77"/>
      <c r="AI281" s="77"/>
      <c r="AJ281" s="77"/>
      <c r="AK281" s="77"/>
      <c r="AL281" s="77"/>
      <c r="AM281" s="77"/>
      <c r="AN281" s="77"/>
      <c r="AO281" s="77"/>
      <c r="AP281" s="77"/>
      <c r="AQ281" s="77"/>
      <c r="AR281" s="77"/>
      <c r="AS281" s="77"/>
      <c r="AT281" s="77"/>
      <c r="AU281" s="77"/>
      <c r="AV281" s="77"/>
      <c r="AW281" s="77"/>
      <c r="AX281" s="77"/>
      <c r="AY281" s="77"/>
      <c r="AZ281" s="77"/>
      <c r="BA281" s="77"/>
      <c r="BB281" s="77"/>
      <c r="BC281" s="77"/>
      <c r="BD281" s="77"/>
      <c r="BE281" s="77"/>
      <c r="BF281" s="77"/>
      <c r="BG281" s="77"/>
      <c r="BH281" s="77"/>
      <c r="BI281" s="77"/>
      <c r="BJ281" s="77"/>
      <c r="BK281" s="77"/>
      <c r="BL281" s="77"/>
      <c r="BM281" s="77"/>
      <c r="BN281" s="77"/>
      <c r="BO281" s="77"/>
      <c r="BP281" s="77"/>
      <c r="BQ281" s="77"/>
      <c r="BR281" s="77"/>
      <c r="BS281" s="77"/>
      <c r="BT281" s="77"/>
      <c r="BU281" s="77"/>
      <c r="BV281" s="77"/>
    </row>
    <row r="282" spans="1:74" ht="13.5" x14ac:dyDescent="0.7">
      <c r="A282" s="77"/>
      <c r="B282" s="77"/>
      <c r="C282" s="77"/>
      <c r="D282" s="77"/>
      <c r="E282" s="77"/>
      <c r="F282" s="77"/>
      <c r="G282" s="77"/>
      <c r="H282" s="77"/>
      <c r="I282" s="77"/>
      <c r="J282" s="77"/>
      <c r="K282" s="77"/>
      <c r="L282" s="77"/>
      <c r="M282" s="77"/>
      <c r="N282" s="77"/>
      <c r="O282" s="77"/>
      <c r="P282" s="77"/>
      <c r="Q282" s="77"/>
      <c r="R282" s="77"/>
      <c r="S282" s="77"/>
      <c r="T282" s="77"/>
      <c r="U282" s="77"/>
      <c r="V282" s="77"/>
      <c r="W282" s="77"/>
      <c r="X282" s="77"/>
      <c r="Y282" s="77"/>
      <c r="Z282" s="77"/>
      <c r="AA282" s="77"/>
      <c r="AB282" s="77"/>
      <c r="AC282" s="77"/>
      <c r="AD282" s="77"/>
      <c r="AE282" s="77"/>
      <c r="AF282" s="77"/>
      <c r="AG282" s="77"/>
      <c r="AH282" s="77"/>
      <c r="AI282" s="77"/>
      <c r="AJ282" s="77"/>
      <c r="AK282" s="77"/>
      <c r="AL282" s="77"/>
      <c r="AM282" s="77"/>
      <c r="AN282" s="77"/>
      <c r="AO282" s="77"/>
      <c r="AP282" s="77"/>
      <c r="AQ282" s="77"/>
      <c r="AR282" s="77"/>
      <c r="AS282" s="77"/>
      <c r="AT282" s="77"/>
      <c r="AU282" s="77"/>
      <c r="AV282" s="77"/>
      <c r="AW282" s="77"/>
      <c r="AX282" s="77"/>
      <c r="AY282" s="77"/>
      <c r="AZ282" s="77"/>
      <c r="BA282" s="77"/>
      <c r="BB282" s="77"/>
      <c r="BC282" s="77"/>
      <c r="BD282" s="77"/>
      <c r="BE282" s="77"/>
      <c r="BF282" s="77"/>
      <c r="BG282" s="77"/>
      <c r="BH282" s="77"/>
      <c r="BI282" s="77"/>
      <c r="BJ282" s="77"/>
      <c r="BK282" s="77"/>
      <c r="BL282" s="77"/>
      <c r="BM282" s="77"/>
      <c r="BN282" s="77"/>
      <c r="BO282" s="77"/>
      <c r="BP282" s="77"/>
      <c r="BQ282" s="77"/>
      <c r="BR282" s="77"/>
      <c r="BS282" s="77"/>
      <c r="BT282" s="77"/>
      <c r="BU282" s="77"/>
      <c r="BV282" s="77"/>
    </row>
    <row r="283" spans="1:74" ht="13.5" x14ac:dyDescent="0.7">
      <c r="A283" s="77"/>
      <c r="B283" s="77"/>
      <c r="C283" s="77"/>
      <c r="D283" s="77"/>
      <c r="E283" s="77"/>
      <c r="F283" s="77"/>
      <c r="G283" s="77"/>
      <c r="H283" s="77"/>
      <c r="I283" s="77"/>
      <c r="J283" s="77"/>
      <c r="K283" s="77"/>
      <c r="L283" s="77"/>
      <c r="M283" s="77"/>
      <c r="N283" s="77"/>
      <c r="O283" s="77"/>
      <c r="P283" s="77"/>
      <c r="Q283" s="77"/>
      <c r="R283" s="77"/>
      <c r="S283" s="77"/>
      <c r="T283" s="77"/>
      <c r="U283" s="77"/>
      <c r="V283" s="77"/>
      <c r="W283" s="77"/>
      <c r="X283" s="77"/>
      <c r="Y283" s="77"/>
      <c r="Z283" s="77"/>
      <c r="AA283" s="77"/>
      <c r="AB283" s="77"/>
      <c r="AC283" s="77"/>
      <c r="AD283" s="77"/>
      <c r="AE283" s="77"/>
      <c r="AF283" s="77"/>
      <c r="AG283" s="77"/>
      <c r="AH283" s="77"/>
      <c r="AI283" s="77"/>
      <c r="AJ283" s="77"/>
      <c r="AK283" s="77"/>
      <c r="AL283" s="77"/>
      <c r="AM283" s="77"/>
      <c r="AN283" s="77"/>
      <c r="AO283" s="77"/>
      <c r="AP283" s="77"/>
      <c r="AQ283" s="77"/>
      <c r="AR283" s="77"/>
      <c r="AS283" s="77"/>
      <c r="AT283" s="77"/>
      <c r="AU283" s="77"/>
      <c r="AV283" s="77"/>
      <c r="AW283" s="77"/>
      <c r="AX283" s="77"/>
      <c r="AY283" s="77"/>
      <c r="AZ283" s="77"/>
      <c r="BA283" s="77"/>
      <c r="BB283" s="77"/>
      <c r="BC283" s="77"/>
      <c r="BD283" s="77"/>
      <c r="BE283" s="77"/>
      <c r="BF283" s="77"/>
      <c r="BG283" s="77"/>
      <c r="BH283" s="77"/>
      <c r="BI283" s="77"/>
      <c r="BJ283" s="77"/>
      <c r="BK283" s="77"/>
      <c r="BL283" s="77"/>
      <c r="BM283" s="77"/>
      <c r="BN283" s="77"/>
      <c r="BO283" s="77"/>
      <c r="BP283" s="77"/>
      <c r="BQ283" s="77"/>
      <c r="BR283" s="77"/>
      <c r="BS283" s="77"/>
      <c r="BT283" s="77"/>
      <c r="BU283" s="77"/>
      <c r="BV283" s="77"/>
    </row>
    <row r="284" spans="1:74" ht="13.5" x14ac:dyDescent="0.7">
      <c r="A284" s="77"/>
      <c r="B284" s="77"/>
      <c r="C284" s="77"/>
      <c r="D284" s="77"/>
      <c r="E284" s="77"/>
      <c r="F284" s="77"/>
      <c r="G284" s="77"/>
      <c r="H284" s="77"/>
      <c r="I284" s="77"/>
      <c r="J284" s="77"/>
      <c r="K284" s="77"/>
      <c r="L284" s="77"/>
      <c r="M284" s="77"/>
      <c r="N284" s="77"/>
      <c r="O284" s="77"/>
      <c r="P284" s="77"/>
      <c r="Q284" s="77"/>
      <c r="R284" s="77"/>
      <c r="S284" s="77"/>
      <c r="T284" s="77"/>
      <c r="U284" s="77"/>
      <c r="V284" s="77"/>
      <c r="W284" s="77"/>
      <c r="X284" s="77"/>
      <c r="Y284" s="77"/>
      <c r="Z284" s="77"/>
      <c r="AA284" s="77"/>
      <c r="AB284" s="77"/>
      <c r="AC284" s="77"/>
      <c r="AD284" s="77"/>
      <c r="AE284" s="77"/>
      <c r="AF284" s="77"/>
      <c r="AG284" s="77"/>
      <c r="AH284" s="77"/>
      <c r="AI284" s="77"/>
      <c r="AJ284" s="77"/>
      <c r="AK284" s="77"/>
      <c r="AL284" s="77"/>
      <c r="AM284" s="77"/>
      <c r="AN284" s="77"/>
      <c r="AO284" s="77"/>
      <c r="AP284" s="77"/>
      <c r="AQ284" s="77"/>
      <c r="AR284" s="77"/>
      <c r="AS284" s="77"/>
      <c r="AT284" s="77"/>
      <c r="AU284" s="77"/>
      <c r="AV284" s="77"/>
      <c r="AW284" s="77"/>
      <c r="AX284" s="77"/>
      <c r="AY284" s="77"/>
      <c r="AZ284" s="77"/>
      <c r="BA284" s="77"/>
      <c r="BB284" s="77"/>
      <c r="BC284" s="77"/>
      <c r="BD284" s="77"/>
      <c r="BE284" s="77"/>
      <c r="BF284" s="77"/>
      <c r="BG284" s="77"/>
      <c r="BH284" s="77"/>
      <c r="BI284" s="77"/>
      <c r="BJ284" s="77"/>
      <c r="BK284" s="77"/>
      <c r="BL284" s="77"/>
      <c r="BM284" s="77"/>
      <c r="BN284" s="77"/>
      <c r="BO284" s="77"/>
      <c r="BP284" s="77"/>
      <c r="BQ284" s="77"/>
      <c r="BR284" s="77"/>
      <c r="BS284" s="77"/>
      <c r="BT284" s="77"/>
      <c r="BU284" s="77"/>
      <c r="BV284" s="77"/>
    </row>
    <row r="285" spans="1:74" ht="13.5" x14ac:dyDescent="0.7">
      <c r="A285" s="77"/>
      <c r="B285" s="77"/>
      <c r="C285" s="77"/>
      <c r="D285" s="77"/>
      <c r="E285" s="77"/>
      <c r="F285" s="77"/>
      <c r="G285" s="77"/>
      <c r="H285" s="77"/>
      <c r="I285" s="77"/>
      <c r="J285" s="77"/>
      <c r="K285" s="77"/>
      <c r="L285" s="77"/>
      <c r="M285" s="77"/>
      <c r="N285" s="77"/>
      <c r="O285" s="77"/>
      <c r="P285" s="77"/>
      <c r="Q285" s="77"/>
      <c r="R285" s="77"/>
      <c r="S285" s="77"/>
      <c r="T285" s="77"/>
      <c r="U285" s="77"/>
      <c r="V285" s="77"/>
      <c r="W285" s="77"/>
      <c r="X285" s="77"/>
      <c r="Y285" s="77"/>
      <c r="Z285" s="77"/>
      <c r="AA285" s="77"/>
      <c r="AB285" s="77"/>
      <c r="AC285" s="77"/>
      <c r="AD285" s="77"/>
      <c r="AE285" s="77"/>
      <c r="AF285" s="77"/>
      <c r="AG285" s="77"/>
      <c r="AH285" s="77"/>
      <c r="AI285" s="77"/>
      <c r="AJ285" s="77"/>
      <c r="AK285" s="77"/>
      <c r="AL285" s="77"/>
      <c r="AM285" s="77"/>
      <c r="AN285" s="77"/>
      <c r="AO285" s="77"/>
      <c r="AP285" s="77"/>
      <c r="AQ285" s="77"/>
      <c r="AR285" s="77"/>
      <c r="AS285" s="77"/>
      <c r="AT285" s="77"/>
      <c r="AU285" s="77"/>
      <c r="AV285" s="77"/>
      <c r="AW285" s="77"/>
      <c r="AX285" s="77"/>
      <c r="AY285" s="77"/>
      <c r="AZ285" s="77"/>
      <c r="BA285" s="77"/>
      <c r="BB285" s="77"/>
      <c r="BC285" s="77"/>
      <c r="BD285" s="77"/>
      <c r="BE285" s="77"/>
      <c r="BF285" s="77"/>
      <c r="BG285" s="77"/>
      <c r="BH285" s="77"/>
      <c r="BI285" s="77"/>
      <c r="BJ285" s="77"/>
      <c r="BK285" s="77"/>
      <c r="BL285" s="77"/>
      <c r="BM285" s="77"/>
      <c r="BN285" s="77"/>
      <c r="BO285" s="77"/>
      <c r="BP285" s="77"/>
      <c r="BQ285" s="77"/>
      <c r="BR285" s="77"/>
      <c r="BS285" s="77"/>
      <c r="BT285" s="77"/>
      <c r="BU285" s="77"/>
      <c r="BV285" s="77"/>
    </row>
    <row r="286" spans="1:74" ht="13.5" x14ac:dyDescent="0.7">
      <c r="A286" s="77"/>
      <c r="B286" s="77"/>
      <c r="C286" s="77"/>
      <c r="D286" s="77"/>
      <c r="E286" s="77"/>
      <c r="F286" s="77"/>
      <c r="G286" s="77"/>
      <c r="H286" s="77"/>
      <c r="I286" s="77"/>
      <c r="J286" s="77"/>
      <c r="K286" s="77"/>
      <c r="L286" s="77"/>
      <c r="M286" s="77"/>
      <c r="N286" s="77"/>
      <c r="O286" s="77"/>
      <c r="P286" s="77"/>
      <c r="Q286" s="77"/>
      <c r="R286" s="77"/>
      <c r="S286" s="77"/>
      <c r="T286" s="77"/>
      <c r="U286" s="77"/>
      <c r="V286" s="77"/>
      <c r="W286" s="77"/>
      <c r="X286" s="77"/>
      <c r="Y286" s="77"/>
      <c r="Z286" s="77"/>
      <c r="AA286" s="77"/>
      <c r="AB286" s="77"/>
      <c r="AC286" s="77"/>
      <c r="AD286" s="77"/>
      <c r="AE286" s="77"/>
      <c r="AF286" s="77"/>
      <c r="AG286" s="77"/>
      <c r="AH286" s="77"/>
      <c r="AI286" s="77"/>
      <c r="AJ286" s="77"/>
      <c r="AK286" s="77"/>
      <c r="AL286" s="77"/>
      <c r="AM286" s="77"/>
      <c r="AN286" s="77"/>
      <c r="AO286" s="77"/>
      <c r="AP286" s="77"/>
      <c r="AQ286" s="77"/>
      <c r="AR286" s="77"/>
      <c r="AS286" s="77"/>
      <c r="AT286" s="77"/>
      <c r="AU286" s="77"/>
      <c r="AV286" s="77"/>
      <c r="AW286" s="77"/>
      <c r="AX286" s="77"/>
      <c r="AY286" s="77"/>
      <c r="AZ286" s="77"/>
      <c r="BA286" s="77"/>
      <c r="BB286" s="77"/>
      <c r="BC286" s="77"/>
      <c r="BD286" s="77"/>
      <c r="BE286" s="77"/>
      <c r="BF286" s="77"/>
      <c r="BG286" s="77"/>
      <c r="BH286" s="77"/>
      <c r="BI286" s="77"/>
      <c r="BJ286" s="77"/>
      <c r="BK286" s="77"/>
      <c r="BL286" s="77"/>
      <c r="BM286" s="77"/>
      <c r="BN286" s="77"/>
      <c r="BO286" s="77"/>
      <c r="BP286" s="77"/>
      <c r="BQ286" s="77"/>
      <c r="BR286" s="77"/>
      <c r="BS286" s="77"/>
      <c r="BT286" s="77"/>
      <c r="BU286" s="77"/>
      <c r="BV286" s="77"/>
    </row>
    <row r="287" spans="1:74" ht="13.5" x14ac:dyDescent="0.7">
      <c r="A287" s="77"/>
      <c r="B287" s="77"/>
      <c r="C287" s="77"/>
      <c r="D287" s="77"/>
      <c r="E287" s="77"/>
      <c r="F287" s="77"/>
      <c r="G287" s="77"/>
      <c r="H287" s="77"/>
      <c r="I287" s="77"/>
      <c r="J287" s="77"/>
      <c r="K287" s="77"/>
      <c r="L287" s="77"/>
      <c r="M287" s="77"/>
      <c r="N287" s="77"/>
      <c r="O287" s="77"/>
      <c r="P287" s="77"/>
      <c r="Q287" s="77"/>
      <c r="R287" s="77"/>
      <c r="S287" s="77"/>
      <c r="T287" s="77"/>
      <c r="U287" s="77"/>
      <c r="V287" s="77"/>
      <c r="W287" s="77"/>
      <c r="X287" s="77"/>
      <c r="Y287" s="77"/>
      <c r="Z287" s="77"/>
      <c r="AA287" s="77"/>
      <c r="AB287" s="77"/>
      <c r="AC287" s="77"/>
      <c r="AD287" s="77"/>
      <c r="AE287" s="77"/>
      <c r="AF287" s="77"/>
      <c r="AG287" s="77"/>
      <c r="AH287" s="77"/>
      <c r="AI287" s="77"/>
      <c r="AJ287" s="77"/>
      <c r="AK287" s="77"/>
      <c r="AL287" s="77"/>
      <c r="AM287" s="77"/>
      <c r="AN287" s="77"/>
      <c r="AO287" s="77"/>
      <c r="AP287" s="77"/>
      <c r="AQ287" s="77"/>
      <c r="AR287" s="77"/>
      <c r="AS287" s="77"/>
      <c r="AT287" s="77"/>
      <c r="AU287" s="77"/>
      <c r="AV287" s="77"/>
      <c r="AW287" s="77"/>
      <c r="AX287" s="77"/>
      <c r="AY287" s="77"/>
      <c r="AZ287" s="77"/>
      <c r="BA287" s="77"/>
      <c r="BB287" s="77"/>
      <c r="BC287" s="77"/>
      <c r="BD287" s="77"/>
      <c r="BE287" s="77"/>
      <c r="BF287" s="77"/>
      <c r="BG287" s="77"/>
      <c r="BH287" s="77"/>
      <c r="BI287" s="77"/>
      <c r="BJ287" s="77"/>
      <c r="BK287" s="77"/>
      <c r="BL287" s="77"/>
      <c r="BM287" s="77"/>
      <c r="BN287" s="77"/>
      <c r="BO287" s="77"/>
      <c r="BP287" s="77"/>
      <c r="BQ287" s="77"/>
      <c r="BR287" s="77"/>
      <c r="BS287" s="77"/>
      <c r="BT287" s="77"/>
      <c r="BU287" s="77"/>
      <c r="BV287" s="77"/>
    </row>
    <row r="288" spans="1:74" ht="13.5" x14ac:dyDescent="0.7">
      <c r="A288" s="77"/>
      <c r="B288" s="77"/>
      <c r="C288" s="77"/>
      <c r="D288" s="77"/>
      <c r="E288" s="77"/>
      <c r="F288" s="77"/>
      <c r="G288" s="77"/>
      <c r="H288" s="77"/>
      <c r="I288" s="77"/>
      <c r="J288" s="77"/>
      <c r="K288" s="77"/>
      <c r="L288" s="77"/>
      <c r="M288" s="77"/>
      <c r="N288" s="77"/>
      <c r="O288" s="77"/>
      <c r="P288" s="77"/>
      <c r="Q288" s="77"/>
      <c r="R288" s="77"/>
      <c r="S288" s="77"/>
      <c r="T288" s="77"/>
      <c r="U288" s="77"/>
      <c r="V288" s="77"/>
      <c r="W288" s="77"/>
      <c r="X288" s="77"/>
      <c r="Y288" s="77"/>
      <c r="Z288" s="77"/>
      <c r="AA288" s="77"/>
      <c r="AB288" s="77"/>
      <c r="AC288" s="77"/>
      <c r="AD288" s="77"/>
      <c r="AE288" s="77"/>
      <c r="AF288" s="77"/>
      <c r="AG288" s="77"/>
      <c r="AH288" s="77"/>
      <c r="AI288" s="77"/>
      <c r="AJ288" s="77"/>
      <c r="AK288" s="77"/>
      <c r="AL288" s="77"/>
      <c r="AM288" s="77"/>
      <c r="AN288" s="77"/>
      <c r="AO288" s="77"/>
      <c r="AP288" s="77"/>
      <c r="AQ288" s="77"/>
      <c r="AR288" s="77"/>
      <c r="AS288" s="77"/>
      <c r="AT288" s="77"/>
      <c r="AU288" s="77"/>
      <c r="AV288" s="77"/>
      <c r="AW288" s="77"/>
      <c r="AX288" s="77"/>
      <c r="AY288" s="77"/>
      <c r="AZ288" s="77"/>
      <c r="BA288" s="77"/>
      <c r="BB288" s="77"/>
      <c r="BC288" s="77"/>
      <c r="BD288" s="77"/>
      <c r="BE288" s="77"/>
      <c r="BF288" s="77"/>
      <c r="BG288" s="77"/>
      <c r="BH288" s="77"/>
      <c r="BI288" s="77"/>
      <c r="BJ288" s="77"/>
      <c r="BK288" s="77"/>
      <c r="BL288" s="77"/>
      <c r="BM288" s="77"/>
      <c r="BN288" s="77"/>
      <c r="BO288" s="77"/>
      <c r="BP288" s="77"/>
      <c r="BQ288" s="77"/>
      <c r="BR288" s="77"/>
      <c r="BS288" s="77"/>
      <c r="BT288" s="77"/>
      <c r="BU288" s="77"/>
      <c r="BV288" s="77"/>
    </row>
    <row r="289" spans="1:74" ht="13.5" x14ac:dyDescent="0.7">
      <c r="A289" s="77"/>
      <c r="B289" s="77"/>
      <c r="C289" s="77"/>
      <c r="D289" s="77"/>
      <c r="E289" s="77"/>
      <c r="F289" s="77"/>
      <c r="G289" s="77"/>
      <c r="H289" s="77"/>
      <c r="I289" s="77"/>
      <c r="J289" s="77"/>
      <c r="K289" s="77"/>
      <c r="L289" s="77"/>
      <c r="M289" s="77"/>
      <c r="N289" s="77"/>
      <c r="O289" s="77"/>
      <c r="P289" s="77"/>
      <c r="Q289" s="77"/>
      <c r="R289" s="77"/>
      <c r="S289" s="77"/>
      <c r="T289" s="77"/>
      <c r="U289" s="77"/>
      <c r="V289" s="77"/>
      <c r="W289" s="77"/>
      <c r="X289" s="77"/>
      <c r="Y289" s="77"/>
      <c r="Z289" s="77"/>
      <c r="AA289" s="77"/>
      <c r="AB289" s="77"/>
      <c r="AC289" s="77"/>
      <c r="AD289" s="77"/>
      <c r="AE289" s="77"/>
      <c r="AF289" s="77"/>
      <c r="AG289" s="77"/>
      <c r="AH289" s="77"/>
      <c r="AI289" s="77"/>
      <c r="AJ289" s="77"/>
      <c r="AK289" s="77"/>
      <c r="AL289" s="77"/>
      <c r="AM289" s="77"/>
      <c r="AN289" s="77"/>
      <c r="AO289" s="77"/>
      <c r="AP289" s="77"/>
      <c r="AQ289" s="77"/>
      <c r="AR289" s="77"/>
      <c r="AS289" s="77"/>
      <c r="AT289" s="77"/>
      <c r="AU289" s="77"/>
      <c r="AV289" s="77"/>
      <c r="AW289" s="77"/>
      <c r="AX289" s="77"/>
      <c r="AY289" s="77"/>
      <c r="AZ289" s="77"/>
      <c r="BA289" s="77"/>
      <c r="BB289" s="77"/>
      <c r="BC289" s="77"/>
      <c r="BD289" s="77"/>
      <c r="BE289" s="77"/>
      <c r="BF289" s="77"/>
      <c r="BG289" s="77"/>
      <c r="BH289" s="77"/>
      <c r="BI289" s="77"/>
      <c r="BJ289" s="77"/>
      <c r="BK289" s="77"/>
      <c r="BL289" s="77"/>
      <c r="BM289" s="77"/>
      <c r="BN289" s="77"/>
      <c r="BO289" s="77"/>
      <c r="BP289" s="77"/>
      <c r="BQ289" s="77"/>
      <c r="BR289" s="77"/>
      <c r="BS289" s="77"/>
      <c r="BT289" s="77"/>
      <c r="BU289" s="77"/>
      <c r="BV289" s="77"/>
    </row>
    <row r="290" spans="1:74" ht="13.5" x14ac:dyDescent="0.7">
      <c r="A290" s="77"/>
      <c r="B290" s="77"/>
      <c r="C290" s="77"/>
      <c r="D290" s="77"/>
      <c r="E290" s="77"/>
      <c r="F290" s="77"/>
      <c r="G290" s="77"/>
      <c r="H290" s="77"/>
      <c r="I290" s="77"/>
      <c r="J290" s="77"/>
      <c r="K290" s="77"/>
      <c r="L290" s="77"/>
      <c r="M290" s="77"/>
      <c r="N290" s="77"/>
      <c r="O290" s="77"/>
      <c r="P290" s="77"/>
      <c r="Q290" s="77"/>
      <c r="R290" s="77"/>
      <c r="S290" s="77"/>
      <c r="T290" s="77"/>
      <c r="U290" s="77"/>
      <c r="V290" s="77"/>
      <c r="W290" s="77"/>
      <c r="X290" s="77"/>
      <c r="Y290" s="77"/>
      <c r="Z290" s="77"/>
      <c r="AA290" s="77"/>
      <c r="AB290" s="77"/>
      <c r="AC290" s="77"/>
      <c r="AD290" s="77"/>
      <c r="AE290" s="77"/>
      <c r="AF290" s="77"/>
      <c r="AG290" s="77"/>
      <c r="AH290" s="77"/>
      <c r="AI290" s="77"/>
      <c r="AJ290" s="77"/>
      <c r="AK290" s="77"/>
      <c r="AL290" s="77"/>
      <c r="AM290" s="77"/>
      <c r="AN290" s="77"/>
      <c r="AO290" s="77"/>
      <c r="AP290" s="77"/>
      <c r="AQ290" s="77"/>
      <c r="AR290" s="77"/>
      <c r="AS290" s="77"/>
      <c r="AT290" s="77"/>
      <c r="AU290" s="77"/>
      <c r="AV290" s="77"/>
      <c r="AW290" s="77"/>
      <c r="AX290" s="77"/>
      <c r="AY290" s="77"/>
      <c r="AZ290" s="77"/>
      <c r="BA290" s="77"/>
      <c r="BB290" s="77"/>
      <c r="BC290" s="77"/>
      <c r="BD290" s="77"/>
      <c r="BE290" s="77"/>
      <c r="BF290" s="77"/>
      <c r="BG290" s="77"/>
      <c r="BH290" s="77"/>
      <c r="BI290" s="77"/>
      <c r="BJ290" s="77"/>
      <c r="BK290" s="77"/>
      <c r="BL290" s="77"/>
      <c r="BM290" s="77"/>
      <c r="BN290" s="77"/>
      <c r="BO290" s="77"/>
      <c r="BP290" s="77"/>
      <c r="BQ290" s="77"/>
      <c r="BR290" s="77"/>
      <c r="BS290" s="77"/>
      <c r="BT290" s="77"/>
      <c r="BU290" s="77"/>
      <c r="BV290" s="77"/>
    </row>
    <row r="291" spans="1:74" ht="13.5" x14ac:dyDescent="0.7">
      <c r="A291" s="77"/>
      <c r="B291" s="77"/>
      <c r="C291" s="77"/>
      <c r="D291" s="77"/>
      <c r="E291" s="77"/>
      <c r="F291" s="77"/>
      <c r="G291" s="77"/>
      <c r="H291" s="77"/>
      <c r="I291" s="77"/>
      <c r="J291" s="77"/>
      <c r="K291" s="77"/>
      <c r="L291" s="77"/>
      <c r="M291" s="77"/>
      <c r="N291" s="77"/>
      <c r="O291" s="77"/>
      <c r="P291" s="77"/>
      <c r="Q291" s="77"/>
      <c r="R291" s="77"/>
      <c r="S291" s="77"/>
      <c r="T291" s="77"/>
      <c r="U291" s="77"/>
      <c r="V291" s="77"/>
      <c r="W291" s="77"/>
      <c r="X291" s="77"/>
      <c r="Y291" s="77"/>
      <c r="Z291" s="77"/>
      <c r="AA291" s="77"/>
      <c r="AB291" s="77"/>
      <c r="AC291" s="77"/>
      <c r="AD291" s="77"/>
      <c r="AE291" s="77"/>
      <c r="AF291" s="77"/>
      <c r="AG291" s="77"/>
      <c r="AH291" s="77"/>
      <c r="AI291" s="77"/>
      <c r="AJ291" s="77"/>
      <c r="AK291" s="77"/>
      <c r="AL291" s="77"/>
      <c r="AM291" s="77"/>
      <c r="AN291" s="77"/>
      <c r="AO291" s="77"/>
      <c r="AP291" s="77"/>
      <c r="AQ291" s="77"/>
      <c r="AR291" s="77"/>
      <c r="AS291" s="77"/>
      <c r="AT291" s="77"/>
      <c r="AU291" s="77"/>
      <c r="AV291" s="77"/>
      <c r="AW291" s="77"/>
      <c r="AX291" s="77"/>
      <c r="AY291" s="77"/>
      <c r="AZ291" s="77"/>
      <c r="BA291" s="77"/>
      <c r="BB291" s="77"/>
      <c r="BC291" s="77"/>
      <c r="BD291" s="77"/>
      <c r="BE291" s="77"/>
      <c r="BF291" s="77"/>
      <c r="BG291" s="77"/>
      <c r="BH291" s="77"/>
      <c r="BI291" s="77"/>
      <c r="BJ291" s="77"/>
      <c r="BK291" s="77"/>
      <c r="BL291" s="77"/>
      <c r="BM291" s="77"/>
      <c r="BN291" s="77"/>
      <c r="BO291" s="77"/>
      <c r="BP291" s="77"/>
      <c r="BQ291" s="77"/>
      <c r="BR291" s="77"/>
      <c r="BS291" s="77"/>
      <c r="BT291" s="77"/>
      <c r="BU291" s="77"/>
      <c r="BV291" s="77"/>
    </row>
    <row r="292" spans="1:74" ht="13.5" x14ac:dyDescent="0.7">
      <c r="A292" s="77"/>
      <c r="B292" s="77"/>
      <c r="C292" s="77"/>
      <c r="D292" s="77"/>
      <c r="E292" s="77"/>
      <c r="F292" s="77"/>
      <c r="G292" s="77"/>
      <c r="H292" s="77"/>
      <c r="I292" s="77"/>
      <c r="J292" s="77"/>
      <c r="K292" s="77"/>
      <c r="L292" s="77"/>
      <c r="M292" s="77"/>
      <c r="N292" s="77"/>
      <c r="O292" s="77"/>
      <c r="P292" s="77"/>
      <c r="Q292" s="77"/>
      <c r="R292" s="77"/>
      <c r="S292" s="77"/>
      <c r="T292" s="77"/>
      <c r="U292" s="77"/>
      <c r="V292" s="77"/>
      <c r="W292" s="77"/>
      <c r="X292" s="77"/>
      <c r="Y292" s="77"/>
      <c r="Z292" s="77"/>
      <c r="AA292" s="77"/>
      <c r="AB292" s="77"/>
      <c r="AC292" s="77"/>
      <c r="AD292" s="77"/>
      <c r="AE292" s="77"/>
      <c r="AF292" s="77"/>
      <c r="AG292" s="77"/>
      <c r="AH292" s="77"/>
      <c r="AI292" s="77"/>
      <c r="AJ292" s="77"/>
      <c r="AK292" s="77"/>
      <c r="AL292" s="77"/>
      <c r="AM292" s="77"/>
      <c r="AN292" s="77"/>
      <c r="AO292" s="77"/>
      <c r="AP292" s="77"/>
      <c r="AQ292" s="77"/>
      <c r="AR292" s="77"/>
      <c r="AS292" s="77"/>
      <c r="AT292" s="77"/>
      <c r="AU292" s="77"/>
      <c r="AV292" s="77"/>
      <c r="AW292" s="77"/>
      <c r="AX292" s="77"/>
      <c r="AY292" s="77"/>
      <c r="AZ292" s="77"/>
      <c r="BA292" s="77"/>
      <c r="BB292" s="77"/>
      <c r="BC292" s="77"/>
      <c r="BD292" s="77"/>
      <c r="BE292" s="77"/>
      <c r="BF292" s="77"/>
      <c r="BG292" s="77"/>
      <c r="BH292" s="77"/>
      <c r="BI292" s="77"/>
      <c r="BJ292" s="77"/>
      <c r="BK292" s="77"/>
      <c r="BL292" s="77"/>
      <c r="BM292" s="77"/>
      <c r="BN292" s="77"/>
      <c r="BO292" s="77"/>
      <c r="BP292" s="77"/>
      <c r="BQ292" s="77"/>
      <c r="BR292" s="77"/>
      <c r="BS292" s="77"/>
      <c r="BT292" s="77"/>
      <c r="BU292" s="77"/>
      <c r="BV292" s="77"/>
    </row>
    <row r="293" spans="1:74" ht="13.5" x14ac:dyDescent="0.7">
      <c r="A293" s="77"/>
      <c r="B293" s="77"/>
      <c r="C293" s="77"/>
      <c r="D293" s="77"/>
      <c r="E293" s="77"/>
      <c r="F293" s="77"/>
      <c r="G293" s="77"/>
      <c r="H293" s="77"/>
      <c r="I293" s="77"/>
      <c r="J293" s="77"/>
      <c r="K293" s="77"/>
      <c r="L293" s="77"/>
      <c r="M293" s="77"/>
      <c r="N293" s="77"/>
      <c r="O293" s="77"/>
      <c r="P293" s="77"/>
      <c r="Q293" s="77"/>
      <c r="R293" s="77"/>
      <c r="S293" s="77"/>
      <c r="T293" s="77"/>
      <c r="U293" s="77"/>
      <c r="V293" s="77"/>
      <c r="W293" s="77"/>
      <c r="X293" s="77"/>
      <c r="Y293" s="77"/>
      <c r="Z293" s="77"/>
      <c r="AA293" s="77"/>
      <c r="AB293" s="77"/>
      <c r="AC293" s="77"/>
      <c r="AD293" s="77"/>
      <c r="AE293" s="77"/>
      <c r="AF293" s="77"/>
      <c r="AG293" s="77"/>
      <c r="AH293" s="77"/>
      <c r="AI293" s="77"/>
      <c r="AJ293" s="77"/>
      <c r="AK293" s="77"/>
      <c r="AL293" s="77"/>
      <c r="AM293" s="77"/>
      <c r="AN293" s="77"/>
      <c r="AO293" s="77"/>
      <c r="AP293" s="77"/>
      <c r="AQ293" s="77"/>
      <c r="AR293" s="77"/>
      <c r="AS293" s="77"/>
      <c r="AT293" s="77"/>
      <c r="AU293" s="77"/>
      <c r="AV293" s="77"/>
      <c r="AW293" s="77"/>
      <c r="AX293" s="77"/>
      <c r="AY293" s="77"/>
      <c r="AZ293" s="77"/>
      <c r="BA293" s="77"/>
      <c r="BB293" s="77"/>
      <c r="BC293" s="77"/>
      <c r="BD293" s="77"/>
      <c r="BE293" s="77"/>
      <c r="BF293" s="77"/>
      <c r="BG293" s="77"/>
      <c r="BH293" s="77"/>
      <c r="BI293" s="77"/>
      <c r="BJ293" s="77"/>
      <c r="BK293" s="77"/>
      <c r="BL293" s="77"/>
      <c r="BM293" s="77"/>
      <c r="BN293" s="77"/>
      <c r="BO293" s="77"/>
      <c r="BP293" s="77"/>
      <c r="BQ293" s="77"/>
      <c r="BR293" s="77"/>
      <c r="BS293" s="77"/>
      <c r="BT293" s="77"/>
      <c r="BU293" s="77"/>
      <c r="BV293" s="77"/>
    </row>
    <row r="294" spans="1:74" ht="13.5" x14ac:dyDescent="0.7">
      <c r="A294" s="77"/>
      <c r="B294" s="77"/>
      <c r="C294" s="77"/>
      <c r="D294" s="77"/>
      <c r="E294" s="77"/>
      <c r="F294" s="77"/>
      <c r="G294" s="77"/>
      <c r="H294" s="77"/>
      <c r="I294" s="77"/>
      <c r="J294" s="77"/>
      <c r="K294" s="77"/>
      <c r="L294" s="77"/>
      <c r="M294" s="77"/>
      <c r="N294" s="77"/>
      <c r="O294" s="77"/>
      <c r="P294" s="77"/>
      <c r="Q294" s="77"/>
      <c r="R294" s="77"/>
      <c r="S294" s="77"/>
      <c r="T294" s="77"/>
      <c r="U294" s="77"/>
      <c r="V294" s="77"/>
      <c r="W294" s="77"/>
      <c r="X294" s="77"/>
      <c r="Y294" s="77"/>
      <c r="Z294" s="77"/>
      <c r="AA294" s="77"/>
      <c r="AB294" s="77"/>
      <c r="AC294" s="77"/>
      <c r="AD294" s="77"/>
      <c r="AE294" s="77"/>
      <c r="AF294" s="77"/>
      <c r="AG294" s="77"/>
      <c r="AH294" s="77"/>
      <c r="AI294" s="77"/>
      <c r="AJ294" s="77"/>
      <c r="AK294" s="77"/>
      <c r="AL294" s="77"/>
      <c r="AM294" s="77"/>
      <c r="AN294" s="77"/>
      <c r="AO294" s="77"/>
      <c r="AP294" s="77"/>
      <c r="AQ294" s="77"/>
      <c r="AR294" s="77"/>
      <c r="AS294" s="77"/>
      <c r="AT294" s="77"/>
      <c r="AU294" s="77"/>
      <c r="AV294" s="77"/>
      <c r="AW294" s="77"/>
      <c r="AX294" s="77"/>
      <c r="AY294" s="77"/>
      <c r="AZ294" s="77"/>
      <c r="BA294" s="77"/>
      <c r="BB294" s="77"/>
      <c r="BC294" s="77"/>
      <c r="BD294" s="77"/>
      <c r="BE294" s="77"/>
      <c r="BF294" s="77"/>
      <c r="BG294" s="77"/>
      <c r="BH294" s="77"/>
      <c r="BI294" s="77"/>
      <c r="BJ294" s="77"/>
      <c r="BK294" s="77"/>
      <c r="BL294" s="77"/>
      <c r="BM294" s="77"/>
      <c r="BN294" s="77"/>
      <c r="BO294" s="77"/>
      <c r="BP294" s="77"/>
      <c r="BQ294" s="77"/>
      <c r="BR294" s="77"/>
      <c r="BS294" s="77"/>
      <c r="BT294" s="77"/>
      <c r="BU294" s="77"/>
      <c r="BV294" s="77"/>
    </row>
    <row r="295" spans="1:74" ht="13.5" x14ac:dyDescent="0.7">
      <c r="A295" s="77"/>
      <c r="B295" s="77"/>
      <c r="C295" s="77"/>
      <c r="D295" s="77"/>
      <c r="E295" s="77"/>
      <c r="F295" s="77"/>
      <c r="G295" s="77"/>
      <c r="H295" s="77"/>
      <c r="I295" s="77"/>
      <c r="J295" s="77"/>
      <c r="K295" s="77"/>
      <c r="L295" s="77"/>
      <c r="M295" s="77"/>
      <c r="N295" s="77"/>
      <c r="O295" s="77"/>
      <c r="P295" s="77"/>
      <c r="Q295" s="77"/>
      <c r="R295" s="77"/>
      <c r="S295" s="77"/>
      <c r="T295" s="77"/>
      <c r="U295" s="77"/>
      <c r="V295" s="77"/>
      <c r="W295" s="77"/>
      <c r="X295" s="77"/>
      <c r="Y295" s="77"/>
      <c r="Z295" s="77"/>
      <c r="AA295" s="77"/>
      <c r="AB295" s="77"/>
      <c r="AC295" s="77"/>
      <c r="AD295" s="77"/>
      <c r="AE295" s="77"/>
      <c r="AF295" s="77"/>
      <c r="AG295" s="77"/>
      <c r="AH295" s="77"/>
      <c r="AI295" s="77"/>
      <c r="AJ295" s="77"/>
      <c r="AK295" s="77"/>
      <c r="AL295" s="77"/>
      <c r="AM295" s="77"/>
      <c r="AN295" s="77"/>
      <c r="AO295" s="77"/>
      <c r="AP295" s="77"/>
      <c r="AQ295" s="77"/>
      <c r="AR295" s="77"/>
      <c r="AS295" s="77"/>
      <c r="AT295" s="77"/>
      <c r="AU295" s="77"/>
      <c r="AV295" s="77"/>
      <c r="AW295" s="77"/>
      <c r="AX295" s="77"/>
      <c r="AY295" s="77"/>
      <c r="AZ295" s="77"/>
      <c r="BA295" s="77"/>
      <c r="BB295" s="77"/>
      <c r="BC295" s="77"/>
      <c r="BD295" s="77"/>
      <c r="BE295" s="77"/>
      <c r="BF295" s="77"/>
      <c r="BG295" s="77"/>
      <c r="BH295" s="77"/>
      <c r="BI295" s="77"/>
      <c r="BJ295" s="77"/>
      <c r="BK295" s="77"/>
      <c r="BL295" s="77"/>
      <c r="BM295" s="77"/>
      <c r="BN295" s="77"/>
      <c r="BO295" s="77"/>
      <c r="BP295" s="77"/>
      <c r="BQ295" s="77"/>
      <c r="BR295" s="77"/>
      <c r="BS295" s="77"/>
      <c r="BT295" s="77"/>
      <c r="BU295" s="77"/>
      <c r="BV295" s="77"/>
    </row>
    <row r="296" spans="1:74" ht="13.5" x14ac:dyDescent="0.7">
      <c r="A296" s="77"/>
      <c r="B296" s="77"/>
      <c r="C296" s="77"/>
      <c r="D296" s="77"/>
      <c r="E296" s="77"/>
      <c r="F296" s="77"/>
      <c r="G296" s="77"/>
      <c r="H296" s="77"/>
      <c r="I296" s="77"/>
      <c r="J296" s="77"/>
      <c r="K296" s="77"/>
      <c r="L296" s="77"/>
      <c r="M296" s="77"/>
      <c r="N296" s="77"/>
      <c r="O296" s="77"/>
      <c r="P296" s="77"/>
      <c r="Q296" s="77"/>
      <c r="R296" s="77"/>
      <c r="S296" s="77"/>
      <c r="T296" s="77"/>
      <c r="U296" s="77"/>
      <c r="V296" s="77"/>
      <c r="W296" s="77"/>
      <c r="X296" s="77"/>
      <c r="Y296" s="77"/>
      <c r="Z296" s="77"/>
      <c r="AA296" s="77"/>
      <c r="AB296" s="77"/>
      <c r="AC296" s="77"/>
      <c r="AD296" s="77"/>
      <c r="AE296" s="77"/>
      <c r="AF296" s="77"/>
      <c r="AG296" s="77"/>
      <c r="AH296" s="77"/>
      <c r="AI296" s="77"/>
      <c r="AJ296" s="77"/>
      <c r="AK296" s="77"/>
      <c r="AL296" s="77"/>
      <c r="AM296" s="77"/>
      <c r="AN296" s="77"/>
      <c r="AO296" s="77"/>
      <c r="AP296" s="77"/>
      <c r="AQ296" s="77"/>
      <c r="AR296" s="77"/>
      <c r="AS296" s="77"/>
      <c r="AT296" s="77"/>
      <c r="AU296" s="77"/>
      <c r="AV296" s="77"/>
      <c r="AW296" s="77"/>
      <c r="AX296" s="77"/>
      <c r="AY296" s="77"/>
      <c r="AZ296" s="77"/>
      <c r="BA296" s="77"/>
      <c r="BB296" s="77"/>
      <c r="BC296" s="77"/>
      <c r="BD296" s="77"/>
      <c r="BE296" s="77"/>
      <c r="BF296" s="77"/>
      <c r="BG296" s="77"/>
      <c r="BH296" s="77"/>
      <c r="BI296" s="77"/>
      <c r="BJ296" s="77"/>
      <c r="BK296" s="77"/>
      <c r="BL296" s="77"/>
      <c r="BM296" s="77"/>
      <c r="BN296" s="77"/>
      <c r="BO296" s="77"/>
      <c r="BP296" s="77"/>
      <c r="BQ296" s="77"/>
      <c r="BR296" s="77"/>
      <c r="BS296" s="77"/>
      <c r="BT296" s="77"/>
      <c r="BU296" s="77"/>
      <c r="BV296" s="77"/>
    </row>
    <row r="297" spans="1:74" ht="13.5" x14ac:dyDescent="0.7">
      <c r="A297" s="77"/>
      <c r="B297" s="77"/>
      <c r="C297" s="77"/>
      <c r="D297" s="77"/>
      <c r="E297" s="77"/>
      <c r="F297" s="77"/>
      <c r="G297" s="77"/>
      <c r="H297" s="77"/>
      <c r="I297" s="77"/>
      <c r="J297" s="77"/>
      <c r="K297" s="77"/>
      <c r="L297" s="77"/>
      <c r="M297" s="77"/>
      <c r="N297" s="77"/>
      <c r="O297" s="77"/>
      <c r="P297" s="77"/>
      <c r="Q297" s="77"/>
      <c r="R297" s="77"/>
      <c r="S297" s="77"/>
      <c r="T297" s="77"/>
      <c r="U297" s="77"/>
      <c r="V297" s="77"/>
      <c r="W297" s="77"/>
      <c r="X297" s="77"/>
      <c r="Y297" s="77"/>
      <c r="Z297" s="77"/>
      <c r="AA297" s="77"/>
      <c r="AB297" s="77"/>
      <c r="AC297" s="77"/>
      <c r="AD297" s="77"/>
      <c r="AE297" s="77"/>
      <c r="AF297" s="77"/>
      <c r="AG297" s="77"/>
      <c r="AH297" s="77"/>
      <c r="AI297" s="77"/>
      <c r="AJ297" s="77"/>
      <c r="AK297" s="77"/>
      <c r="AL297" s="77"/>
      <c r="AM297" s="77"/>
      <c r="AN297" s="77"/>
      <c r="AO297" s="77"/>
      <c r="AP297" s="77"/>
      <c r="AQ297" s="77"/>
      <c r="AR297" s="77"/>
      <c r="AS297" s="77"/>
      <c r="AT297" s="77"/>
      <c r="AU297" s="77"/>
      <c r="AV297" s="77"/>
      <c r="AW297" s="77"/>
      <c r="AX297" s="77"/>
      <c r="AY297" s="77"/>
      <c r="AZ297" s="77"/>
      <c r="BA297" s="77"/>
      <c r="BB297" s="77"/>
      <c r="BC297" s="77"/>
      <c r="BD297" s="77"/>
      <c r="BE297" s="77"/>
      <c r="BF297" s="77"/>
      <c r="BG297" s="77"/>
      <c r="BH297" s="77"/>
      <c r="BI297" s="77"/>
      <c r="BJ297" s="77"/>
      <c r="BK297" s="77"/>
      <c r="BL297" s="77"/>
      <c r="BM297" s="77"/>
      <c r="BN297" s="77"/>
      <c r="BO297" s="77"/>
      <c r="BP297" s="77"/>
      <c r="BQ297" s="77"/>
      <c r="BR297" s="77"/>
      <c r="BS297" s="77"/>
      <c r="BT297" s="77"/>
      <c r="BU297" s="77"/>
      <c r="BV297" s="77"/>
    </row>
    <row r="298" spans="1:74" ht="13.5" x14ac:dyDescent="0.7">
      <c r="A298" s="77"/>
      <c r="B298" s="77"/>
      <c r="C298" s="77"/>
      <c r="D298" s="77"/>
      <c r="E298" s="77"/>
      <c r="F298" s="77"/>
      <c r="G298" s="77"/>
      <c r="H298" s="77"/>
      <c r="I298" s="77"/>
      <c r="J298" s="77"/>
      <c r="K298" s="77"/>
      <c r="L298" s="77"/>
      <c r="M298" s="77"/>
      <c r="N298" s="77"/>
      <c r="O298" s="77"/>
      <c r="P298" s="77"/>
      <c r="Q298" s="77"/>
      <c r="R298" s="77"/>
      <c r="S298" s="77"/>
      <c r="T298" s="77"/>
      <c r="U298" s="77"/>
      <c r="V298" s="77"/>
      <c r="W298" s="77"/>
      <c r="X298" s="77"/>
      <c r="Y298" s="77"/>
      <c r="Z298" s="77"/>
      <c r="AA298" s="77"/>
      <c r="AB298" s="77"/>
      <c r="AC298" s="77"/>
      <c r="AD298" s="77"/>
      <c r="AE298" s="77"/>
      <c r="AF298" s="77"/>
      <c r="AG298" s="77"/>
      <c r="AH298" s="77"/>
      <c r="AI298" s="77"/>
      <c r="AJ298" s="77"/>
      <c r="AK298" s="77"/>
      <c r="AL298" s="77"/>
      <c r="AM298" s="77"/>
      <c r="AN298" s="77"/>
      <c r="AO298" s="77"/>
      <c r="AP298" s="77"/>
      <c r="AQ298" s="77"/>
      <c r="AR298" s="77"/>
      <c r="AS298" s="77"/>
      <c r="AT298" s="77"/>
      <c r="AU298" s="77"/>
      <c r="AV298" s="77"/>
      <c r="AW298" s="77"/>
      <c r="AX298" s="77"/>
      <c r="AY298" s="77"/>
      <c r="AZ298" s="77"/>
      <c r="BA298" s="77"/>
      <c r="BB298" s="77"/>
      <c r="BC298" s="77"/>
      <c r="BD298" s="77"/>
      <c r="BE298" s="77"/>
      <c r="BF298" s="77"/>
      <c r="BG298" s="77"/>
      <c r="BH298" s="77"/>
      <c r="BI298" s="77"/>
      <c r="BJ298" s="77"/>
      <c r="BK298" s="77"/>
      <c r="BL298" s="77"/>
      <c r="BM298" s="77"/>
      <c r="BN298" s="77"/>
      <c r="BO298" s="77"/>
      <c r="BP298" s="77"/>
      <c r="BQ298" s="77"/>
      <c r="BR298" s="77"/>
      <c r="BS298" s="77"/>
      <c r="BT298" s="77"/>
      <c r="BU298" s="77"/>
      <c r="BV298" s="77"/>
    </row>
    <row r="299" spans="1:74" ht="13.5" x14ac:dyDescent="0.7">
      <c r="A299" s="77"/>
      <c r="B299" s="77"/>
      <c r="C299" s="77"/>
      <c r="D299" s="77"/>
      <c r="E299" s="77"/>
      <c r="F299" s="77"/>
      <c r="G299" s="77"/>
      <c r="H299" s="77"/>
      <c r="I299" s="77"/>
      <c r="J299" s="77"/>
      <c r="K299" s="77"/>
      <c r="L299" s="77"/>
      <c r="M299" s="77"/>
      <c r="N299" s="77"/>
      <c r="O299" s="77"/>
      <c r="P299" s="77"/>
      <c r="Q299" s="77"/>
      <c r="R299" s="77"/>
      <c r="S299" s="77"/>
      <c r="T299" s="77"/>
      <c r="U299" s="77"/>
      <c r="V299" s="77"/>
      <c r="W299" s="77"/>
      <c r="X299" s="77"/>
      <c r="Y299" s="77"/>
      <c r="Z299" s="77"/>
      <c r="AA299" s="77"/>
      <c r="AB299" s="77"/>
      <c r="AC299" s="77"/>
      <c r="AD299" s="77"/>
      <c r="AE299" s="77"/>
      <c r="AF299" s="77"/>
      <c r="AG299" s="77"/>
      <c r="AH299" s="77"/>
      <c r="AI299" s="77"/>
      <c r="AJ299" s="77"/>
      <c r="AK299" s="77"/>
      <c r="AL299" s="77"/>
      <c r="AM299" s="77"/>
      <c r="AN299" s="77"/>
      <c r="AO299" s="77"/>
      <c r="AP299" s="77"/>
      <c r="AQ299" s="77"/>
      <c r="AR299" s="77"/>
      <c r="AS299" s="77"/>
      <c r="AT299" s="77"/>
      <c r="AU299" s="77"/>
      <c r="AV299" s="77"/>
      <c r="AW299" s="77"/>
      <c r="AX299" s="77"/>
      <c r="AY299" s="77"/>
      <c r="AZ299" s="77"/>
      <c r="BA299" s="77"/>
      <c r="BB299" s="77"/>
      <c r="BC299" s="77"/>
      <c r="BD299" s="77"/>
      <c r="BE299" s="77"/>
      <c r="BF299" s="77"/>
      <c r="BG299" s="77"/>
      <c r="BH299" s="77"/>
      <c r="BI299" s="77"/>
      <c r="BJ299" s="77"/>
      <c r="BK299" s="77"/>
      <c r="BL299" s="77"/>
      <c r="BM299" s="77"/>
      <c r="BN299" s="77"/>
      <c r="BO299" s="77"/>
      <c r="BP299" s="77"/>
      <c r="BQ299" s="77"/>
      <c r="BR299" s="77"/>
      <c r="BS299" s="77"/>
      <c r="BT299" s="77"/>
      <c r="BU299" s="77"/>
      <c r="BV299" s="77"/>
    </row>
    <row r="300" spans="1:74" ht="13.5" x14ac:dyDescent="0.7">
      <c r="A300" s="77"/>
      <c r="B300" s="77"/>
      <c r="C300" s="77"/>
      <c r="D300" s="77"/>
      <c r="E300" s="77"/>
      <c r="F300" s="77"/>
      <c r="G300" s="77"/>
      <c r="H300" s="77"/>
      <c r="I300" s="77"/>
      <c r="J300" s="77"/>
      <c r="K300" s="77"/>
      <c r="L300" s="77"/>
      <c r="M300" s="77"/>
      <c r="N300" s="77"/>
      <c r="O300" s="77"/>
      <c r="P300" s="77"/>
      <c r="Q300" s="77"/>
      <c r="R300" s="77"/>
      <c r="S300" s="77"/>
      <c r="T300" s="77"/>
      <c r="U300" s="77"/>
      <c r="V300" s="77"/>
      <c r="W300" s="77"/>
      <c r="X300" s="77"/>
      <c r="Y300" s="77"/>
      <c r="Z300" s="77"/>
      <c r="AA300" s="77"/>
      <c r="AB300" s="77"/>
      <c r="AC300" s="77"/>
      <c r="AD300" s="77"/>
      <c r="AE300" s="77"/>
      <c r="AF300" s="77"/>
      <c r="AG300" s="77"/>
      <c r="AH300" s="77"/>
      <c r="AI300" s="77"/>
      <c r="AJ300" s="77"/>
      <c r="AK300" s="77"/>
      <c r="AL300" s="77"/>
      <c r="AM300" s="77"/>
      <c r="AN300" s="77"/>
      <c r="AO300" s="77"/>
      <c r="AP300" s="77"/>
      <c r="AQ300" s="77"/>
      <c r="AR300" s="77"/>
      <c r="AS300" s="77"/>
      <c r="AT300" s="77"/>
      <c r="AU300" s="77"/>
      <c r="AV300" s="77"/>
      <c r="AW300" s="77"/>
      <c r="AX300" s="77"/>
      <c r="AY300" s="77"/>
      <c r="AZ300" s="77"/>
      <c r="BA300" s="77"/>
      <c r="BB300" s="77"/>
      <c r="BC300" s="77"/>
      <c r="BD300" s="77"/>
      <c r="BE300" s="77"/>
      <c r="BF300" s="77"/>
      <c r="BG300" s="77"/>
      <c r="BH300" s="77"/>
      <c r="BI300" s="77"/>
      <c r="BJ300" s="77"/>
      <c r="BK300" s="77"/>
      <c r="BL300" s="77"/>
      <c r="BM300" s="77"/>
      <c r="BN300" s="77"/>
      <c r="BO300" s="77"/>
      <c r="BP300" s="77"/>
      <c r="BQ300" s="77"/>
      <c r="BR300" s="77"/>
      <c r="BS300" s="77"/>
      <c r="BT300" s="77"/>
      <c r="BU300" s="77"/>
      <c r="BV300" s="77"/>
    </row>
    <row r="301" spans="1:74" ht="13.5" x14ac:dyDescent="0.7">
      <c r="A301" s="77"/>
      <c r="B301" s="77"/>
      <c r="C301" s="77"/>
      <c r="D301" s="77"/>
      <c r="E301" s="77"/>
      <c r="F301" s="77"/>
      <c r="G301" s="77"/>
      <c r="H301" s="77"/>
      <c r="I301" s="77"/>
      <c r="J301" s="77"/>
      <c r="K301" s="77"/>
      <c r="L301" s="77"/>
      <c r="M301" s="77"/>
      <c r="N301" s="77"/>
      <c r="O301" s="77"/>
      <c r="P301" s="77"/>
      <c r="Q301" s="77"/>
      <c r="R301" s="77"/>
      <c r="S301" s="77"/>
      <c r="T301" s="77"/>
      <c r="U301" s="77"/>
      <c r="V301" s="77"/>
      <c r="W301" s="77"/>
      <c r="X301" s="77"/>
      <c r="Y301" s="77"/>
      <c r="Z301" s="77"/>
      <c r="AA301" s="77"/>
      <c r="AB301" s="77"/>
      <c r="AC301" s="77"/>
      <c r="AD301" s="77"/>
      <c r="AE301" s="77"/>
      <c r="AF301" s="77"/>
      <c r="AG301" s="77"/>
      <c r="AH301" s="77"/>
      <c r="AI301" s="77"/>
      <c r="AJ301" s="77"/>
      <c r="AK301" s="77"/>
      <c r="AL301" s="77"/>
      <c r="AM301" s="77"/>
      <c r="AN301" s="77"/>
      <c r="AO301" s="77"/>
      <c r="AP301" s="77"/>
      <c r="AQ301" s="77"/>
      <c r="AR301" s="77"/>
      <c r="AS301" s="77"/>
      <c r="AT301" s="77"/>
      <c r="AU301" s="77"/>
      <c r="AV301" s="77"/>
      <c r="AW301" s="77"/>
      <c r="AX301" s="77"/>
      <c r="AY301" s="77"/>
      <c r="AZ301" s="77"/>
      <c r="BA301" s="77"/>
      <c r="BB301" s="77"/>
      <c r="BC301" s="77"/>
      <c r="BD301" s="77"/>
      <c r="BE301" s="77"/>
      <c r="BF301" s="77"/>
      <c r="BG301" s="77"/>
      <c r="BH301" s="77"/>
      <c r="BI301" s="77"/>
      <c r="BJ301" s="77"/>
      <c r="BK301" s="77"/>
      <c r="BL301" s="77"/>
      <c r="BM301" s="77"/>
      <c r="BN301" s="77"/>
      <c r="BO301" s="77"/>
      <c r="BP301" s="77"/>
      <c r="BQ301" s="77"/>
      <c r="BR301" s="77"/>
      <c r="BS301" s="77"/>
      <c r="BT301" s="77"/>
      <c r="BU301" s="77"/>
      <c r="BV301" s="77"/>
    </row>
    <row r="302" spans="1:74" ht="13.5" x14ac:dyDescent="0.7">
      <c r="A302" s="77"/>
      <c r="B302" s="77"/>
      <c r="C302" s="77"/>
      <c r="D302" s="77"/>
      <c r="E302" s="77"/>
      <c r="F302" s="77"/>
      <c r="G302" s="77"/>
      <c r="H302" s="77"/>
      <c r="I302" s="77"/>
      <c r="J302" s="77"/>
      <c r="K302" s="77"/>
      <c r="L302" s="77"/>
      <c r="M302" s="77"/>
      <c r="N302" s="77"/>
      <c r="O302" s="77"/>
      <c r="P302" s="77"/>
      <c r="Q302" s="77"/>
      <c r="R302" s="77"/>
      <c r="S302" s="77"/>
      <c r="T302" s="77"/>
      <c r="U302" s="77"/>
      <c r="V302" s="77"/>
      <c r="W302" s="77"/>
      <c r="X302" s="77"/>
      <c r="Y302" s="77"/>
      <c r="Z302" s="77"/>
      <c r="AA302" s="77"/>
      <c r="AB302" s="77"/>
      <c r="AC302" s="77"/>
      <c r="AD302" s="77"/>
      <c r="AE302" s="77"/>
      <c r="AF302" s="77"/>
      <c r="AG302" s="77"/>
      <c r="AH302" s="77"/>
      <c r="AI302" s="77"/>
      <c r="AJ302" s="77"/>
      <c r="AK302" s="77"/>
      <c r="AL302" s="77"/>
      <c r="AM302" s="77"/>
      <c r="AN302" s="77"/>
      <c r="AO302" s="77"/>
      <c r="AP302" s="77"/>
      <c r="AQ302" s="77"/>
      <c r="AR302" s="77"/>
      <c r="AS302" s="77"/>
      <c r="AT302" s="77"/>
      <c r="AU302" s="77"/>
      <c r="AV302" s="77"/>
      <c r="AW302" s="77"/>
      <c r="AX302" s="77"/>
      <c r="AY302" s="77"/>
      <c r="AZ302" s="77"/>
      <c r="BA302" s="77"/>
      <c r="BB302" s="77"/>
      <c r="BC302" s="77"/>
      <c r="BD302" s="77"/>
      <c r="BE302" s="77"/>
      <c r="BF302" s="77"/>
      <c r="BG302" s="77"/>
      <c r="BH302" s="77"/>
      <c r="BI302" s="77"/>
      <c r="BJ302" s="77"/>
      <c r="BK302" s="77"/>
      <c r="BL302" s="77"/>
      <c r="BM302" s="77"/>
      <c r="BN302" s="77"/>
      <c r="BO302" s="77"/>
      <c r="BP302" s="77"/>
      <c r="BQ302" s="77"/>
      <c r="BR302" s="77"/>
      <c r="BS302" s="77"/>
      <c r="BT302" s="77"/>
      <c r="BU302" s="77"/>
      <c r="BV302" s="77"/>
    </row>
    <row r="303" spans="1:74" ht="13.5" x14ac:dyDescent="0.7">
      <c r="A303" s="77"/>
      <c r="B303" s="77"/>
      <c r="C303" s="77"/>
      <c r="D303" s="77"/>
      <c r="E303" s="77"/>
      <c r="F303" s="77"/>
      <c r="G303" s="77"/>
      <c r="H303" s="77"/>
      <c r="I303" s="77"/>
      <c r="J303" s="77"/>
      <c r="K303" s="77"/>
      <c r="L303" s="77"/>
      <c r="M303" s="77"/>
      <c r="N303" s="77"/>
      <c r="O303" s="77"/>
      <c r="P303" s="77"/>
      <c r="Q303" s="77"/>
      <c r="R303" s="77"/>
      <c r="S303" s="77"/>
      <c r="T303" s="77"/>
      <c r="U303" s="77"/>
      <c r="V303" s="77"/>
      <c r="W303" s="77"/>
      <c r="X303" s="77"/>
      <c r="Y303" s="77"/>
      <c r="Z303" s="77"/>
      <c r="AA303" s="77"/>
      <c r="AB303" s="77"/>
      <c r="AC303" s="77"/>
      <c r="AD303" s="77"/>
      <c r="AE303" s="77"/>
      <c r="AF303" s="77"/>
      <c r="AG303" s="77"/>
      <c r="AH303" s="77"/>
      <c r="AI303" s="77"/>
      <c r="AJ303" s="77"/>
      <c r="AK303" s="77"/>
      <c r="AL303" s="77"/>
      <c r="AM303" s="77"/>
      <c r="AN303" s="77"/>
      <c r="AO303" s="77"/>
      <c r="AP303" s="77"/>
      <c r="AQ303" s="77"/>
      <c r="AR303" s="77"/>
      <c r="AS303" s="77"/>
      <c r="AT303" s="77"/>
      <c r="AU303" s="77"/>
      <c r="AV303" s="77"/>
      <c r="AW303" s="77"/>
      <c r="AX303" s="77"/>
      <c r="AY303" s="77"/>
      <c r="AZ303" s="77"/>
      <c r="BA303" s="77"/>
      <c r="BB303" s="77"/>
      <c r="BC303" s="77"/>
      <c r="BD303" s="77"/>
      <c r="BE303" s="77"/>
      <c r="BF303" s="77"/>
      <c r="BG303" s="77"/>
      <c r="BH303" s="77"/>
      <c r="BI303" s="77"/>
      <c r="BJ303" s="77"/>
      <c r="BK303" s="77"/>
      <c r="BL303" s="77"/>
      <c r="BM303" s="77"/>
      <c r="BN303" s="77"/>
      <c r="BO303" s="77"/>
      <c r="BP303" s="77"/>
      <c r="BQ303" s="77"/>
      <c r="BR303" s="77"/>
      <c r="BS303" s="77"/>
      <c r="BT303" s="77"/>
      <c r="BU303" s="77"/>
      <c r="BV303" s="77"/>
    </row>
    <row r="304" spans="1:74" ht="13.5" x14ac:dyDescent="0.7">
      <c r="A304" s="77"/>
      <c r="B304" s="77"/>
      <c r="C304" s="77"/>
      <c r="D304" s="77"/>
      <c r="E304" s="77"/>
      <c r="F304" s="77"/>
      <c r="G304" s="77"/>
      <c r="H304" s="77"/>
      <c r="I304" s="77"/>
      <c r="J304" s="77"/>
      <c r="K304" s="77"/>
      <c r="L304" s="77"/>
      <c r="M304" s="77"/>
      <c r="N304" s="77"/>
      <c r="O304" s="77"/>
      <c r="P304" s="77"/>
      <c r="Q304" s="77"/>
      <c r="R304" s="77"/>
      <c r="S304" s="77"/>
      <c r="T304" s="77"/>
      <c r="U304" s="77"/>
      <c r="V304" s="77"/>
      <c r="W304" s="77"/>
      <c r="X304" s="77"/>
      <c r="Y304" s="77"/>
      <c r="Z304" s="77"/>
      <c r="AA304" s="77"/>
      <c r="AB304" s="77"/>
      <c r="AC304" s="77"/>
      <c r="AD304" s="77"/>
      <c r="AE304" s="77"/>
      <c r="AF304" s="77"/>
      <c r="AG304" s="77"/>
      <c r="AH304" s="77"/>
      <c r="AI304" s="77"/>
      <c r="AJ304" s="77"/>
      <c r="AK304" s="77"/>
      <c r="AL304" s="77"/>
      <c r="AM304" s="77"/>
      <c r="AN304" s="77"/>
      <c r="AO304" s="77"/>
      <c r="AP304" s="77"/>
      <c r="AQ304" s="77"/>
      <c r="AR304" s="77"/>
      <c r="AS304" s="77"/>
      <c r="AT304" s="77"/>
      <c r="AU304" s="77"/>
      <c r="AV304" s="77"/>
      <c r="AW304" s="77"/>
      <c r="AX304" s="77"/>
      <c r="AY304" s="77"/>
      <c r="AZ304" s="77"/>
      <c r="BA304" s="77"/>
      <c r="BB304" s="77"/>
      <c r="BC304" s="77"/>
      <c r="BD304" s="77"/>
      <c r="BE304" s="77"/>
      <c r="BF304" s="77"/>
      <c r="BG304" s="77"/>
      <c r="BH304" s="77"/>
      <c r="BI304" s="77"/>
      <c r="BJ304" s="77"/>
      <c r="BK304" s="77"/>
      <c r="BL304" s="77"/>
      <c r="BM304" s="77"/>
      <c r="BN304" s="77"/>
      <c r="BO304" s="77"/>
      <c r="BP304" s="77"/>
      <c r="BQ304" s="77"/>
      <c r="BR304" s="77"/>
      <c r="BS304" s="77"/>
      <c r="BT304" s="77"/>
      <c r="BU304" s="77"/>
      <c r="BV304" s="77"/>
    </row>
    <row r="305" spans="1:74" ht="13.5" x14ac:dyDescent="0.7">
      <c r="A305" s="77"/>
      <c r="B305" s="77"/>
      <c r="C305" s="77"/>
      <c r="D305" s="77"/>
      <c r="E305" s="77"/>
      <c r="F305" s="77"/>
      <c r="G305" s="77"/>
      <c r="H305" s="77"/>
      <c r="I305" s="77"/>
      <c r="J305" s="77"/>
      <c r="K305" s="77"/>
      <c r="L305" s="77"/>
      <c r="M305" s="77"/>
      <c r="N305" s="77"/>
      <c r="O305" s="77"/>
      <c r="P305" s="77"/>
      <c r="Q305" s="77"/>
      <c r="R305" s="77"/>
      <c r="S305" s="77"/>
      <c r="T305" s="77"/>
      <c r="U305" s="77"/>
      <c r="V305" s="77"/>
      <c r="W305" s="77"/>
      <c r="X305" s="77"/>
      <c r="Y305" s="77"/>
      <c r="Z305" s="77"/>
      <c r="AA305" s="77"/>
      <c r="AB305" s="77"/>
      <c r="AC305" s="77"/>
      <c r="AD305" s="77"/>
      <c r="AE305" s="77"/>
      <c r="AF305" s="77"/>
      <c r="AG305" s="77"/>
      <c r="AH305" s="77"/>
      <c r="AI305" s="77"/>
      <c r="AJ305" s="77"/>
      <c r="AK305" s="77"/>
      <c r="AL305" s="77"/>
      <c r="AM305" s="77"/>
      <c r="AN305" s="77"/>
      <c r="AO305" s="77"/>
      <c r="AP305" s="77"/>
      <c r="AQ305" s="77"/>
      <c r="AR305" s="77"/>
      <c r="AS305" s="77"/>
      <c r="AT305" s="77"/>
      <c r="AU305" s="77"/>
      <c r="AV305" s="77"/>
      <c r="AW305" s="77"/>
      <c r="AX305" s="77"/>
      <c r="AY305" s="77"/>
      <c r="AZ305" s="77"/>
      <c r="BA305" s="77"/>
      <c r="BB305" s="77"/>
      <c r="BC305" s="77"/>
      <c r="BD305" s="77"/>
      <c r="BE305" s="77"/>
      <c r="BF305" s="77"/>
      <c r="BG305" s="77"/>
      <c r="BH305" s="77"/>
      <c r="BI305" s="77"/>
      <c r="BJ305" s="77"/>
      <c r="BK305" s="77"/>
      <c r="BL305" s="77"/>
      <c r="BM305" s="77"/>
      <c r="BN305" s="77"/>
      <c r="BO305" s="77"/>
      <c r="BP305" s="77"/>
      <c r="BQ305" s="77"/>
      <c r="BR305" s="77"/>
      <c r="BS305" s="77"/>
      <c r="BT305" s="77"/>
      <c r="BU305" s="77"/>
      <c r="BV305" s="77"/>
    </row>
    <row r="306" spans="1:74" ht="13.5" x14ac:dyDescent="0.7">
      <c r="A306" s="77"/>
      <c r="B306" s="77"/>
      <c r="C306" s="77"/>
      <c r="D306" s="77"/>
      <c r="E306" s="77"/>
      <c r="F306" s="77"/>
      <c r="G306" s="77"/>
      <c r="H306" s="77"/>
      <c r="I306" s="77"/>
      <c r="J306" s="77"/>
      <c r="K306" s="77"/>
      <c r="L306" s="77"/>
      <c r="M306" s="77"/>
      <c r="N306" s="77"/>
      <c r="O306" s="77"/>
      <c r="P306" s="77"/>
      <c r="Q306" s="77"/>
      <c r="R306" s="77"/>
      <c r="S306" s="77"/>
      <c r="T306" s="77"/>
      <c r="U306" s="77"/>
      <c r="V306" s="77"/>
      <c r="W306" s="77"/>
      <c r="X306" s="77"/>
      <c r="Y306" s="77"/>
      <c r="Z306" s="77"/>
      <c r="AA306" s="77"/>
      <c r="AB306" s="77"/>
      <c r="AC306" s="77"/>
      <c r="AD306" s="77"/>
      <c r="AE306" s="77"/>
      <c r="AF306" s="77"/>
      <c r="AG306" s="77"/>
      <c r="AH306" s="77"/>
      <c r="AI306" s="77"/>
      <c r="AJ306" s="77"/>
      <c r="AK306" s="77"/>
      <c r="AL306" s="77"/>
      <c r="AM306" s="77"/>
      <c r="AN306" s="77"/>
      <c r="AO306" s="77"/>
      <c r="AP306" s="77"/>
      <c r="AQ306" s="77"/>
      <c r="AR306" s="77"/>
      <c r="AS306" s="77"/>
      <c r="AT306" s="77"/>
      <c r="AU306" s="77"/>
      <c r="AV306" s="77"/>
      <c r="AW306" s="77"/>
      <c r="AX306" s="77"/>
      <c r="AY306" s="77"/>
      <c r="AZ306" s="77"/>
      <c r="BA306" s="77"/>
      <c r="BB306" s="77"/>
      <c r="BC306" s="77"/>
      <c r="BD306" s="77"/>
      <c r="BE306" s="77"/>
      <c r="BF306" s="77"/>
      <c r="BG306" s="77"/>
      <c r="BH306" s="77"/>
      <c r="BI306" s="77"/>
      <c r="BJ306" s="77"/>
      <c r="BK306" s="77"/>
      <c r="BL306" s="77"/>
      <c r="BM306" s="77"/>
      <c r="BN306" s="77"/>
      <c r="BO306" s="77"/>
      <c r="BP306" s="77"/>
      <c r="BQ306" s="77"/>
      <c r="BR306" s="77"/>
      <c r="BS306" s="77"/>
      <c r="BT306" s="77"/>
      <c r="BU306" s="77"/>
      <c r="BV306" s="77"/>
    </row>
    <row r="307" spans="1:74" ht="13.5" x14ac:dyDescent="0.7">
      <c r="A307" s="77"/>
      <c r="B307" s="77"/>
      <c r="C307" s="77"/>
      <c r="D307" s="77"/>
      <c r="E307" s="77"/>
      <c r="F307" s="77"/>
      <c r="G307" s="77"/>
      <c r="H307" s="77"/>
      <c r="I307" s="77"/>
      <c r="J307" s="77"/>
      <c r="K307" s="77"/>
      <c r="L307" s="77"/>
      <c r="M307" s="77"/>
      <c r="N307" s="77"/>
      <c r="O307" s="77"/>
      <c r="P307" s="77"/>
      <c r="Q307" s="77"/>
      <c r="R307" s="77"/>
      <c r="S307" s="77"/>
      <c r="T307" s="77"/>
      <c r="U307" s="77"/>
      <c r="V307" s="77"/>
      <c r="W307" s="77"/>
      <c r="X307" s="77"/>
      <c r="Y307" s="77"/>
      <c r="Z307" s="77"/>
      <c r="AA307" s="77"/>
      <c r="AB307" s="77"/>
      <c r="AC307" s="77"/>
      <c r="AD307" s="77"/>
      <c r="AE307" s="77"/>
      <c r="AF307" s="77"/>
      <c r="AG307" s="77"/>
      <c r="AH307" s="77"/>
      <c r="AI307" s="77"/>
      <c r="AJ307" s="77"/>
      <c r="AK307" s="77"/>
      <c r="AL307" s="77"/>
      <c r="AM307" s="77"/>
      <c r="AN307" s="77"/>
      <c r="AO307" s="77"/>
      <c r="AP307" s="77"/>
      <c r="AQ307" s="77"/>
      <c r="AR307" s="77"/>
      <c r="AS307" s="77"/>
      <c r="AT307" s="77"/>
      <c r="AU307" s="77"/>
      <c r="AV307" s="77"/>
      <c r="AW307" s="77"/>
      <c r="AX307" s="77"/>
      <c r="AY307" s="77"/>
      <c r="AZ307" s="77"/>
      <c r="BA307" s="77"/>
      <c r="BB307" s="77"/>
      <c r="BC307" s="77"/>
      <c r="BD307" s="77"/>
      <c r="BE307" s="77"/>
      <c r="BF307" s="77"/>
      <c r="BG307" s="77"/>
      <c r="BH307" s="77"/>
      <c r="BI307" s="77"/>
      <c r="BJ307" s="77"/>
      <c r="BK307" s="77"/>
      <c r="BL307" s="77"/>
      <c r="BM307" s="77"/>
      <c r="BN307" s="77"/>
      <c r="BO307" s="77"/>
      <c r="BP307" s="77"/>
      <c r="BQ307" s="77"/>
      <c r="BR307" s="77"/>
      <c r="BS307" s="77"/>
      <c r="BT307" s="77"/>
      <c r="BU307" s="77"/>
      <c r="BV307" s="77"/>
    </row>
    <row r="308" spans="1:74" ht="13.5" x14ac:dyDescent="0.7">
      <c r="A308" s="77"/>
      <c r="B308" s="77"/>
      <c r="C308" s="77"/>
      <c r="D308" s="77"/>
      <c r="E308" s="77"/>
      <c r="F308" s="77"/>
      <c r="G308" s="77"/>
      <c r="H308" s="77"/>
      <c r="I308" s="77"/>
      <c r="J308" s="77"/>
      <c r="K308" s="77"/>
      <c r="L308" s="77"/>
      <c r="M308" s="77"/>
      <c r="N308" s="77"/>
      <c r="O308" s="77"/>
      <c r="P308" s="77"/>
      <c r="Q308" s="77"/>
      <c r="R308" s="77"/>
      <c r="S308" s="77"/>
      <c r="T308" s="77"/>
      <c r="U308" s="77"/>
      <c r="V308" s="77"/>
      <c r="W308" s="77"/>
      <c r="X308" s="77"/>
      <c r="Y308" s="77"/>
      <c r="Z308" s="77"/>
      <c r="AA308" s="77"/>
      <c r="AB308" s="77"/>
      <c r="AC308" s="77"/>
      <c r="AD308" s="77"/>
      <c r="AE308" s="77"/>
      <c r="AF308" s="77"/>
      <c r="AG308" s="77"/>
      <c r="AH308" s="77"/>
      <c r="AI308" s="77"/>
      <c r="AJ308" s="77"/>
      <c r="AK308" s="77"/>
      <c r="AL308" s="77"/>
      <c r="AM308" s="77"/>
      <c r="AN308" s="77"/>
      <c r="AO308" s="77"/>
      <c r="AP308" s="77"/>
      <c r="AQ308" s="77"/>
      <c r="AR308" s="77"/>
      <c r="AS308" s="77"/>
      <c r="AT308" s="77"/>
      <c r="AU308" s="77"/>
      <c r="AV308" s="77"/>
      <c r="AW308" s="77"/>
      <c r="AX308" s="77"/>
      <c r="AY308" s="77"/>
      <c r="AZ308" s="77"/>
      <c r="BA308" s="77"/>
      <c r="BB308" s="77"/>
      <c r="BC308" s="77"/>
      <c r="BD308" s="77"/>
      <c r="BE308" s="77"/>
      <c r="BF308" s="77"/>
      <c r="BG308" s="77"/>
      <c r="BH308" s="77"/>
      <c r="BI308" s="77"/>
      <c r="BJ308" s="77"/>
      <c r="BK308" s="77"/>
      <c r="BL308" s="77"/>
      <c r="BM308" s="77"/>
      <c r="BN308" s="77"/>
      <c r="BO308" s="77"/>
      <c r="BP308" s="77"/>
      <c r="BQ308" s="77"/>
      <c r="BR308" s="77"/>
      <c r="BS308" s="77"/>
      <c r="BT308" s="77"/>
      <c r="BU308" s="77"/>
      <c r="BV308" s="77"/>
    </row>
    <row r="309" spans="1:74" ht="13.5" x14ac:dyDescent="0.7">
      <c r="A309" s="77"/>
      <c r="B309" s="77"/>
      <c r="C309" s="77"/>
      <c r="D309" s="77"/>
      <c r="E309" s="77"/>
      <c r="F309" s="77"/>
      <c r="G309" s="77"/>
      <c r="H309" s="77"/>
      <c r="I309" s="77"/>
      <c r="J309" s="77"/>
      <c r="K309" s="77"/>
      <c r="L309" s="77"/>
      <c r="M309" s="77"/>
      <c r="N309" s="77"/>
      <c r="O309" s="77"/>
      <c r="P309" s="77"/>
      <c r="Q309" s="77"/>
      <c r="R309" s="77"/>
      <c r="S309" s="77"/>
      <c r="T309" s="77"/>
      <c r="U309" s="77"/>
      <c r="V309" s="77"/>
      <c r="W309" s="77"/>
      <c r="X309" s="77"/>
      <c r="Y309" s="77"/>
      <c r="Z309" s="77"/>
      <c r="AA309" s="77"/>
      <c r="AB309" s="77"/>
      <c r="AC309" s="77"/>
      <c r="AD309" s="77"/>
      <c r="AE309" s="77"/>
      <c r="AF309" s="77"/>
      <c r="AG309" s="77"/>
      <c r="AH309" s="77"/>
      <c r="AI309" s="77"/>
      <c r="AJ309" s="77"/>
      <c r="AK309" s="77"/>
      <c r="AL309" s="77"/>
      <c r="AM309" s="77"/>
      <c r="AN309" s="77"/>
      <c r="AO309" s="77"/>
      <c r="AP309" s="77"/>
      <c r="AQ309" s="77"/>
      <c r="AR309" s="77"/>
      <c r="AS309" s="77"/>
      <c r="AT309" s="77"/>
      <c r="AU309" s="77"/>
      <c r="AV309" s="77"/>
      <c r="AW309" s="77"/>
      <c r="AX309" s="77"/>
      <c r="AY309" s="77"/>
      <c r="AZ309" s="77"/>
      <c r="BA309" s="77"/>
      <c r="BB309" s="77"/>
      <c r="BC309" s="77"/>
      <c r="BD309" s="77"/>
      <c r="BE309" s="77"/>
      <c r="BF309" s="77"/>
      <c r="BG309" s="77"/>
      <c r="BH309" s="77"/>
      <c r="BI309" s="77"/>
      <c r="BJ309" s="77"/>
      <c r="BK309" s="77"/>
      <c r="BL309" s="77"/>
      <c r="BM309" s="77"/>
      <c r="BN309" s="77"/>
      <c r="BO309" s="77"/>
      <c r="BP309" s="77"/>
      <c r="BQ309" s="77"/>
      <c r="BR309" s="77"/>
      <c r="BS309" s="77"/>
      <c r="BT309" s="77"/>
      <c r="BU309" s="77"/>
      <c r="BV309" s="77"/>
    </row>
    <row r="310" spans="1:74" ht="13.5" x14ac:dyDescent="0.7">
      <c r="A310" s="77"/>
      <c r="B310" s="77"/>
      <c r="C310" s="77"/>
      <c r="D310" s="77"/>
      <c r="E310" s="77"/>
      <c r="F310" s="77"/>
      <c r="G310" s="77"/>
      <c r="H310" s="77"/>
      <c r="I310" s="77"/>
      <c r="J310" s="77"/>
      <c r="K310" s="77"/>
      <c r="L310" s="77"/>
      <c r="M310" s="77"/>
      <c r="N310" s="77"/>
      <c r="O310" s="77"/>
      <c r="P310" s="77"/>
      <c r="Q310" s="77"/>
      <c r="R310" s="77"/>
      <c r="S310" s="77"/>
      <c r="T310" s="77"/>
      <c r="U310" s="77"/>
      <c r="V310" s="77"/>
      <c r="W310" s="77"/>
      <c r="X310" s="77"/>
      <c r="Y310" s="77"/>
      <c r="Z310" s="77"/>
      <c r="AA310" s="77"/>
      <c r="AB310" s="77"/>
      <c r="AC310" s="77"/>
      <c r="AD310" s="77"/>
      <c r="AE310" s="77"/>
      <c r="AF310" s="77"/>
      <c r="AG310" s="77"/>
      <c r="AH310" s="77"/>
      <c r="AI310" s="77"/>
      <c r="AJ310" s="77"/>
      <c r="AK310" s="77"/>
      <c r="AL310" s="77"/>
      <c r="AM310" s="77"/>
      <c r="AN310" s="77"/>
      <c r="AO310" s="77"/>
      <c r="AP310" s="77"/>
      <c r="AQ310" s="77"/>
      <c r="AR310" s="77"/>
      <c r="AS310" s="77"/>
      <c r="AT310" s="77"/>
      <c r="AU310" s="77"/>
      <c r="AV310" s="77"/>
      <c r="AW310" s="77"/>
      <c r="AX310" s="77"/>
      <c r="AY310" s="77"/>
      <c r="AZ310" s="77"/>
      <c r="BA310" s="77"/>
      <c r="BB310" s="77"/>
      <c r="BC310" s="77"/>
      <c r="BD310" s="77"/>
      <c r="BE310" s="77"/>
      <c r="BF310" s="77"/>
      <c r="BG310" s="77"/>
      <c r="BH310" s="77"/>
      <c r="BI310" s="77"/>
      <c r="BJ310" s="77"/>
      <c r="BK310" s="77"/>
      <c r="BL310" s="77"/>
      <c r="BM310" s="77"/>
      <c r="BN310" s="77"/>
      <c r="BO310" s="77"/>
      <c r="BP310" s="77"/>
      <c r="BQ310" s="77"/>
      <c r="BR310" s="77"/>
      <c r="BS310" s="77"/>
      <c r="BT310" s="77"/>
      <c r="BU310" s="77"/>
      <c r="BV310" s="77"/>
    </row>
    <row r="311" spans="1:74" ht="13.5" x14ac:dyDescent="0.7">
      <c r="A311" s="77"/>
      <c r="B311" s="77"/>
      <c r="C311" s="77"/>
      <c r="D311" s="77"/>
      <c r="E311" s="77"/>
      <c r="F311" s="77"/>
      <c r="G311" s="77"/>
      <c r="H311" s="77"/>
      <c r="I311" s="77"/>
      <c r="J311" s="77"/>
      <c r="K311" s="77"/>
      <c r="L311" s="77"/>
      <c r="M311" s="77"/>
      <c r="N311" s="77"/>
      <c r="O311" s="77"/>
      <c r="P311" s="77"/>
      <c r="Q311" s="77"/>
      <c r="R311" s="77"/>
      <c r="S311" s="77"/>
      <c r="T311" s="77"/>
      <c r="U311" s="77"/>
      <c r="V311" s="77"/>
      <c r="W311" s="77"/>
      <c r="X311" s="77"/>
      <c r="Y311" s="77"/>
      <c r="Z311" s="77"/>
      <c r="AA311" s="77"/>
      <c r="AB311" s="77"/>
      <c r="AC311" s="77"/>
      <c r="AD311" s="77"/>
      <c r="AE311" s="77"/>
      <c r="AF311" s="77"/>
      <c r="AG311" s="77"/>
      <c r="AH311" s="77"/>
      <c r="AI311" s="77"/>
      <c r="AJ311" s="77"/>
      <c r="AK311" s="77"/>
      <c r="AL311" s="77"/>
      <c r="AM311" s="77"/>
      <c r="AN311" s="77"/>
      <c r="AO311" s="77"/>
      <c r="AP311" s="77"/>
      <c r="AQ311" s="77"/>
      <c r="AR311" s="77"/>
      <c r="AS311" s="77"/>
      <c r="AT311" s="77"/>
      <c r="AU311" s="77"/>
      <c r="AV311" s="77"/>
      <c r="AW311" s="77"/>
      <c r="AX311" s="77"/>
      <c r="AY311" s="77"/>
      <c r="AZ311" s="77"/>
      <c r="BA311" s="77"/>
      <c r="BB311" s="77"/>
      <c r="BC311" s="77"/>
      <c r="BD311" s="77"/>
      <c r="BE311" s="77"/>
      <c r="BF311" s="77"/>
      <c r="BG311" s="77"/>
      <c r="BH311" s="77"/>
      <c r="BI311" s="77"/>
      <c r="BJ311" s="77"/>
      <c r="BK311" s="77"/>
      <c r="BL311" s="77"/>
      <c r="BM311" s="77"/>
      <c r="BN311" s="77"/>
      <c r="BO311" s="77"/>
      <c r="BP311" s="77"/>
      <c r="BQ311" s="77"/>
      <c r="BR311" s="77"/>
      <c r="BS311" s="77"/>
      <c r="BT311" s="77"/>
      <c r="BU311" s="77"/>
      <c r="BV311" s="77"/>
    </row>
    <row r="312" spans="1:74" ht="13.5" x14ac:dyDescent="0.7">
      <c r="A312" s="77"/>
      <c r="B312" s="77"/>
      <c r="C312" s="77"/>
      <c r="D312" s="77"/>
      <c r="E312" s="77"/>
      <c r="F312" s="77"/>
      <c r="G312" s="77"/>
      <c r="H312" s="77"/>
      <c r="I312" s="77"/>
      <c r="J312" s="77"/>
      <c r="K312" s="77"/>
      <c r="L312" s="77"/>
      <c r="M312" s="77"/>
      <c r="N312" s="77"/>
      <c r="O312" s="77"/>
      <c r="P312" s="77"/>
      <c r="Q312" s="77"/>
      <c r="R312" s="77"/>
      <c r="S312" s="77"/>
      <c r="T312" s="77"/>
      <c r="U312" s="77"/>
      <c r="V312" s="77"/>
      <c r="W312" s="77"/>
      <c r="X312" s="77"/>
      <c r="Y312" s="77"/>
      <c r="Z312" s="77"/>
      <c r="AA312" s="77"/>
      <c r="AB312" s="77"/>
      <c r="AC312" s="77"/>
      <c r="AD312" s="77"/>
      <c r="AE312" s="77"/>
      <c r="AF312" s="77"/>
      <c r="AG312" s="77"/>
      <c r="AH312" s="77"/>
      <c r="AI312" s="77"/>
      <c r="AJ312" s="77"/>
      <c r="AK312" s="77"/>
      <c r="AL312" s="77"/>
      <c r="AM312" s="77"/>
      <c r="AN312" s="77"/>
      <c r="AO312" s="77"/>
      <c r="AP312" s="77"/>
      <c r="AQ312" s="77"/>
      <c r="AR312" s="77"/>
      <c r="AS312" s="77"/>
      <c r="AT312" s="77"/>
      <c r="AU312" s="77"/>
      <c r="AV312" s="77"/>
      <c r="AW312" s="77"/>
      <c r="AX312" s="77"/>
      <c r="AY312" s="77"/>
      <c r="AZ312" s="77"/>
      <c r="BA312" s="77"/>
      <c r="BB312" s="77"/>
      <c r="BC312" s="77"/>
      <c r="BD312" s="77"/>
      <c r="BE312" s="77"/>
      <c r="BF312" s="77"/>
      <c r="BG312" s="77"/>
      <c r="BH312" s="77"/>
      <c r="BI312" s="77"/>
      <c r="BJ312" s="77"/>
      <c r="BK312" s="77"/>
      <c r="BL312" s="77"/>
      <c r="BM312" s="77"/>
      <c r="BN312" s="77"/>
      <c r="BO312" s="77"/>
      <c r="BP312" s="77"/>
      <c r="BQ312" s="77"/>
      <c r="BR312" s="77"/>
      <c r="BS312" s="77"/>
      <c r="BT312" s="77"/>
      <c r="BU312" s="77"/>
      <c r="BV312" s="77"/>
    </row>
    <row r="313" spans="1:74" ht="13.5" x14ac:dyDescent="0.7">
      <c r="A313" s="77"/>
      <c r="B313" s="77"/>
      <c r="C313" s="77"/>
      <c r="D313" s="77"/>
      <c r="E313" s="77"/>
      <c r="F313" s="77"/>
      <c r="G313" s="77"/>
      <c r="H313" s="77"/>
      <c r="I313" s="77"/>
      <c r="J313" s="77"/>
      <c r="K313" s="77"/>
      <c r="L313" s="77"/>
      <c r="M313" s="77"/>
      <c r="N313" s="77"/>
      <c r="O313" s="77"/>
      <c r="P313" s="77"/>
      <c r="Q313" s="77"/>
      <c r="R313" s="77"/>
      <c r="S313" s="77"/>
      <c r="T313" s="77"/>
      <c r="U313" s="77"/>
      <c r="V313" s="77"/>
      <c r="W313" s="77"/>
      <c r="X313" s="77"/>
      <c r="Y313" s="77"/>
      <c r="Z313" s="77"/>
      <c r="AA313" s="77"/>
      <c r="AB313" s="77"/>
      <c r="AC313" s="77"/>
      <c r="AD313" s="77"/>
      <c r="AE313" s="77"/>
      <c r="AF313" s="77"/>
      <c r="AG313" s="77"/>
      <c r="AH313" s="77"/>
      <c r="AI313" s="77"/>
      <c r="AJ313" s="77"/>
      <c r="AK313" s="77"/>
      <c r="AL313" s="77"/>
      <c r="AM313" s="77"/>
      <c r="AN313" s="77"/>
      <c r="AO313" s="77"/>
      <c r="AP313" s="77"/>
      <c r="AQ313" s="77"/>
      <c r="AR313" s="77"/>
      <c r="AS313" s="77"/>
      <c r="AT313" s="77"/>
      <c r="AU313" s="77"/>
      <c r="AV313" s="77"/>
      <c r="AW313" s="77"/>
      <c r="AX313" s="77"/>
      <c r="AY313" s="77"/>
      <c r="AZ313" s="77"/>
      <c r="BA313" s="77"/>
      <c r="BB313" s="77"/>
      <c r="BC313" s="77"/>
      <c r="BD313" s="77"/>
      <c r="BE313" s="77"/>
      <c r="BF313" s="77"/>
      <c r="BG313" s="77"/>
      <c r="BH313" s="77"/>
      <c r="BI313" s="77"/>
      <c r="BJ313" s="77"/>
      <c r="BK313" s="77"/>
      <c r="BL313" s="77"/>
      <c r="BM313" s="77"/>
      <c r="BN313" s="77"/>
      <c r="BO313" s="77"/>
      <c r="BP313" s="77"/>
      <c r="BQ313" s="77"/>
      <c r="BR313" s="77"/>
      <c r="BS313" s="77"/>
      <c r="BT313" s="77"/>
      <c r="BU313" s="77"/>
      <c r="BV313" s="77"/>
    </row>
    <row r="314" spans="1:74" ht="13.5" x14ac:dyDescent="0.7">
      <c r="A314" s="77"/>
      <c r="B314" s="77"/>
      <c r="C314" s="77"/>
      <c r="D314" s="77"/>
      <c r="E314" s="77"/>
      <c r="F314" s="77"/>
      <c r="G314" s="77"/>
      <c r="H314" s="77"/>
      <c r="I314" s="77"/>
      <c r="J314" s="77"/>
      <c r="K314" s="77"/>
      <c r="L314" s="77"/>
      <c r="M314" s="77"/>
      <c r="N314" s="77"/>
      <c r="O314" s="77"/>
      <c r="P314" s="77"/>
      <c r="Q314" s="77"/>
      <c r="R314" s="77"/>
      <c r="S314" s="77"/>
      <c r="T314" s="77"/>
      <c r="U314" s="77"/>
      <c r="V314" s="77"/>
      <c r="W314" s="77"/>
      <c r="X314" s="77"/>
      <c r="Y314" s="77"/>
      <c r="Z314" s="77"/>
      <c r="AA314" s="77"/>
      <c r="AB314" s="77"/>
      <c r="AC314" s="77"/>
      <c r="AD314" s="77"/>
      <c r="AE314" s="77"/>
      <c r="AF314" s="77"/>
      <c r="AG314" s="77"/>
      <c r="AH314" s="77"/>
      <c r="AI314" s="77"/>
      <c r="AJ314" s="77"/>
      <c r="AK314" s="77"/>
      <c r="AL314" s="77"/>
      <c r="AM314" s="77"/>
      <c r="AN314" s="77"/>
      <c r="AO314" s="77"/>
      <c r="AP314" s="77"/>
      <c r="AQ314" s="77"/>
      <c r="AR314" s="77"/>
      <c r="AS314" s="77"/>
      <c r="AT314" s="77"/>
      <c r="AU314" s="77"/>
      <c r="AV314" s="77"/>
      <c r="AW314" s="77"/>
      <c r="AX314" s="77"/>
      <c r="AY314" s="77"/>
      <c r="AZ314" s="77"/>
      <c r="BA314" s="77"/>
      <c r="BB314" s="77"/>
      <c r="BC314" s="77"/>
      <c r="BD314" s="77"/>
      <c r="BE314" s="77"/>
      <c r="BF314" s="77"/>
      <c r="BG314" s="77"/>
      <c r="BH314" s="77"/>
      <c r="BI314" s="77"/>
      <c r="BJ314" s="77"/>
      <c r="BK314" s="77"/>
      <c r="BL314" s="77"/>
      <c r="BM314" s="77"/>
      <c r="BN314" s="77"/>
      <c r="BO314" s="77"/>
      <c r="BP314" s="77"/>
      <c r="BQ314" s="77"/>
      <c r="BR314" s="77"/>
      <c r="BS314" s="77"/>
      <c r="BT314" s="77"/>
      <c r="BU314" s="77"/>
      <c r="BV314" s="77"/>
    </row>
    <row r="315" spans="1:74" ht="13.5" x14ac:dyDescent="0.7">
      <c r="A315" s="77"/>
      <c r="B315" s="77"/>
      <c r="C315" s="77"/>
      <c r="D315" s="77"/>
      <c r="E315" s="77"/>
      <c r="F315" s="77"/>
      <c r="G315" s="77"/>
      <c r="H315" s="77"/>
      <c r="I315" s="77"/>
      <c r="J315" s="77"/>
      <c r="K315" s="77"/>
      <c r="L315" s="77"/>
      <c r="M315" s="77"/>
      <c r="N315" s="77"/>
      <c r="O315" s="77"/>
      <c r="P315" s="77"/>
      <c r="Q315" s="77"/>
      <c r="R315" s="77"/>
      <c r="S315" s="77"/>
      <c r="T315" s="77"/>
      <c r="U315" s="77"/>
      <c r="V315" s="77"/>
      <c r="W315" s="77"/>
      <c r="X315" s="77"/>
      <c r="Y315" s="77"/>
      <c r="Z315" s="77"/>
      <c r="AA315" s="77"/>
      <c r="AB315" s="77"/>
      <c r="AC315" s="77"/>
      <c r="AD315" s="77"/>
      <c r="AE315" s="77"/>
      <c r="AF315" s="77"/>
      <c r="AG315" s="77"/>
      <c r="AH315" s="77"/>
      <c r="AI315" s="77"/>
      <c r="AJ315" s="77"/>
      <c r="AK315" s="77"/>
      <c r="AL315" s="77"/>
      <c r="AM315" s="77"/>
      <c r="AN315" s="77"/>
      <c r="AO315" s="77"/>
      <c r="AP315" s="77"/>
      <c r="AQ315" s="77"/>
      <c r="AR315" s="77"/>
      <c r="AS315" s="77"/>
      <c r="AT315" s="77"/>
      <c r="AU315" s="77"/>
      <c r="AV315" s="77"/>
      <c r="AW315" s="77"/>
      <c r="AX315" s="77"/>
      <c r="AY315" s="77"/>
      <c r="AZ315" s="77"/>
      <c r="BA315" s="77"/>
      <c r="BB315" s="77"/>
      <c r="BC315" s="77"/>
      <c r="BD315" s="77"/>
      <c r="BE315" s="77"/>
      <c r="BF315" s="77"/>
      <c r="BG315" s="77"/>
      <c r="BH315" s="77"/>
      <c r="BI315" s="77"/>
      <c r="BJ315" s="77"/>
      <c r="BK315" s="77"/>
      <c r="BL315" s="77"/>
      <c r="BM315" s="77"/>
      <c r="BN315" s="77"/>
      <c r="BO315" s="77"/>
      <c r="BP315" s="77"/>
      <c r="BQ315" s="77"/>
      <c r="BR315" s="77"/>
      <c r="BS315" s="77"/>
      <c r="BT315" s="77"/>
      <c r="BU315" s="77"/>
      <c r="BV315" s="77"/>
    </row>
    <row r="316" spans="1:74" ht="13.5" x14ac:dyDescent="0.7">
      <c r="A316" s="77"/>
      <c r="B316" s="77"/>
      <c r="C316" s="77"/>
      <c r="D316" s="77"/>
      <c r="E316" s="77"/>
      <c r="F316" s="77"/>
      <c r="G316" s="77"/>
      <c r="H316" s="77"/>
      <c r="I316" s="77"/>
      <c r="J316" s="77"/>
      <c r="K316" s="77"/>
      <c r="L316" s="77"/>
      <c r="M316" s="77"/>
      <c r="N316" s="77"/>
      <c r="O316" s="77"/>
      <c r="P316" s="77"/>
      <c r="Q316" s="77"/>
      <c r="R316" s="77"/>
      <c r="S316" s="77"/>
      <c r="T316" s="77"/>
      <c r="U316" s="77"/>
      <c r="V316" s="77"/>
      <c r="W316" s="77"/>
      <c r="X316" s="77"/>
      <c r="Y316" s="77"/>
      <c r="Z316" s="77"/>
      <c r="AA316" s="77"/>
      <c r="AB316" s="77"/>
      <c r="AC316" s="77"/>
      <c r="AD316" s="77"/>
      <c r="AE316" s="77"/>
      <c r="AF316" s="77"/>
      <c r="AG316" s="77"/>
      <c r="AH316" s="77"/>
      <c r="AI316" s="77"/>
      <c r="AJ316" s="77"/>
      <c r="AK316" s="77"/>
      <c r="AL316" s="77"/>
      <c r="AM316" s="77"/>
      <c r="AN316" s="77"/>
      <c r="AO316" s="77"/>
      <c r="AP316" s="77"/>
      <c r="AQ316" s="77"/>
      <c r="AR316" s="77"/>
      <c r="AS316" s="77"/>
      <c r="AT316" s="77"/>
      <c r="AU316" s="77"/>
      <c r="AV316" s="77"/>
      <c r="AW316" s="77"/>
      <c r="AX316" s="77"/>
      <c r="AY316" s="77"/>
      <c r="AZ316" s="77"/>
      <c r="BA316" s="77"/>
      <c r="BB316" s="77"/>
      <c r="BC316" s="77"/>
      <c r="BD316" s="77"/>
      <c r="BE316" s="77"/>
      <c r="BF316" s="77"/>
      <c r="BG316" s="77"/>
      <c r="BH316" s="77"/>
      <c r="BI316" s="77"/>
      <c r="BJ316" s="77"/>
      <c r="BK316" s="77"/>
      <c r="BL316" s="77"/>
      <c r="BM316" s="77"/>
      <c r="BN316" s="77"/>
      <c r="BO316" s="77"/>
      <c r="BP316" s="77"/>
      <c r="BQ316" s="77"/>
      <c r="BR316" s="77"/>
      <c r="BS316" s="77"/>
      <c r="BT316" s="77"/>
      <c r="BU316" s="77"/>
      <c r="BV316" s="77"/>
    </row>
    <row r="317" spans="1:74" ht="13.5" x14ac:dyDescent="0.7">
      <c r="A317" s="77"/>
      <c r="B317" s="77"/>
      <c r="C317" s="77"/>
      <c r="D317" s="77"/>
      <c r="E317" s="77"/>
      <c r="F317" s="77"/>
      <c r="G317" s="77"/>
      <c r="H317" s="77"/>
      <c r="I317" s="77"/>
      <c r="J317" s="77"/>
      <c r="K317" s="77"/>
      <c r="L317" s="77"/>
      <c r="M317" s="77"/>
      <c r="N317" s="77"/>
      <c r="O317" s="77"/>
      <c r="P317" s="77"/>
      <c r="Q317" s="77"/>
      <c r="R317" s="77"/>
      <c r="S317" s="77"/>
      <c r="T317" s="77"/>
      <c r="U317" s="77"/>
      <c r="V317" s="77"/>
      <c r="W317" s="77"/>
      <c r="X317" s="77"/>
      <c r="Y317" s="77"/>
      <c r="Z317" s="77"/>
      <c r="AA317" s="77"/>
      <c r="AB317" s="77"/>
      <c r="AC317" s="77"/>
      <c r="AD317" s="77"/>
      <c r="AE317" s="77"/>
      <c r="AF317" s="77"/>
      <c r="AG317" s="77"/>
      <c r="AH317" s="77"/>
      <c r="AI317" s="77"/>
      <c r="AJ317" s="77"/>
      <c r="AK317" s="77"/>
      <c r="AL317" s="77"/>
      <c r="AM317" s="77"/>
      <c r="AN317" s="77"/>
      <c r="AO317" s="77"/>
      <c r="AP317" s="77"/>
      <c r="AQ317" s="77"/>
      <c r="AR317" s="77"/>
      <c r="AS317" s="77"/>
      <c r="AT317" s="77"/>
      <c r="AU317" s="77"/>
      <c r="AV317" s="77"/>
      <c r="AW317" s="77"/>
      <c r="AX317" s="77"/>
      <c r="AY317" s="77"/>
      <c r="AZ317" s="77"/>
      <c r="BA317" s="77"/>
      <c r="BB317" s="77"/>
      <c r="BC317" s="77"/>
      <c r="BD317" s="77"/>
      <c r="BE317" s="77"/>
      <c r="BF317" s="77"/>
      <c r="BG317" s="77"/>
      <c r="BH317" s="77"/>
      <c r="BI317" s="77"/>
      <c r="BJ317" s="77"/>
      <c r="BK317" s="77"/>
      <c r="BL317" s="77"/>
      <c r="BM317" s="77"/>
      <c r="BN317" s="77"/>
      <c r="BO317" s="77"/>
      <c r="BP317" s="77"/>
      <c r="BQ317" s="77"/>
      <c r="BR317" s="77"/>
      <c r="BS317" s="77"/>
      <c r="BT317" s="77"/>
      <c r="BU317" s="77"/>
      <c r="BV317" s="77"/>
    </row>
    <row r="318" spans="1:74" ht="13.5" x14ac:dyDescent="0.7">
      <c r="A318" s="77"/>
      <c r="B318" s="77"/>
      <c r="C318" s="77"/>
      <c r="D318" s="77"/>
      <c r="E318" s="77"/>
      <c r="F318" s="77"/>
      <c r="G318" s="77"/>
      <c r="H318" s="77"/>
      <c r="I318" s="77"/>
      <c r="J318" s="77"/>
      <c r="K318" s="77"/>
      <c r="L318" s="77"/>
      <c r="M318" s="77"/>
      <c r="N318" s="77"/>
      <c r="O318" s="77"/>
      <c r="P318" s="77"/>
      <c r="Q318" s="77"/>
      <c r="R318" s="77"/>
      <c r="S318" s="77"/>
      <c r="T318" s="77"/>
      <c r="U318" s="77"/>
      <c r="V318" s="77"/>
      <c r="W318" s="77"/>
      <c r="X318" s="77"/>
      <c r="Y318" s="77"/>
      <c r="Z318" s="77"/>
      <c r="AA318" s="77"/>
      <c r="AB318" s="77"/>
      <c r="AC318" s="77"/>
      <c r="AD318" s="77"/>
      <c r="AE318" s="77"/>
      <c r="AF318" s="77"/>
      <c r="AG318" s="77"/>
      <c r="AH318" s="77"/>
      <c r="AI318" s="77"/>
      <c r="AJ318" s="77"/>
      <c r="AK318" s="77"/>
      <c r="AL318" s="77"/>
      <c r="AM318" s="77"/>
      <c r="AN318" s="77"/>
      <c r="AO318" s="77"/>
      <c r="AP318" s="77"/>
      <c r="AQ318" s="77"/>
      <c r="AR318" s="77"/>
      <c r="AS318" s="77"/>
      <c r="AT318" s="77"/>
      <c r="AU318" s="77"/>
      <c r="AV318" s="77"/>
      <c r="AW318" s="77"/>
      <c r="AX318" s="77"/>
      <c r="AY318" s="77"/>
      <c r="AZ318" s="77"/>
      <c r="BA318" s="77"/>
      <c r="BB318" s="77"/>
      <c r="BC318" s="77"/>
      <c r="BD318" s="77"/>
      <c r="BE318" s="77"/>
      <c r="BF318" s="77"/>
      <c r="BG318" s="77"/>
      <c r="BH318" s="77"/>
      <c r="BI318" s="77"/>
      <c r="BJ318" s="77"/>
      <c r="BK318" s="77"/>
      <c r="BL318" s="77"/>
      <c r="BM318" s="77"/>
      <c r="BN318" s="77"/>
      <c r="BO318" s="77"/>
      <c r="BP318" s="77"/>
      <c r="BQ318" s="77"/>
      <c r="BR318" s="77"/>
      <c r="BS318" s="77"/>
      <c r="BT318" s="77"/>
      <c r="BU318" s="77"/>
      <c r="BV318" s="77"/>
    </row>
    <row r="319" spans="1:74" ht="13.5" x14ac:dyDescent="0.7">
      <c r="A319" s="77"/>
      <c r="B319" s="77"/>
      <c r="C319" s="77"/>
      <c r="D319" s="77"/>
      <c r="E319" s="77"/>
      <c r="F319" s="77"/>
      <c r="G319" s="77"/>
      <c r="H319" s="77"/>
      <c r="I319" s="77"/>
      <c r="J319" s="77"/>
      <c r="K319" s="77"/>
      <c r="L319" s="77"/>
      <c r="M319" s="77"/>
      <c r="N319" s="77"/>
      <c r="O319" s="77"/>
      <c r="P319" s="77"/>
      <c r="Q319" s="77"/>
      <c r="R319" s="77"/>
      <c r="S319" s="77"/>
      <c r="T319" s="77"/>
      <c r="U319" s="77"/>
      <c r="V319" s="77"/>
      <c r="W319" s="77"/>
      <c r="X319" s="77"/>
      <c r="Y319" s="77"/>
      <c r="Z319" s="77"/>
      <c r="AA319" s="77"/>
      <c r="AB319" s="77"/>
      <c r="AC319" s="77"/>
      <c r="AD319" s="77"/>
      <c r="AE319" s="77"/>
      <c r="AF319" s="77"/>
      <c r="AG319" s="77"/>
      <c r="AH319" s="77"/>
      <c r="AI319" s="77"/>
      <c r="AJ319" s="77"/>
      <c r="AK319" s="77"/>
      <c r="AL319" s="77"/>
      <c r="AM319" s="77"/>
      <c r="AN319" s="77"/>
      <c r="AO319" s="77"/>
      <c r="AP319" s="77"/>
      <c r="AQ319" s="77"/>
      <c r="AR319" s="77"/>
      <c r="AS319" s="77"/>
      <c r="AT319" s="77"/>
      <c r="AU319" s="77"/>
      <c r="AV319" s="77"/>
      <c r="AW319" s="77"/>
      <c r="AX319" s="77"/>
      <c r="AY319" s="77"/>
      <c r="AZ319" s="77"/>
      <c r="BA319" s="77"/>
      <c r="BB319" s="77"/>
      <c r="BC319" s="77"/>
      <c r="BD319" s="77"/>
      <c r="BE319" s="77"/>
      <c r="BF319" s="77"/>
      <c r="BG319" s="77"/>
      <c r="BH319" s="77"/>
      <c r="BI319" s="77"/>
      <c r="BJ319" s="77"/>
      <c r="BK319" s="77"/>
      <c r="BL319" s="77"/>
      <c r="BM319" s="77"/>
      <c r="BN319" s="77"/>
      <c r="BO319" s="77"/>
      <c r="BP319" s="77"/>
      <c r="BQ319" s="77"/>
      <c r="BR319" s="77"/>
      <c r="BS319" s="77"/>
      <c r="BT319" s="77"/>
      <c r="BU319" s="77"/>
      <c r="BV319" s="77"/>
    </row>
    <row r="320" spans="1:74" ht="13.5" x14ac:dyDescent="0.7">
      <c r="A320" s="77"/>
      <c r="B320" s="77"/>
      <c r="C320" s="77"/>
      <c r="D320" s="77"/>
      <c r="E320" s="77"/>
      <c r="F320" s="77"/>
      <c r="G320" s="77"/>
      <c r="H320" s="77"/>
      <c r="I320" s="77"/>
      <c r="J320" s="77"/>
      <c r="K320" s="77"/>
      <c r="L320" s="77"/>
      <c r="M320" s="77"/>
      <c r="N320" s="77"/>
      <c r="O320" s="77"/>
      <c r="P320" s="77"/>
      <c r="Q320" s="77"/>
      <c r="R320" s="77"/>
      <c r="S320" s="77"/>
      <c r="T320" s="77"/>
      <c r="U320" s="77"/>
      <c r="V320" s="77"/>
      <c r="W320" s="77"/>
      <c r="X320" s="77"/>
      <c r="Y320" s="77"/>
      <c r="Z320" s="77"/>
      <c r="AA320" s="77"/>
      <c r="AB320" s="77"/>
      <c r="AC320" s="77"/>
      <c r="AD320" s="77"/>
      <c r="AE320" s="77"/>
      <c r="AF320" s="77"/>
      <c r="AG320" s="77"/>
      <c r="AH320" s="77"/>
      <c r="AI320" s="77"/>
      <c r="AJ320" s="77"/>
      <c r="AK320" s="77"/>
      <c r="AL320" s="77"/>
      <c r="AM320" s="77"/>
      <c r="AN320" s="77"/>
      <c r="AO320" s="77"/>
      <c r="AP320" s="77"/>
      <c r="AQ320" s="77"/>
      <c r="AR320" s="77"/>
      <c r="AS320" s="77"/>
      <c r="AT320" s="77"/>
      <c r="AU320" s="77"/>
      <c r="AV320" s="77"/>
      <c r="AW320" s="77"/>
      <c r="AX320" s="77"/>
      <c r="AY320" s="77"/>
      <c r="AZ320" s="77"/>
      <c r="BA320" s="77"/>
      <c r="BB320" s="77"/>
      <c r="BC320" s="77"/>
      <c r="BD320" s="77"/>
      <c r="BE320" s="77"/>
      <c r="BF320" s="77"/>
      <c r="BG320" s="77"/>
      <c r="BH320" s="77"/>
      <c r="BI320" s="77"/>
      <c r="BJ320" s="77"/>
      <c r="BK320" s="77"/>
      <c r="BL320" s="77"/>
      <c r="BM320" s="77"/>
      <c r="BN320" s="77"/>
      <c r="BO320" s="77"/>
      <c r="BP320" s="77"/>
      <c r="BQ320" s="77"/>
      <c r="BR320" s="77"/>
      <c r="BS320" s="77"/>
      <c r="BT320" s="77"/>
      <c r="BU320" s="77"/>
      <c r="BV320" s="77"/>
    </row>
    <row r="321" spans="1:74" ht="13.5" x14ac:dyDescent="0.7">
      <c r="A321" s="77"/>
      <c r="B321" s="77"/>
      <c r="C321" s="77"/>
      <c r="D321" s="77"/>
      <c r="E321" s="77"/>
      <c r="F321" s="77"/>
      <c r="G321" s="77"/>
      <c r="H321" s="77"/>
      <c r="I321" s="77"/>
      <c r="J321" s="77"/>
      <c r="K321" s="77"/>
      <c r="L321" s="77"/>
      <c r="M321" s="77"/>
      <c r="N321" s="77"/>
      <c r="O321" s="77"/>
      <c r="P321" s="77"/>
      <c r="Q321" s="77"/>
      <c r="R321" s="77"/>
      <c r="S321" s="77"/>
      <c r="T321" s="77"/>
      <c r="U321" s="77"/>
      <c r="V321" s="77"/>
      <c r="W321" s="77"/>
      <c r="X321" s="77"/>
      <c r="Y321" s="77"/>
      <c r="Z321" s="77"/>
      <c r="AA321" s="77"/>
      <c r="AB321" s="77"/>
      <c r="AC321" s="77"/>
      <c r="AD321" s="77"/>
      <c r="AE321" s="77"/>
      <c r="AF321" s="77"/>
      <c r="AG321" s="77"/>
      <c r="AH321" s="77"/>
      <c r="AI321" s="77"/>
      <c r="AJ321" s="77"/>
      <c r="AK321" s="77"/>
      <c r="AL321" s="77"/>
      <c r="AM321" s="77"/>
      <c r="AN321" s="77"/>
      <c r="AO321" s="77"/>
      <c r="AP321" s="77"/>
      <c r="AQ321" s="77"/>
      <c r="AR321" s="77"/>
      <c r="AS321" s="77"/>
      <c r="AT321" s="77"/>
      <c r="AU321" s="77"/>
      <c r="AV321" s="77"/>
      <c r="AW321" s="77"/>
      <c r="AX321" s="77"/>
      <c r="AY321" s="77"/>
      <c r="AZ321" s="77"/>
      <c r="BA321" s="77"/>
      <c r="BB321" s="77"/>
      <c r="BC321" s="77"/>
      <c r="BD321" s="77"/>
      <c r="BE321" s="77"/>
      <c r="BF321" s="77"/>
      <c r="BG321" s="77"/>
      <c r="BH321" s="77"/>
      <c r="BI321" s="77"/>
      <c r="BJ321" s="77"/>
      <c r="BK321" s="77"/>
      <c r="BL321" s="77"/>
      <c r="BM321" s="77"/>
      <c r="BN321" s="77"/>
      <c r="BO321" s="77"/>
      <c r="BP321" s="77"/>
      <c r="BQ321" s="77"/>
      <c r="BR321" s="77"/>
      <c r="BS321" s="77"/>
      <c r="BT321" s="77"/>
      <c r="BU321" s="77"/>
      <c r="BV321" s="77"/>
    </row>
    <row r="322" spans="1:74" ht="13.5" x14ac:dyDescent="0.7">
      <c r="A322" s="77"/>
      <c r="B322" s="77"/>
      <c r="C322" s="77"/>
      <c r="D322" s="77"/>
      <c r="E322" s="77"/>
      <c r="F322" s="77"/>
      <c r="G322" s="77"/>
      <c r="H322" s="77"/>
      <c r="I322" s="77"/>
      <c r="J322" s="77"/>
      <c r="K322" s="77"/>
      <c r="L322" s="77"/>
      <c r="M322" s="77"/>
      <c r="N322" s="77"/>
      <c r="O322" s="77"/>
      <c r="P322" s="77"/>
      <c r="Q322" s="77"/>
      <c r="R322" s="77"/>
      <c r="S322" s="77"/>
      <c r="T322" s="77"/>
      <c r="U322" s="77"/>
      <c r="V322" s="77"/>
      <c r="W322" s="77"/>
      <c r="X322" s="77"/>
      <c r="Y322" s="77"/>
      <c r="Z322" s="77"/>
      <c r="AA322" s="77"/>
      <c r="AB322" s="77"/>
      <c r="AC322" s="77"/>
      <c r="AD322" s="77"/>
      <c r="AE322" s="77"/>
      <c r="AF322" s="77"/>
      <c r="AG322" s="77"/>
      <c r="AH322" s="77"/>
      <c r="AI322" s="77"/>
      <c r="AJ322" s="77"/>
      <c r="AK322" s="77"/>
      <c r="AL322" s="77"/>
      <c r="AM322" s="77"/>
      <c r="AN322" s="77"/>
      <c r="AO322" s="77"/>
      <c r="AP322" s="77"/>
      <c r="AQ322" s="77"/>
      <c r="AR322" s="77"/>
      <c r="AS322" s="77"/>
      <c r="AT322" s="77"/>
      <c r="AU322" s="77"/>
      <c r="AV322" s="77"/>
      <c r="AW322" s="77"/>
      <c r="AX322" s="77"/>
      <c r="AY322" s="77"/>
      <c r="AZ322" s="77"/>
      <c r="BA322" s="77"/>
      <c r="BB322" s="77"/>
      <c r="BC322" s="77"/>
      <c r="BD322" s="77"/>
      <c r="BE322" s="77"/>
      <c r="BF322" s="77"/>
      <c r="BG322" s="77"/>
      <c r="BH322" s="77"/>
      <c r="BI322" s="77"/>
      <c r="BJ322" s="77"/>
      <c r="BK322" s="77"/>
      <c r="BL322" s="77"/>
      <c r="BM322" s="77"/>
      <c r="BN322" s="77"/>
      <c r="BO322" s="77"/>
      <c r="BP322" s="77"/>
      <c r="BQ322" s="77"/>
      <c r="BR322" s="77"/>
      <c r="BS322" s="77"/>
      <c r="BT322" s="77"/>
      <c r="BU322" s="77"/>
      <c r="BV322" s="77"/>
    </row>
    <row r="323" spans="1:74" ht="13.5" x14ac:dyDescent="0.7">
      <c r="A323" s="77"/>
      <c r="B323" s="77"/>
      <c r="C323" s="77"/>
      <c r="D323" s="77"/>
      <c r="E323" s="77"/>
      <c r="F323" s="77"/>
      <c r="G323" s="77"/>
      <c r="H323" s="77"/>
      <c r="I323" s="77"/>
      <c r="J323" s="77"/>
      <c r="K323" s="77"/>
      <c r="L323" s="77"/>
      <c r="M323" s="77"/>
      <c r="N323" s="77"/>
      <c r="O323" s="77"/>
      <c r="P323" s="77"/>
      <c r="Q323" s="77"/>
      <c r="R323" s="77"/>
      <c r="S323" s="77"/>
      <c r="T323" s="77"/>
      <c r="U323" s="77"/>
      <c r="V323" s="77"/>
      <c r="W323" s="77"/>
      <c r="X323" s="77"/>
      <c r="Y323" s="77"/>
      <c r="Z323" s="77"/>
      <c r="AA323" s="77"/>
      <c r="AB323" s="77"/>
      <c r="AC323" s="77"/>
      <c r="AD323" s="77"/>
      <c r="AE323" s="77"/>
      <c r="AF323" s="77"/>
      <c r="AG323" s="77"/>
      <c r="AH323" s="77"/>
      <c r="AI323" s="77"/>
      <c r="AJ323" s="77"/>
      <c r="AK323" s="77"/>
      <c r="AL323" s="77"/>
      <c r="AM323" s="77"/>
      <c r="AN323" s="77"/>
      <c r="AO323" s="77"/>
      <c r="AP323" s="77"/>
      <c r="AQ323" s="77"/>
      <c r="AR323" s="77"/>
      <c r="AS323" s="77"/>
      <c r="AT323" s="77"/>
      <c r="AU323" s="77"/>
      <c r="AV323" s="77"/>
      <c r="AW323" s="77"/>
      <c r="AX323" s="77"/>
      <c r="AY323" s="77"/>
      <c r="AZ323" s="77"/>
      <c r="BA323" s="77"/>
      <c r="BB323" s="77"/>
      <c r="BC323" s="77"/>
      <c r="BD323" s="77"/>
      <c r="BE323" s="77"/>
      <c r="BF323" s="77"/>
      <c r="BG323" s="77"/>
      <c r="BH323" s="77"/>
      <c r="BI323" s="77"/>
      <c r="BJ323" s="77"/>
      <c r="BK323" s="77"/>
      <c r="BL323" s="77"/>
      <c r="BM323" s="77"/>
      <c r="BN323" s="77"/>
      <c r="BO323" s="77"/>
      <c r="BP323" s="77"/>
      <c r="BQ323" s="77"/>
      <c r="BR323" s="77"/>
      <c r="BS323" s="77"/>
      <c r="BT323" s="77"/>
      <c r="BU323" s="77"/>
      <c r="BV323" s="77"/>
    </row>
    <row r="324" spans="1:74" ht="13.5" x14ac:dyDescent="0.7">
      <c r="A324" s="77"/>
      <c r="B324" s="77"/>
      <c r="C324" s="77"/>
      <c r="D324" s="77"/>
      <c r="E324" s="77"/>
      <c r="F324" s="77"/>
      <c r="G324" s="77"/>
      <c r="H324" s="77"/>
      <c r="I324" s="77"/>
      <c r="J324" s="77"/>
      <c r="K324" s="77"/>
      <c r="L324" s="77"/>
      <c r="M324" s="77"/>
      <c r="N324" s="77"/>
      <c r="O324" s="77"/>
      <c r="P324" s="77"/>
      <c r="Q324" s="77"/>
      <c r="R324" s="77"/>
      <c r="S324" s="77"/>
      <c r="T324" s="77"/>
      <c r="U324" s="77"/>
      <c r="V324" s="77"/>
      <c r="W324" s="77"/>
      <c r="X324" s="77"/>
      <c r="Y324" s="77"/>
      <c r="Z324" s="77"/>
      <c r="AA324" s="77"/>
      <c r="AB324" s="77"/>
      <c r="AC324" s="77"/>
      <c r="AD324" s="77"/>
      <c r="AE324" s="77"/>
      <c r="AF324" s="77"/>
      <c r="AG324" s="77"/>
      <c r="AH324" s="77"/>
      <c r="AI324" s="77"/>
      <c r="AJ324" s="77"/>
      <c r="AK324" s="77"/>
      <c r="AL324" s="77"/>
      <c r="AM324" s="77"/>
      <c r="AN324" s="77"/>
      <c r="AO324" s="77"/>
      <c r="AP324" s="77"/>
      <c r="AQ324" s="77"/>
      <c r="AR324" s="77"/>
      <c r="AS324" s="77"/>
      <c r="AT324" s="77"/>
      <c r="AU324" s="77"/>
      <c r="AV324" s="77"/>
      <c r="AW324" s="77"/>
      <c r="AX324" s="77"/>
      <c r="AY324" s="77"/>
      <c r="AZ324" s="77"/>
      <c r="BA324" s="77"/>
      <c r="BB324" s="77"/>
      <c r="BC324" s="77"/>
      <c r="BD324" s="77"/>
      <c r="BE324" s="77"/>
      <c r="BF324" s="77"/>
      <c r="BG324" s="77"/>
      <c r="BH324" s="77"/>
      <c r="BI324" s="77"/>
      <c r="BJ324" s="77"/>
      <c r="BK324" s="77"/>
      <c r="BL324" s="77"/>
      <c r="BM324" s="77"/>
      <c r="BN324" s="77"/>
      <c r="BO324" s="77"/>
      <c r="BP324" s="77"/>
      <c r="BQ324" s="77"/>
      <c r="BR324" s="77"/>
      <c r="BS324" s="77"/>
      <c r="BT324" s="77"/>
      <c r="BU324" s="77"/>
      <c r="BV324" s="77"/>
    </row>
    <row r="325" spans="1:74" ht="13.5" x14ac:dyDescent="0.7">
      <c r="A325" s="77"/>
      <c r="B325" s="77"/>
      <c r="C325" s="77"/>
      <c r="D325" s="77"/>
      <c r="E325" s="77"/>
      <c r="F325" s="77"/>
      <c r="G325" s="77"/>
      <c r="H325" s="77"/>
      <c r="I325" s="77"/>
      <c r="J325" s="77"/>
      <c r="K325" s="77"/>
      <c r="L325" s="77"/>
      <c r="M325" s="77"/>
      <c r="N325" s="77"/>
      <c r="O325" s="77"/>
      <c r="P325" s="77"/>
      <c r="Q325" s="77"/>
      <c r="R325" s="77"/>
      <c r="S325" s="77"/>
      <c r="T325" s="77"/>
      <c r="U325" s="77"/>
      <c r="V325" s="77"/>
      <c r="W325" s="77"/>
      <c r="X325" s="77"/>
      <c r="Y325" s="77"/>
      <c r="Z325" s="77"/>
      <c r="AA325" s="77"/>
      <c r="AB325" s="77"/>
      <c r="AC325" s="77"/>
      <c r="AD325" s="77"/>
      <c r="AE325" s="77"/>
      <c r="AF325" s="77"/>
      <c r="AG325" s="77"/>
      <c r="AH325" s="77"/>
      <c r="AI325" s="77"/>
      <c r="AJ325" s="77"/>
      <c r="AK325" s="77"/>
      <c r="AL325" s="77"/>
      <c r="AM325" s="77"/>
      <c r="AN325" s="77"/>
      <c r="AO325" s="77"/>
      <c r="AP325" s="77"/>
      <c r="AQ325" s="77"/>
      <c r="AR325" s="77"/>
      <c r="AS325" s="77"/>
      <c r="AT325" s="77"/>
      <c r="AU325" s="77"/>
      <c r="AV325" s="77"/>
      <c r="AW325" s="77"/>
      <c r="AX325" s="77"/>
      <c r="AY325" s="77"/>
      <c r="AZ325" s="77"/>
      <c r="BA325" s="77"/>
      <c r="BB325" s="77"/>
      <c r="BC325" s="77"/>
      <c r="BD325" s="77"/>
      <c r="BE325" s="77"/>
      <c r="BF325" s="77"/>
      <c r="BG325" s="77"/>
      <c r="BH325" s="77"/>
      <c r="BI325" s="77"/>
      <c r="BJ325" s="77"/>
      <c r="BK325" s="77"/>
      <c r="BL325" s="77"/>
      <c r="BM325" s="77"/>
      <c r="BN325" s="77"/>
      <c r="BO325" s="77"/>
      <c r="BP325" s="77"/>
      <c r="BQ325" s="77"/>
      <c r="BR325" s="77"/>
      <c r="BS325" s="77"/>
      <c r="BT325" s="77"/>
      <c r="BU325" s="77"/>
      <c r="BV325" s="77"/>
    </row>
    <row r="326" spans="1:74" ht="13.5" x14ac:dyDescent="0.7">
      <c r="A326" s="77"/>
      <c r="B326" s="77"/>
      <c r="C326" s="77"/>
      <c r="D326" s="77"/>
      <c r="E326" s="77"/>
      <c r="F326" s="77"/>
      <c r="G326" s="77"/>
      <c r="H326" s="77"/>
      <c r="I326" s="77"/>
      <c r="J326" s="77"/>
      <c r="K326" s="77"/>
      <c r="L326" s="77"/>
      <c r="M326" s="77"/>
      <c r="N326" s="77"/>
      <c r="O326" s="77"/>
      <c r="P326" s="77"/>
      <c r="Q326" s="77"/>
      <c r="R326" s="77"/>
      <c r="S326" s="77"/>
      <c r="T326" s="77"/>
      <c r="U326" s="77"/>
      <c r="V326" s="77"/>
      <c r="W326" s="77"/>
      <c r="X326" s="77"/>
      <c r="Y326" s="77"/>
      <c r="Z326" s="77"/>
      <c r="AA326" s="77"/>
      <c r="AB326" s="77"/>
      <c r="AC326" s="77"/>
      <c r="AD326" s="77"/>
      <c r="AE326" s="77"/>
      <c r="AF326" s="77"/>
      <c r="AG326" s="77"/>
      <c r="AH326" s="77"/>
      <c r="AI326" s="77"/>
      <c r="AJ326" s="77"/>
      <c r="AK326" s="77"/>
      <c r="AL326" s="77"/>
      <c r="AM326" s="77"/>
      <c r="AN326" s="77"/>
      <c r="AO326" s="77"/>
      <c r="AP326" s="77"/>
      <c r="AQ326" s="77"/>
      <c r="AR326" s="77"/>
      <c r="AS326" s="77"/>
      <c r="AT326" s="77"/>
      <c r="AU326" s="77"/>
      <c r="AV326" s="77"/>
      <c r="AW326" s="77"/>
      <c r="AX326" s="77"/>
      <c r="AY326" s="77"/>
      <c r="AZ326" s="77"/>
      <c r="BA326" s="77"/>
      <c r="BB326" s="77"/>
      <c r="BC326" s="77"/>
      <c r="BD326" s="77"/>
      <c r="BE326" s="77"/>
      <c r="BF326" s="77"/>
      <c r="BG326" s="77"/>
      <c r="BH326" s="77"/>
      <c r="BI326" s="77"/>
      <c r="BJ326" s="77"/>
      <c r="BK326" s="77"/>
      <c r="BL326" s="77"/>
      <c r="BM326" s="77"/>
      <c r="BN326" s="77"/>
      <c r="BO326" s="77"/>
      <c r="BP326" s="77"/>
      <c r="BQ326" s="77"/>
      <c r="BR326" s="77"/>
      <c r="BS326" s="77"/>
      <c r="BT326" s="77"/>
      <c r="BU326" s="77"/>
      <c r="BV326" s="77"/>
    </row>
    <row r="327" spans="1:74" ht="13.5" x14ac:dyDescent="0.7">
      <c r="A327" s="77"/>
      <c r="B327" s="77"/>
      <c r="C327" s="77"/>
      <c r="D327" s="77"/>
      <c r="E327" s="77"/>
      <c r="F327" s="77"/>
      <c r="G327" s="77"/>
      <c r="H327" s="77"/>
      <c r="I327" s="77"/>
      <c r="J327" s="77"/>
      <c r="K327" s="77"/>
      <c r="L327" s="77"/>
      <c r="M327" s="77"/>
      <c r="N327" s="77"/>
      <c r="O327" s="77"/>
      <c r="P327" s="77"/>
      <c r="Q327" s="77"/>
      <c r="R327" s="77"/>
      <c r="S327" s="77"/>
      <c r="T327" s="77"/>
      <c r="U327" s="77"/>
      <c r="V327" s="77"/>
      <c r="W327" s="77"/>
      <c r="X327" s="77"/>
      <c r="Y327" s="77"/>
      <c r="Z327" s="77"/>
      <c r="AA327" s="77"/>
      <c r="AB327" s="77"/>
      <c r="AC327" s="77"/>
      <c r="AD327" s="77"/>
      <c r="AE327" s="77"/>
      <c r="AF327" s="77"/>
      <c r="AG327" s="77"/>
      <c r="AH327" s="77"/>
      <c r="AI327" s="77"/>
      <c r="AJ327" s="77"/>
      <c r="AK327" s="77"/>
      <c r="AL327" s="77"/>
      <c r="AM327" s="77"/>
      <c r="AN327" s="77"/>
      <c r="AO327" s="77"/>
      <c r="AP327" s="77"/>
      <c r="AQ327" s="77"/>
      <c r="AR327" s="77"/>
      <c r="AS327" s="77"/>
      <c r="AT327" s="77"/>
      <c r="AU327" s="77"/>
      <c r="AV327" s="77"/>
      <c r="AW327" s="77"/>
      <c r="AX327" s="77"/>
      <c r="AY327" s="77"/>
      <c r="AZ327" s="77"/>
      <c r="BA327" s="77"/>
      <c r="BB327" s="77"/>
      <c r="BC327" s="77"/>
      <c r="BD327" s="77"/>
      <c r="BE327" s="77"/>
      <c r="BF327" s="77"/>
      <c r="BG327" s="77"/>
      <c r="BH327" s="77"/>
      <c r="BI327" s="77"/>
      <c r="BJ327" s="77"/>
      <c r="BK327" s="77"/>
      <c r="BL327" s="77"/>
      <c r="BM327" s="77"/>
      <c r="BN327" s="77"/>
      <c r="BO327" s="77"/>
      <c r="BP327" s="77"/>
      <c r="BQ327" s="77"/>
      <c r="BR327" s="77"/>
      <c r="BS327" s="77"/>
      <c r="BT327" s="77"/>
      <c r="BU327" s="77"/>
      <c r="BV327" s="77"/>
    </row>
    <row r="328" spans="1:74" ht="13.5" x14ac:dyDescent="0.7">
      <c r="A328" s="77"/>
      <c r="B328" s="77"/>
      <c r="C328" s="77"/>
      <c r="D328" s="77"/>
      <c r="E328" s="77"/>
      <c r="F328" s="77"/>
      <c r="G328" s="77"/>
      <c r="H328" s="77"/>
      <c r="I328" s="77"/>
      <c r="J328" s="77"/>
      <c r="K328" s="77"/>
      <c r="L328" s="77"/>
      <c r="M328" s="77"/>
      <c r="N328" s="77"/>
      <c r="O328" s="77"/>
      <c r="P328" s="77"/>
      <c r="Q328" s="77"/>
      <c r="R328" s="77"/>
      <c r="S328" s="77"/>
      <c r="T328" s="77"/>
      <c r="U328" s="77"/>
      <c r="V328" s="77"/>
      <c r="W328" s="77"/>
      <c r="X328" s="77"/>
      <c r="Y328" s="77"/>
      <c r="Z328" s="77"/>
      <c r="AA328" s="77"/>
      <c r="AB328" s="77"/>
      <c r="AC328" s="77"/>
      <c r="AD328" s="77"/>
      <c r="AE328" s="77"/>
      <c r="AF328" s="77"/>
      <c r="AG328" s="77"/>
      <c r="AH328" s="77"/>
      <c r="AI328" s="77"/>
      <c r="AJ328" s="77"/>
      <c r="AK328" s="77"/>
      <c r="AL328" s="77"/>
      <c r="AM328" s="77"/>
      <c r="AN328" s="77"/>
      <c r="AO328" s="77"/>
      <c r="AP328" s="77"/>
      <c r="AQ328" s="77"/>
      <c r="AR328" s="77"/>
      <c r="AS328" s="77"/>
      <c r="AT328" s="77"/>
      <c r="AU328" s="77"/>
      <c r="AV328" s="77"/>
      <c r="AW328" s="77"/>
      <c r="AX328" s="77"/>
      <c r="AY328" s="77"/>
      <c r="AZ328" s="77"/>
      <c r="BA328" s="77"/>
      <c r="BB328" s="77"/>
      <c r="BC328" s="77"/>
      <c r="BD328" s="77"/>
      <c r="BE328" s="77"/>
      <c r="BF328" s="77"/>
      <c r="BG328" s="77"/>
      <c r="BH328" s="77"/>
      <c r="BI328" s="77"/>
      <c r="BJ328" s="77"/>
      <c r="BK328" s="77"/>
      <c r="BL328" s="77"/>
      <c r="BM328" s="77"/>
      <c r="BN328" s="77"/>
      <c r="BO328" s="77"/>
      <c r="BP328" s="77"/>
      <c r="BQ328" s="77"/>
      <c r="BR328" s="77"/>
      <c r="BS328" s="77"/>
      <c r="BT328" s="77"/>
      <c r="BU328" s="77"/>
      <c r="BV328" s="77"/>
    </row>
    <row r="329" spans="1:74" ht="13.5" x14ac:dyDescent="0.7">
      <c r="A329" s="77"/>
      <c r="B329" s="77"/>
      <c r="C329" s="77"/>
      <c r="D329" s="77"/>
      <c r="E329" s="77"/>
      <c r="F329" s="77"/>
      <c r="G329" s="77"/>
      <c r="H329" s="77"/>
      <c r="I329" s="77"/>
      <c r="J329" s="77"/>
      <c r="K329" s="77"/>
      <c r="L329" s="77"/>
      <c r="M329" s="77"/>
      <c r="N329" s="77"/>
      <c r="O329" s="77"/>
      <c r="P329" s="77"/>
      <c r="Q329" s="77"/>
      <c r="R329" s="77"/>
      <c r="S329" s="77"/>
      <c r="T329" s="77"/>
      <c r="U329" s="77"/>
      <c r="V329" s="77"/>
      <c r="W329" s="77"/>
      <c r="X329" s="77"/>
      <c r="Y329" s="77"/>
      <c r="Z329" s="77"/>
      <c r="AA329" s="77"/>
      <c r="AB329" s="77"/>
      <c r="AC329" s="77"/>
      <c r="AD329" s="77"/>
      <c r="AE329" s="77"/>
      <c r="AF329" s="77"/>
      <c r="AG329" s="77"/>
      <c r="AH329" s="77"/>
      <c r="AI329" s="77"/>
      <c r="AJ329" s="77"/>
      <c r="AK329" s="77"/>
      <c r="AL329" s="77"/>
      <c r="AM329" s="77"/>
      <c r="AN329" s="77"/>
      <c r="AO329" s="77"/>
      <c r="AP329" s="77"/>
      <c r="AQ329" s="77"/>
      <c r="AR329" s="77"/>
      <c r="AS329" s="77"/>
      <c r="AT329" s="77"/>
      <c r="AU329" s="77"/>
      <c r="AV329" s="77"/>
      <c r="AW329" s="77"/>
      <c r="AX329" s="77"/>
      <c r="AY329" s="77"/>
      <c r="AZ329" s="77"/>
      <c r="BA329" s="77"/>
      <c r="BB329" s="77"/>
      <c r="BC329" s="77"/>
      <c r="BD329" s="77"/>
      <c r="BE329" s="77"/>
      <c r="BF329" s="77"/>
      <c r="BG329" s="77"/>
      <c r="BH329" s="77"/>
      <c r="BI329" s="77"/>
      <c r="BJ329" s="77"/>
      <c r="BK329" s="77"/>
      <c r="BL329" s="77"/>
      <c r="BM329" s="77"/>
      <c r="BN329" s="77"/>
      <c r="BO329" s="77"/>
      <c r="BP329" s="77"/>
      <c r="BQ329" s="77"/>
      <c r="BR329" s="77"/>
      <c r="BS329" s="77"/>
      <c r="BT329" s="77"/>
      <c r="BU329" s="77"/>
      <c r="BV329" s="77"/>
    </row>
    <row r="330" spans="1:74" ht="13.5" x14ac:dyDescent="0.7">
      <c r="A330" s="77"/>
      <c r="B330" s="77"/>
      <c r="C330" s="77"/>
      <c r="D330" s="77"/>
      <c r="E330" s="77"/>
      <c r="F330" s="77"/>
      <c r="G330" s="77"/>
      <c r="H330" s="77"/>
      <c r="I330" s="77"/>
      <c r="J330" s="77"/>
      <c r="K330" s="77"/>
      <c r="L330" s="77"/>
      <c r="M330" s="77"/>
      <c r="N330" s="77"/>
      <c r="O330" s="77"/>
      <c r="P330" s="77"/>
      <c r="Q330" s="77"/>
      <c r="R330" s="77"/>
      <c r="S330" s="77"/>
      <c r="T330" s="77"/>
      <c r="U330" s="77"/>
      <c r="V330" s="77"/>
      <c r="W330" s="77"/>
      <c r="X330" s="77"/>
      <c r="Y330" s="77"/>
      <c r="Z330" s="77"/>
      <c r="AA330" s="77"/>
      <c r="AB330" s="77"/>
      <c r="AC330" s="77"/>
      <c r="AD330" s="77"/>
      <c r="AE330" s="77"/>
      <c r="AF330" s="77"/>
      <c r="AG330" s="77"/>
      <c r="AH330" s="77"/>
      <c r="AI330" s="77"/>
      <c r="AJ330" s="77"/>
      <c r="AK330" s="77"/>
      <c r="AL330" s="77"/>
      <c r="AM330" s="77"/>
      <c r="AN330" s="77"/>
      <c r="AO330" s="77"/>
      <c r="AP330" s="77"/>
      <c r="AQ330" s="77"/>
      <c r="AR330" s="77"/>
      <c r="AS330" s="77"/>
      <c r="AT330" s="77"/>
      <c r="AU330" s="77"/>
      <c r="AV330" s="77"/>
      <c r="AW330" s="77"/>
      <c r="AX330" s="77"/>
      <c r="AY330" s="77"/>
      <c r="AZ330" s="77"/>
      <c r="BA330" s="77"/>
      <c r="BB330" s="77"/>
      <c r="BC330" s="77"/>
      <c r="BD330" s="77"/>
      <c r="BE330" s="77"/>
      <c r="BF330" s="77"/>
      <c r="BG330" s="77"/>
      <c r="BH330" s="77"/>
      <c r="BI330" s="77"/>
      <c r="BJ330" s="77"/>
      <c r="BK330" s="77"/>
      <c r="BL330" s="77"/>
      <c r="BM330" s="77"/>
      <c r="BN330" s="77"/>
      <c r="BO330" s="77"/>
      <c r="BP330" s="77"/>
      <c r="BQ330" s="77"/>
      <c r="BR330" s="77"/>
      <c r="BS330" s="77"/>
      <c r="BT330" s="77"/>
      <c r="BU330" s="77"/>
      <c r="BV330" s="77"/>
    </row>
    <row r="331" spans="1:74" ht="13.5" x14ac:dyDescent="0.7">
      <c r="A331" s="77"/>
      <c r="B331" s="77"/>
      <c r="C331" s="77"/>
      <c r="D331" s="77"/>
      <c r="E331" s="77"/>
      <c r="F331" s="77"/>
      <c r="G331" s="77"/>
      <c r="H331" s="77"/>
      <c r="I331" s="77"/>
      <c r="J331" s="77"/>
      <c r="K331" s="77"/>
      <c r="L331" s="77"/>
      <c r="M331" s="77"/>
      <c r="N331" s="77"/>
      <c r="O331" s="77"/>
      <c r="P331" s="77"/>
      <c r="Q331" s="77"/>
      <c r="R331" s="77"/>
      <c r="S331" s="77"/>
      <c r="T331" s="77"/>
      <c r="U331" s="77"/>
      <c r="V331" s="77"/>
      <c r="W331" s="77"/>
      <c r="X331" s="77"/>
      <c r="Y331" s="77"/>
      <c r="Z331" s="77"/>
      <c r="AA331" s="77"/>
      <c r="AB331" s="77"/>
      <c r="AC331" s="77"/>
      <c r="AD331" s="77"/>
      <c r="AE331" s="77"/>
      <c r="AF331" s="77"/>
      <c r="AG331" s="77"/>
      <c r="AH331" s="77"/>
      <c r="AI331" s="77"/>
      <c r="AJ331" s="77"/>
      <c r="AK331" s="77"/>
      <c r="AL331" s="77"/>
      <c r="AM331" s="77"/>
      <c r="AN331" s="77"/>
      <c r="AO331" s="77"/>
      <c r="AP331" s="77"/>
      <c r="AQ331" s="77"/>
      <c r="AR331" s="77"/>
      <c r="AS331" s="77"/>
      <c r="AT331" s="77"/>
      <c r="AU331" s="77"/>
      <c r="AV331" s="77"/>
      <c r="AW331" s="77"/>
      <c r="AX331" s="77"/>
      <c r="AY331" s="77"/>
      <c r="AZ331" s="77"/>
      <c r="BA331" s="77"/>
      <c r="BB331" s="77"/>
      <c r="BC331" s="77"/>
      <c r="BD331" s="77"/>
      <c r="BE331" s="77"/>
      <c r="BF331" s="77"/>
      <c r="BG331" s="77"/>
      <c r="BH331" s="77"/>
      <c r="BI331" s="77"/>
      <c r="BJ331" s="77"/>
      <c r="BK331" s="77"/>
      <c r="BL331" s="77"/>
      <c r="BM331" s="77"/>
      <c r="BN331" s="77"/>
      <c r="BO331" s="77"/>
      <c r="BP331" s="77"/>
      <c r="BQ331" s="77"/>
      <c r="BR331" s="77"/>
      <c r="BS331" s="77"/>
      <c r="BT331" s="77"/>
      <c r="BU331" s="77"/>
      <c r="BV331" s="77"/>
    </row>
    <row r="332" spans="1:74" ht="13.5" x14ac:dyDescent="0.7">
      <c r="A332" s="77"/>
      <c r="B332" s="77"/>
      <c r="C332" s="77"/>
      <c r="D332" s="77"/>
      <c r="E332" s="77"/>
      <c r="F332" s="77"/>
      <c r="G332" s="77"/>
      <c r="H332" s="77"/>
      <c r="I332" s="77"/>
      <c r="J332" s="77"/>
      <c r="K332" s="77"/>
      <c r="L332" s="77"/>
      <c r="M332" s="77"/>
      <c r="N332" s="77"/>
      <c r="O332" s="77"/>
      <c r="P332" s="77"/>
      <c r="Q332" s="77"/>
      <c r="R332" s="77"/>
      <c r="S332" s="77"/>
      <c r="T332" s="77"/>
      <c r="U332" s="77"/>
      <c r="V332" s="77"/>
      <c r="W332" s="77"/>
      <c r="X332" s="77"/>
      <c r="Y332" s="77"/>
      <c r="Z332" s="77"/>
      <c r="AA332" s="77"/>
      <c r="AB332" s="77"/>
      <c r="AC332" s="77"/>
      <c r="AD332" s="77"/>
      <c r="AE332" s="77"/>
      <c r="AF332" s="77"/>
      <c r="AG332" s="77"/>
      <c r="AH332" s="77"/>
      <c r="AI332" s="77"/>
      <c r="AJ332" s="77"/>
      <c r="AK332" s="77"/>
      <c r="AL332" s="77"/>
      <c r="AM332" s="77"/>
      <c r="AN332" s="77"/>
      <c r="AO332" s="77"/>
      <c r="AP332" s="77"/>
      <c r="AQ332" s="77"/>
      <c r="AR332" s="77"/>
      <c r="AS332" s="77"/>
      <c r="AT332" s="77"/>
      <c r="AU332" s="77"/>
      <c r="AV332" s="77"/>
      <c r="AW332" s="77"/>
      <c r="AX332" s="77"/>
      <c r="AY332" s="77"/>
      <c r="AZ332" s="77"/>
      <c r="BA332" s="77"/>
      <c r="BB332" s="77"/>
      <c r="BC332" s="77"/>
      <c r="BD332" s="77"/>
      <c r="BE332" s="77"/>
      <c r="BF332" s="77"/>
      <c r="BG332" s="77"/>
      <c r="BH332" s="77"/>
      <c r="BI332" s="77"/>
      <c r="BJ332" s="77"/>
      <c r="BK332" s="77"/>
      <c r="BL332" s="77"/>
      <c r="BM332" s="77"/>
      <c r="BN332" s="77"/>
      <c r="BO332" s="77"/>
      <c r="BP332" s="77"/>
      <c r="BQ332" s="77"/>
      <c r="BR332" s="77"/>
      <c r="BS332" s="77"/>
      <c r="BT332" s="77"/>
      <c r="BU332" s="77"/>
      <c r="BV332" s="77"/>
    </row>
    <row r="333" spans="1:74" ht="13.5" x14ac:dyDescent="0.7">
      <c r="A333" s="77"/>
      <c r="B333" s="77"/>
      <c r="C333" s="77"/>
      <c r="D333" s="77"/>
      <c r="E333" s="77"/>
      <c r="F333" s="77"/>
      <c r="G333" s="77"/>
      <c r="H333" s="77"/>
      <c r="I333" s="77"/>
      <c r="J333" s="77"/>
      <c r="K333" s="77"/>
      <c r="L333" s="77"/>
      <c r="M333" s="77"/>
      <c r="N333" s="77"/>
      <c r="O333" s="77"/>
      <c r="P333" s="77"/>
      <c r="Q333" s="77"/>
      <c r="R333" s="77"/>
      <c r="S333" s="77"/>
      <c r="T333" s="77"/>
      <c r="U333" s="77"/>
      <c r="V333" s="77"/>
      <c r="W333" s="77"/>
      <c r="X333" s="77"/>
      <c r="Y333" s="77"/>
      <c r="Z333" s="77"/>
      <c r="AA333" s="77"/>
      <c r="AB333" s="77"/>
      <c r="AC333" s="77"/>
      <c r="AD333" s="77"/>
      <c r="AE333" s="77"/>
      <c r="AF333" s="77"/>
      <c r="AG333" s="77"/>
      <c r="AH333" s="77"/>
      <c r="AI333" s="77"/>
      <c r="AJ333" s="77"/>
      <c r="AK333" s="77"/>
      <c r="AL333" s="77"/>
      <c r="AM333" s="77"/>
      <c r="AN333" s="77"/>
      <c r="AO333" s="77"/>
      <c r="AP333" s="77"/>
      <c r="AQ333" s="77"/>
      <c r="AR333" s="77"/>
      <c r="AS333" s="77"/>
      <c r="AT333" s="77"/>
      <c r="AU333" s="77"/>
      <c r="AV333" s="77"/>
      <c r="AW333" s="77"/>
      <c r="AX333" s="77"/>
      <c r="AY333" s="77"/>
      <c r="AZ333" s="77"/>
      <c r="BA333" s="77"/>
      <c r="BB333" s="77"/>
      <c r="BC333" s="77"/>
      <c r="BD333" s="77"/>
      <c r="BE333" s="77"/>
      <c r="BF333" s="77"/>
      <c r="BG333" s="77"/>
      <c r="BH333" s="77"/>
      <c r="BI333" s="77"/>
      <c r="BJ333" s="77"/>
      <c r="BK333" s="77"/>
      <c r="BL333" s="77"/>
      <c r="BM333" s="77"/>
      <c r="BN333" s="77"/>
      <c r="BO333" s="77"/>
      <c r="BP333" s="77"/>
      <c r="BQ333" s="77"/>
      <c r="BR333" s="77"/>
      <c r="BS333" s="77"/>
      <c r="BT333" s="77"/>
      <c r="BU333" s="77"/>
      <c r="BV333" s="77"/>
    </row>
    <row r="334" spans="1:74" ht="13.5" x14ac:dyDescent="0.7">
      <c r="A334" s="77"/>
      <c r="B334" s="77"/>
      <c r="C334" s="77"/>
      <c r="D334" s="77"/>
      <c r="E334" s="77"/>
      <c r="F334" s="77"/>
      <c r="G334" s="77"/>
      <c r="H334" s="77"/>
      <c r="I334" s="77"/>
      <c r="J334" s="77"/>
      <c r="K334" s="77"/>
      <c r="L334" s="77"/>
      <c r="M334" s="77"/>
      <c r="N334" s="77"/>
      <c r="O334" s="77"/>
      <c r="P334" s="77"/>
      <c r="Q334" s="77"/>
      <c r="R334" s="77"/>
      <c r="S334" s="77"/>
      <c r="T334" s="77"/>
      <c r="U334" s="77"/>
      <c r="V334" s="77"/>
      <c r="W334" s="77"/>
      <c r="X334" s="77"/>
      <c r="Y334" s="77"/>
      <c r="Z334" s="77"/>
      <c r="AA334" s="77"/>
      <c r="AB334" s="77"/>
      <c r="AC334" s="77"/>
      <c r="AD334" s="77"/>
      <c r="AE334" s="77"/>
      <c r="AF334" s="77"/>
      <c r="AG334" s="77"/>
      <c r="AH334" s="77"/>
      <c r="AI334" s="77"/>
      <c r="AJ334" s="77"/>
      <c r="AK334" s="77"/>
      <c r="AL334" s="77"/>
      <c r="AM334" s="77"/>
      <c r="AN334" s="77"/>
      <c r="AO334" s="77"/>
      <c r="AP334" s="77"/>
      <c r="AQ334" s="77"/>
      <c r="AR334" s="77"/>
      <c r="AS334" s="77"/>
      <c r="AT334" s="77"/>
      <c r="AU334" s="77"/>
      <c r="AV334" s="77"/>
      <c r="AW334" s="77"/>
      <c r="AX334" s="77"/>
      <c r="AY334" s="77"/>
      <c r="AZ334" s="77"/>
      <c r="BA334" s="77"/>
      <c r="BB334" s="77"/>
      <c r="BC334" s="77"/>
      <c r="BD334" s="77"/>
      <c r="BE334" s="77"/>
      <c r="BF334" s="77"/>
      <c r="BG334" s="77"/>
      <c r="BH334" s="77"/>
      <c r="BI334" s="77"/>
      <c r="BJ334" s="77"/>
      <c r="BK334" s="77"/>
      <c r="BL334" s="77"/>
      <c r="BM334" s="77"/>
      <c r="BN334" s="77"/>
      <c r="BO334" s="77"/>
      <c r="BP334" s="77"/>
      <c r="BQ334" s="77"/>
      <c r="BR334" s="77"/>
      <c r="BS334" s="77"/>
      <c r="BT334" s="77"/>
      <c r="BU334" s="77"/>
      <c r="BV334" s="77"/>
    </row>
    <row r="335" spans="1:74" ht="13.5" x14ac:dyDescent="0.7">
      <c r="A335" s="77"/>
      <c r="B335" s="77"/>
      <c r="C335" s="77"/>
      <c r="D335" s="77"/>
      <c r="E335" s="77"/>
      <c r="F335" s="77"/>
      <c r="G335" s="77"/>
      <c r="H335" s="77"/>
      <c r="I335" s="77"/>
      <c r="J335" s="77"/>
      <c r="K335" s="77"/>
      <c r="L335" s="77"/>
      <c r="M335" s="77"/>
      <c r="N335" s="77"/>
      <c r="O335" s="77"/>
      <c r="P335" s="77"/>
      <c r="Q335" s="77"/>
      <c r="R335" s="77"/>
      <c r="S335" s="77"/>
      <c r="T335" s="77"/>
      <c r="U335" s="77"/>
      <c r="V335" s="77"/>
      <c r="W335" s="77"/>
      <c r="X335" s="77"/>
      <c r="Y335" s="77"/>
      <c r="Z335" s="77"/>
      <c r="AA335" s="77"/>
      <c r="AB335" s="77"/>
      <c r="AC335" s="77"/>
      <c r="AD335" s="77"/>
      <c r="AE335" s="77"/>
      <c r="AF335" s="77"/>
      <c r="AG335" s="77"/>
      <c r="AH335" s="77"/>
      <c r="AI335" s="77"/>
      <c r="AJ335" s="77"/>
      <c r="AK335" s="77"/>
      <c r="AL335" s="77"/>
      <c r="AM335" s="77"/>
      <c r="AN335" s="77"/>
      <c r="AO335" s="77"/>
      <c r="AP335" s="77"/>
      <c r="AQ335" s="77"/>
      <c r="AR335" s="77"/>
      <c r="AS335" s="77"/>
      <c r="AT335" s="77"/>
      <c r="AU335" s="77"/>
      <c r="AV335" s="77"/>
      <c r="AW335" s="77"/>
      <c r="AX335" s="77"/>
      <c r="AY335" s="77"/>
      <c r="AZ335" s="77"/>
      <c r="BA335" s="77"/>
      <c r="BB335" s="77"/>
      <c r="BC335" s="77"/>
      <c r="BD335" s="77"/>
      <c r="BE335" s="77"/>
      <c r="BF335" s="77"/>
      <c r="BG335" s="77"/>
      <c r="BH335" s="77"/>
      <c r="BI335" s="77"/>
      <c r="BJ335" s="77"/>
      <c r="BK335" s="77"/>
      <c r="BL335" s="77"/>
      <c r="BM335" s="77"/>
      <c r="BN335" s="77"/>
      <c r="BO335" s="77"/>
      <c r="BP335" s="77"/>
      <c r="BQ335" s="77"/>
      <c r="BR335" s="77"/>
      <c r="BS335" s="77"/>
      <c r="BT335" s="77"/>
      <c r="BU335" s="77"/>
      <c r="BV335" s="77"/>
    </row>
    <row r="336" spans="1:74" ht="13.5" x14ac:dyDescent="0.7">
      <c r="A336" s="77"/>
      <c r="B336" s="77"/>
      <c r="C336" s="77"/>
      <c r="D336" s="77"/>
      <c r="E336" s="77"/>
      <c r="F336" s="77"/>
      <c r="G336" s="77"/>
      <c r="H336" s="77"/>
      <c r="I336" s="77"/>
      <c r="J336" s="77"/>
      <c r="K336" s="77"/>
      <c r="L336" s="77"/>
      <c r="M336" s="77"/>
      <c r="N336" s="77"/>
      <c r="O336" s="77"/>
      <c r="P336" s="77"/>
      <c r="Q336" s="77"/>
      <c r="R336" s="77"/>
      <c r="S336" s="77"/>
      <c r="T336" s="77"/>
      <c r="U336" s="77"/>
      <c r="V336" s="77"/>
      <c r="W336" s="77"/>
      <c r="X336" s="77"/>
      <c r="Y336" s="77"/>
      <c r="Z336" s="77"/>
      <c r="AA336" s="77"/>
      <c r="AB336" s="77"/>
      <c r="AC336" s="77"/>
      <c r="AD336" s="77"/>
      <c r="AE336" s="77"/>
      <c r="AF336" s="77"/>
      <c r="AG336" s="77"/>
      <c r="AH336" s="77"/>
      <c r="AI336" s="77"/>
      <c r="AJ336" s="77"/>
      <c r="AK336" s="77"/>
      <c r="AL336" s="77"/>
      <c r="AM336" s="77"/>
      <c r="AN336" s="77"/>
      <c r="AO336" s="77"/>
      <c r="AP336" s="77"/>
      <c r="AQ336" s="77"/>
      <c r="AR336" s="77"/>
      <c r="AS336" s="77"/>
      <c r="AT336" s="77"/>
      <c r="AU336" s="77"/>
      <c r="AV336" s="77"/>
      <c r="AW336" s="77"/>
      <c r="AX336" s="77"/>
      <c r="AY336" s="77"/>
      <c r="AZ336" s="77"/>
      <c r="BA336" s="77"/>
      <c r="BB336" s="77"/>
      <c r="BC336" s="77"/>
      <c r="BD336" s="77"/>
      <c r="BE336" s="77"/>
      <c r="BF336" s="77"/>
      <c r="BG336" s="77"/>
      <c r="BH336" s="77"/>
      <c r="BI336" s="77"/>
      <c r="BJ336" s="77"/>
      <c r="BK336" s="77"/>
      <c r="BL336" s="77"/>
      <c r="BM336" s="77"/>
      <c r="BN336" s="77"/>
      <c r="BO336" s="77"/>
      <c r="BP336" s="77"/>
      <c r="BQ336" s="77"/>
      <c r="BR336" s="77"/>
      <c r="BS336" s="77"/>
      <c r="BT336" s="77"/>
      <c r="BU336" s="77"/>
      <c r="BV336" s="77"/>
    </row>
    <row r="337" spans="1:74" ht="13.5" x14ac:dyDescent="0.7">
      <c r="A337" s="77"/>
      <c r="B337" s="77"/>
      <c r="C337" s="77"/>
      <c r="D337" s="77"/>
      <c r="E337" s="77"/>
      <c r="F337" s="77"/>
      <c r="G337" s="77"/>
      <c r="H337" s="77"/>
      <c r="I337" s="77"/>
      <c r="J337" s="77"/>
      <c r="K337" s="77"/>
      <c r="L337" s="77"/>
      <c r="M337" s="77"/>
      <c r="N337" s="77"/>
      <c r="O337" s="77"/>
      <c r="P337" s="77"/>
      <c r="Q337" s="77"/>
      <c r="R337" s="77"/>
      <c r="S337" s="77"/>
      <c r="T337" s="77"/>
      <c r="U337" s="77"/>
      <c r="V337" s="77"/>
      <c r="W337" s="77"/>
      <c r="X337" s="77"/>
      <c r="Y337" s="77"/>
      <c r="Z337" s="77"/>
      <c r="AA337" s="77"/>
      <c r="AB337" s="77"/>
      <c r="AC337" s="77"/>
      <c r="AD337" s="77"/>
      <c r="AE337" s="77"/>
      <c r="AF337" s="77"/>
      <c r="AG337" s="77"/>
      <c r="AH337" s="77"/>
      <c r="AI337" s="77"/>
      <c r="AJ337" s="77"/>
      <c r="AK337" s="77"/>
      <c r="AL337" s="77"/>
      <c r="AM337" s="77"/>
      <c r="AN337" s="77"/>
      <c r="AO337" s="77"/>
      <c r="AP337" s="77"/>
      <c r="AQ337" s="77"/>
      <c r="AR337" s="77"/>
      <c r="AS337" s="77"/>
      <c r="AT337" s="77"/>
      <c r="AU337" s="77"/>
      <c r="AV337" s="77"/>
      <c r="AW337" s="77"/>
      <c r="AX337" s="77"/>
      <c r="AY337" s="77"/>
      <c r="AZ337" s="77"/>
      <c r="BA337" s="77"/>
      <c r="BB337" s="77"/>
      <c r="BC337" s="77"/>
      <c r="BD337" s="77"/>
      <c r="BE337" s="77"/>
      <c r="BF337" s="77"/>
      <c r="BG337" s="77"/>
      <c r="BH337" s="77"/>
      <c r="BI337" s="77"/>
      <c r="BJ337" s="77"/>
      <c r="BK337" s="77"/>
      <c r="BL337" s="77"/>
      <c r="BM337" s="77"/>
      <c r="BN337" s="77"/>
      <c r="BO337" s="77"/>
      <c r="BP337" s="77"/>
      <c r="BQ337" s="77"/>
      <c r="BR337" s="77"/>
      <c r="BS337" s="77"/>
      <c r="BT337" s="77"/>
      <c r="BU337" s="77"/>
      <c r="BV337" s="77"/>
    </row>
    <row r="338" spans="1:74" ht="13.5" x14ac:dyDescent="0.7">
      <c r="A338" s="77"/>
      <c r="B338" s="77"/>
      <c r="C338" s="77"/>
      <c r="D338" s="77"/>
      <c r="E338" s="77"/>
      <c r="F338" s="77"/>
      <c r="G338" s="77"/>
      <c r="H338" s="77"/>
      <c r="I338" s="77"/>
      <c r="J338" s="77"/>
      <c r="K338" s="77"/>
      <c r="L338" s="77"/>
      <c r="M338" s="77"/>
      <c r="N338" s="77"/>
      <c r="O338" s="77"/>
      <c r="P338" s="77"/>
      <c r="Q338" s="77"/>
      <c r="R338" s="77"/>
      <c r="S338" s="77"/>
      <c r="T338" s="77"/>
      <c r="U338" s="77"/>
      <c r="V338" s="77"/>
      <c r="W338" s="77"/>
      <c r="X338" s="77"/>
      <c r="Y338" s="77"/>
      <c r="Z338" s="77"/>
      <c r="AA338" s="77"/>
      <c r="AB338" s="77"/>
      <c r="AC338" s="77"/>
      <c r="AD338" s="77"/>
      <c r="AE338" s="77"/>
      <c r="AF338" s="77"/>
      <c r="AG338" s="77"/>
      <c r="AH338" s="77"/>
      <c r="AI338" s="77"/>
      <c r="AJ338" s="77"/>
      <c r="AK338" s="77"/>
      <c r="AL338" s="77"/>
      <c r="AM338" s="77"/>
      <c r="AN338" s="77"/>
      <c r="AO338" s="77"/>
      <c r="AP338" s="77"/>
      <c r="AQ338" s="77"/>
      <c r="AR338" s="77"/>
      <c r="AS338" s="77"/>
      <c r="AT338" s="77"/>
      <c r="AU338" s="77"/>
      <c r="AV338" s="77"/>
      <c r="AW338" s="77"/>
      <c r="AX338" s="77"/>
      <c r="AY338" s="77"/>
      <c r="AZ338" s="77"/>
      <c r="BA338" s="77"/>
      <c r="BB338" s="77"/>
      <c r="BC338" s="77"/>
      <c r="BD338" s="77"/>
      <c r="BE338" s="77"/>
      <c r="BF338" s="77"/>
      <c r="BG338" s="77"/>
      <c r="BH338" s="77"/>
      <c r="BI338" s="77"/>
      <c r="BJ338" s="77"/>
      <c r="BK338" s="77"/>
      <c r="BL338" s="77"/>
      <c r="BM338" s="77"/>
      <c r="BN338" s="77"/>
      <c r="BO338" s="77"/>
      <c r="BP338" s="77"/>
      <c r="BQ338" s="77"/>
      <c r="BR338" s="77"/>
      <c r="BS338" s="77"/>
      <c r="BT338" s="77"/>
      <c r="BU338" s="77"/>
      <c r="BV338" s="77"/>
    </row>
    <row r="339" spans="1:74" ht="13.5" x14ac:dyDescent="0.7">
      <c r="A339" s="77"/>
      <c r="B339" s="77"/>
      <c r="C339" s="77"/>
      <c r="D339" s="77"/>
      <c r="E339" s="77"/>
      <c r="F339" s="77"/>
      <c r="G339" s="77"/>
      <c r="H339" s="77"/>
      <c r="I339" s="77"/>
      <c r="J339" s="77"/>
      <c r="K339" s="77"/>
      <c r="L339" s="77"/>
      <c r="M339" s="77"/>
      <c r="N339" s="77"/>
      <c r="O339" s="77"/>
      <c r="P339" s="77"/>
      <c r="Q339" s="77"/>
      <c r="R339" s="77"/>
      <c r="S339" s="77"/>
      <c r="T339" s="77"/>
      <c r="U339" s="77"/>
      <c r="V339" s="77"/>
      <c r="W339" s="77"/>
      <c r="X339" s="77"/>
      <c r="Y339" s="77"/>
      <c r="Z339" s="77"/>
      <c r="AA339" s="77"/>
      <c r="AB339" s="77"/>
      <c r="AC339" s="77"/>
      <c r="AD339" s="77"/>
      <c r="AE339" s="77"/>
      <c r="AF339" s="77"/>
      <c r="AG339" s="77"/>
      <c r="AH339" s="77"/>
      <c r="AI339" s="77"/>
      <c r="AJ339" s="77"/>
      <c r="AK339" s="77"/>
      <c r="AL339" s="77"/>
      <c r="AM339" s="77"/>
      <c r="AN339" s="77"/>
      <c r="AO339" s="77"/>
      <c r="AP339" s="77"/>
      <c r="AQ339" s="77"/>
      <c r="AR339" s="77"/>
      <c r="AS339" s="77"/>
      <c r="AT339" s="77"/>
      <c r="AU339" s="77"/>
      <c r="AV339" s="77"/>
      <c r="AW339" s="77"/>
      <c r="AX339" s="77"/>
      <c r="AY339" s="77"/>
      <c r="AZ339" s="77"/>
      <c r="BA339" s="77"/>
      <c r="BB339" s="77"/>
      <c r="BC339" s="77"/>
      <c r="BD339" s="77"/>
      <c r="BE339" s="77"/>
      <c r="BF339" s="77"/>
      <c r="BG339" s="77"/>
      <c r="BH339" s="77"/>
      <c r="BI339" s="77"/>
      <c r="BJ339" s="77"/>
      <c r="BK339" s="77"/>
      <c r="BL339" s="77"/>
      <c r="BM339" s="77"/>
      <c r="BN339" s="77"/>
      <c r="BO339" s="77"/>
      <c r="BP339" s="77"/>
      <c r="BQ339" s="77"/>
      <c r="BR339" s="77"/>
      <c r="BS339" s="77"/>
      <c r="BT339" s="77"/>
      <c r="BU339" s="77"/>
      <c r="BV339" s="77"/>
    </row>
    <row r="340" spans="1:74" ht="13.5" x14ac:dyDescent="0.7">
      <c r="A340" s="77"/>
      <c r="B340" s="77"/>
      <c r="C340" s="77"/>
      <c r="D340" s="77"/>
      <c r="E340" s="77"/>
      <c r="F340" s="77"/>
      <c r="G340" s="77"/>
      <c r="H340" s="77"/>
      <c r="I340" s="77"/>
      <c r="J340" s="77"/>
      <c r="K340" s="77"/>
      <c r="L340" s="77"/>
      <c r="M340" s="77"/>
      <c r="N340" s="77"/>
      <c r="O340" s="77"/>
      <c r="P340" s="77"/>
      <c r="Q340" s="77"/>
      <c r="R340" s="77"/>
      <c r="S340" s="77"/>
      <c r="T340" s="77"/>
      <c r="U340" s="77"/>
      <c r="V340" s="77"/>
      <c r="W340" s="77"/>
      <c r="X340" s="77"/>
      <c r="Y340" s="77"/>
      <c r="Z340" s="77"/>
      <c r="AA340" s="77"/>
      <c r="AB340" s="77"/>
      <c r="AC340" s="77"/>
      <c r="AD340" s="77"/>
      <c r="AE340" s="77"/>
      <c r="AF340" s="77"/>
      <c r="AG340" s="77"/>
      <c r="AH340" s="77"/>
      <c r="AI340" s="77"/>
      <c r="AJ340" s="77"/>
      <c r="AK340" s="77"/>
      <c r="AL340" s="77"/>
      <c r="AM340" s="77"/>
      <c r="AN340" s="77"/>
      <c r="AO340" s="77"/>
      <c r="AP340" s="77"/>
      <c r="AQ340" s="77"/>
      <c r="AR340" s="77"/>
      <c r="AS340" s="77"/>
      <c r="AT340" s="77"/>
      <c r="AU340" s="77"/>
      <c r="AV340" s="77"/>
      <c r="AW340" s="77"/>
      <c r="AX340" s="77"/>
      <c r="AY340" s="77"/>
      <c r="AZ340" s="77"/>
      <c r="BA340" s="77"/>
      <c r="BB340" s="77"/>
      <c r="BC340" s="77"/>
      <c r="BD340" s="77"/>
      <c r="BE340" s="77"/>
      <c r="BF340" s="77"/>
      <c r="BG340" s="77"/>
      <c r="BH340" s="77"/>
      <c r="BI340" s="77"/>
      <c r="BJ340" s="77"/>
      <c r="BK340" s="77"/>
      <c r="BL340" s="77"/>
      <c r="BM340" s="77"/>
      <c r="BN340" s="77"/>
      <c r="BO340" s="77"/>
      <c r="BP340" s="77"/>
      <c r="BQ340" s="77"/>
      <c r="BR340" s="77"/>
      <c r="BS340" s="77"/>
      <c r="BT340" s="77"/>
      <c r="BU340" s="77"/>
      <c r="BV340" s="77"/>
    </row>
    <row r="341" spans="1:74" ht="13.5" x14ac:dyDescent="0.7">
      <c r="A341" s="77"/>
      <c r="B341" s="77"/>
      <c r="C341" s="77"/>
      <c r="D341" s="77"/>
      <c r="E341" s="77"/>
      <c r="F341" s="77"/>
      <c r="G341" s="77"/>
      <c r="H341" s="77"/>
      <c r="I341" s="77"/>
      <c r="J341" s="77"/>
      <c r="K341" s="77"/>
      <c r="L341" s="77"/>
      <c r="M341" s="77"/>
      <c r="N341" s="77"/>
      <c r="O341" s="77"/>
      <c r="P341" s="77"/>
      <c r="Q341" s="77"/>
      <c r="R341" s="77"/>
      <c r="S341" s="77"/>
      <c r="T341" s="77"/>
      <c r="U341" s="77"/>
      <c r="V341" s="77"/>
      <c r="W341" s="77"/>
      <c r="X341" s="77"/>
      <c r="Y341" s="77"/>
      <c r="Z341" s="77"/>
      <c r="AA341" s="77"/>
      <c r="AB341" s="77"/>
      <c r="AC341" s="77"/>
      <c r="AD341" s="77"/>
      <c r="AE341" s="77"/>
      <c r="AF341" s="77"/>
      <c r="AG341" s="77"/>
      <c r="AH341" s="77"/>
      <c r="AI341" s="77"/>
      <c r="AJ341" s="77"/>
      <c r="AK341" s="77"/>
      <c r="AL341" s="77"/>
      <c r="AM341" s="77"/>
      <c r="AN341" s="77"/>
      <c r="AO341" s="77"/>
      <c r="AP341" s="77"/>
      <c r="AQ341" s="77"/>
      <c r="AR341" s="77"/>
      <c r="AS341" s="77"/>
      <c r="AT341" s="77"/>
      <c r="AU341" s="77"/>
      <c r="AV341" s="77"/>
      <c r="AW341" s="77"/>
      <c r="AX341" s="77"/>
      <c r="AY341" s="77"/>
      <c r="AZ341" s="77"/>
      <c r="BA341" s="77"/>
      <c r="BB341" s="77"/>
      <c r="BC341" s="77"/>
      <c r="BD341" s="77"/>
      <c r="BE341" s="77"/>
      <c r="BF341" s="77"/>
      <c r="BG341" s="77"/>
      <c r="BH341" s="77"/>
      <c r="BI341" s="77"/>
      <c r="BJ341" s="77"/>
      <c r="BK341" s="77"/>
      <c r="BL341" s="77"/>
      <c r="BM341" s="77"/>
      <c r="BN341" s="77"/>
      <c r="BO341" s="77"/>
      <c r="BP341" s="77"/>
      <c r="BQ341" s="77"/>
      <c r="BR341" s="77"/>
      <c r="BS341" s="77"/>
      <c r="BT341" s="77"/>
      <c r="BU341" s="77"/>
      <c r="BV341" s="77"/>
    </row>
    <row r="342" spans="1:74" ht="13.5" x14ac:dyDescent="0.7">
      <c r="A342" s="77"/>
      <c r="B342" s="77"/>
      <c r="C342" s="77"/>
      <c r="D342" s="77"/>
      <c r="E342" s="77"/>
      <c r="F342" s="77"/>
      <c r="G342" s="77"/>
      <c r="H342" s="77"/>
      <c r="I342" s="77"/>
      <c r="J342" s="77"/>
      <c r="K342" s="77"/>
      <c r="L342" s="77"/>
      <c r="M342" s="77"/>
      <c r="N342" s="77"/>
      <c r="O342" s="77"/>
      <c r="P342" s="77"/>
      <c r="Q342" s="77"/>
      <c r="R342" s="77"/>
      <c r="S342" s="77"/>
      <c r="T342" s="77"/>
      <c r="U342" s="77"/>
      <c r="V342" s="77"/>
      <c r="W342" s="77"/>
      <c r="X342" s="77"/>
      <c r="Y342" s="77"/>
      <c r="Z342" s="77"/>
      <c r="AA342" s="77"/>
      <c r="AB342" s="77"/>
      <c r="AC342" s="77"/>
      <c r="AD342" s="77"/>
      <c r="AE342" s="77"/>
      <c r="AF342" s="77"/>
      <c r="AG342" s="77"/>
      <c r="AH342" s="77"/>
      <c r="AI342" s="77"/>
      <c r="AJ342" s="77"/>
      <c r="AK342" s="77"/>
      <c r="AL342" s="77"/>
      <c r="AM342" s="77"/>
      <c r="AN342" s="77"/>
      <c r="AO342" s="77"/>
      <c r="AP342" s="77"/>
      <c r="AQ342" s="77"/>
      <c r="AR342" s="77"/>
      <c r="AS342" s="77"/>
      <c r="AT342" s="77"/>
      <c r="AU342" s="77"/>
      <c r="AV342" s="77"/>
      <c r="AW342" s="77"/>
      <c r="AX342" s="77"/>
      <c r="AY342" s="77"/>
      <c r="AZ342" s="77"/>
      <c r="BA342" s="77"/>
      <c r="BB342" s="77"/>
      <c r="BC342" s="77"/>
      <c r="BD342" s="77"/>
      <c r="BE342" s="77"/>
      <c r="BF342" s="77"/>
      <c r="BG342" s="77"/>
      <c r="BH342" s="77"/>
      <c r="BI342" s="77"/>
      <c r="BJ342" s="77"/>
      <c r="BK342" s="77"/>
      <c r="BL342" s="77"/>
      <c r="BM342" s="77"/>
      <c r="BN342" s="77"/>
      <c r="BO342" s="77"/>
      <c r="BP342" s="77"/>
      <c r="BQ342" s="77"/>
      <c r="BR342" s="77"/>
      <c r="BS342" s="77"/>
      <c r="BT342" s="77"/>
      <c r="BU342" s="77"/>
      <c r="BV342" s="77"/>
    </row>
    <row r="343" spans="1:74" ht="13.5" x14ac:dyDescent="0.7">
      <c r="A343" s="77"/>
      <c r="B343" s="77"/>
      <c r="C343" s="77"/>
      <c r="D343" s="77"/>
      <c r="E343" s="77"/>
      <c r="F343" s="77"/>
      <c r="G343" s="77"/>
      <c r="H343" s="77"/>
      <c r="I343" s="77"/>
      <c r="J343" s="77"/>
      <c r="K343" s="77"/>
      <c r="L343" s="77"/>
      <c r="M343" s="77"/>
      <c r="N343" s="77"/>
      <c r="O343" s="77"/>
      <c r="P343" s="77"/>
      <c r="Q343" s="77"/>
      <c r="R343" s="77"/>
      <c r="S343" s="77"/>
      <c r="T343" s="77"/>
      <c r="U343" s="77"/>
      <c r="V343" s="77"/>
      <c r="W343" s="77"/>
      <c r="X343" s="77"/>
      <c r="Y343" s="77"/>
      <c r="Z343" s="77"/>
      <c r="AA343" s="77"/>
      <c r="AB343" s="77"/>
      <c r="AC343" s="77"/>
      <c r="AD343" s="77"/>
      <c r="AE343" s="77"/>
      <c r="AF343" s="77"/>
      <c r="AG343" s="77"/>
      <c r="AH343" s="77"/>
      <c r="AI343" s="77"/>
      <c r="AJ343" s="77"/>
      <c r="AK343" s="77"/>
      <c r="AL343" s="77"/>
      <c r="AM343" s="77"/>
      <c r="AN343" s="77"/>
      <c r="AO343" s="77"/>
      <c r="AP343" s="77"/>
      <c r="AQ343" s="77"/>
      <c r="AR343" s="77"/>
      <c r="AS343" s="77"/>
      <c r="AT343" s="77"/>
      <c r="AU343" s="77"/>
      <c r="AV343" s="77"/>
      <c r="AW343" s="77"/>
      <c r="AX343" s="77"/>
      <c r="AY343" s="77"/>
      <c r="AZ343" s="77"/>
      <c r="BA343" s="77"/>
      <c r="BB343" s="77"/>
      <c r="BC343" s="77"/>
      <c r="BD343" s="77"/>
      <c r="BE343" s="77"/>
      <c r="BF343" s="77"/>
      <c r="BG343" s="77"/>
      <c r="BH343" s="77"/>
      <c r="BI343" s="77"/>
      <c r="BJ343" s="77"/>
      <c r="BK343" s="77"/>
      <c r="BL343" s="77"/>
      <c r="BM343" s="77"/>
      <c r="BN343" s="77"/>
      <c r="BO343" s="77"/>
      <c r="BP343" s="77"/>
      <c r="BQ343" s="77"/>
      <c r="BR343" s="77"/>
      <c r="BS343" s="77"/>
      <c r="BT343" s="77"/>
      <c r="BU343" s="77"/>
      <c r="BV343" s="77"/>
    </row>
    <row r="344" spans="1:74" ht="13.5" x14ac:dyDescent="0.7">
      <c r="A344" s="77"/>
      <c r="B344" s="77"/>
      <c r="C344" s="77"/>
      <c r="D344" s="77"/>
      <c r="E344" s="77"/>
      <c r="F344" s="77"/>
      <c r="G344" s="77"/>
      <c r="H344" s="77"/>
      <c r="I344" s="77"/>
      <c r="J344" s="77"/>
      <c r="K344" s="77"/>
      <c r="L344" s="77"/>
      <c r="M344" s="77"/>
      <c r="N344" s="77"/>
      <c r="O344" s="77"/>
      <c r="P344" s="77"/>
      <c r="Q344" s="77"/>
      <c r="R344" s="77"/>
      <c r="S344" s="77"/>
      <c r="T344" s="77"/>
      <c r="U344" s="77"/>
      <c r="V344" s="77"/>
      <c r="W344" s="77"/>
      <c r="X344" s="77"/>
      <c r="Y344" s="77"/>
      <c r="Z344" s="77"/>
      <c r="AA344" s="77"/>
      <c r="AB344" s="77"/>
      <c r="AC344" s="77"/>
      <c r="AD344" s="77"/>
      <c r="AE344" s="77"/>
      <c r="AF344" s="77"/>
      <c r="AG344" s="77"/>
      <c r="AH344" s="77"/>
      <c r="AI344" s="77"/>
      <c r="AJ344" s="77"/>
      <c r="AK344" s="77"/>
      <c r="AL344" s="77"/>
      <c r="AM344" s="77"/>
      <c r="AN344" s="77"/>
      <c r="AO344" s="77"/>
      <c r="AP344" s="77"/>
      <c r="AQ344" s="77"/>
      <c r="AR344" s="77"/>
      <c r="AS344" s="77"/>
      <c r="AT344" s="77"/>
      <c r="AU344" s="77"/>
      <c r="AV344" s="77"/>
      <c r="AW344" s="77"/>
      <c r="AX344" s="77"/>
      <c r="AY344" s="77"/>
      <c r="AZ344" s="77"/>
      <c r="BA344" s="77"/>
      <c r="BB344" s="77"/>
      <c r="BC344" s="77"/>
      <c r="BD344" s="77"/>
      <c r="BE344" s="77"/>
      <c r="BF344" s="77"/>
      <c r="BG344" s="77"/>
      <c r="BH344" s="77"/>
      <c r="BI344" s="77"/>
      <c r="BJ344" s="77"/>
      <c r="BK344" s="77"/>
      <c r="BL344" s="77"/>
      <c r="BM344" s="77"/>
      <c r="BN344" s="77"/>
      <c r="BO344" s="77"/>
      <c r="BP344" s="77"/>
      <c r="BQ344" s="77"/>
      <c r="BR344" s="77"/>
      <c r="BS344" s="77"/>
      <c r="BT344" s="77"/>
      <c r="BU344" s="77"/>
      <c r="BV344" s="77"/>
    </row>
    <row r="345" spans="1:74" ht="13.5" x14ac:dyDescent="0.7">
      <c r="A345" s="77"/>
      <c r="B345" s="77"/>
      <c r="C345" s="77"/>
      <c r="D345" s="77"/>
      <c r="E345" s="77"/>
      <c r="F345" s="77"/>
      <c r="G345" s="77"/>
      <c r="H345" s="77"/>
      <c r="I345" s="77"/>
      <c r="J345" s="77"/>
      <c r="K345" s="77"/>
      <c r="L345" s="77"/>
      <c r="M345" s="77"/>
      <c r="N345" s="77"/>
      <c r="O345" s="77"/>
      <c r="P345" s="77"/>
      <c r="Q345" s="77"/>
      <c r="R345" s="77"/>
      <c r="S345" s="77"/>
      <c r="T345" s="77"/>
      <c r="U345" s="77"/>
      <c r="V345" s="77"/>
      <c r="W345" s="77"/>
      <c r="X345" s="77"/>
      <c r="Y345" s="77"/>
      <c r="Z345" s="77"/>
      <c r="AA345" s="77"/>
      <c r="AB345" s="77"/>
      <c r="AC345" s="77"/>
      <c r="AD345" s="77"/>
      <c r="AE345" s="77"/>
      <c r="AF345" s="77"/>
      <c r="AG345" s="77"/>
      <c r="AH345" s="77"/>
      <c r="AI345" s="77"/>
      <c r="AJ345" s="77"/>
      <c r="AK345" s="77"/>
      <c r="AL345" s="77"/>
      <c r="AM345" s="77"/>
      <c r="AN345" s="77"/>
      <c r="AO345" s="77"/>
      <c r="AP345" s="77"/>
      <c r="AQ345" s="77"/>
      <c r="AR345" s="77"/>
      <c r="AS345" s="77"/>
      <c r="AT345" s="77"/>
      <c r="AU345" s="77"/>
      <c r="AV345" s="77"/>
      <c r="AW345" s="77"/>
      <c r="AX345" s="77"/>
      <c r="AY345" s="77"/>
      <c r="AZ345" s="77"/>
      <c r="BA345" s="77"/>
      <c r="BB345" s="77"/>
      <c r="BC345" s="77"/>
      <c r="BD345" s="77"/>
      <c r="BE345" s="77"/>
      <c r="BF345" s="77"/>
      <c r="BG345" s="77"/>
      <c r="BH345" s="77"/>
      <c r="BI345" s="77"/>
      <c r="BJ345" s="77"/>
      <c r="BK345" s="77"/>
      <c r="BL345" s="77"/>
      <c r="BM345" s="77"/>
      <c r="BN345" s="77"/>
      <c r="BO345" s="77"/>
      <c r="BP345" s="77"/>
      <c r="BQ345" s="77"/>
      <c r="BR345" s="77"/>
      <c r="BS345" s="77"/>
      <c r="BT345" s="77"/>
      <c r="BU345" s="77"/>
      <c r="BV345" s="77"/>
    </row>
    <row r="346" spans="1:74" ht="13.5" x14ac:dyDescent="0.7">
      <c r="A346" s="77"/>
      <c r="B346" s="77"/>
      <c r="C346" s="77"/>
      <c r="D346" s="77"/>
      <c r="E346" s="77"/>
      <c r="F346" s="77"/>
      <c r="G346" s="77"/>
      <c r="H346" s="77"/>
      <c r="I346" s="77"/>
      <c r="J346" s="77"/>
      <c r="K346" s="77"/>
      <c r="L346" s="77"/>
      <c r="M346" s="77"/>
      <c r="N346" s="77"/>
      <c r="O346" s="77"/>
      <c r="P346" s="77"/>
      <c r="Q346" s="77"/>
      <c r="R346" s="77"/>
      <c r="S346" s="77"/>
      <c r="T346" s="77"/>
      <c r="U346" s="77"/>
      <c r="V346" s="77"/>
      <c r="W346" s="77"/>
      <c r="X346" s="77"/>
      <c r="Y346" s="77"/>
      <c r="Z346" s="77"/>
      <c r="AA346" s="77"/>
      <c r="AB346" s="77"/>
      <c r="AC346" s="77"/>
      <c r="AD346" s="77"/>
      <c r="AE346" s="77"/>
      <c r="AF346" s="77"/>
      <c r="AG346" s="77"/>
      <c r="AH346" s="77"/>
      <c r="AI346" s="77"/>
      <c r="AJ346" s="77"/>
      <c r="AK346" s="77"/>
      <c r="AL346" s="77"/>
      <c r="AM346" s="77"/>
      <c r="AN346" s="77"/>
      <c r="AO346" s="77"/>
      <c r="AP346" s="77"/>
      <c r="AQ346" s="77"/>
      <c r="AR346" s="77"/>
      <c r="AS346" s="77"/>
      <c r="AT346" s="77"/>
      <c r="AU346" s="77"/>
      <c r="AV346" s="77"/>
      <c r="AW346" s="77"/>
      <c r="AX346" s="77"/>
      <c r="AY346" s="77"/>
      <c r="AZ346" s="77"/>
      <c r="BA346" s="77"/>
      <c r="BB346" s="77"/>
      <c r="BC346" s="77"/>
      <c r="BD346" s="77"/>
      <c r="BE346" s="77"/>
      <c r="BF346" s="77"/>
      <c r="BG346" s="77"/>
      <c r="BH346" s="77"/>
      <c r="BI346" s="77"/>
      <c r="BJ346" s="77"/>
      <c r="BK346" s="77"/>
      <c r="BL346" s="77"/>
      <c r="BM346" s="77"/>
      <c r="BN346" s="77"/>
      <c r="BO346" s="77"/>
      <c r="BP346" s="77"/>
      <c r="BQ346" s="77"/>
      <c r="BR346" s="77"/>
      <c r="BS346" s="77"/>
      <c r="BT346" s="77"/>
      <c r="BU346" s="77"/>
      <c r="BV346" s="77"/>
    </row>
    <row r="347" spans="1:74" ht="13.5" x14ac:dyDescent="0.7">
      <c r="A347" s="77"/>
      <c r="B347" s="77"/>
      <c r="C347" s="77"/>
      <c r="D347" s="77"/>
      <c r="E347" s="77"/>
      <c r="F347" s="77"/>
      <c r="G347" s="77"/>
      <c r="H347" s="77"/>
      <c r="I347" s="77"/>
      <c r="J347" s="77"/>
      <c r="K347" s="77"/>
      <c r="L347" s="77"/>
      <c r="M347" s="77"/>
      <c r="N347" s="77"/>
      <c r="O347" s="77"/>
      <c r="P347" s="77"/>
      <c r="Q347" s="77"/>
      <c r="R347" s="77"/>
      <c r="S347" s="77"/>
      <c r="T347" s="77"/>
      <c r="U347" s="77"/>
      <c r="V347" s="77"/>
      <c r="W347" s="77"/>
      <c r="X347" s="77"/>
      <c r="Y347" s="77"/>
      <c r="Z347" s="77"/>
      <c r="AA347" s="77"/>
      <c r="AB347" s="77"/>
      <c r="AC347" s="77"/>
      <c r="AD347" s="77"/>
      <c r="AE347" s="77"/>
      <c r="AF347" s="77"/>
      <c r="AG347" s="77"/>
      <c r="AH347" s="77"/>
      <c r="AI347" s="77"/>
      <c r="AJ347" s="77"/>
      <c r="AK347" s="77"/>
      <c r="AL347" s="77"/>
      <c r="AM347" s="77"/>
      <c r="AN347" s="77"/>
      <c r="AO347" s="77"/>
      <c r="AP347" s="77"/>
      <c r="AQ347" s="77"/>
      <c r="AR347" s="77"/>
      <c r="AS347" s="77"/>
      <c r="AT347" s="77"/>
      <c r="AU347" s="77"/>
      <c r="AV347" s="77"/>
      <c r="AW347" s="77"/>
      <c r="AX347" s="77"/>
      <c r="AY347" s="77"/>
      <c r="AZ347" s="77"/>
      <c r="BA347" s="77"/>
      <c r="BB347" s="77"/>
      <c r="BC347" s="77"/>
      <c r="BD347" s="77"/>
      <c r="BE347" s="77"/>
      <c r="BF347" s="77"/>
      <c r="BG347" s="77"/>
      <c r="BH347" s="77"/>
      <c r="BI347" s="77"/>
      <c r="BJ347" s="77"/>
      <c r="BK347" s="77"/>
      <c r="BL347" s="77"/>
      <c r="BM347" s="77"/>
      <c r="BN347" s="77"/>
      <c r="BO347" s="77"/>
      <c r="BP347" s="77"/>
      <c r="BQ347" s="77"/>
      <c r="BR347" s="77"/>
      <c r="BS347" s="77"/>
      <c r="BT347" s="77"/>
      <c r="BU347" s="77"/>
      <c r="BV347" s="77"/>
    </row>
    <row r="348" spans="1:74" ht="13.5" x14ac:dyDescent="0.7">
      <c r="A348" s="77"/>
      <c r="B348" s="77"/>
      <c r="C348" s="77"/>
      <c r="D348" s="77"/>
      <c r="E348" s="77"/>
      <c r="F348" s="77"/>
      <c r="G348" s="77"/>
      <c r="H348" s="77"/>
      <c r="I348" s="77"/>
      <c r="J348" s="77"/>
      <c r="K348" s="77"/>
      <c r="L348" s="77"/>
      <c r="M348" s="77"/>
      <c r="N348" s="77"/>
      <c r="O348" s="77"/>
      <c r="P348" s="77"/>
      <c r="Q348" s="77"/>
      <c r="R348" s="77"/>
      <c r="S348" s="77"/>
      <c r="T348" s="77"/>
      <c r="U348" s="77"/>
      <c r="V348" s="77"/>
      <c r="W348" s="77"/>
      <c r="X348" s="77"/>
      <c r="Y348" s="77"/>
      <c r="Z348" s="77"/>
      <c r="AA348" s="77"/>
      <c r="AB348" s="77"/>
      <c r="AC348" s="77"/>
      <c r="AD348" s="77"/>
      <c r="AE348" s="77"/>
      <c r="AF348" s="77"/>
      <c r="AG348" s="77"/>
      <c r="AH348" s="77"/>
      <c r="AI348" s="77"/>
      <c r="AJ348" s="77"/>
      <c r="AK348" s="77"/>
      <c r="AL348" s="77"/>
      <c r="AM348" s="77"/>
      <c r="AN348" s="77"/>
      <c r="AO348" s="77"/>
      <c r="AP348" s="77"/>
      <c r="AQ348" s="77"/>
      <c r="AR348" s="77"/>
      <c r="AS348" s="77"/>
      <c r="AT348" s="77"/>
      <c r="AU348" s="77"/>
      <c r="AV348" s="77"/>
      <c r="AW348" s="77"/>
      <c r="AX348" s="77"/>
      <c r="AY348" s="77"/>
      <c r="AZ348" s="77"/>
      <c r="BA348" s="77"/>
      <c r="BB348" s="77"/>
      <c r="BC348" s="77"/>
      <c r="BD348" s="77"/>
      <c r="BE348" s="77"/>
      <c r="BF348" s="77"/>
      <c r="BG348" s="77"/>
      <c r="BH348" s="77"/>
      <c r="BI348" s="77"/>
      <c r="BJ348" s="77"/>
      <c r="BK348" s="77"/>
      <c r="BL348" s="77"/>
      <c r="BM348" s="77"/>
      <c r="BN348" s="77"/>
      <c r="BO348" s="77"/>
      <c r="BP348" s="77"/>
      <c r="BQ348" s="77"/>
      <c r="BR348" s="77"/>
      <c r="BS348" s="77"/>
      <c r="BT348" s="77"/>
      <c r="BU348" s="77"/>
      <c r="BV348" s="77"/>
    </row>
    <row r="349" spans="1:74" ht="13.5" x14ac:dyDescent="0.7">
      <c r="A349" s="77"/>
      <c r="B349" s="77"/>
      <c r="C349" s="77"/>
      <c r="D349" s="77"/>
      <c r="E349" s="77"/>
      <c r="F349" s="77"/>
      <c r="G349" s="77"/>
      <c r="H349" s="77"/>
      <c r="I349" s="77"/>
      <c r="J349" s="77"/>
      <c r="K349" s="77"/>
      <c r="L349" s="77"/>
      <c r="M349" s="77"/>
      <c r="N349" s="77"/>
      <c r="O349" s="77"/>
      <c r="P349" s="77"/>
      <c r="Q349" s="77"/>
      <c r="R349" s="77"/>
      <c r="S349" s="77"/>
      <c r="T349" s="77"/>
      <c r="U349" s="77"/>
      <c r="V349" s="77"/>
      <c r="W349" s="77"/>
      <c r="X349" s="77"/>
      <c r="Y349" s="77"/>
      <c r="Z349" s="77"/>
      <c r="AA349" s="77"/>
      <c r="AB349" s="77"/>
      <c r="AC349" s="77"/>
      <c r="AD349" s="77"/>
      <c r="AE349" s="77"/>
      <c r="AF349" s="77"/>
      <c r="AG349" s="77"/>
      <c r="AH349" s="77"/>
      <c r="AI349" s="77"/>
      <c r="AJ349" s="77"/>
      <c r="AK349" s="77"/>
      <c r="AL349" s="77"/>
      <c r="AM349" s="77"/>
      <c r="AN349" s="77"/>
      <c r="AO349" s="77"/>
      <c r="AP349" s="77"/>
      <c r="AQ349" s="77"/>
      <c r="AR349" s="77"/>
      <c r="AS349" s="77"/>
      <c r="AT349" s="77"/>
      <c r="AU349" s="77"/>
      <c r="AV349" s="77"/>
      <c r="AW349" s="77"/>
      <c r="AX349" s="77"/>
      <c r="AY349" s="77"/>
      <c r="AZ349" s="77"/>
      <c r="BA349" s="77"/>
      <c r="BB349" s="77"/>
      <c r="BC349" s="77"/>
      <c r="BD349" s="77"/>
      <c r="BE349" s="77"/>
      <c r="BF349" s="77"/>
      <c r="BG349" s="77"/>
      <c r="BH349" s="77"/>
      <c r="BI349" s="77"/>
      <c r="BJ349" s="77"/>
      <c r="BK349" s="77"/>
      <c r="BL349" s="77"/>
      <c r="BM349" s="77"/>
      <c r="BN349" s="77"/>
      <c r="BO349" s="77"/>
      <c r="BP349" s="77"/>
      <c r="BQ349" s="77"/>
      <c r="BR349" s="77"/>
      <c r="BS349" s="77"/>
      <c r="BT349" s="77"/>
      <c r="BU349" s="77"/>
      <c r="BV349" s="77"/>
    </row>
    <row r="350" spans="1:74" ht="13.5" x14ac:dyDescent="0.7">
      <c r="A350" s="77"/>
      <c r="B350" s="77"/>
      <c r="C350" s="77"/>
      <c r="D350" s="77"/>
      <c r="E350" s="77"/>
      <c r="F350" s="77"/>
      <c r="G350" s="77"/>
      <c r="H350" s="77"/>
      <c r="I350" s="77"/>
      <c r="J350" s="77"/>
      <c r="K350" s="77"/>
      <c r="L350" s="77"/>
      <c r="M350" s="77"/>
      <c r="N350" s="77"/>
      <c r="O350" s="77"/>
      <c r="P350" s="77"/>
      <c r="Q350" s="77"/>
      <c r="R350" s="77"/>
      <c r="S350" s="77"/>
      <c r="T350" s="77"/>
      <c r="U350" s="77"/>
      <c r="V350" s="77"/>
      <c r="W350" s="77"/>
      <c r="X350" s="77"/>
      <c r="Y350" s="77"/>
      <c r="Z350" s="77"/>
      <c r="AA350" s="77"/>
      <c r="AB350" s="77"/>
      <c r="AC350" s="77"/>
      <c r="AD350" s="77"/>
      <c r="AE350" s="77"/>
      <c r="AF350" s="77"/>
      <c r="AG350" s="77"/>
      <c r="AH350" s="77"/>
      <c r="AI350" s="77"/>
      <c r="AJ350" s="77"/>
      <c r="AK350" s="77"/>
      <c r="AL350" s="77"/>
      <c r="AM350" s="77"/>
      <c r="AN350" s="77"/>
      <c r="AO350" s="77"/>
      <c r="AP350" s="77"/>
      <c r="AQ350" s="77"/>
      <c r="AR350" s="77"/>
      <c r="AS350" s="77"/>
      <c r="AT350" s="77"/>
      <c r="AU350" s="77"/>
      <c r="AV350" s="77"/>
      <c r="AW350" s="77"/>
      <c r="AX350" s="77"/>
      <c r="AY350" s="77"/>
      <c r="AZ350" s="77"/>
      <c r="BA350" s="77"/>
      <c r="BB350" s="77"/>
      <c r="BC350" s="77"/>
      <c r="BD350" s="77"/>
      <c r="BE350" s="77"/>
      <c r="BF350" s="77"/>
      <c r="BG350" s="77"/>
      <c r="BH350" s="77"/>
      <c r="BI350" s="77"/>
      <c r="BJ350" s="77"/>
      <c r="BK350" s="77"/>
      <c r="BL350" s="77"/>
      <c r="BM350" s="77"/>
      <c r="BN350" s="77"/>
      <c r="BO350" s="77"/>
      <c r="BP350" s="77"/>
      <c r="BQ350" s="77"/>
      <c r="BR350" s="77"/>
      <c r="BS350" s="77"/>
      <c r="BT350" s="77"/>
      <c r="BU350" s="77"/>
      <c r="BV350" s="77"/>
    </row>
    <row r="351" spans="1:74" ht="13.5" x14ac:dyDescent="0.7">
      <c r="A351" s="77"/>
      <c r="B351" s="77"/>
      <c r="C351" s="77"/>
      <c r="D351" s="77"/>
      <c r="E351" s="77"/>
      <c r="F351" s="77"/>
      <c r="G351" s="77"/>
      <c r="H351" s="77"/>
      <c r="I351" s="77"/>
      <c r="J351" s="77"/>
      <c r="K351" s="77"/>
      <c r="L351" s="77"/>
      <c r="M351" s="77"/>
      <c r="N351" s="77"/>
      <c r="O351" s="77"/>
      <c r="P351" s="77"/>
      <c r="Q351" s="77"/>
      <c r="R351" s="77"/>
      <c r="S351" s="77"/>
      <c r="T351" s="77"/>
      <c r="U351" s="77"/>
      <c r="V351" s="77"/>
      <c r="W351" s="77"/>
      <c r="X351" s="77"/>
      <c r="Y351" s="77"/>
      <c r="Z351" s="77"/>
      <c r="AA351" s="77"/>
      <c r="AB351" s="77"/>
      <c r="AC351" s="77"/>
      <c r="AD351" s="77"/>
      <c r="AE351" s="77"/>
      <c r="AF351" s="77"/>
      <c r="AG351" s="77"/>
      <c r="AH351" s="77"/>
      <c r="AI351" s="77"/>
      <c r="AJ351" s="77"/>
      <c r="AK351" s="77"/>
      <c r="AL351" s="77"/>
      <c r="AM351" s="77"/>
      <c r="AN351" s="77"/>
      <c r="AO351" s="77"/>
      <c r="AP351" s="77"/>
      <c r="AQ351" s="77"/>
      <c r="AR351" s="77"/>
      <c r="AS351" s="77"/>
      <c r="AT351" s="77"/>
      <c r="AU351" s="77"/>
      <c r="AV351" s="77"/>
      <c r="AW351" s="77"/>
      <c r="AX351" s="77"/>
      <c r="AY351" s="77"/>
      <c r="AZ351" s="77"/>
      <c r="BA351" s="77"/>
      <c r="BB351" s="77"/>
      <c r="BC351" s="77"/>
      <c r="BD351" s="77"/>
      <c r="BE351" s="77"/>
      <c r="BF351" s="77"/>
      <c r="BG351" s="77"/>
      <c r="BH351" s="77"/>
      <c r="BI351" s="77"/>
      <c r="BJ351" s="77"/>
      <c r="BK351" s="77"/>
      <c r="BL351" s="77"/>
      <c r="BM351" s="77"/>
      <c r="BN351" s="77"/>
      <c r="BO351" s="77"/>
      <c r="BP351" s="77"/>
      <c r="BQ351" s="77"/>
      <c r="BR351" s="77"/>
      <c r="BS351" s="77"/>
      <c r="BT351" s="77"/>
      <c r="BU351" s="77"/>
      <c r="BV351" s="77"/>
    </row>
    <row r="352" spans="1:74" ht="13.5" x14ac:dyDescent="0.7">
      <c r="A352" s="77"/>
      <c r="B352" s="77"/>
      <c r="C352" s="77"/>
      <c r="D352" s="77"/>
      <c r="E352" s="77"/>
      <c r="F352" s="77"/>
      <c r="G352" s="77"/>
      <c r="H352" s="77"/>
      <c r="I352" s="77"/>
      <c r="J352" s="77"/>
      <c r="K352" s="77"/>
      <c r="L352" s="77"/>
      <c r="M352" s="77"/>
      <c r="N352" s="77"/>
      <c r="O352" s="77"/>
      <c r="P352" s="77"/>
      <c r="Q352" s="77"/>
      <c r="R352" s="77"/>
      <c r="S352" s="77"/>
      <c r="T352" s="77"/>
      <c r="U352" s="77"/>
      <c r="V352" s="77"/>
      <c r="W352" s="77"/>
      <c r="X352" s="77"/>
      <c r="Y352" s="77"/>
      <c r="Z352" s="77"/>
      <c r="AA352" s="77"/>
      <c r="AB352" s="77"/>
      <c r="AC352" s="77"/>
      <c r="AD352" s="77"/>
      <c r="AE352" s="77"/>
      <c r="AF352" s="77"/>
      <c r="AG352" s="77"/>
      <c r="AH352" s="77"/>
      <c r="AI352" s="77"/>
      <c r="AJ352" s="77"/>
      <c r="AK352" s="77"/>
      <c r="AL352" s="77"/>
      <c r="AM352" s="77"/>
      <c r="AN352" s="77"/>
      <c r="AO352" s="77"/>
      <c r="AP352" s="77"/>
      <c r="AQ352" s="77"/>
      <c r="AR352" s="77"/>
      <c r="AS352" s="77"/>
      <c r="AT352" s="77"/>
      <c r="AU352" s="77"/>
      <c r="AV352" s="77"/>
      <c r="AW352" s="77"/>
      <c r="AX352" s="77"/>
      <c r="AY352" s="77"/>
      <c r="AZ352" s="77"/>
      <c r="BA352" s="77"/>
      <c r="BB352" s="77"/>
      <c r="BC352" s="77"/>
      <c r="BD352" s="77"/>
      <c r="BE352" s="77"/>
      <c r="BF352" s="77"/>
      <c r="BG352" s="77"/>
      <c r="BH352" s="77"/>
      <c r="BI352" s="77"/>
      <c r="BJ352" s="77"/>
      <c r="BK352" s="77"/>
      <c r="BL352" s="77"/>
      <c r="BM352" s="77"/>
      <c r="BN352" s="77"/>
      <c r="BO352" s="77"/>
      <c r="BP352" s="77"/>
      <c r="BQ352" s="77"/>
      <c r="BR352" s="77"/>
      <c r="BS352" s="77"/>
      <c r="BT352" s="77"/>
      <c r="BU352" s="77"/>
      <c r="BV352" s="77"/>
    </row>
    <row r="353" spans="1:74" ht="13.5" x14ac:dyDescent="0.7">
      <c r="A353" s="77"/>
      <c r="B353" s="77"/>
      <c r="C353" s="77"/>
      <c r="D353" s="77"/>
      <c r="E353" s="77"/>
      <c r="F353" s="77"/>
      <c r="G353" s="77"/>
      <c r="H353" s="77"/>
      <c r="I353" s="77"/>
      <c r="J353" s="77"/>
      <c r="K353" s="77"/>
      <c r="L353" s="77"/>
      <c r="M353" s="77"/>
      <c r="N353" s="77"/>
      <c r="O353" s="77"/>
      <c r="P353" s="77"/>
      <c r="Q353" s="77"/>
      <c r="R353" s="77"/>
      <c r="S353" s="77"/>
      <c r="T353" s="77"/>
      <c r="U353" s="77"/>
      <c r="V353" s="77"/>
      <c r="W353" s="77"/>
      <c r="X353" s="77"/>
      <c r="Y353" s="77"/>
      <c r="Z353" s="77"/>
      <c r="AA353" s="77"/>
      <c r="AB353" s="77"/>
      <c r="AC353" s="77"/>
      <c r="AD353" s="77"/>
      <c r="AE353" s="77"/>
      <c r="AF353" s="77"/>
      <c r="AG353" s="77"/>
      <c r="AH353" s="77"/>
      <c r="AI353" s="77"/>
      <c r="AJ353" s="77"/>
      <c r="AK353" s="77"/>
      <c r="AL353" s="77"/>
      <c r="AM353" s="77"/>
      <c r="AN353" s="77"/>
      <c r="AO353" s="77"/>
      <c r="AP353" s="77"/>
      <c r="AQ353" s="77"/>
      <c r="AR353" s="77"/>
      <c r="AS353" s="77"/>
      <c r="AT353" s="77"/>
      <c r="AU353" s="77"/>
      <c r="AV353" s="77"/>
      <c r="AW353" s="77"/>
      <c r="AX353" s="77"/>
      <c r="AY353" s="77"/>
      <c r="AZ353" s="77"/>
      <c r="BA353" s="77"/>
      <c r="BB353" s="77"/>
      <c r="BC353" s="77"/>
      <c r="BD353" s="77"/>
      <c r="BE353" s="77"/>
      <c r="BF353" s="77"/>
      <c r="BG353" s="77"/>
      <c r="BH353" s="77"/>
      <c r="BI353" s="77"/>
      <c r="BJ353" s="77"/>
      <c r="BK353" s="77"/>
      <c r="BL353" s="77"/>
      <c r="BM353" s="77"/>
      <c r="BN353" s="77"/>
      <c r="BO353" s="77"/>
      <c r="BP353" s="77"/>
      <c r="BQ353" s="77"/>
      <c r="BR353" s="77"/>
      <c r="BS353" s="77"/>
      <c r="BT353" s="77"/>
      <c r="BU353" s="77"/>
      <c r="BV353" s="77"/>
    </row>
    <row r="354" spans="1:74" ht="13.5" x14ac:dyDescent="0.7">
      <c r="A354" s="77"/>
      <c r="B354" s="77"/>
      <c r="C354" s="77"/>
      <c r="D354" s="77"/>
      <c r="E354" s="77"/>
      <c r="F354" s="77"/>
      <c r="G354" s="77"/>
      <c r="H354" s="77"/>
      <c r="I354" s="77"/>
      <c r="J354" s="77"/>
      <c r="K354" s="77"/>
      <c r="L354" s="77"/>
      <c r="M354" s="77"/>
      <c r="N354" s="77"/>
      <c r="O354" s="77"/>
      <c r="P354" s="77"/>
      <c r="Q354" s="77"/>
      <c r="R354" s="77"/>
      <c r="S354" s="77"/>
      <c r="T354" s="77"/>
      <c r="U354" s="77"/>
      <c r="V354" s="77"/>
      <c r="W354" s="77"/>
      <c r="X354" s="77"/>
      <c r="Y354" s="77"/>
      <c r="Z354" s="77"/>
      <c r="AA354" s="77"/>
      <c r="AB354" s="77"/>
      <c r="AC354" s="77"/>
      <c r="AD354" s="77"/>
      <c r="AE354" s="77"/>
      <c r="AF354" s="77"/>
      <c r="AG354" s="77"/>
      <c r="AH354" s="77"/>
      <c r="AI354" s="77"/>
      <c r="AJ354" s="77"/>
      <c r="AK354" s="77"/>
      <c r="AL354" s="77"/>
      <c r="AM354" s="77"/>
      <c r="AN354" s="77"/>
      <c r="AO354" s="77"/>
      <c r="AP354" s="77"/>
      <c r="AQ354" s="77"/>
      <c r="AR354" s="77"/>
      <c r="AS354" s="77"/>
      <c r="AT354" s="77"/>
      <c r="AU354" s="77"/>
      <c r="AV354" s="77"/>
      <c r="AW354" s="77"/>
      <c r="AX354" s="77"/>
      <c r="AY354" s="77"/>
      <c r="AZ354" s="77"/>
      <c r="BA354" s="77"/>
      <c r="BB354" s="77"/>
      <c r="BC354" s="77"/>
      <c r="BD354" s="77"/>
      <c r="BE354" s="77"/>
      <c r="BF354" s="77"/>
      <c r="BG354" s="77"/>
      <c r="BH354" s="77"/>
      <c r="BI354" s="77"/>
      <c r="BJ354" s="77"/>
      <c r="BK354" s="77"/>
      <c r="BL354" s="77"/>
      <c r="BM354" s="77"/>
      <c r="BN354" s="77"/>
      <c r="BO354" s="77"/>
      <c r="BP354" s="77"/>
      <c r="BQ354" s="77"/>
      <c r="BR354" s="77"/>
      <c r="BS354" s="77"/>
      <c r="BT354" s="77"/>
      <c r="BU354" s="77"/>
      <c r="BV354" s="77"/>
    </row>
    <row r="355" spans="1:74" ht="13.5" x14ac:dyDescent="0.7">
      <c r="A355" s="77"/>
      <c r="B355" s="77"/>
      <c r="C355" s="77"/>
      <c r="D355" s="77"/>
      <c r="E355" s="77"/>
      <c r="F355" s="77"/>
      <c r="G355" s="77"/>
      <c r="H355" s="77"/>
      <c r="I355" s="77"/>
      <c r="J355" s="77"/>
      <c r="K355" s="77"/>
      <c r="L355" s="77"/>
      <c r="M355" s="77"/>
      <c r="N355" s="77"/>
      <c r="O355" s="77"/>
      <c r="P355" s="77"/>
      <c r="Q355" s="77"/>
      <c r="R355" s="77"/>
      <c r="S355" s="77"/>
      <c r="T355" s="77"/>
      <c r="U355" s="77"/>
      <c r="V355" s="77"/>
      <c r="W355" s="77"/>
      <c r="X355" s="77"/>
      <c r="Y355" s="77"/>
      <c r="Z355" s="77"/>
      <c r="AA355" s="77"/>
      <c r="AB355" s="77"/>
      <c r="AC355" s="77"/>
      <c r="AD355" s="77"/>
      <c r="AE355" s="77"/>
      <c r="AF355" s="77"/>
      <c r="AG355" s="77"/>
      <c r="AH355" s="77"/>
      <c r="AI355" s="77"/>
      <c r="AJ355" s="77"/>
      <c r="AK355" s="77"/>
      <c r="AL355" s="77"/>
      <c r="AM355" s="77"/>
      <c r="AN355" s="77"/>
      <c r="AO355" s="77"/>
      <c r="AP355" s="77"/>
      <c r="AQ355" s="77"/>
      <c r="AR355" s="77"/>
      <c r="AS355" s="77"/>
      <c r="AT355" s="77"/>
      <c r="AU355" s="77"/>
      <c r="AV355" s="77"/>
      <c r="AW355" s="77"/>
      <c r="AX355" s="77"/>
      <c r="AY355" s="77"/>
      <c r="AZ355" s="77"/>
      <c r="BA355" s="77"/>
      <c r="BB355" s="77"/>
      <c r="BC355" s="77"/>
      <c r="BD355" s="77"/>
      <c r="BE355" s="77"/>
      <c r="BF355" s="77"/>
      <c r="BG355" s="77"/>
      <c r="BH355" s="77"/>
      <c r="BI355" s="77"/>
      <c r="BJ355" s="77"/>
      <c r="BK355" s="77"/>
      <c r="BL355" s="77"/>
      <c r="BM355" s="77"/>
      <c r="BN355" s="77"/>
      <c r="BO355" s="77"/>
      <c r="BP355" s="77"/>
      <c r="BQ355" s="77"/>
      <c r="BR355" s="77"/>
      <c r="BS355" s="77"/>
      <c r="BT355" s="77"/>
      <c r="BU355" s="77"/>
      <c r="BV355" s="77"/>
    </row>
    <row r="356" spans="1:74" ht="13.5" x14ac:dyDescent="0.7">
      <c r="A356" s="77"/>
      <c r="B356" s="77"/>
      <c r="C356" s="77"/>
      <c r="D356" s="77"/>
      <c r="E356" s="77"/>
      <c r="F356" s="77"/>
      <c r="G356" s="77"/>
      <c r="H356" s="77"/>
      <c r="I356" s="77"/>
      <c r="J356" s="77"/>
      <c r="K356" s="77"/>
      <c r="L356" s="77"/>
      <c r="M356" s="77"/>
      <c r="N356" s="77"/>
      <c r="O356" s="77"/>
      <c r="P356" s="77"/>
      <c r="Q356" s="77"/>
      <c r="R356" s="77"/>
      <c r="S356" s="77"/>
      <c r="T356" s="77"/>
      <c r="U356" s="77"/>
      <c r="V356" s="77"/>
      <c r="W356" s="77"/>
      <c r="X356" s="77"/>
      <c r="Y356" s="77"/>
      <c r="Z356" s="77"/>
      <c r="AA356" s="77"/>
      <c r="AB356" s="77"/>
      <c r="AC356" s="77"/>
      <c r="AD356" s="77"/>
      <c r="AE356" s="77"/>
      <c r="AF356" s="77"/>
      <c r="AG356" s="77"/>
      <c r="AH356" s="77"/>
      <c r="AI356" s="77"/>
      <c r="AJ356" s="77"/>
      <c r="AK356" s="77"/>
      <c r="AL356" s="77"/>
      <c r="AM356" s="77"/>
      <c r="AN356" s="77"/>
      <c r="AO356" s="77"/>
      <c r="AP356" s="77"/>
      <c r="AQ356" s="77"/>
      <c r="AR356" s="77"/>
      <c r="AS356" s="77"/>
      <c r="AT356" s="77"/>
      <c r="AU356" s="77"/>
      <c r="AV356" s="77"/>
      <c r="AW356" s="77"/>
      <c r="AX356" s="77"/>
      <c r="AY356" s="77"/>
      <c r="AZ356" s="77"/>
      <c r="BA356" s="77"/>
      <c r="BB356" s="77"/>
      <c r="BC356" s="77"/>
      <c r="BD356" s="77"/>
      <c r="BE356" s="77"/>
      <c r="BF356" s="77"/>
      <c r="BG356" s="77"/>
      <c r="BH356" s="77"/>
      <c r="BI356" s="77"/>
      <c r="BJ356" s="77"/>
      <c r="BK356" s="77"/>
      <c r="BL356" s="77"/>
      <c r="BM356" s="77"/>
      <c r="BN356" s="77"/>
      <c r="BO356" s="77"/>
      <c r="BP356" s="77"/>
      <c r="BQ356" s="77"/>
      <c r="BR356" s="77"/>
      <c r="BS356" s="77"/>
      <c r="BT356" s="77"/>
      <c r="BU356" s="77"/>
      <c r="BV356" s="77"/>
    </row>
    <row r="357" spans="1:74" ht="13.5" x14ac:dyDescent="0.7">
      <c r="A357" s="77"/>
      <c r="B357" s="77"/>
      <c r="C357" s="77"/>
      <c r="D357" s="77"/>
      <c r="E357" s="77"/>
      <c r="F357" s="77"/>
      <c r="G357" s="77"/>
      <c r="H357" s="77"/>
      <c r="I357" s="77"/>
      <c r="J357" s="77"/>
      <c r="K357" s="77"/>
      <c r="L357" s="77"/>
      <c r="M357" s="77"/>
      <c r="N357" s="77"/>
      <c r="O357" s="77"/>
      <c r="P357" s="77"/>
      <c r="Q357" s="77"/>
      <c r="R357" s="77"/>
      <c r="S357" s="77"/>
      <c r="T357" s="77"/>
      <c r="U357" s="77"/>
      <c r="V357" s="77"/>
      <c r="W357" s="77"/>
      <c r="X357" s="77"/>
      <c r="Y357" s="77"/>
      <c r="Z357" s="77"/>
      <c r="AA357" s="77"/>
      <c r="AB357" s="77"/>
      <c r="AC357" s="77"/>
      <c r="AD357" s="77"/>
      <c r="AE357" s="77"/>
      <c r="AF357" s="77"/>
      <c r="AG357" s="77"/>
      <c r="AH357" s="77"/>
      <c r="AI357" s="77"/>
      <c r="AJ357" s="77"/>
      <c r="AK357" s="77"/>
      <c r="AL357" s="77"/>
      <c r="AM357" s="77"/>
      <c r="AN357" s="77"/>
      <c r="AO357" s="77"/>
      <c r="AP357" s="77"/>
      <c r="AQ357" s="77"/>
      <c r="AR357" s="77"/>
      <c r="AS357" s="77"/>
      <c r="AT357" s="77"/>
      <c r="AU357" s="77"/>
      <c r="AV357" s="77"/>
      <c r="AW357" s="77"/>
      <c r="AX357" s="77"/>
      <c r="AY357" s="77"/>
      <c r="AZ357" s="77"/>
      <c r="BA357" s="77"/>
      <c r="BB357" s="77"/>
      <c r="BC357" s="77"/>
      <c r="BD357" s="77"/>
      <c r="BE357" s="77"/>
      <c r="BF357" s="77"/>
      <c r="BG357" s="77"/>
      <c r="BH357" s="77"/>
      <c r="BI357" s="77"/>
      <c r="BJ357" s="77"/>
      <c r="BK357" s="77"/>
      <c r="BL357" s="77"/>
      <c r="BM357" s="77"/>
      <c r="BN357" s="77"/>
      <c r="BO357" s="77"/>
      <c r="BP357" s="77"/>
      <c r="BQ357" s="77"/>
      <c r="BR357" s="77"/>
      <c r="BS357" s="77"/>
      <c r="BT357" s="77"/>
      <c r="BU357" s="77"/>
      <c r="BV357" s="77"/>
    </row>
    <row r="358" spans="1:74" ht="13.5" x14ac:dyDescent="0.7">
      <c r="A358" s="77"/>
      <c r="B358" s="77"/>
      <c r="C358" s="77"/>
      <c r="D358" s="77"/>
      <c r="E358" s="77"/>
      <c r="F358" s="77"/>
      <c r="G358" s="77"/>
      <c r="H358" s="77"/>
      <c r="I358" s="77"/>
      <c r="J358" s="77"/>
      <c r="K358" s="77"/>
      <c r="L358" s="77"/>
      <c r="M358" s="77"/>
      <c r="N358" s="77"/>
      <c r="O358" s="77"/>
      <c r="P358" s="77"/>
      <c r="Q358" s="77"/>
      <c r="R358" s="77"/>
      <c r="S358" s="77"/>
      <c r="T358" s="77"/>
      <c r="U358" s="77"/>
      <c r="V358" s="77"/>
      <c r="W358" s="77"/>
      <c r="X358" s="77"/>
      <c r="Y358" s="77"/>
      <c r="Z358" s="77"/>
      <c r="AA358" s="77"/>
      <c r="AB358" s="77"/>
      <c r="AC358" s="77"/>
      <c r="AD358" s="77"/>
      <c r="AE358" s="77"/>
      <c r="AF358" s="77"/>
      <c r="AG358" s="77"/>
      <c r="AH358" s="77"/>
      <c r="AI358" s="77"/>
      <c r="AJ358" s="77"/>
      <c r="AK358" s="77"/>
      <c r="AL358" s="77"/>
      <c r="AM358" s="77"/>
      <c r="AN358" s="77"/>
      <c r="AO358" s="77"/>
      <c r="AP358" s="77"/>
      <c r="AQ358" s="77"/>
      <c r="AR358" s="77"/>
      <c r="AS358" s="77"/>
      <c r="AT358" s="77"/>
      <c r="AU358" s="77"/>
      <c r="AV358" s="77"/>
      <c r="AW358" s="77"/>
      <c r="AX358" s="77"/>
      <c r="AY358" s="77"/>
      <c r="AZ358" s="77"/>
      <c r="BA358" s="77"/>
      <c r="BB358" s="77"/>
      <c r="BC358" s="77"/>
      <c r="BD358" s="77"/>
      <c r="BE358" s="77"/>
      <c r="BF358" s="77"/>
      <c r="BG358" s="77"/>
      <c r="BH358" s="77"/>
      <c r="BI358" s="77"/>
      <c r="BJ358" s="77"/>
      <c r="BK358" s="77"/>
      <c r="BL358" s="77"/>
      <c r="BM358" s="77"/>
      <c r="BN358" s="77"/>
      <c r="BO358" s="77"/>
      <c r="BP358" s="77"/>
      <c r="BQ358" s="77"/>
      <c r="BR358" s="77"/>
      <c r="BS358" s="77"/>
      <c r="BT358" s="77"/>
      <c r="BU358" s="77"/>
      <c r="BV358" s="77"/>
    </row>
    <row r="359" spans="1:74" ht="13.5" x14ac:dyDescent="0.7">
      <c r="A359" s="77"/>
      <c r="B359" s="77"/>
      <c r="C359" s="77"/>
      <c r="D359" s="77"/>
      <c r="E359" s="77"/>
      <c r="F359" s="77"/>
      <c r="G359" s="77"/>
      <c r="H359" s="77"/>
      <c r="I359" s="77"/>
      <c r="J359" s="77"/>
      <c r="K359" s="77"/>
      <c r="L359" s="77"/>
      <c r="M359" s="77"/>
      <c r="N359" s="77"/>
      <c r="O359" s="77"/>
      <c r="P359" s="77"/>
      <c r="Q359" s="77"/>
      <c r="R359" s="77"/>
      <c r="S359" s="77"/>
      <c r="T359" s="77"/>
      <c r="U359" s="77"/>
      <c r="V359" s="77"/>
      <c r="W359" s="77"/>
      <c r="X359" s="77"/>
      <c r="Y359" s="77"/>
      <c r="Z359" s="77"/>
      <c r="AA359" s="77"/>
      <c r="AB359" s="77"/>
      <c r="AC359" s="77"/>
      <c r="AD359" s="77"/>
      <c r="AE359" s="77"/>
      <c r="AF359" s="77"/>
      <c r="AG359" s="77"/>
      <c r="AH359" s="77"/>
      <c r="AI359" s="77"/>
      <c r="AJ359" s="77"/>
      <c r="AK359" s="77"/>
      <c r="AL359" s="77"/>
      <c r="AM359" s="77"/>
      <c r="AN359" s="77"/>
      <c r="AO359" s="77"/>
      <c r="AP359" s="77"/>
      <c r="AQ359" s="77"/>
      <c r="AR359" s="77"/>
      <c r="AS359" s="77"/>
      <c r="AT359" s="77"/>
      <c r="AU359" s="77"/>
      <c r="AV359" s="77"/>
      <c r="AW359" s="77"/>
      <c r="AX359" s="77"/>
      <c r="AY359" s="77"/>
      <c r="AZ359" s="77"/>
      <c r="BA359" s="77"/>
      <c r="BB359" s="77"/>
      <c r="BC359" s="77"/>
      <c r="BD359" s="77"/>
      <c r="BE359" s="77"/>
      <c r="BF359" s="77"/>
      <c r="BG359" s="77"/>
      <c r="BH359" s="77"/>
      <c r="BI359" s="77"/>
      <c r="BJ359" s="77"/>
      <c r="BK359" s="77"/>
      <c r="BL359" s="77"/>
      <c r="BM359" s="77"/>
      <c r="BN359" s="77"/>
      <c r="BO359" s="77"/>
      <c r="BP359" s="77"/>
      <c r="BQ359" s="77"/>
      <c r="BR359" s="77"/>
      <c r="BS359" s="77"/>
      <c r="BT359" s="77"/>
      <c r="BU359" s="77"/>
      <c r="BV359" s="77"/>
    </row>
    <row r="360" spans="1:74" ht="13.5" x14ac:dyDescent="0.7">
      <c r="A360" s="77"/>
      <c r="B360" s="77"/>
      <c r="C360" s="77"/>
      <c r="D360" s="77"/>
      <c r="E360" s="77"/>
      <c r="F360" s="77"/>
      <c r="G360" s="77"/>
      <c r="H360" s="77"/>
      <c r="I360" s="77"/>
      <c r="J360" s="77"/>
      <c r="K360" s="77"/>
      <c r="L360" s="77"/>
      <c r="M360" s="77"/>
      <c r="N360" s="77"/>
      <c r="O360" s="77"/>
      <c r="P360" s="77"/>
      <c r="Q360" s="77"/>
      <c r="R360" s="77"/>
      <c r="S360" s="77"/>
      <c r="T360" s="77"/>
      <c r="U360" s="77"/>
      <c r="V360" s="77"/>
      <c r="W360" s="77"/>
      <c r="X360" s="77"/>
      <c r="Y360" s="77"/>
      <c r="Z360" s="77"/>
      <c r="AA360" s="77"/>
      <c r="AB360" s="77"/>
      <c r="AC360" s="77"/>
      <c r="AD360" s="77"/>
      <c r="AE360" s="77"/>
      <c r="AF360" s="77"/>
      <c r="AG360" s="77"/>
      <c r="AH360" s="77"/>
      <c r="AI360" s="77"/>
      <c r="AJ360" s="77"/>
      <c r="AK360" s="77"/>
      <c r="AL360" s="77"/>
      <c r="AM360" s="77"/>
      <c r="AN360" s="77"/>
      <c r="AO360" s="77"/>
      <c r="AP360" s="77"/>
      <c r="AQ360" s="77"/>
      <c r="AR360" s="77"/>
      <c r="AS360" s="77"/>
      <c r="AT360" s="77"/>
      <c r="AU360" s="77"/>
      <c r="AV360" s="77"/>
      <c r="AW360" s="77"/>
      <c r="AX360" s="77"/>
      <c r="AY360" s="77"/>
      <c r="AZ360" s="77"/>
      <c r="BA360" s="77"/>
      <c r="BB360" s="77"/>
      <c r="BC360" s="77"/>
      <c r="BD360" s="77"/>
      <c r="BE360" s="77"/>
      <c r="BF360" s="77"/>
      <c r="BG360" s="77"/>
      <c r="BH360" s="77"/>
      <c r="BI360" s="77"/>
      <c r="BJ360" s="77"/>
      <c r="BK360" s="77"/>
      <c r="BL360" s="77"/>
      <c r="BM360" s="77"/>
      <c r="BN360" s="77"/>
      <c r="BO360" s="77"/>
      <c r="BP360" s="77"/>
      <c r="BQ360" s="77"/>
      <c r="BR360" s="77"/>
      <c r="BS360" s="77"/>
      <c r="BT360" s="77"/>
      <c r="BU360" s="77"/>
      <c r="BV360" s="77"/>
    </row>
    <row r="361" spans="1:74" ht="13.5" x14ac:dyDescent="0.7">
      <c r="A361" s="77"/>
      <c r="B361" s="77"/>
      <c r="C361" s="77"/>
      <c r="D361" s="77"/>
      <c r="E361" s="77"/>
      <c r="F361" s="77"/>
      <c r="G361" s="77"/>
      <c r="H361" s="77"/>
      <c r="I361" s="77"/>
      <c r="J361" s="77"/>
      <c r="K361" s="77"/>
      <c r="L361" s="77"/>
      <c r="M361" s="77"/>
      <c r="N361" s="77"/>
      <c r="O361" s="77"/>
      <c r="P361" s="77"/>
      <c r="Q361" s="77"/>
      <c r="R361" s="77"/>
      <c r="S361" s="77"/>
      <c r="T361" s="77"/>
      <c r="U361" s="77"/>
      <c r="V361" s="77"/>
      <c r="W361" s="77"/>
      <c r="X361" s="77"/>
      <c r="Y361" s="77"/>
      <c r="Z361" s="77"/>
      <c r="AA361" s="77"/>
      <c r="AB361" s="77"/>
      <c r="AC361" s="77"/>
      <c r="AD361" s="77"/>
      <c r="AE361" s="77"/>
      <c r="AF361" s="77"/>
      <c r="AG361" s="77"/>
      <c r="AH361" s="77"/>
      <c r="AI361" s="77"/>
      <c r="AJ361" s="77"/>
      <c r="AK361" s="77"/>
      <c r="AL361" s="77"/>
      <c r="AM361" s="77"/>
      <c r="AN361" s="77"/>
      <c r="AO361" s="77"/>
      <c r="AP361" s="77"/>
      <c r="AQ361" s="77"/>
      <c r="AR361" s="77"/>
      <c r="AS361" s="77"/>
      <c r="AT361" s="77"/>
      <c r="AU361" s="77"/>
      <c r="AV361" s="77"/>
      <c r="AW361" s="77"/>
      <c r="AX361" s="77"/>
      <c r="AY361" s="77"/>
      <c r="AZ361" s="77"/>
      <c r="BA361" s="77"/>
      <c r="BB361" s="77"/>
      <c r="BC361" s="77"/>
      <c r="BD361" s="77"/>
      <c r="BE361" s="77"/>
      <c r="BF361" s="77"/>
      <c r="BG361" s="77"/>
      <c r="BH361" s="77"/>
      <c r="BI361" s="77"/>
      <c r="BJ361" s="77"/>
      <c r="BK361" s="77"/>
      <c r="BL361" s="77"/>
      <c r="BM361" s="77"/>
      <c r="BN361" s="77"/>
      <c r="BO361" s="77"/>
      <c r="BP361" s="77"/>
      <c r="BQ361" s="77"/>
      <c r="BR361" s="77"/>
      <c r="BS361" s="77"/>
      <c r="BT361" s="77"/>
      <c r="BU361" s="77"/>
      <c r="BV361" s="77"/>
    </row>
    <row r="362" spans="1:74" ht="13.5" x14ac:dyDescent="0.7">
      <c r="A362" s="77"/>
      <c r="B362" s="77"/>
      <c r="C362" s="77"/>
      <c r="D362" s="77"/>
      <c r="E362" s="77"/>
      <c r="F362" s="77"/>
      <c r="G362" s="77"/>
      <c r="H362" s="77"/>
      <c r="I362" s="77"/>
      <c r="J362" s="77"/>
      <c r="K362" s="77"/>
      <c r="L362" s="77"/>
      <c r="M362" s="77"/>
      <c r="N362" s="77"/>
      <c r="O362" s="77"/>
      <c r="P362" s="77"/>
      <c r="Q362" s="77"/>
      <c r="R362" s="77"/>
      <c r="S362" s="77"/>
      <c r="T362" s="77"/>
      <c r="U362" s="77"/>
      <c r="V362" s="77"/>
      <c r="W362" s="77"/>
      <c r="X362" s="77"/>
      <c r="Y362" s="77"/>
      <c r="Z362" s="77"/>
      <c r="AA362" s="77"/>
      <c r="AB362" s="77"/>
      <c r="AC362" s="77"/>
      <c r="AD362" s="77"/>
      <c r="AE362" s="77"/>
      <c r="AF362" s="77"/>
      <c r="AG362" s="77"/>
      <c r="AH362" s="77"/>
      <c r="AI362" s="77"/>
      <c r="AJ362" s="77"/>
      <c r="AK362" s="77"/>
      <c r="AL362" s="77"/>
      <c r="AM362" s="77"/>
      <c r="AN362" s="77"/>
      <c r="AO362" s="77"/>
      <c r="AP362" s="77"/>
      <c r="AQ362" s="77"/>
      <c r="AR362" s="77"/>
      <c r="AS362" s="77"/>
      <c r="AT362" s="77"/>
      <c r="AU362" s="77"/>
      <c r="AV362" s="77"/>
      <c r="AW362" s="77"/>
      <c r="AX362" s="77"/>
      <c r="AY362" s="77"/>
      <c r="AZ362" s="77"/>
      <c r="BA362" s="77"/>
      <c r="BB362" s="77"/>
      <c r="BC362" s="77"/>
      <c r="BD362" s="77"/>
      <c r="BE362" s="77"/>
      <c r="BF362" s="77"/>
      <c r="BG362" s="77"/>
      <c r="BH362" s="77"/>
      <c r="BI362" s="77"/>
      <c r="BJ362" s="77"/>
      <c r="BK362" s="77"/>
      <c r="BL362" s="77"/>
      <c r="BM362" s="77"/>
      <c r="BN362" s="77"/>
      <c r="BO362" s="77"/>
      <c r="BP362" s="77"/>
      <c r="BQ362" s="77"/>
      <c r="BR362" s="77"/>
      <c r="BS362" s="77"/>
      <c r="BT362" s="77"/>
      <c r="BU362" s="77"/>
      <c r="BV362" s="77"/>
    </row>
    <row r="363" spans="1:74" ht="13.5" x14ac:dyDescent="0.7">
      <c r="A363" s="77"/>
      <c r="B363" s="77"/>
      <c r="C363" s="77"/>
      <c r="D363" s="77"/>
      <c r="E363" s="77"/>
      <c r="F363" s="77"/>
      <c r="G363" s="77"/>
      <c r="H363" s="77"/>
      <c r="I363" s="77"/>
      <c r="J363" s="77"/>
      <c r="K363" s="77"/>
      <c r="L363" s="77"/>
      <c r="M363" s="77"/>
      <c r="N363" s="77"/>
      <c r="O363" s="77"/>
      <c r="P363" s="77"/>
      <c r="Q363" s="77"/>
      <c r="R363" s="77"/>
      <c r="S363" s="77"/>
      <c r="T363" s="77"/>
      <c r="U363" s="77"/>
      <c r="V363" s="77"/>
      <c r="W363" s="77"/>
      <c r="X363" s="77"/>
      <c r="Y363" s="77"/>
      <c r="Z363" s="77"/>
      <c r="AA363" s="77"/>
      <c r="AB363" s="77"/>
      <c r="AC363" s="77"/>
      <c r="AD363" s="77"/>
      <c r="AE363" s="77"/>
      <c r="AF363" s="77"/>
      <c r="AG363" s="77"/>
      <c r="AH363" s="77"/>
      <c r="AI363" s="77"/>
      <c r="AJ363" s="77"/>
      <c r="AK363" s="77"/>
      <c r="AL363" s="77"/>
      <c r="AM363" s="77"/>
      <c r="AN363" s="77"/>
      <c r="AO363" s="77"/>
      <c r="AP363" s="77"/>
      <c r="AQ363" s="77"/>
      <c r="AR363" s="77"/>
      <c r="AS363" s="77"/>
      <c r="AT363" s="77"/>
      <c r="AU363" s="77"/>
      <c r="AV363" s="77"/>
      <c r="AW363" s="77"/>
      <c r="AX363" s="77"/>
      <c r="AY363" s="77"/>
      <c r="AZ363" s="77"/>
      <c r="BA363" s="77"/>
      <c r="BB363" s="77"/>
      <c r="BC363" s="77"/>
      <c r="BD363" s="77"/>
      <c r="BE363" s="77"/>
      <c r="BF363" s="77"/>
      <c r="BG363" s="77"/>
      <c r="BH363" s="77"/>
      <c r="BI363" s="77"/>
      <c r="BJ363" s="77"/>
      <c r="BK363" s="77"/>
      <c r="BL363" s="77"/>
      <c r="BM363" s="77"/>
      <c r="BN363" s="77"/>
      <c r="BO363" s="77"/>
      <c r="BP363" s="77"/>
      <c r="BQ363" s="77"/>
      <c r="BR363" s="77"/>
      <c r="BS363" s="77"/>
      <c r="BT363" s="77"/>
      <c r="BU363" s="77"/>
      <c r="BV363" s="77"/>
    </row>
    <row r="364" spans="1:74" ht="13.5" x14ac:dyDescent="0.7">
      <c r="A364" s="77"/>
      <c r="B364" s="77"/>
      <c r="C364" s="77"/>
      <c r="D364" s="77"/>
      <c r="E364" s="77"/>
      <c r="F364" s="77"/>
      <c r="G364" s="77"/>
      <c r="H364" s="77"/>
      <c r="I364" s="77"/>
      <c r="J364" s="77"/>
      <c r="K364" s="77"/>
      <c r="L364" s="77"/>
      <c r="M364" s="77"/>
      <c r="N364" s="77"/>
      <c r="O364" s="77"/>
      <c r="P364" s="77"/>
      <c r="Q364" s="77"/>
      <c r="R364" s="77"/>
      <c r="S364" s="77"/>
      <c r="T364" s="77"/>
      <c r="U364" s="77"/>
      <c r="V364" s="77"/>
      <c r="W364" s="77"/>
      <c r="X364" s="77"/>
      <c r="Y364" s="77"/>
      <c r="Z364" s="77"/>
      <c r="AA364" s="77"/>
      <c r="AB364" s="77"/>
      <c r="AC364" s="77"/>
      <c r="AD364" s="77"/>
      <c r="AE364" s="77"/>
      <c r="AF364" s="77"/>
      <c r="AG364" s="77"/>
      <c r="AH364" s="77"/>
      <c r="AI364" s="77"/>
      <c r="AJ364" s="77"/>
      <c r="AK364" s="77"/>
      <c r="AL364" s="77"/>
      <c r="AM364" s="77"/>
      <c r="AN364" s="77"/>
      <c r="AO364" s="77"/>
      <c r="AP364" s="77"/>
      <c r="AQ364" s="77"/>
      <c r="AR364" s="77"/>
      <c r="AS364" s="77"/>
      <c r="AT364" s="77"/>
      <c r="AU364" s="77"/>
      <c r="AV364" s="77"/>
      <c r="AW364" s="77"/>
      <c r="AX364" s="77"/>
      <c r="AY364" s="77"/>
      <c r="AZ364" s="77"/>
      <c r="BA364" s="77"/>
      <c r="BB364" s="77"/>
      <c r="BC364" s="77"/>
      <c r="BD364" s="77"/>
      <c r="BE364" s="77"/>
      <c r="BF364" s="77"/>
      <c r="BG364" s="77"/>
      <c r="BH364" s="77"/>
      <c r="BI364" s="77"/>
      <c r="BJ364" s="77"/>
      <c r="BK364" s="77"/>
      <c r="BL364" s="77"/>
      <c r="BM364" s="77"/>
      <c r="BN364" s="77"/>
      <c r="BO364" s="77"/>
      <c r="BP364" s="77"/>
      <c r="BQ364" s="77"/>
      <c r="BR364" s="77"/>
      <c r="BS364" s="77"/>
      <c r="BT364" s="77"/>
      <c r="BU364" s="77"/>
      <c r="BV364" s="77"/>
    </row>
    <row r="365" spans="1:74" ht="13.5" x14ac:dyDescent="0.7">
      <c r="A365" s="77"/>
      <c r="B365" s="77"/>
      <c r="C365" s="77"/>
      <c r="D365" s="77"/>
      <c r="E365" s="77"/>
      <c r="F365" s="77"/>
      <c r="G365" s="77"/>
      <c r="H365" s="77"/>
      <c r="I365" s="77"/>
      <c r="J365" s="77"/>
      <c r="K365" s="77"/>
      <c r="L365" s="77"/>
      <c r="M365" s="77"/>
      <c r="N365" s="77"/>
      <c r="O365" s="77"/>
      <c r="P365" s="77"/>
      <c r="Q365" s="77"/>
      <c r="R365" s="77"/>
      <c r="S365" s="77"/>
      <c r="T365" s="77"/>
      <c r="U365" s="77"/>
      <c r="V365" s="77"/>
      <c r="W365" s="77"/>
      <c r="X365" s="77"/>
      <c r="Y365" s="77"/>
      <c r="Z365" s="77"/>
      <c r="AA365" s="77"/>
      <c r="AB365" s="77"/>
      <c r="AC365" s="77"/>
      <c r="AD365" s="77"/>
      <c r="AE365" s="77"/>
      <c r="AF365" s="77"/>
      <c r="AG365" s="77"/>
      <c r="AH365" s="77"/>
      <c r="AI365" s="77"/>
      <c r="AJ365" s="77"/>
      <c r="AK365" s="77"/>
      <c r="AL365" s="77"/>
      <c r="AM365" s="77"/>
      <c r="AN365" s="77"/>
      <c r="AO365" s="77"/>
      <c r="AP365" s="77"/>
      <c r="AQ365" s="77"/>
      <c r="AR365" s="77"/>
      <c r="AS365" s="77"/>
      <c r="AT365" s="77"/>
      <c r="AU365" s="77"/>
      <c r="AV365" s="77"/>
      <c r="AW365" s="77"/>
      <c r="AX365" s="77"/>
      <c r="AY365" s="77"/>
      <c r="AZ365" s="77"/>
      <c r="BA365" s="77"/>
      <c r="BB365" s="77"/>
      <c r="BC365" s="77"/>
      <c r="BD365" s="77"/>
      <c r="BE365" s="77"/>
      <c r="BF365" s="77"/>
      <c r="BG365" s="77"/>
      <c r="BH365" s="77"/>
      <c r="BI365" s="77"/>
      <c r="BJ365" s="77"/>
      <c r="BK365" s="77"/>
      <c r="BL365" s="77"/>
      <c r="BM365" s="77"/>
      <c r="BN365" s="77"/>
      <c r="BO365" s="77"/>
      <c r="BP365" s="77"/>
      <c r="BQ365" s="77"/>
      <c r="BR365" s="77"/>
      <c r="BS365" s="77"/>
      <c r="BT365" s="77"/>
      <c r="BU365" s="77"/>
      <c r="BV365" s="77"/>
    </row>
    <row r="366" spans="1:74" ht="13.5" x14ac:dyDescent="0.7">
      <c r="A366" s="77"/>
      <c r="B366" s="77"/>
      <c r="C366" s="77"/>
      <c r="D366" s="77"/>
      <c r="E366" s="77"/>
      <c r="F366" s="77"/>
      <c r="G366" s="77"/>
      <c r="H366" s="77"/>
      <c r="I366" s="77"/>
      <c r="J366" s="77"/>
      <c r="K366" s="77"/>
      <c r="L366" s="77"/>
      <c r="M366" s="77"/>
      <c r="N366" s="77"/>
      <c r="O366" s="77"/>
      <c r="P366" s="77"/>
      <c r="Q366" s="77"/>
      <c r="R366" s="77"/>
      <c r="S366" s="77"/>
      <c r="T366" s="77"/>
      <c r="U366" s="77"/>
      <c r="V366" s="77"/>
      <c r="W366" s="77"/>
      <c r="X366" s="77"/>
      <c r="Y366" s="77"/>
      <c r="Z366" s="77"/>
      <c r="AA366" s="77"/>
      <c r="AB366" s="77"/>
      <c r="AC366" s="77"/>
      <c r="AD366" s="77"/>
      <c r="AE366" s="77"/>
      <c r="AF366" s="77"/>
      <c r="AG366" s="77"/>
      <c r="AH366" s="77"/>
      <c r="AI366" s="77"/>
      <c r="AJ366" s="77"/>
      <c r="AK366" s="77"/>
      <c r="AL366" s="77"/>
      <c r="AM366" s="77"/>
      <c r="AN366" s="77"/>
      <c r="AO366" s="77"/>
      <c r="AP366" s="77"/>
      <c r="AQ366" s="77"/>
      <c r="AR366" s="77"/>
      <c r="AS366" s="77"/>
      <c r="AT366" s="77"/>
      <c r="AU366" s="77"/>
      <c r="AV366" s="77"/>
      <c r="AW366" s="77"/>
      <c r="AX366" s="77"/>
      <c r="AY366" s="77"/>
      <c r="AZ366" s="77"/>
      <c r="BA366" s="77"/>
      <c r="BB366" s="77"/>
      <c r="BC366" s="77"/>
      <c r="BD366" s="77"/>
      <c r="BE366" s="77"/>
      <c r="BF366" s="77"/>
      <c r="BG366" s="77"/>
      <c r="BH366" s="77"/>
      <c r="BI366" s="77"/>
      <c r="BJ366" s="77"/>
      <c r="BK366" s="77"/>
      <c r="BL366" s="77"/>
      <c r="BM366" s="77"/>
      <c r="BN366" s="77"/>
      <c r="BO366" s="77"/>
      <c r="BP366" s="77"/>
      <c r="BQ366" s="77"/>
      <c r="BR366" s="77"/>
      <c r="BS366" s="77"/>
      <c r="BT366" s="77"/>
      <c r="BU366" s="77"/>
      <c r="BV366" s="77"/>
    </row>
    <row r="367" spans="1:74" ht="13.5" x14ac:dyDescent="0.7">
      <c r="A367" s="77"/>
      <c r="B367" s="77"/>
      <c r="C367" s="77"/>
      <c r="D367" s="77"/>
      <c r="E367" s="77"/>
      <c r="F367" s="77"/>
      <c r="G367" s="77"/>
      <c r="H367" s="77"/>
      <c r="I367" s="77"/>
      <c r="J367" s="77"/>
      <c r="K367" s="77"/>
      <c r="L367" s="77"/>
      <c r="M367" s="77"/>
      <c r="N367" s="77"/>
      <c r="O367" s="77"/>
      <c r="P367" s="77"/>
      <c r="Q367" s="77"/>
      <c r="R367" s="77"/>
      <c r="S367" s="77"/>
      <c r="T367" s="77"/>
      <c r="U367" s="77"/>
      <c r="V367" s="77"/>
      <c r="W367" s="77"/>
      <c r="X367" s="77"/>
      <c r="Y367" s="77"/>
      <c r="Z367" s="77"/>
      <c r="AA367" s="77"/>
      <c r="AB367" s="77"/>
      <c r="AC367" s="77"/>
      <c r="AD367" s="77"/>
      <c r="AE367" s="77"/>
      <c r="AF367" s="77"/>
      <c r="AG367" s="77"/>
      <c r="AH367" s="77"/>
      <c r="AI367" s="77"/>
      <c r="AJ367" s="77"/>
      <c r="AK367" s="77"/>
      <c r="AL367" s="77"/>
      <c r="AM367" s="77"/>
      <c r="AN367" s="77"/>
      <c r="AO367" s="77"/>
      <c r="AP367" s="77"/>
      <c r="AQ367" s="77"/>
      <c r="AR367" s="77"/>
      <c r="AS367" s="77"/>
      <c r="AT367" s="77"/>
      <c r="AU367" s="77"/>
      <c r="AV367" s="77"/>
      <c r="AW367" s="77"/>
      <c r="AX367" s="77"/>
      <c r="AY367" s="77"/>
      <c r="AZ367" s="77"/>
      <c r="BA367" s="77"/>
      <c r="BB367" s="77"/>
      <c r="BC367" s="77"/>
      <c r="BD367" s="77"/>
      <c r="BE367" s="77"/>
      <c r="BF367" s="77"/>
      <c r="BG367" s="77"/>
      <c r="BH367" s="77"/>
      <c r="BI367" s="77"/>
      <c r="BJ367" s="77"/>
      <c r="BK367" s="77"/>
      <c r="BL367" s="77"/>
      <c r="BM367" s="77"/>
      <c r="BN367" s="77"/>
      <c r="BO367" s="77"/>
      <c r="BP367" s="77"/>
      <c r="BQ367" s="77"/>
      <c r="BR367" s="77"/>
      <c r="BS367" s="77"/>
      <c r="BT367" s="77"/>
      <c r="BU367" s="77"/>
      <c r="BV367" s="77"/>
    </row>
    <row r="368" spans="1:74" ht="13.5" x14ac:dyDescent="0.7">
      <c r="A368" s="77"/>
      <c r="B368" s="77"/>
      <c r="C368" s="77"/>
      <c r="D368" s="77"/>
      <c r="E368" s="77"/>
      <c r="F368" s="77"/>
      <c r="G368" s="77"/>
      <c r="H368" s="77"/>
      <c r="I368" s="77"/>
      <c r="J368" s="77"/>
      <c r="K368" s="77"/>
      <c r="L368" s="77"/>
      <c r="M368" s="77"/>
      <c r="N368" s="77"/>
      <c r="O368" s="77"/>
      <c r="P368" s="77"/>
      <c r="Q368" s="77"/>
      <c r="R368" s="77"/>
      <c r="S368" s="77"/>
      <c r="T368" s="77"/>
      <c r="U368" s="77"/>
      <c r="V368" s="77"/>
      <c r="W368" s="77"/>
      <c r="X368" s="77"/>
      <c r="Y368" s="77"/>
      <c r="Z368" s="77"/>
      <c r="AA368" s="77"/>
      <c r="AB368" s="77"/>
      <c r="AC368" s="77"/>
      <c r="AD368" s="77"/>
      <c r="AE368" s="77"/>
      <c r="AF368" s="77"/>
      <c r="AG368" s="77"/>
      <c r="AH368" s="77"/>
      <c r="AI368" s="77"/>
      <c r="AJ368" s="77"/>
      <c r="AK368" s="77"/>
      <c r="AL368" s="77"/>
      <c r="AM368" s="77"/>
      <c r="AN368" s="77"/>
      <c r="AO368" s="77"/>
      <c r="AP368" s="77"/>
      <c r="AQ368" s="77"/>
      <c r="AR368" s="77"/>
      <c r="AS368" s="77"/>
      <c r="AT368" s="77"/>
      <c r="AU368" s="77"/>
      <c r="AV368" s="77"/>
      <c r="AW368" s="77"/>
      <c r="AX368" s="77"/>
      <c r="AY368" s="77"/>
      <c r="AZ368" s="77"/>
      <c r="BA368" s="77"/>
      <c r="BB368" s="77"/>
      <c r="BC368" s="77"/>
      <c r="BD368" s="77"/>
      <c r="BE368" s="77"/>
      <c r="BF368" s="77"/>
      <c r="BG368" s="77"/>
      <c r="BH368" s="77"/>
      <c r="BI368" s="77"/>
      <c r="BJ368" s="77"/>
      <c r="BK368" s="77"/>
      <c r="BL368" s="77"/>
      <c r="BM368" s="77"/>
      <c r="BN368" s="77"/>
      <c r="BO368" s="77"/>
      <c r="BP368" s="77"/>
      <c r="BQ368" s="77"/>
      <c r="BR368" s="77"/>
      <c r="BS368" s="77"/>
      <c r="BT368" s="77"/>
      <c r="BU368" s="77"/>
      <c r="BV368" s="77"/>
    </row>
    <row r="369" spans="1:74" ht="13.5" x14ac:dyDescent="0.7">
      <c r="A369" s="77"/>
      <c r="B369" s="77"/>
      <c r="C369" s="77"/>
      <c r="D369" s="77"/>
      <c r="E369" s="77"/>
      <c r="F369" s="77"/>
      <c r="G369" s="77"/>
      <c r="H369" s="77"/>
      <c r="I369" s="77"/>
      <c r="J369" s="77"/>
      <c r="K369" s="77"/>
      <c r="L369" s="77"/>
      <c r="M369" s="77"/>
      <c r="N369" s="77"/>
      <c r="O369" s="77"/>
      <c r="P369" s="77"/>
      <c r="Q369" s="77"/>
      <c r="R369" s="77"/>
      <c r="S369" s="77"/>
      <c r="T369" s="77"/>
      <c r="U369" s="77"/>
      <c r="V369" s="77"/>
      <c r="W369" s="77"/>
      <c r="X369" s="77"/>
      <c r="Y369" s="77"/>
      <c r="Z369" s="77"/>
      <c r="AA369" s="77"/>
      <c r="AB369" s="77"/>
      <c r="AC369" s="77"/>
      <c r="AD369" s="77"/>
      <c r="AE369" s="77"/>
      <c r="AF369" s="77"/>
      <c r="AG369" s="77"/>
      <c r="AH369" s="77"/>
      <c r="AI369" s="77"/>
      <c r="AJ369" s="77"/>
      <c r="AK369" s="77"/>
      <c r="AL369" s="77"/>
      <c r="AM369" s="77"/>
      <c r="AN369" s="77"/>
      <c r="AO369" s="77"/>
      <c r="AP369" s="77"/>
      <c r="AQ369" s="77"/>
      <c r="AR369" s="77"/>
      <c r="AS369" s="77"/>
      <c r="AT369" s="77"/>
      <c r="AU369" s="77"/>
      <c r="AV369" s="77"/>
      <c r="AW369" s="77"/>
      <c r="AX369" s="77"/>
      <c r="AY369" s="77"/>
      <c r="AZ369" s="77"/>
      <c r="BA369" s="77"/>
      <c r="BB369" s="77"/>
      <c r="BC369" s="77"/>
      <c r="BD369" s="77"/>
      <c r="BE369" s="77"/>
      <c r="BF369" s="77"/>
      <c r="BG369" s="77"/>
      <c r="BH369" s="77"/>
      <c r="BI369" s="77"/>
      <c r="BJ369" s="77"/>
      <c r="BK369" s="77"/>
      <c r="BL369" s="77"/>
      <c r="BM369" s="77"/>
      <c r="BN369" s="77"/>
      <c r="BO369" s="77"/>
      <c r="BP369" s="77"/>
      <c r="BQ369" s="77"/>
      <c r="BR369" s="77"/>
      <c r="BS369" s="77"/>
      <c r="BT369" s="77"/>
      <c r="BU369" s="77"/>
      <c r="BV369" s="77"/>
    </row>
    <row r="370" spans="1:74" ht="13.5" x14ac:dyDescent="0.7">
      <c r="A370" s="77"/>
      <c r="B370" s="77"/>
      <c r="C370" s="77"/>
      <c r="D370" s="77"/>
      <c r="E370" s="77"/>
      <c r="F370" s="77"/>
      <c r="G370" s="77"/>
      <c r="H370" s="77"/>
      <c r="I370" s="77"/>
      <c r="J370" s="77"/>
      <c r="K370" s="77"/>
      <c r="L370" s="77"/>
      <c r="M370" s="77"/>
      <c r="N370" s="77"/>
      <c r="O370" s="77"/>
      <c r="P370" s="77"/>
      <c r="Q370" s="77"/>
      <c r="R370" s="77"/>
      <c r="S370" s="77"/>
      <c r="T370" s="77"/>
      <c r="U370" s="77"/>
      <c r="V370" s="77"/>
      <c r="W370" s="77"/>
      <c r="X370" s="77"/>
      <c r="Y370" s="77"/>
      <c r="Z370" s="77"/>
      <c r="AA370" s="77"/>
      <c r="AB370" s="77"/>
      <c r="AC370" s="77"/>
      <c r="AD370" s="77"/>
      <c r="AE370" s="77"/>
      <c r="AF370" s="77"/>
      <c r="AG370" s="77"/>
      <c r="AH370" s="77"/>
      <c r="AI370" s="77"/>
      <c r="AJ370" s="77"/>
      <c r="AK370" s="77"/>
      <c r="AL370" s="77"/>
      <c r="AM370" s="77"/>
      <c r="AN370" s="77"/>
      <c r="AO370" s="77"/>
      <c r="AP370" s="77"/>
      <c r="AQ370" s="77"/>
      <c r="AR370" s="77"/>
      <c r="AS370" s="77"/>
      <c r="AT370" s="77"/>
      <c r="AU370" s="77"/>
      <c r="AV370" s="77"/>
      <c r="AW370" s="77"/>
      <c r="AX370" s="77"/>
      <c r="AY370" s="77"/>
      <c r="AZ370" s="77"/>
      <c r="BA370" s="77"/>
      <c r="BB370" s="77"/>
      <c r="BC370" s="77"/>
      <c r="BD370" s="77"/>
      <c r="BE370" s="77"/>
      <c r="BF370" s="77"/>
      <c r="BG370" s="77"/>
      <c r="BH370" s="77"/>
      <c r="BI370" s="77"/>
      <c r="BJ370" s="77"/>
      <c r="BK370" s="77"/>
      <c r="BL370" s="77"/>
      <c r="BM370" s="77"/>
      <c r="BN370" s="77"/>
      <c r="BO370" s="77"/>
      <c r="BP370" s="77"/>
      <c r="BQ370" s="77"/>
      <c r="BR370" s="77"/>
      <c r="BS370" s="77"/>
      <c r="BT370" s="77"/>
      <c r="BU370" s="77"/>
      <c r="BV370" s="77"/>
    </row>
    <row r="371" spans="1:74" ht="13.5" x14ac:dyDescent="0.7">
      <c r="A371" s="77"/>
      <c r="B371" s="77"/>
      <c r="C371" s="77"/>
      <c r="D371" s="77"/>
      <c r="E371" s="77"/>
      <c r="F371" s="77"/>
      <c r="G371" s="77"/>
      <c r="H371" s="77"/>
      <c r="I371" s="77"/>
      <c r="J371" s="77"/>
      <c r="K371" s="77"/>
      <c r="L371" s="77"/>
      <c r="M371" s="77"/>
      <c r="N371" s="77"/>
      <c r="O371" s="77"/>
      <c r="P371" s="77"/>
      <c r="Q371" s="77"/>
      <c r="R371" s="77"/>
      <c r="S371" s="77"/>
      <c r="T371" s="77"/>
      <c r="U371" s="77"/>
      <c r="V371" s="77"/>
      <c r="W371" s="77"/>
      <c r="X371" s="77"/>
      <c r="Y371" s="77"/>
      <c r="Z371" s="77"/>
      <c r="AA371" s="77"/>
      <c r="AB371" s="77"/>
      <c r="AC371" s="77"/>
      <c r="AD371" s="77"/>
      <c r="AE371" s="77"/>
      <c r="AF371" s="77"/>
      <c r="AG371" s="77"/>
      <c r="AH371" s="77"/>
      <c r="AI371" s="77"/>
      <c r="AJ371" s="77"/>
      <c r="AK371" s="77"/>
      <c r="AL371" s="77"/>
      <c r="AM371" s="77"/>
      <c r="AN371" s="77"/>
      <c r="AO371" s="77"/>
      <c r="AP371" s="77"/>
      <c r="AQ371" s="77"/>
      <c r="AR371" s="77"/>
      <c r="AS371" s="77"/>
      <c r="AT371" s="77"/>
      <c r="AU371" s="77"/>
      <c r="AV371" s="77"/>
      <c r="AW371" s="77"/>
      <c r="AX371" s="77"/>
      <c r="AY371" s="77"/>
      <c r="AZ371" s="77"/>
      <c r="BA371" s="77"/>
      <c r="BB371" s="77"/>
      <c r="BC371" s="77"/>
      <c r="BD371" s="77"/>
      <c r="BE371" s="77"/>
      <c r="BF371" s="77"/>
      <c r="BG371" s="77"/>
      <c r="BH371" s="77"/>
      <c r="BI371" s="77"/>
      <c r="BJ371" s="77"/>
      <c r="BK371" s="77"/>
      <c r="BL371" s="77"/>
      <c r="BM371" s="77"/>
      <c r="BN371" s="77"/>
      <c r="BO371" s="77"/>
      <c r="BP371" s="77"/>
      <c r="BQ371" s="77"/>
      <c r="BR371" s="77"/>
      <c r="BS371" s="77"/>
      <c r="BT371" s="77"/>
      <c r="BU371" s="77"/>
      <c r="BV371" s="77"/>
    </row>
    <row r="372" spans="1:74" ht="13.5" x14ac:dyDescent="0.7">
      <c r="A372" s="77"/>
      <c r="B372" s="77"/>
      <c r="C372" s="77"/>
      <c r="D372" s="77"/>
      <c r="E372" s="77"/>
      <c r="F372" s="77"/>
      <c r="G372" s="77"/>
      <c r="H372" s="77"/>
      <c r="I372" s="77"/>
      <c r="J372" s="77"/>
      <c r="K372" s="77"/>
      <c r="L372" s="77"/>
      <c r="M372" s="77"/>
      <c r="N372" s="77"/>
      <c r="O372" s="77"/>
      <c r="P372" s="77"/>
      <c r="Q372" s="77"/>
      <c r="R372" s="77"/>
      <c r="S372" s="77"/>
      <c r="T372" s="77"/>
      <c r="U372" s="77"/>
      <c r="V372" s="77"/>
      <c r="W372" s="77"/>
      <c r="X372" s="77"/>
      <c r="Y372" s="77"/>
      <c r="Z372" s="77"/>
      <c r="AA372" s="77"/>
      <c r="AB372" s="77"/>
      <c r="AC372" s="77"/>
      <c r="AD372" s="77"/>
      <c r="AE372" s="77"/>
      <c r="AF372" s="77"/>
      <c r="AG372" s="77"/>
      <c r="AH372" s="77"/>
      <c r="AI372" s="77"/>
      <c r="AJ372" s="77"/>
      <c r="AK372" s="77"/>
      <c r="AL372" s="77"/>
      <c r="AM372" s="77"/>
      <c r="AN372" s="77"/>
      <c r="AO372" s="77"/>
      <c r="AP372" s="77"/>
      <c r="AQ372" s="77"/>
      <c r="AR372" s="77"/>
      <c r="AS372" s="77"/>
      <c r="AT372" s="77"/>
      <c r="AU372" s="77"/>
      <c r="AV372" s="77"/>
      <c r="AW372" s="77"/>
      <c r="AX372" s="77"/>
      <c r="AY372" s="77"/>
      <c r="AZ372" s="77"/>
      <c r="BA372" s="77"/>
      <c r="BB372" s="77"/>
      <c r="BC372" s="77"/>
      <c r="BD372" s="77"/>
      <c r="BE372" s="77"/>
      <c r="BF372" s="77"/>
      <c r="BG372" s="77"/>
      <c r="BH372" s="77"/>
      <c r="BI372" s="77"/>
      <c r="BJ372" s="77"/>
      <c r="BK372" s="77"/>
      <c r="BL372" s="77"/>
      <c r="BM372" s="77"/>
      <c r="BN372" s="77"/>
      <c r="BO372" s="77"/>
      <c r="BP372" s="77"/>
      <c r="BQ372" s="77"/>
      <c r="BR372" s="77"/>
      <c r="BS372" s="77"/>
      <c r="BT372" s="77"/>
      <c r="BU372" s="77"/>
      <c r="BV372" s="77"/>
    </row>
    <row r="373" spans="1:74" ht="13.5" x14ac:dyDescent="0.7">
      <c r="A373" s="77"/>
      <c r="B373" s="77"/>
      <c r="C373" s="77"/>
      <c r="D373" s="77"/>
      <c r="E373" s="77"/>
      <c r="F373" s="77"/>
      <c r="G373" s="77"/>
      <c r="H373" s="77"/>
      <c r="I373" s="77"/>
      <c r="J373" s="77"/>
      <c r="K373" s="77"/>
      <c r="L373" s="77"/>
      <c r="M373" s="77"/>
      <c r="N373" s="77"/>
      <c r="O373" s="77"/>
      <c r="P373" s="77"/>
      <c r="Q373" s="77"/>
      <c r="R373" s="77"/>
      <c r="S373" s="77"/>
      <c r="T373" s="77"/>
      <c r="U373" s="77"/>
      <c r="V373" s="77"/>
      <c r="W373" s="77"/>
      <c r="X373" s="77"/>
      <c r="Y373" s="77"/>
      <c r="Z373" s="77"/>
      <c r="AA373" s="77"/>
      <c r="AB373" s="77"/>
      <c r="AC373" s="77"/>
      <c r="AD373" s="77"/>
      <c r="AE373" s="77"/>
      <c r="AF373" s="77"/>
      <c r="AG373" s="77"/>
      <c r="AH373" s="77"/>
      <c r="AI373" s="77"/>
      <c r="AJ373" s="77"/>
      <c r="AK373" s="77"/>
      <c r="AL373" s="77"/>
      <c r="AM373" s="77"/>
      <c r="AN373" s="77"/>
      <c r="AO373" s="77"/>
      <c r="AP373" s="77"/>
      <c r="AQ373" s="77"/>
      <c r="AR373" s="77"/>
      <c r="AS373" s="77"/>
      <c r="AT373" s="77"/>
      <c r="AU373" s="77"/>
      <c r="AV373" s="77"/>
      <c r="AW373" s="77"/>
      <c r="AX373" s="77"/>
      <c r="AY373" s="77"/>
      <c r="AZ373" s="77"/>
      <c r="BA373" s="77"/>
      <c r="BB373" s="77"/>
      <c r="BC373" s="77"/>
      <c r="BD373" s="77"/>
      <c r="BE373" s="77"/>
      <c r="BF373" s="77"/>
      <c r="BG373" s="77"/>
      <c r="BH373" s="77"/>
      <c r="BI373" s="77"/>
      <c r="BJ373" s="77"/>
      <c r="BK373" s="77"/>
      <c r="BL373" s="77"/>
      <c r="BM373" s="77"/>
      <c r="BN373" s="77"/>
      <c r="BO373" s="77"/>
      <c r="BP373" s="77"/>
      <c r="BQ373" s="77"/>
      <c r="BR373" s="77"/>
      <c r="BS373" s="77"/>
      <c r="BT373" s="77"/>
      <c r="BU373" s="77"/>
      <c r="BV373" s="77"/>
    </row>
    <row r="374" spans="1:74" ht="13.5" x14ac:dyDescent="0.7">
      <c r="A374" s="77"/>
      <c r="B374" s="77"/>
      <c r="C374" s="77"/>
      <c r="D374" s="77"/>
      <c r="E374" s="77"/>
      <c r="F374" s="77"/>
      <c r="G374" s="77"/>
      <c r="H374" s="77"/>
      <c r="I374" s="77"/>
      <c r="J374" s="77"/>
      <c r="K374" s="77"/>
      <c r="L374" s="77"/>
      <c r="M374" s="77"/>
      <c r="N374" s="77"/>
      <c r="O374" s="77"/>
      <c r="P374" s="77"/>
      <c r="Q374" s="77"/>
      <c r="R374" s="77"/>
      <c r="S374" s="77"/>
      <c r="T374" s="77"/>
      <c r="U374" s="77"/>
      <c r="V374" s="77"/>
      <c r="W374" s="77"/>
      <c r="X374" s="77"/>
      <c r="Y374" s="77"/>
      <c r="Z374" s="77"/>
      <c r="AA374" s="77"/>
      <c r="AB374" s="77"/>
      <c r="AC374" s="77"/>
      <c r="AD374" s="77"/>
      <c r="AE374" s="77"/>
      <c r="AF374" s="77"/>
      <c r="AG374" s="77"/>
      <c r="AH374" s="77"/>
      <c r="AI374" s="77"/>
      <c r="AJ374" s="77"/>
      <c r="AK374" s="77"/>
      <c r="AL374" s="77"/>
      <c r="AM374" s="77"/>
      <c r="AN374" s="77"/>
      <c r="AO374" s="77"/>
      <c r="AP374" s="77"/>
      <c r="AQ374" s="77"/>
      <c r="AR374" s="77"/>
      <c r="AS374" s="77"/>
      <c r="AT374" s="77"/>
      <c r="AU374" s="77"/>
      <c r="AV374" s="77"/>
      <c r="AW374" s="77"/>
      <c r="AX374" s="77"/>
      <c r="AY374" s="77"/>
      <c r="AZ374" s="77"/>
      <c r="BA374" s="77"/>
      <c r="BB374" s="77"/>
      <c r="BC374" s="77"/>
      <c r="BD374" s="77"/>
      <c r="BE374" s="77"/>
      <c r="BF374" s="77"/>
      <c r="BG374" s="77"/>
      <c r="BH374" s="77"/>
      <c r="BI374" s="77"/>
      <c r="BJ374" s="77"/>
      <c r="BK374" s="77"/>
      <c r="BL374" s="77"/>
      <c r="BM374" s="77"/>
      <c r="BN374" s="77"/>
      <c r="BO374" s="77"/>
      <c r="BP374" s="77"/>
      <c r="BQ374" s="77"/>
      <c r="BR374" s="77"/>
      <c r="BS374" s="77"/>
      <c r="BT374" s="77"/>
      <c r="BU374" s="77"/>
      <c r="BV374" s="77"/>
    </row>
    <row r="375" spans="1:74" ht="13.5" x14ac:dyDescent="0.7">
      <c r="A375" s="77"/>
      <c r="B375" s="77"/>
      <c r="C375" s="77"/>
      <c r="D375" s="77"/>
      <c r="E375" s="77"/>
      <c r="F375" s="77"/>
      <c r="G375" s="77"/>
      <c r="H375" s="77"/>
      <c r="I375" s="77"/>
      <c r="J375" s="77"/>
      <c r="K375" s="77"/>
      <c r="L375" s="77"/>
      <c r="M375" s="77"/>
      <c r="N375" s="77"/>
      <c r="O375" s="77"/>
      <c r="P375" s="77"/>
      <c r="Q375" s="77"/>
      <c r="R375" s="77"/>
      <c r="S375" s="77"/>
      <c r="T375" s="77"/>
      <c r="U375" s="77"/>
      <c r="V375" s="77"/>
      <c r="W375" s="77"/>
      <c r="X375" s="77"/>
      <c r="Y375" s="77"/>
      <c r="Z375" s="77"/>
      <c r="AA375" s="77"/>
      <c r="AB375" s="77"/>
      <c r="AC375" s="77"/>
      <c r="AD375" s="77"/>
      <c r="AE375" s="77"/>
      <c r="AF375" s="77"/>
      <c r="AG375" s="77"/>
      <c r="AH375" s="77"/>
      <c r="AI375" s="77"/>
      <c r="AJ375" s="77"/>
      <c r="AK375" s="77"/>
      <c r="AL375" s="77"/>
      <c r="AM375" s="77"/>
      <c r="AN375" s="77"/>
      <c r="AO375" s="77"/>
      <c r="AP375" s="77"/>
      <c r="AQ375" s="77"/>
      <c r="AR375" s="77"/>
      <c r="AS375" s="77"/>
      <c r="AT375" s="77"/>
      <c r="AU375" s="77"/>
      <c r="AV375" s="77"/>
      <c r="AW375" s="77"/>
      <c r="AX375" s="77"/>
      <c r="AY375" s="77"/>
      <c r="AZ375" s="77"/>
      <c r="BA375" s="77"/>
      <c r="BB375" s="77"/>
      <c r="BC375" s="77"/>
      <c r="BD375" s="77"/>
      <c r="BE375" s="77"/>
      <c r="BF375" s="77"/>
      <c r="BG375" s="77"/>
      <c r="BH375" s="77"/>
      <c r="BI375" s="77"/>
      <c r="BJ375" s="77"/>
      <c r="BK375" s="77"/>
      <c r="BL375" s="77"/>
      <c r="BM375" s="77"/>
      <c r="BN375" s="77"/>
      <c r="BO375" s="77"/>
      <c r="BP375" s="77"/>
      <c r="BQ375" s="77"/>
      <c r="BR375" s="77"/>
      <c r="BS375" s="77"/>
      <c r="BT375" s="77"/>
      <c r="BU375" s="77"/>
      <c r="BV375" s="77"/>
    </row>
    <row r="376" spans="1:74" ht="13.5" x14ac:dyDescent="0.7">
      <c r="A376" s="77"/>
      <c r="B376" s="77"/>
      <c r="C376" s="77"/>
      <c r="D376" s="77"/>
      <c r="E376" s="77"/>
      <c r="F376" s="77"/>
      <c r="G376" s="77"/>
      <c r="H376" s="77"/>
      <c r="I376" s="77"/>
      <c r="J376" s="77"/>
      <c r="K376" s="77"/>
      <c r="L376" s="77"/>
      <c r="M376" s="77"/>
      <c r="N376" s="77"/>
      <c r="O376" s="77"/>
      <c r="P376" s="77"/>
      <c r="Q376" s="77"/>
      <c r="R376" s="77"/>
      <c r="S376" s="77"/>
      <c r="T376" s="77"/>
      <c r="U376" s="77"/>
      <c r="V376" s="77"/>
      <c r="W376" s="77"/>
      <c r="X376" s="77"/>
      <c r="Y376" s="77"/>
      <c r="Z376" s="77"/>
      <c r="AA376" s="77"/>
      <c r="AB376" s="77"/>
      <c r="AC376" s="77"/>
      <c r="AD376" s="77"/>
      <c r="AE376" s="77"/>
      <c r="AF376" s="77"/>
      <c r="AG376" s="77"/>
      <c r="AH376" s="77"/>
      <c r="AI376" s="77"/>
      <c r="AJ376" s="77"/>
      <c r="AK376" s="77"/>
      <c r="AL376" s="77"/>
      <c r="AM376" s="77"/>
      <c r="AN376" s="77"/>
      <c r="AO376" s="77"/>
      <c r="AP376" s="77"/>
      <c r="AQ376" s="77"/>
      <c r="AR376" s="77"/>
      <c r="AS376" s="77"/>
      <c r="AT376" s="77"/>
      <c r="AU376" s="77"/>
      <c r="AV376" s="77"/>
      <c r="AW376" s="77"/>
      <c r="AX376" s="77"/>
      <c r="AY376" s="77"/>
      <c r="AZ376" s="77"/>
      <c r="BA376" s="77"/>
      <c r="BB376" s="77"/>
      <c r="BC376" s="77"/>
      <c r="BD376" s="77"/>
      <c r="BE376" s="77"/>
      <c r="BF376" s="77"/>
      <c r="BG376" s="77"/>
      <c r="BH376" s="77"/>
      <c r="BI376" s="77"/>
      <c r="BJ376" s="77"/>
      <c r="BK376" s="77"/>
      <c r="BL376" s="77"/>
      <c r="BM376" s="77"/>
      <c r="BN376" s="77"/>
      <c r="BO376" s="77"/>
      <c r="BP376" s="77"/>
      <c r="BQ376" s="77"/>
      <c r="BR376" s="77"/>
      <c r="BS376" s="77"/>
      <c r="BT376" s="77"/>
      <c r="BU376" s="77"/>
      <c r="BV376" s="77"/>
    </row>
    <row r="377" spans="1:74" ht="13.5" x14ac:dyDescent="0.7">
      <c r="A377" s="77"/>
      <c r="B377" s="77"/>
      <c r="C377" s="77"/>
      <c r="D377" s="77"/>
      <c r="E377" s="77"/>
      <c r="F377" s="77"/>
      <c r="G377" s="77"/>
      <c r="H377" s="77"/>
      <c r="I377" s="77"/>
      <c r="J377" s="77"/>
      <c r="K377" s="77"/>
      <c r="L377" s="77"/>
      <c r="M377" s="77"/>
      <c r="N377" s="77"/>
      <c r="O377" s="77"/>
      <c r="P377" s="77"/>
      <c r="Q377" s="77"/>
      <c r="R377" s="77"/>
      <c r="S377" s="77"/>
      <c r="T377" s="77"/>
      <c r="U377" s="77"/>
      <c r="V377" s="77"/>
      <c r="W377" s="77"/>
      <c r="X377" s="77"/>
      <c r="Y377" s="77"/>
      <c r="Z377" s="77"/>
      <c r="AA377" s="77"/>
      <c r="AB377" s="77"/>
      <c r="AC377" s="77"/>
      <c r="AD377" s="77"/>
      <c r="AE377" s="77"/>
      <c r="AF377" s="77"/>
      <c r="AG377" s="77"/>
      <c r="AH377" s="77"/>
      <c r="AI377" s="77"/>
      <c r="AJ377" s="77"/>
      <c r="AK377" s="77"/>
      <c r="AL377" s="77"/>
      <c r="AM377" s="77"/>
      <c r="AN377" s="77"/>
      <c r="AO377" s="77"/>
      <c r="AP377" s="77"/>
      <c r="AQ377" s="77"/>
      <c r="AR377" s="77"/>
      <c r="AS377" s="77"/>
      <c r="AT377" s="77"/>
      <c r="AU377" s="77"/>
      <c r="AV377" s="77"/>
      <c r="AW377" s="77"/>
      <c r="AX377" s="77"/>
      <c r="AY377" s="77"/>
      <c r="AZ377" s="77"/>
      <c r="BA377" s="77"/>
      <c r="BB377" s="77"/>
      <c r="BC377" s="77"/>
      <c r="BD377" s="77"/>
      <c r="BE377" s="77"/>
      <c r="BF377" s="77"/>
      <c r="BG377" s="77"/>
      <c r="BH377" s="77"/>
      <c r="BI377" s="77"/>
      <c r="BJ377" s="77"/>
      <c r="BK377" s="77"/>
      <c r="BL377" s="77"/>
      <c r="BM377" s="77"/>
      <c r="BN377" s="77"/>
      <c r="BO377" s="77"/>
      <c r="BP377" s="77"/>
      <c r="BQ377" s="77"/>
      <c r="BR377" s="77"/>
      <c r="BS377" s="77"/>
      <c r="BT377" s="77"/>
      <c r="BU377" s="77"/>
      <c r="BV377" s="77"/>
    </row>
    <row r="378" spans="1:74" ht="13.5" x14ac:dyDescent="0.7">
      <c r="A378" s="77"/>
      <c r="B378" s="77"/>
      <c r="C378" s="77"/>
      <c r="D378" s="77"/>
      <c r="E378" s="77"/>
      <c r="F378" s="77"/>
      <c r="G378" s="77"/>
      <c r="H378" s="77"/>
      <c r="I378" s="77"/>
      <c r="J378" s="77"/>
      <c r="K378" s="77"/>
      <c r="L378" s="77"/>
      <c r="M378" s="77"/>
      <c r="N378" s="77"/>
      <c r="O378" s="77"/>
      <c r="P378" s="77"/>
      <c r="Q378" s="77"/>
      <c r="R378" s="77"/>
      <c r="S378" s="77"/>
      <c r="T378" s="77"/>
      <c r="U378" s="77"/>
      <c r="V378" s="77"/>
      <c r="W378" s="77"/>
      <c r="X378" s="77"/>
      <c r="Y378" s="77"/>
      <c r="Z378" s="77"/>
      <c r="AA378" s="77"/>
      <c r="AB378" s="77"/>
      <c r="AC378" s="77"/>
      <c r="AD378" s="77"/>
      <c r="AE378" s="77"/>
      <c r="AF378" s="77"/>
      <c r="AG378" s="77"/>
      <c r="AH378" s="77"/>
      <c r="AI378" s="77"/>
      <c r="AJ378" s="77"/>
      <c r="AK378" s="77"/>
      <c r="AL378" s="77"/>
      <c r="AM378" s="77"/>
      <c r="AN378" s="77"/>
      <c r="AO378" s="77"/>
      <c r="AP378" s="77"/>
      <c r="AQ378" s="77"/>
      <c r="AR378" s="77"/>
      <c r="AS378" s="77"/>
      <c r="AT378" s="77"/>
      <c r="AU378" s="77"/>
      <c r="AV378" s="77"/>
      <c r="AW378" s="77"/>
      <c r="AX378" s="77"/>
      <c r="AY378" s="77"/>
      <c r="AZ378" s="77"/>
      <c r="BA378" s="77"/>
      <c r="BB378" s="77"/>
      <c r="BC378" s="77"/>
      <c r="BD378" s="77"/>
      <c r="BE378" s="77"/>
      <c r="BF378" s="77"/>
      <c r="BG378" s="77"/>
      <c r="BH378" s="77"/>
      <c r="BI378" s="77"/>
      <c r="BJ378" s="77"/>
      <c r="BK378" s="77"/>
      <c r="BL378" s="77"/>
      <c r="BM378" s="77"/>
      <c r="BN378" s="77"/>
      <c r="BO378" s="77"/>
      <c r="BP378" s="77"/>
      <c r="BQ378" s="77"/>
      <c r="BR378" s="77"/>
      <c r="BS378" s="77"/>
      <c r="BT378" s="77"/>
      <c r="BU378" s="77"/>
      <c r="BV378" s="77"/>
    </row>
    <row r="379" spans="1:74" ht="13.5" x14ac:dyDescent="0.7">
      <c r="A379" s="77"/>
      <c r="B379" s="77"/>
      <c r="C379" s="77"/>
      <c r="D379" s="77"/>
      <c r="E379" s="77"/>
      <c r="F379" s="77"/>
      <c r="G379" s="77"/>
      <c r="H379" s="77"/>
      <c r="I379" s="77"/>
      <c r="J379" s="77"/>
      <c r="K379" s="77"/>
      <c r="L379" s="77"/>
      <c r="M379" s="77"/>
      <c r="N379" s="77"/>
      <c r="O379" s="77"/>
      <c r="P379" s="77"/>
      <c r="Q379" s="77"/>
      <c r="R379" s="77"/>
      <c r="S379" s="77"/>
      <c r="T379" s="77"/>
      <c r="U379" s="77"/>
      <c r="V379" s="77"/>
      <c r="W379" s="77"/>
      <c r="X379" s="77"/>
      <c r="Y379" s="77"/>
      <c r="Z379" s="77"/>
      <c r="AA379" s="77"/>
      <c r="AB379" s="77"/>
      <c r="AC379" s="77"/>
      <c r="AD379" s="77"/>
      <c r="AE379" s="77"/>
      <c r="AF379" s="77"/>
      <c r="AG379" s="77"/>
      <c r="AH379" s="77"/>
      <c r="AI379" s="77"/>
      <c r="AJ379" s="77"/>
      <c r="AK379" s="77"/>
      <c r="AL379" s="77"/>
      <c r="AM379" s="77"/>
      <c r="AN379" s="77"/>
      <c r="AO379" s="77"/>
      <c r="AP379" s="77"/>
      <c r="AQ379" s="77"/>
      <c r="AR379" s="77"/>
      <c r="AS379" s="77"/>
      <c r="AT379" s="77"/>
      <c r="AU379" s="77"/>
      <c r="AV379" s="77"/>
      <c r="AW379" s="77"/>
      <c r="AX379" s="77"/>
      <c r="AY379" s="77"/>
      <c r="AZ379" s="77"/>
      <c r="BA379" s="77"/>
      <c r="BB379" s="77"/>
      <c r="BC379" s="77"/>
      <c r="BD379" s="77"/>
      <c r="BE379" s="77"/>
      <c r="BF379" s="77"/>
      <c r="BG379" s="77"/>
      <c r="BH379" s="77"/>
      <c r="BI379" s="77"/>
      <c r="BJ379" s="77"/>
      <c r="BK379" s="77"/>
      <c r="BL379" s="77"/>
      <c r="BM379" s="77"/>
      <c r="BN379" s="77"/>
      <c r="BO379" s="77"/>
      <c r="BP379" s="77"/>
      <c r="BQ379" s="77"/>
      <c r="BR379" s="77"/>
      <c r="BS379" s="77"/>
      <c r="BT379" s="77"/>
      <c r="BU379" s="77"/>
      <c r="BV379" s="77"/>
    </row>
    <row r="380" spans="1:74" ht="13.5" x14ac:dyDescent="0.7">
      <c r="A380" s="77"/>
      <c r="B380" s="77"/>
      <c r="C380" s="77"/>
      <c r="D380" s="77"/>
      <c r="E380" s="77"/>
      <c r="F380" s="77"/>
      <c r="G380" s="77"/>
      <c r="H380" s="77"/>
      <c r="I380" s="77"/>
      <c r="J380" s="77"/>
      <c r="K380" s="77"/>
      <c r="L380" s="77"/>
      <c r="M380" s="77"/>
      <c r="N380" s="77"/>
      <c r="O380" s="77"/>
      <c r="P380" s="77"/>
      <c r="Q380" s="77"/>
      <c r="R380" s="77"/>
      <c r="S380" s="77"/>
      <c r="T380" s="77"/>
      <c r="U380" s="77"/>
      <c r="V380" s="77"/>
      <c r="W380" s="77"/>
      <c r="X380" s="77"/>
      <c r="Y380" s="77"/>
      <c r="Z380" s="77"/>
      <c r="AA380" s="77"/>
      <c r="AB380" s="77"/>
      <c r="AC380" s="77"/>
      <c r="AD380" s="77"/>
      <c r="AE380" s="77"/>
      <c r="AF380" s="77"/>
      <c r="AG380" s="77"/>
      <c r="AH380" s="77"/>
      <c r="AI380" s="77"/>
      <c r="AJ380" s="77"/>
      <c r="AK380" s="77"/>
      <c r="AL380" s="77"/>
      <c r="AM380" s="77"/>
      <c r="AN380" s="77"/>
      <c r="AO380" s="77"/>
      <c r="AP380" s="77"/>
      <c r="AQ380" s="77"/>
      <c r="AR380" s="77"/>
      <c r="AS380" s="77"/>
      <c r="AT380" s="77"/>
      <c r="AU380" s="77"/>
      <c r="AV380" s="77"/>
      <c r="AW380" s="77"/>
      <c r="AX380" s="77"/>
      <c r="AY380" s="77"/>
      <c r="AZ380" s="77"/>
      <c r="BA380" s="77"/>
      <c r="BB380" s="77"/>
      <c r="BC380" s="77"/>
      <c r="BD380" s="77"/>
      <c r="BE380" s="77"/>
      <c r="BF380" s="77"/>
      <c r="BG380" s="77"/>
      <c r="BH380" s="77"/>
      <c r="BI380" s="77"/>
      <c r="BJ380" s="77"/>
      <c r="BK380" s="77"/>
      <c r="BL380" s="77"/>
      <c r="BM380" s="77"/>
      <c r="BN380" s="77"/>
      <c r="BO380" s="77"/>
      <c r="BP380" s="77"/>
      <c r="BQ380" s="77"/>
      <c r="BR380" s="77"/>
      <c r="BS380" s="77"/>
      <c r="BT380" s="77"/>
      <c r="BU380" s="77"/>
      <c r="BV380" s="77"/>
    </row>
    <row r="381" spans="1:74" ht="13.5" x14ac:dyDescent="0.7">
      <c r="A381" s="77"/>
      <c r="B381" s="77"/>
      <c r="C381" s="77"/>
      <c r="D381" s="77"/>
      <c r="E381" s="77"/>
      <c r="F381" s="77"/>
      <c r="G381" s="77"/>
      <c r="H381" s="77"/>
      <c r="I381" s="77"/>
      <c r="J381" s="77"/>
      <c r="K381" s="77"/>
      <c r="L381" s="77"/>
      <c r="M381" s="77"/>
      <c r="N381" s="77"/>
      <c r="O381" s="77"/>
      <c r="P381" s="77"/>
      <c r="Q381" s="77"/>
      <c r="R381" s="77"/>
      <c r="S381" s="77"/>
      <c r="T381" s="77"/>
      <c r="U381" s="77"/>
      <c r="V381" s="77"/>
      <c r="W381" s="77"/>
      <c r="X381" s="77"/>
      <c r="Y381" s="77"/>
      <c r="Z381" s="77"/>
      <c r="AA381" s="77"/>
      <c r="AB381" s="77"/>
      <c r="AC381" s="77"/>
      <c r="AD381" s="77"/>
      <c r="AE381" s="77"/>
      <c r="AF381" s="77"/>
      <c r="AG381" s="77"/>
      <c r="AH381" s="77"/>
      <c r="AI381" s="77"/>
      <c r="AJ381" s="77"/>
      <c r="AK381" s="77"/>
      <c r="AL381" s="77"/>
      <c r="AM381" s="77"/>
      <c r="AN381" s="77"/>
      <c r="AO381" s="77"/>
      <c r="AP381" s="77"/>
      <c r="AQ381" s="77"/>
      <c r="AR381" s="77"/>
      <c r="AS381" s="77"/>
      <c r="AT381" s="77"/>
      <c r="AU381" s="77"/>
      <c r="AV381" s="77"/>
      <c r="AW381" s="77"/>
      <c r="AX381" s="77"/>
      <c r="AY381" s="77"/>
      <c r="AZ381" s="77"/>
      <c r="BA381" s="77"/>
      <c r="BB381" s="77"/>
      <c r="BC381" s="77"/>
      <c r="BD381" s="77"/>
      <c r="BE381" s="77"/>
      <c r="BF381" s="77"/>
      <c r="BG381" s="77"/>
      <c r="BH381" s="77"/>
      <c r="BI381" s="77"/>
      <c r="BJ381" s="77"/>
      <c r="BK381" s="77"/>
      <c r="BL381" s="77"/>
      <c r="BM381" s="77"/>
      <c r="BN381" s="77"/>
      <c r="BO381" s="77"/>
      <c r="BP381" s="77"/>
      <c r="BQ381" s="77"/>
      <c r="BR381" s="77"/>
      <c r="BS381" s="77"/>
      <c r="BT381" s="77"/>
      <c r="BU381" s="77"/>
      <c r="BV381" s="77"/>
    </row>
    <row r="382" spans="1:74" ht="13.5" x14ac:dyDescent="0.7">
      <c r="A382" s="77"/>
      <c r="B382" s="77"/>
      <c r="C382" s="77"/>
      <c r="D382" s="77"/>
      <c r="E382" s="77"/>
      <c r="F382" s="77"/>
      <c r="G382" s="77"/>
      <c r="H382" s="77"/>
      <c r="I382" s="77"/>
      <c r="J382" s="77"/>
      <c r="K382" s="77"/>
      <c r="L382" s="77"/>
      <c r="M382" s="77"/>
      <c r="N382" s="77"/>
      <c r="O382" s="77"/>
      <c r="P382" s="77"/>
      <c r="Q382" s="77"/>
      <c r="R382" s="77"/>
      <c r="S382" s="77"/>
      <c r="T382" s="77"/>
      <c r="U382" s="77"/>
      <c r="V382" s="77"/>
      <c r="W382" s="77"/>
      <c r="X382" s="77"/>
      <c r="Y382" s="77"/>
      <c r="Z382" s="77"/>
      <c r="AA382" s="77"/>
      <c r="AB382" s="77"/>
      <c r="AC382" s="77"/>
      <c r="AD382" s="77"/>
      <c r="AE382" s="77"/>
      <c r="AF382" s="77"/>
      <c r="AG382" s="77"/>
      <c r="AH382" s="77"/>
      <c r="AI382" s="77"/>
      <c r="AJ382" s="77"/>
      <c r="AK382" s="77"/>
      <c r="AL382" s="77"/>
      <c r="AM382" s="77"/>
      <c r="AN382" s="77"/>
      <c r="AO382" s="77"/>
      <c r="AP382" s="77"/>
      <c r="AQ382" s="77"/>
      <c r="AR382" s="77"/>
      <c r="AS382" s="77"/>
      <c r="AT382" s="77"/>
      <c r="AU382" s="77"/>
      <c r="AV382" s="77"/>
      <c r="AW382" s="77"/>
      <c r="AX382" s="77"/>
      <c r="AY382" s="77"/>
      <c r="AZ382" s="77"/>
      <c r="BA382" s="77"/>
      <c r="BB382" s="77"/>
      <c r="BC382" s="77"/>
      <c r="BD382" s="77"/>
      <c r="BE382" s="77"/>
      <c r="BF382" s="77"/>
      <c r="BG382" s="77"/>
      <c r="BH382" s="77"/>
      <c r="BI382" s="77"/>
      <c r="BJ382" s="77"/>
      <c r="BK382" s="77"/>
      <c r="BL382" s="77"/>
      <c r="BM382" s="77"/>
      <c r="BN382" s="77"/>
      <c r="BO382" s="77"/>
      <c r="BP382" s="77"/>
      <c r="BQ382" s="77"/>
      <c r="BR382" s="77"/>
      <c r="BS382" s="77"/>
      <c r="BT382" s="77"/>
      <c r="BU382" s="77"/>
      <c r="BV382" s="77"/>
    </row>
    <row r="383" spans="1:74" ht="13.5" x14ac:dyDescent="0.7">
      <c r="A383" s="77"/>
      <c r="B383" s="77"/>
      <c r="C383" s="77"/>
      <c r="D383" s="77"/>
      <c r="E383" s="77"/>
      <c r="F383" s="77"/>
      <c r="G383" s="77"/>
      <c r="H383" s="77"/>
      <c r="I383" s="77"/>
      <c r="J383" s="77"/>
      <c r="K383" s="77"/>
      <c r="L383" s="77"/>
      <c r="M383" s="77"/>
      <c r="N383" s="77"/>
      <c r="O383" s="77"/>
      <c r="P383" s="77"/>
      <c r="Q383" s="77"/>
      <c r="R383" s="77"/>
      <c r="S383" s="77"/>
      <c r="T383" s="77"/>
      <c r="U383" s="77"/>
      <c r="V383" s="77"/>
      <c r="W383" s="77"/>
      <c r="X383" s="77"/>
      <c r="Y383" s="77"/>
      <c r="Z383" s="77"/>
      <c r="AA383" s="77"/>
      <c r="AB383" s="77"/>
      <c r="AC383" s="77"/>
      <c r="AD383" s="77"/>
      <c r="AE383" s="77"/>
      <c r="AF383" s="77"/>
      <c r="AG383" s="77"/>
      <c r="AH383" s="77"/>
      <c r="AI383" s="77"/>
      <c r="AJ383" s="77"/>
      <c r="AK383" s="77"/>
      <c r="AL383" s="77"/>
      <c r="AM383" s="77"/>
      <c r="AN383" s="77"/>
      <c r="AO383" s="77"/>
      <c r="AP383" s="77"/>
      <c r="AQ383" s="77"/>
      <c r="AR383" s="77"/>
      <c r="AS383" s="77"/>
      <c r="AT383" s="77"/>
      <c r="AU383" s="77"/>
      <c r="AV383" s="77"/>
      <c r="AW383" s="77"/>
      <c r="AX383" s="77"/>
      <c r="AY383" s="77"/>
      <c r="AZ383" s="77"/>
      <c r="BA383" s="77"/>
      <c r="BB383" s="77"/>
      <c r="BC383" s="77"/>
      <c r="BD383" s="77"/>
      <c r="BE383" s="77"/>
      <c r="BF383" s="77"/>
      <c r="BG383" s="77"/>
      <c r="BH383" s="77"/>
      <c r="BI383" s="77"/>
      <c r="BJ383" s="77"/>
      <c r="BK383" s="77"/>
      <c r="BL383" s="77"/>
      <c r="BM383" s="77"/>
      <c r="BN383" s="77"/>
      <c r="BO383" s="77"/>
      <c r="BP383" s="77"/>
      <c r="BQ383" s="77"/>
      <c r="BR383" s="77"/>
      <c r="BS383" s="77"/>
      <c r="BT383" s="77"/>
      <c r="BU383" s="77"/>
      <c r="BV383" s="77"/>
    </row>
    <row r="384" spans="1:74" ht="13.5" x14ac:dyDescent="0.7">
      <c r="A384" s="77"/>
      <c r="B384" s="77"/>
      <c r="C384" s="77"/>
      <c r="D384" s="77"/>
      <c r="E384" s="77"/>
      <c r="F384" s="77"/>
      <c r="G384" s="77"/>
      <c r="H384" s="77"/>
      <c r="I384" s="77"/>
      <c r="J384" s="77"/>
      <c r="K384" s="77"/>
      <c r="L384" s="77"/>
      <c r="M384" s="77"/>
      <c r="N384" s="77"/>
      <c r="O384" s="77"/>
      <c r="P384" s="77"/>
      <c r="Q384" s="77"/>
      <c r="R384" s="77"/>
      <c r="S384" s="77"/>
      <c r="T384" s="77"/>
      <c r="U384" s="77"/>
      <c r="V384" s="77"/>
      <c r="W384" s="77"/>
      <c r="X384" s="77"/>
      <c r="Y384" s="77"/>
      <c r="Z384" s="77"/>
      <c r="AA384" s="77"/>
      <c r="AB384" s="77"/>
      <c r="AC384" s="77"/>
      <c r="AD384" s="77"/>
      <c r="AE384" s="77"/>
      <c r="AF384" s="77"/>
      <c r="AG384" s="77"/>
      <c r="AH384" s="77"/>
      <c r="AI384" s="77"/>
      <c r="AJ384" s="77"/>
      <c r="AK384" s="77"/>
      <c r="AL384" s="77"/>
      <c r="AM384" s="77"/>
      <c r="AN384" s="77"/>
      <c r="AO384" s="77"/>
      <c r="AP384" s="77"/>
      <c r="AQ384" s="77"/>
      <c r="AR384" s="77"/>
      <c r="AS384" s="77"/>
      <c r="AT384" s="77"/>
      <c r="AU384" s="77"/>
      <c r="AV384" s="77"/>
      <c r="AW384" s="77"/>
      <c r="AX384" s="77"/>
      <c r="AY384" s="77"/>
      <c r="AZ384" s="77"/>
      <c r="BA384" s="77"/>
      <c r="BB384" s="77"/>
      <c r="BC384" s="77"/>
      <c r="BD384" s="77"/>
      <c r="BE384" s="77"/>
      <c r="BF384" s="77"/>
      <c r="BG384" s="77"/>
      <c r="BH384" s="77"/>
      <c r="BI384" s="77"/>
      <c r="BJ384" s="77"/>
      <c r="BK384" s="77"/>
      <c r="BL384" s="77"/>
      <c r="BM384" s="77"/>
      <c r="BN384" s="77"/>
      <c r="BO384" s="77"/>
      <c r="BP384" s="77"/>
      <c r="BQ384" s="77"/>
      <c r="BR384" s="77"/>
      <c r="BS384" s="77"/>
      <c r="BT384" s="77"/>
      <c r="BU384" s="77"/>
      <c r="BV384" s="77"/>
    </row>
    <row r="385" spans="1:74" ht="13.5" x14ac:dyDescent="0.7">
      <c r="A385" s="77"/>
      <c r="B385" s="77"/>
      <c r="C385" s="77"/>
      <c r="D385" s="77"/>
      <c r="E385" s="77"/>
      <c r="F385" s="77"/>
      <c r="G385" s="77"/>
      <c r="H385" s="77"/>
      <c r="I385" s="77"/>
      <c r="J385" s="77"/>
      <c r="K385" s="77"/>
      <c r="L385" s="77"/>
      <c r="M385" s="77"/>
      <c r="N385" s="77"/>
      <c r="O385" s="77"/>
      <c r="P385" s="77"/>
      <c r="Q385" s="77"/>
      <c r="R385" s="77"/>
      <c r="S385" s="77"/>
      <c r="T385" s="77"/>
      <c r="U385" s="77"/>
      <c r="V385" s="77"/>
      <c r="W385" s="77"/>
      <c r="X385" s="77"/>
      <c r="Y385" s="77"/>
      <c r="Z385" s="77"/>
      <c r="AA385" s="77"/>
      <c r="AB385" s="77"/>
      <c r="AC385" s="77"/>
      <c r="AD385" s="77"/>
      <c r="AE385" s="77"/>
      <c r="AF385" s="77"/>
      <c r="AG385" s="77"/>
      <c r="AH385" s="77"/>
      <c r="AI385" s="77"/>
      <c r="AJ385" s="77"/>
      <c r="AK385" s="77"/>
      <c r="AL385" s="77"/>
      <c r="AM385" s="77"/>
      <c r="AN385" s="77"/>
      <c r="AO385" s="77"/>
      <c r="AP385" s="77"/>
      <c r="AQ385" s="77"/>
      <c r="AR385" s="77"/>
      <c r="AS385" s="77"/>
      <c r="AT385" s="77"/>
      <c r="AU385" s="77"/>
      <c r="AV385" s="77"/>
      <c r="AW385" s="77"/>
      <c r="AX385" s="77"/>
      <c r="AY385" s="77"/>
      <c r="AZ385" s="77"/>
      <c r="BA385" s="77"/>
      <c r="BB385" s="77"/>
      <c r="BC385" s="77"/>
      <c r="BD385" s="77"/>
      <c r="BE385" s="77"/>
      <c r="BF385" s="77"/>
      <c r="BG385" s="77"/>
      <c r="BH385" s="77"/>
      <c r="BI385" s="77"/>
      <c r="BJ385" s="77"/>
      <c r="BK385" s="77"/>
      <c r="BL385" s="77"/>
      <c r="BM385" s="77"/>
      <c r="BN385" s="77"/>
      <c r="BO385" s="77"/>
      <c r="BP385" s="77"/>
      <c r="BQ385" s="77"/>
      <c r="BR385" s="77"/>
      <c r="BS385" s="77"/>
      <c r="BT385" s="77"/>
      <c r="BU385" s="77"/>
      <c r="BV385" s="77"/>
    </row>
    <row r="386" spans="1:74" ht="13.5" x14ac:dyDescent="0.7">
      <c r="A386" s="77"/>
      <c r="B386" s="77"/>
      <c r="C386" s="77"/>
      <c r="D386" s="77"/>
      <c r="E386" s="77"/>
      <c r="F386" s="77"/>
      <c r="G386" s="77"/>
      <c r="H386" s="77"/>
      <c r="I386" s="77"/>
      <c r="J386" s="77"/>
      <c r="K386" s="77"/>
      <c r="L386" s="77"/>
      <c r="M386" s="77"/>
      <c r="N386" s="77"/>
      <c r="O386" s="77"/>
      <c r="P386" s="77"/>
      <c r="Q386" s="77"/>
      <c r="R386" s="77"/>
      <c r="S386" s="77"/>
      <c r="T386" s="77"/>
      <c r="U386" s="77"/>
      <c r="V386" s="77"/>
      <c r="W386" s="77"/>
      <c r="X386" s="77"/>
      <c r="Y386" s="77"/>
      <c r="Z386" s="77"/>
      <c r="AA386" s="77"/>
      <c r="AB386" s="77"/>
      <c r="AC386" s="77"/>
      <c r="AD386" s="77"/>
      <c r="AE386" s="77"/>
      <c r="AF386" s="77"/>
      <c r="AG386" s="77"/>
      <c r="AH386" s="77"/>
      <c r="AI386" s="77"/>
      <c r="AJ386" s="77"/>
      <c r="AK386" s="77"/>
      <c r="AL386" s="77"/>
      <c r="AM386" s="77"/>
      <c r="AN386" s="77"/>
      <c r="AO386" s="77"/>
      <c r="AP386" s="77"/>
      <c r="AQ386" s="77"/>
      <c r="AR386" s="77"/>
      <c r="AS386" s="77"/>
      <c r="AT386" s="77"/>
      <c r="AU386" s="77"/>
      <c r="AV386" s="77"/>
      <c r="AW386" s="77"/>
      <c r="AX386" s="77"/>
      <c r="AY386" s="77"/>
      <c r="AZ386" s="77"/>
      <c r="BA386" s="77"/>
      <c r="BB386" s="77"/>
      <c r="BC386" s="77"/>
      <c r="BD386" s="77"/>
      <c r="BE386" s="77"/>
      <c r="BF386" s="77"/>
      <c r="BG386" s="77"/>
      <c r="BH386" s="77"/>
      <c r="BI386" s="77"/>
      <c r="BJ386" s="77"/>
      <c r="BK386" s="77"/>
      <c r="BL386" s="77"/>
      <c r="BM386" s="77"/>
      <c r="BN386" s="77"/>
      <c r="BO386" s="77"/>
      <c r="BP386" s="77"/>
      <c r="BQ386" s="77"/>
      <c r="BR386" s="77"/>
      <c r="BS386" s="77"/>
      <c r="BT386" s="77"/>
      <c r="BU386" s="77"/>
      <c r="BV386" s="77"/>
    </row>
    <row r="387" spans="1:74" ht="13.5" x14ac:dyDescent="0.7">
      <c r="A387" s="77"/>
      <c r="B387" s="77"/>
      <c r="C387" s="77"/>
      <c r="D387" s="77"/>
      <c r="E387" s="77"/>
      <c r="F387" s="77"/>
      <c r="G387" s="77"/>
      <c r="H387" s="77"/>
      <c r="I387" s="77"/>
      <c r="J387" s="77"/>
      <c r="K387" s="77"/>
      <c r="L387" s="77"/>
      <c r="M387" s="77"/>
      <c r="N387" s="77"/>
      <c r="O387" s="77"/>
      <c r="P387" s="77"/>
      <c r="Q387" s="77"/>
      <c r="R387" s="77"/>
      <c r="S387" s="77"/>
      <c r="T387" s="77"/>
      <c r="U387" s="77"/>
      <c r="V387" s="77"/>
      <c r="W387" s="77"/>
      <c r="X387" s="77"/>
      <c r="Y387" s="77"/>
      <c r="Z387" s="77"/>
      <c r="AA387" s="77"/>
      <c r="AB387" s="77"/>
      <c r="AC387" s="77"/>
      <c r="AD387" s="77"/>
      <c r="AE387" s="77"/>
      <c r="AF387" s="77"/>
      <c r="AG387" s="77"/>
      <c r="AH387" s="77"/>
      <c r="AI387" s="77"/>
      <c r="AJ387" s="77"/>
      <c r="AK387" s="77"/>
      <c r="AL387" s="77"/>
      <c r="AM387" s="77"/>
      <c r="AN387" s="77"/>
      <c r="AO387" s="77"/>
      <c r="AP387" s="77"/>
      <c r="AQ387" s="77"/>
      <c r="AR387" s="77"/>
      <c r="AS387" s="77"/>
      <c r="AT387" s="77"/>
      <c r="AU387" s="77"/>
      <c r="AV387" s="77"/>
      <c r="AW387" s="77"/>
      <c r="AX387" s="77"/>
      <c r="AY387" s="77"/>
      <c r="AZ387" s="77"/>
      <c r="BA387" s="77"/>
      <c r="BB387" s="77"/>
      <c r="BC387" s="77"/>
      <c r="BD387" s="77"/>
      <c r="BE387" s="77"/>
      <c r="BF387" s="77"/>
      <c r="BG387" s="77"/>
      <c r="BH387" s="77"/>
      <c r="BI387" s="77"/>
      <c r="BJ387" s="77"/>
      <c r="BK387" s="77"/>
      <c r="BL387" s="77"/>
      <c r="BM387" s="77"/>
      <c r="BN387" s="77"/>
      <c r="BO387" s="77"/>
      <c r="BP387" s="77"/>
      <c r="BQ387" s="77"/>
      <c r="BR387" s="77"/>
      <c r="BS387" s="77"/>
      <c r="BT387" s="77"/>
      <c r="BU387" s="77"/>
      <c r="BV387" s="77"/>
    </row>
    <row r="388" spans="1:74" ht="13.5" x14ac:dyDescent="0.7">
      <c r="A388" s="77"/>
      <c r="B388" s="77"/>
      <c r="C388" s="77"/>
      <c r="D388" s="77"/>
      <c r="E388" s="77"/>
      <c r="F388" s="77"/>
      <c r="G388" s="77"/>
      <c r="H388" s="77"/>
      <c r="I388" s="77"/>
      <c r="J388" s="77"/>
      <c r="K388" s="77"/>
      <c r="L388" s="77"/>
      <c r="M388" s="77"/>
      <c r="N388" s="77"/>
      <c r="O388" s="77"/>
      <c r="P388" s="77"/>
      <c r="Q388" s="77"/>
      <c r="R388" s="77"/>
      <c r="S388" s="77"/>
      <c r="T388" s="77"/>
      <c r="U388" s="77"/>
      <c r="V388" s="77"/>
      <c r="W388" s="77"/>
      <c r="X388" s="77"/>
      <c r="Y388" s="77"/>
      <c r="Z388" s="77"/>
      <c r="AA388" s="77"/>
      <c r="AB388" s="77"/>
      <c r="AC388" s="77"/>
      <c r="AD388" s="77"/>
      <c r="AE388" s="77"/>
      <c r="AF388" s="77"/>
      <c r="AG388" s="77"/>
      <c r="AH388" s="77"/>
      <c r="AI388" s="77"/>
      <c r="AJ388" s="77"/>
      <c r="AK388" s="77"/>
      <c r="AL388" s="77"/>
      <c r="AM388" s="77"/>
      <c r="AN388" s="77"/>
      <c r="AO388" s="77"/>
      <c r="AP388" s="77"/>
      <c r="AQ388" s="77"/>
      <c r="AR388" s="77"/>
      <c r="AS388" s="77"/>
      <c r="AT388" s="77"/>
      <c r="AU388" s="77"/>
      <c r="AV388" s="77"/>
      <c r="AW388" s="77"/>
      <c r="AX388" s="77"/>
      <c r="AY388" s="77"/>
      <c r="AZ388" s="77"/>
      <c r="BA388" s="77"/>
      <c r="BB388" s="77"/>
      <c r="BC388" s="77"/>
      <c r="BD388" s="77"/>
      <c r="BE388" s="77"/>
      <c r="BF388" s="77"/>
      <c r="BG388" s="77"/>
      <c r="BH388" s="77"/>
      <c r="BI388" s="77"/>
      <c r="BJ388" s="77"/>
      <c r="BK388" s="77"/>
      <c r="BL388" s="77"/>
      <c r="BM388" s="77"/>
      <c r="BN388" s="77"/>
      <c r="BO388" s="77"/>
      <c r="BP388" s="77"/>
      <c r="BQ388" s="77"/>
      <c r="BR388" s="77"/>
      <c r="BS388" s="77"/>
      <c r="BT388" s="77"/>
      <c r="BU388" s="77"/>
      <c r="BV388" s="77"/>
    </row>
    <row r="389" spans="1:74" ht="13.5" x14ac:dyDescent="0.7">
      <c r="A389" s="77"/>
      <c r="B389" s="77"/>
      <c r="C389" s="77"/>
      <c r="D389" s="77"/>
      <c r="E389" s="77"/>
      <c r="F389" s="77"/>
      <c r="G389" s="77"/>
      <c r="H389" s="77"/>
      <c r="I389" s="77"/>
      <c r="J389" s="77"/>
      <c r="K389" s="77"/>
      <c r="L389" s="77"/>
      <c r="M389" s="77"/>
      <c r="N389" s="77"/>
      <c r="O389" s="77"/>
      <c r="P389" s="77"/>
      <c r="Q389" s="77"/>
      <c r="R389" s="77"/>
      <c r="S389" s="77"/>
      <c r="T389" s="77"/>
      <c r="U389" s="77"/>
      <c r="V389" s="77"/>
      <c r="W389" s="77"/>
      <c r="X389" s="77"/>
      <c r="Y389" s="77"/>
      <c r="Z389" s="77"/>
      <c r="AA389" s="77"/>
      <c r="AB389" s="77"/>
      <c r="AC389" s="77"/>
      <c r="AD389" s="77"/>
      <c r="AE389" s="77"/>
      <c r="AF389" s="77"/>
      <c r="AG389" s="77"/>
      <c r="AH389" s="77"/>
      <c r="AI389" s="77"/>
      <c r="AJ389" s="77"/>
      <c r="AK389" s="77"/>
      <c r="AL389" s="77"/>
      <c r="AM389" s="77"/>
      <c r="AN389" s="77"/>
      <c r="AO389" s="77"/>
      <c r="AP389" s="77"/>
      <c r="AQ389" s="77"/>
      <c r="AR389" s="77"/>
      <c r="AS389" s="77"/>
      <c r="AT389" s="77"/>
      <c r="AU389" s="77"/>
      <c r="AV389" s="77"/>
      <c r="AW389" s="77"/>
      <c r="AX389" s="77"/>
      <c r="AY389" s="77"/>
      <c r="AZ389" s="77"/>
      <c r="BA389" s="77"/>
      <c r="BB389" s="77"/>
      <c r="BC389" s="77"/>
      <c r="BD389" s="77"/>
      <c r="BE389" s="77"/>
      <c r="BF389" s="77"/>
      <c r="BG389" s="77"/>
      <c r="BH389" s="77"/>
      <c r="BI389" s="77"/>
      <c r="BJ389" s="77"/>
      <c r="BK389" s="77"/>
      <c r="BL389" s="77"/>
      <c r="BM389" s="77"/>
      <c r="BN389" s="77"/>
      <c r="BO389" s="77"/>
      <c r="BP389" s="77"/>
      <c r="BQ389" s="77"/>
      <c r="BR389" s="77"/>
      <c r="BS389" s="77"/>
      <c r="BT389" s="77"/>
      <c r="BU389" s="77"/>
      <c r="BV389" s="77"/>
    </row>
    <row r="390" spans="1:74" ht="13.5" x14ac:dyDescent="0.7">
      <c r="A390" s="77"/>
      <c r="B390" s="77"/>
      <c r="C390" s="77"/>
      <c r="D390" s="77"/>
      <c r="E390" s="77"/>
      <c r="F390" s="77"/>
      <c r="G390" s="77"/>
      <c r="H390" s="77"/>
      <c r="I390" s="77"/>
      <c r="J390" s="77"/>
      <c r="K390" s="77"/>
      <c r="L390" s="77"/>
      <c r="M390" s="77"/>
      <c r="N390" s="77"/>
      <c r="O390" s="77"/>
      <c r="P390" s="77"/>
      <c r="Q390" s="77"/>
      <c r="R390" s="77"/>
      <c r="S390" s="77"/>
      <c r="T390" s="77"/>
      <c r="U390" s="77"/>
      <c r="V390" s="77"/>
      <c r="W390" s="77"/>
      <c r="X390" s="77"/>
      <c r="Y390" s="77"/>
      <c r="Z390" s="77"/>
      <c r="AA390" s="77"/>
      <c r="AB390" s="77"/>
      <c r="AC390" s="77"/>
      <c r="AD390" s="77"/>
      <c r="AE390" s="77"/>
      <c r="AF390" s="77"/>
      <c r="AG390" s="77"/>
      <c r="AH390" s="77"/>
      <c r="AI390" s="77"/>
      <c r="AJ390" s="77"/>
      <c r="AK390" s="77"/>
      <c r="AL390" s="77"/>
      <c r="AM390" s="77"/>
      <c r="AN390" s="77"/>
      <c r="AO390" s="77"/>
      <c r="AP390" s="77"/>
      <c r="AQ390" s="77"/>
      <c r="AR390" s="77"/>
      <c r="AS390" s="77"/>
      <c r="AT390" s="77"/>
      <c r="AU390" s="77"/>
      <c r="AV390" s="77"/>
      <c r="AW390" s="77"/>
      <c r="AX390" s="77"/>
      <c r="AY390" s="77"/>
      <c r="AZ390" s="77"/>
      <c r="BA390" s="77"/>
      <c r="BB390" s="77"/>
      <c r="BC390" s="77"/>
      <c r="BD390" s="77"/>
      <c r="BE390" s="77"/>
      <c r="BF390" s="77"/>
      <c r="BG390" s="77"/>
      <c r="BH390" s="77"/>
      <c r="BI390" s="77"/>
      <c r="BJ390" s="77"/>
      <c r="BK390" s="77"/>
      <c r="BL390" s="77"/>
      <c r="BM390" s="77"/>
      <c r="BN390" s="77"/>
      <c r="BO390" s="77"/>
      <c r="BP390" s="77"/>
      <c r="BQ390" s="77"/>
      <c r="BR390" s="77"/>
      <c r="BS390" s="77"/>
      <c r="BT390" s="77"/>
      <c r="BU390" s="77"/>
      <c r="BV390" s="77"/>
    </row>
    <row r="391" spans="1:74" ht="13.5" x14ac:dyDescent="0.7">
      <c r="A391" s="77"/>
      <c r="B391" s="77"/>
      <c r="C391" s="77"/>
      <c r="D391" s="77"/>
      <c r="E391" s="77"/>
      <c r="F391" s="77"/>
      <c r="G391" s="77"/>
      <c r="H391" s="77"/>
      <c r="I391" s="77"/>
      <c r="J391" s="77"/>
      <c r="K391" s="77"/>
      <c r="L391" s="77"/>
      <c r="M391" s="77"/>
      <c r="N391" s="77"/>
      <c r="O391" s="77"/>
      <c r="P391" s="77"/>
      <c r="Q391" s="77"/>
      <c r="R391" s="77"/>
      <c r="S391" s="77"/>
      <c r="T391" s="77"/>
      <c r="U391" s="77"/>
      <c r="V391" s="77"/>
      <c r="W391" s="77"/>
      <c r="X391" s="77"/>
      <c r="Y391" s="77"/>
      <c r="Z391" s="77"/>
      <c r="AA391" s="77"/>
      <c r="AB391" s="77"/>
      <c r="AC391" s="77"/>
      <c r="AD391" s="77"/>
      <c r="AE391" s="77"/>
      <c r="AF391" s="77"/>
      <c r="AG391" s="77"/>
      <c r="AH391" s="77"/>
      <c r="AI391" s="77"/>
      <c r="AJ391" s="77"/>
      <c r="AK391" s="77"/>
      <c r="AL391" s="77"/>
      <c r="AM391" s="77"/>
      <c r="AN391" s="77"/>
      <c r="AO391" s="77"/>
      <c r="AP391" s="77"/>
      <c r="AQ391" s="77"/>
      <c r="AR391" s="77"/>
      <c r="AS391" s="77"/>
      <c r="AT391" s="77"/>
      <c r="AU391" s="77"/>
      <c r="AV391" s="77"/>
      <c r="AW391" s="77"/>
      <c r="AX391" s="77"/>
      <c r="AY391" s="77"/>
      <c r="AZ391" s="77"/>
      <c r="BA391" s="77"/>
      <c r="BB391" s="77"/>
      <c r="BC391" s="77"/>
      <c r="BD391" s="77"/>
      <c r="BE391" s="77"/>
      <c r="BF391" s="77"/>
      <c r="BG391" s="77"/>
      <c r="BH391" s="77"/>
      <c r="BI391" s="77"/>
      <c r="BJ391" s="77"/>
      <c r="BK391" s="77"/>
      <c r="BL391" s="77"/>
      <c r="BM391" s="77"/>
      <c r="BN391" s="77"/>
      <c r="BO391" s="77"/>
      <c r="BP391" s="77"/>
      <c r="BQ391" s="77"/>
      <c r="BR391" s="77"/>
      <c r="BS391" s="77"/>
      <c r="BT391" s="77"/>
      <c r="BU391" s="77"/>
      <c r="BV391" s="77"/>
    </row>
    <row r="392" spans="1:74" ht="13.5" x14ac:dyDescent="0.7">
      <c r="A392" s="77"/>
      <c r="B392" s="77"/>
      <c r="C392" s="77"/>
      <c r="D392" s="77"/>
      <c r="E392" s="77"/>
      <c r="F392" s="77"/>
      <c r="G392" s="77"/>
      <c r="H392" s="77"/>
      <c r="I392" s="77"/>
      <c r="J392" s="77"/>
      <c r="K392" s="77"/>
      <c r="L392" s="77"/>
      <c r="M392" s="77"/>
      <c r="N392" s="77"/>
      <c r="O392" s="77"/>
      <c r="P392" s="77"/>
      <c r="Q392" s="77"/>
      <c r="R392" s="77"/>
      <c r="S392" s="77"/>
      <c r="T392" s="77"/>
      <c r="U392" s="77"/>
      <c r="V392" s="77"/>
      <c r="W392" s="77"/>
      <c r="X392" s="77"/>
      <c r="Y392" s="77"/>
      <c r="Z392" s="77"/>
      <c r="AA392" s="77"/>
      <c r="AB392" s="77"/>
      <c r="AC392" s="77"/>
      <c r="AD392" s="77"/>
      <c r="AE392" s="77"/>
      <c r="AF392" s="77"/>
      <c r="AG392" s="77"/>
      <c r="AH392" s="77"/>
      <c r="AI392" s="77"/>
      <c r="AJ392" s="77"/>
      <c r="AK392" s="77"/>
      <c r="AL392" s="77"/>
      <c r="AM392" s="77"/>
      <c r="AN392" s="77"/>
      <c r="AO392" s="77"/>
      <c r="AP392" s="77"/>
      <c r="AQ392" s="77"/>
      <c r="AR392" s="77"/>
      <c r="AS392" s="77"/>
      <c r="AT392" s="77"/>
      <c r="AU392" s="77"/>
      <c r="AV392" s="77"/>
      <c r="AW392" s="77"/>
      <c r="AX392" s="77"/>
      <c r="AY392" s="77"/>
      <c r="AZ392" s="77"/>
      <c r="BA392" s="77"/>
      <c r="BB392" s="77"/>
      <c r="BC392" s="77"/>
      <c r="BD392" s="77"/>
      <c r="BE392" s="77"/>
      <c r="BF392" s="77"/>
      <c r="BG392" s="77"/>
      <c r="BH392" s="77"/>
      <c r="BI392" s="77"/>
      <c r="BJ392" s="77"/>
      <c r="BK392" s="77"/>
      <c r="BL392" s="77"/>
      <c r="BM392" s="77"/>
      <c r="BN392" s="77"/>
      <c r="BO392" s="77"/>
      <c r="BP392" s="77"/>
      <c r="BQ392" s="77"/>
      <c r="BR392" s="77"/>
      <c r="BS392" s="77"/>
      <c r="BT392" s="77"/>
      <c r="BU392" s="77"/>
      <c r="BV392" s="77"/>
    </row>
    <row r="393" spans="1:74" ht="13.5" x14ac:dyDescent="0.7">
      <c r="A393" s="77"/>
      <c r="B393" s="77"/>
      <c r="C393" s="77"/>
      <c r="D393" s="77"/>
      <c r="E393" s="77"/>
      <c r="F393" s="77"/>
      <c r="G393" s="77"/>
      <c r="H393" s="77"/>
      <c r="I393" s="77"/>
      <c r="J393" s="77"/>
      <c r="K393" s="77"/>
      <c r="L393" s="77"/>
      <c r="M393" s="77"/>
      <c r="N393" s="77"/>
      <c r="O393" s="77"/>
      <c r="P393" s="77"/>
      <c r="Q393" s="77"/>
      <c r="R393" s="77"/>
      <c r="S393" s="77"/>
      <c r="T393" s="77"/>
      <c r="U393" s="77"/>
      <c r="V393" s="77"/>
      <c r="W393" s="77"/>
      <c r="X393" s="77"/>
      <c r="Y393" s="77"/>
      <c r="Z393" s="77"/>
      <c r="AA393" s="77"/>
      <c r="AB393" s="77"/>
      <c r="AC393" s="77"/>
      <c r="AD393" s="77"/>
      <c r="AE393" s="77"/>
      <c r="AF393" s="77"/>
      <c r="AG393" s="77"/>
      <c r="AH393" s="77"/>
      <c r="AI393" s="77"/>
      <c r="AJ393" s="77"/>
      <c r="AK393" s="77"/>
      <c r="AL393" s="77"/>
      <c r="AM393" s="77"/>
      <c r="AN393" s="77"/>
      <c r="AO393" s="77"/>
      <c r="AP393" s="77"/>
      <c r="AQ393" s="77"/>
      <c r="AR393" s="77"/>
      <c r="AS393" s="77"/>
      <c r="AT393" s="77"/>
      <c r="AU393" s="77"/>
      <c r="AV393" s="77"/>
      <c r="AW393" s="77"/>
      <c r="AX393" s="77"/>
      <c r="AY393" s="77"/>
      <c r="AZ393" s="77"/>
      <c r="BA393" s="77"/>
      <c r="BB393" s="77"/>
      <c r="BC393" s="77"/>
      <c r="BD393" s="77"/>
      <c r="BE393" s="77"/>
      <c r="BF393" s="77"/>
      <c r="BG393" s="77"/>
      <c r="BH393" s="77"/>
      <c r="BI393" s="77"/>
      <c r="BJ393" s="77"/>
      <c r="BK393" s="77"/>
      <c r="BL393" s="77"/>
      <c r="BM393" s="77"/>
      <c r="BN393" s="77"/>
      <c r="BO393" s="77"/>
      <c r="BP393" s="77"/>
      <c r="BQ393" s="77"/>
      <c r="BR393" s="77"/>
      <c r="BS393" s="77"/>
      <c r="BT393" s="77"/>
      <c r="BU393" s="77"/>
      <c r="BV393" s="77"/>
    </row>
    <row r="394" spans="1:74" ht="13.5" x14ac:dyDescent="0.7">
      <c r="A394" s="77"/>
      <c r="B394" s="77"/>
      <c r="C394" s="77"/>
      <c r="D394" s="77"/>
      <c r="E394" s="77"/>
      <c r="F394" s="77"/>
      <c r="G394" s="77"/>
      <c r="H394" s="77"/>
      <c r="I394" s="77"/>
      <c r="J394" s="77"/>
      <c r="K394" s="77"/>
      <c r="L394" s="77"/>
      <c r="M394" s="77"/>
      <c r="N394" s="77"/>
      <c r="O394" s="77"/>
      <c r="P394" s="77"/>
      <c r="Q394" s="77"/>
      <c r="R394" s="77"/>
      <c r="S394" s="77"/>
      <c r="T394" s="77"/>
      <c r="U394" s="77"/>
      <c r="V394" s="77"/>
      <c r="W394" s="77"/>
      <c r="X394" s="77"/>
      <c r="Y394" s="77"/>
      <c r="Z394" s="77"/>
      <c r="AA394" s="77"/>
      <c r="AB394" s="77"/>
      <c r="AC394" s="77"/>
      <c r="AD394" s="77"/>
      <c r="AE394" s="77"/>
      <c r="AF394" s="77"/>
      <c r="AG394" s="77"/>
      <c r="AH394" s="77"/>
      <c r="AI394" s="77"/>
      <c r="AJ394" s="77"/>
      <c r="AK394" s="77"/>
      <c r="AL394" s="77"/>
      <c r="AM394" s="77"/>
      <c r="AN394" s="77"/>
      <c r="AO394" s="77"/>
      <c r="AP394" s="77"/>
      <c r="AQ394" s="77"/>
      <c r="AR394" s="77"/>
      <c r="AS394" s="77"/>
      <c r="AT394" s="77"/>
      <c r="AU394" s="77"/>
      <c r="AV394" s="77"/>
      <c r="AW394" s="77"/>
      <c r="AX394" s="77"/>
      <c r="AY394" s="77"/>
      <c r="AZ394" s="77"/>
      <c r="BA394" s="77"/>
      <c r="BB394" s="77"/>
      <c r="BC394" s="77"/>
      <c r="BD394" s="77"/>
      <c r="BE394" s="77"/>
      <c r="BF394" s="77"/>
      <c r="BG394" s="77"/>
      <c r="BH394" s="77"/>
      <c r="BI394" s="77"/>
      <c r="BJ394" s="77"/>
      <c r="BK394" s="77"/>
      <c r="BL394" s="77"/>
      <c r="BM394" s="77"/>
      <c r="BN394" s="77"/>
      <c r="BO394" s="77"/>
      <c r="BP394" s="77"/>
      <c r="BQ394" s="77"/>
      <c r="BR394" s="77"/>
      <c r="BS394" s="77"/>
      <c r="BT394" s="77"/>
      <c r="BU394" s="77"/>
      <c r="BV394" s="77"/>
    </row>
    <row r="395" spans="1:74" ht="13.5" x14ac:dyDescent="0.7">
      <c r="A395" s="77"/>
      <c r="B395" s="77"/>
      <c r="C395" s="77"/>
      <c r="D395" s="77"/>
      <c r="E395" s="77"/>
      <c r="F395" s="77"/>
      <c r="G395" s="77"/>
      <c r="H395" s="77"/>
      <c r="I395" s="77"/>
      <c r="J395" s="77"/>
      <c r="K395" s="77"/>
      <c r="L395" s="77"/>
      <c r="M395" s="77"/>
      <c r="N395" s="77"/>
      <c r="O395" s="77"/>
      <c r="P395" s="77"/>
      <c r="Q395" s="77"/>
      <c r="R395" s="77"/>
      <c r="S395" s="77"/>
      <c r="T395" s="77"/>
      <c r="U395" s="77"/>
      <c r="V395" s="77"/>
      <c r="W395" s="77"/>
      <c r="X395" s="77"/>
      <c r="Y395" s="77"/>
      <c r="Z395" s="77"/>
      <c r="AA395" s="77"/>
      <c r="AB395" s="77"/>
      <c r="AC395" s="77"/>
      <c r="AD395" s="77"/>
      <c r="AE395" s="77"/>
      <c r="AF395" s="77"/>
      <c r="AG395" s="77"/>
      <c r="AH395" s="77"/>
      <c r="AI395" s="77"/>
      <c r="AJ395" s="77"/>
      <c r="AK395" s="77"/>
      <c r="AL395" s="77"/>
      <c r="AM395" s="77"/>
      <c r="AN395" s="77"/>
      <c r="AO395" s="77"/>
      <c r="AP395" s="77"/>
      <c r="AQ395" s="77"/>
      <c r="AR395" s="77"/>
      <c r="AS395" s="77"/>
      <c r="AT395" s="77"/>
      <c r="AU395" s="77"/>
      <c r="AV395" s="77"/>
      <c r="AW395" s="77"/>
      <c r="AX395" s="77"/>
      <c r="AY395" s="77"/>
      <c r="AZ395" s="77"/>
      <c r="BA395" s="77"/>
      <c r="BB395" s="77"/>
      <c r="BC395" s="77"/>
      <c r="BD395" s="77"/>
      <c r="BE395" s="77"/>
      <c r="BF395" s="77"/>
      <c r="BG395" s="77"/>
      <c r="BH395" s="77"/>
      <c r="BI395" s="77"/>
      <c r="BJ395" s="77"/>
      <c r="BK395" s="77"/>
      <c r="BL395" s="77"/>
      <c r="BM395" s="77"/>
      <c r="BN395" s="77"/>
      <c r="BO395" s="77"/>
      <c r="BP395" s="77"/>
      <c r="BQ395" s="77"/>
      <c r="BR395" s="77"/>
      <c r="BS395" s="77"/>
      <c r="BT395" s="77"/>
      <c r="BU395" s="77"/>
      <c r="BV395" s="77"/>
    </row>
    <row r="396" spans="1:74" ht="13.5" x14ac:dyDescent="0.7">
      <c r="A396" s="77"/>
      <c r="B396" s="77"/>
      <c r="C396" s="77"/>
      <c r="D396" s="77"/>
      <c r="E396" s="77"/>
      <c r="F396" s="77"/>
      <c r="G396" s="77"/>
      <c r="H396" s="77"/>
      <c r="I396" s="77"/>
      <c r="J396" s="77"/>
      <c r="K396" s="77"/>
      <c r="L396" s="77"/>
      <c r="M396" s="77"/>
      <c r="N396" s="77"/>
      <c r="O396" s="77"/>
      <c r="P396" s="77"/>
      <c r="Q396" s="77"/>
      <c r="R396" s="77"/>
      <c r="S396" s="77"/>
      <c r="T396" s="77"/>
      <c r="U396" s="77"/>
      <c r="V396" s="77"/>
      <c r="W396" s="77"/>
      <c r="X396" s="77"/>
      <c r="Y396" s="77"/>
      <c r="Z396" s="77"/>
      <c r="AA396" s="77"/>
      <c r="AB396" s="77"/>
      <c r="AC396" s="77"/>
      <c r="AD396" s="77"/>
      <c r="AE396" s="77"/>
      <c r="AF396" s="77"/>
      <c r="AG396" s="77"/>
      <c r="AH396" s="77"/>
      <c r="AI396" s="77"/>
      <c r="AJ396" s="77"/>
      <c r="AK396" s="77"/>
      <c r="AL396" s="77"/>
      <c r="AM396" s="77"/>
      <c r="AN396" s="77"/>
      <c r="AO396" s="77"/>
      <c r="AP396" s="77"/>
      <c r="AQ396" s="77"/>
      <c r="AR396" s="77"/>
      <c r="AS396" s="77"/>
      <c r="AT396" s="77"/>
      <c r="AU396" s="77"/>
      <c r="AV396" s="77"/>
      <c r="AW396" s="77"/>
      <c r="AX396" s="77"/>
      <c r="AY396" s="77"/>
      <c r="AZ396" s="77"/>
      <c r="BA396" s="77"/>
      <c r="BB396" s="77"/>
      <c r="BC396" s="77"/>
      <c r="BD396" s="77"/>
      <c r="BE396" s="77"/>
      <c r="BF396" s="77"/>
      <c r="BG396" s="77"/>
      <c r="BH396" s="77"/>
      <c r="BI396" s="77"/>
      <c r="BJ396" s="77"/>
      <c r="BK396" s="77"/>
      <c r="BL396" s="77"/>
      <c r="BM396" s="77"/>
      <c r="BN396" s="77"/>
      <c r="BO396" s="77"/>
      <c r="BP396" s="77"/>
      <c r="BQ396" s="77"/>
      <c r="BR396" s="77"/>
      <c r="BS396" s="77"/>
      <c r="BT396" s="77"/>
      <c r="BU396" s="77"/>
      <c r="BV396" s="77"/>
    </row>
    <row r="397" spans="1:74" ht="13.5" x14ac:dyDescent="0.7">
      <c r="A397" s="77"/>
      <c r="B397" s="77"/>
      <c r="C397" s="77"/>
      <c r="D397" s="77"/>
      <c r="E397" s="77"/>
      <c r="F397" s="77"/>
      <c r="G397" s="77"/>
      <c r="H397" s="77"/>
      <c r="I397" s="77"/>
      <c r="J397" s="77"/>
      <c r="K397" s="77"/>
      <c r="L397" s="77"/>
      <c r="M397" s="77"/>
      <c r="N397" s="77"/>
      <c r="O397" s="77"/>
      <c r="P397" s="77"/>
      <c r="Q397" s="77"/>
      <c r="R397" s="77"/>
      <c r="S397" s="77"/>
      <c r="T397" s="77"/>
      <c r="U397" s="77"/>
      <c r="V397" s="77"/>
      <c r="W397" s="77"/>
      <c r="X397" s="77"/>
      <c r="Y397" s="77"/>
      <c r="Z397" s="77"/>
      <c r="AA397" s="77"/>
      <c r="AB397" s="77"/>
      <c r="AC397" s="77"/>
      <c r="AD397" s="77"/>
      <c r="AE397" s="77"/>
      <c r="AF397" s="77"/>
      <c r="AG397" s="77"/>
      <c r="AH397" s="77"/>
      <c r="AI397" s="77"/>
      <c r="AJ397" s="77"/>
      <c r="AK397" s="77"/>
      <c r="AL397" s="77"/>
      <c r="AM397" s="77"/>
      <c r="AN397" s="77"/>
      <c r="AO397" s="77"/>
      <c r="AP397" s="77"/>
      <c r="AQ397" s="77"/>
      <c r="AR397" s="77"/>
      <c r="AS397" s="77"/>
      <c r="AT397" s="77"/>
      <c r="AU397" s="77"/>
      <c r="AV397" s="77"/>
      <c r="AW397" s="77"/>
      <c r="AX397" s="77"/>
      <c r="AY397" s="77"/>
      <c r="AZ397" s="77"/>
      <c r="BA397" s="77"/>
      <c r="BB397" s="77"/>
      <c r="BC397" s="77"/>
      <c r="BD397" s="77"/>
      <c r="BE397" s="77"/>
      <c r="BF397" s="77"/>
      <c r="BG397" s="77"/>
      <c r="BH397" s="77"/>
      <c r="BI397" s="77"/>
      <c r="BJ397" s="77"/>
      <c r="BK397" s="77"/>
      <c r="BL397" s="77"/>
      <c r="BM397" s="77"/>
      <c r="BN397" s="77"/>
      <c r="BO397" s="77"/>
      <c r="BP397" s="77"/>
      <c r="BQ397" s="77"/>
      <c r="BR397" s="77"/>
      <c r="BS397" s="77"/>
      <c r="BT397" s="77"/>
      <c r="BU397" s="77"/>
      <c r="BV397" s="77"/>
    </row>
    <row r="398" spans="1:74" ht="13.5" x14ac:dyDescent="0.7">
      <c r="A398" s="77"/>
      <c r="B398" s="77"/>
      <c r="C398" s="77"/>
      <c r="D398" s="77"/>
      <c r="E398" s="77"/>
      <c r="F398" s="77"/>
      <c r="G398" s="77"/>
      <c r="H398" s="77"/>
      <c r="I398" s="77"/>
      <c r="J398" s="77"/>
      <c r="K398" s="77"/>
      <c r="L398" s="77"/>
      <c r="M398" s="77"/>
      <c r="N398" s="77"/>
      <c r="O398" s="77"/>
      <c r="P398" s="77"/>
      <c r="Q398" s="77"/>
      <c r="R398" s="77"/>
      <c r="S398" s="77"/>
      <c r="T398" s="77"/>
      <c r="U398" s="77"/>
      <c r="V398" s="77"/>
      <c r="W398" s="77"/>
      <c r="X398" s="77"/>
      <c r="Y398" s="77"/>
      <c r="Z398" s="77"/>
      <c r="AA398" s="77"/>
      <c r="AB398" s="77"/>
      <c r="AC398" s="77"/>
      <c r="AD398" s="77"/>
      <c r="AE398" s="77"/>
      <c r="AF398" s="77"/>
      <c r="AG398" s="77"/>
      <c r="AH398" s="77"/>
      <c r="AI398" s="77"/>
      <c r="AJ398" s="77"/>
      <c r="AK398" s="77"/>
      <c r="AL398" s="77"/>
      <c r="AM398" s="77"/>
      <c r="AN398" s="77"/>
      <c r="AO398" s="77"/>
      <c r="AP398" s="77"/>
      <c r="AQ398" s="77"/>
      <c r="AR398" s="77"/>
      <c r="AS398" s="77"/>
      <c r="AT398" s="77"/>
      <c r="AU398" s="77"/>
      <c r="AV398" s="77"/>
      <c r="AW398" s="77"/>
      <c r="AX398" s="77"/>
      <c r="AY398" s="77"/>
      <c r="AZ398" s="77"/>
      <c r="BA398" s="77"/>
      <c r="BB398" s="77"/>
      <c r="BC398" s="77"/>
      <c r="BD398" s="77"/>
      <c r="BE398" s="77"/>
      <c r="BF398" s="77"/>
      <c r="BG398" s="77"/>
      <c r="BH398" s="77"/>
      <c r="BI398" s="77"/>
      <c r="BJ398" s="77"/>
      <c r="BK398" s="77"/>
      <c r="BL398" s="77"/>
      <c r="BM398" s="77"/>
      <c r="BN398" s="77"/>
      <c r="BO398" s="77"/>
      <c r="BP398" s="77"/>
      <c r="BQ398" s="77"/>
      <c r="BR398" s="77"/>
      <c r="BS398" s="77"/>
      <c r="BT398" s="77"/>
      <c r="BU398" s="77"/>
      <c r="BV398" s="77"/>
    </row>
    <row r="399" spans="1:74" ht="13.5" x14ac:dyDescent="0.7">
      <c r="A399" s="77"/>
      <c r="B399" s="77"/>
      <c r="C399" s="77"/>
      <c r="D399" s="77"/>
      <c r="E399" s="77"/>
      <c r="F399" s="77"/>
      <c r="G399" s="77"/>
      <c r="H399" s="77"/>
      <c r="I399" s="77"/>
      <c r="J399" s="77"/>
      <c r="K399" s="77"/>
      <c r="L399" s="77"/>
      <c r="M399" s="77"/>
      <c r="N399" s="77"/>
      <c r="O399" s="77"/>
      <c r="P399" s="77"/>
      <c r="Q399" s="77"/>
      <c r="R399" s="77"/>
      <c r="S399" s="77"/>
      <c r="T399" s="77"/>
      <c r="U399" s="77"/>
      <c r="V399" s="77"/>
      <c r="W399" s="77"/>
      <c r="X399" s="77"/>
      <c r="Y399" s="77"/>
      <c r="Z399" s="77"/>
      <c r="AA399" s="77"/>
      <c r="AB399" s="77"/>
      <c r="AC399" s="77"/>
      <c r="AD399" s="77"/>
      <c r="AE399" s="77"/>
      <c r="AF399" s="77"/>
      <c r="AG399" s="77"/>
      <c r="AH399" s="77"/>
      <c r="AI399" s="77"/>
      <c r="AJ399" s="77"/>
      <c r="AK399" s="77"/>
      <c r="AL399" s="77"/>
      <c r="AM399" s="77"/>
      <c r="AN399" s="77"/>
      <c r="AO399" s="77"/>
      <c r="AP399" s="77"/>
      <c r="AQ399" s="77"/>
      <c r="AR399" s="77"/>
      <c r="AS399" s="77"/>
      <c r="AT399" s="77"/>
      <c r="AU399" s="77"/>
      <c r="AV399" s="77"/>
      <c r="AW399" s="77"/>
      <c r="AX399" s="77"/>
      <c r="AY399" s="77"/>
      <c r="AZ399" s="77"/>
      <c r="BA399" s="77"/>
      <c r="BB399" s="77"/>
      <c r="BC399" s="77"/>
      <c r="BD399" s="77"/>
      <c r="BE399" s="77"/>
      <c r="BF399" s="77"/>
      <c r="BG399" s="77"/>
      <c r="BH399" s="77"/>
      <c r="BI399" s="77"/>
      <c r="BJ399" s="77"/>
      <c r="BK399" s="77"/>
      <c r="BL399" s="77"/>
      <c r="BM399" s="77"/>
      <c r="BN399" s="77"/>
      <c r="BO399" s="77"/>
      <c r="BP399" s="77"/>
      <c r="BQ399" s="77"/>
      <c r="BR399" s="77"/>
      <c r="BS399" s="77"/>
      <c r="BT399" s="77"/>
      <c r="BU399" s="77"/>
      <c r="BV399" s="77"/>
    </row>
    <row r="400" spans="1:74" ht="13.5" x14ac:dyDescent="0.7">
      <c r="A400" s="77"/>
      <c r="B400" s="77"/>
      <c r="C400" s="77"/>
      <c r="D400" s="77"/>
      <c r="E400" s="77"/>
      <c r="F400" s="77"/>
      <c r="G400" s="77"/>
      <c r="H400" s="77"/>
      <c r="I400" s="77"/>
      <c r="J400" s="77"/>
      <c r="K400" s="77"/>
      <c r="L400" s="77"/>
      <c r="M400" s="77"/>
      <c r="N400" s="77"/>
      <c r="O400" s="77"/>
      <c r="P400" s="77"/>
      <c r="Q400" s="77"/>
      <c r="R400" s="77"/>
      <c r="S400" s="77"/>
      <c r="T400" s="77"/>
      <c r="U400" s="77"/>
      <c r="V400" s="77"/>
      <c r="W400" s="77"/>
      <c r="X400" s="77"/>
      <c r="Y400" s="77"/>
      <c r="Z400" s="77"/>
      <c r="AA400" s="77"/>
      <c r="AB400" s="77"/>
      <c r="AC400" s="77"/>
      <c r="AD400" s="77"/>
      <c r="AE400" s="77"/>
      <c r="AF400" s="77"/>
      <c r="AG400" s="77"/>
      <c r="AH400" s="77"/>
      <c r="AI400" s="77"/>
      <c r="AJ400" s="77"/>
      <c r="AK400" s="77"/>
      <c r="AL400" s="77"/>
      <c r="AM400" s="77"/>
      <c r="AN400" s="77"/>
      <c r="AO400" s="77"/>
      <c r="AP400" s="77"/>
      <c r="AQ400" s="77"/>
      <c r="AR400" s="77"/>
      <c r="AS400" s="77"/>
      <c r="AT400" s="77"/>
      <c r="AU400" s="77"/>
      <c r="AV400" s="77"/>
      <c r="AW400" s="77"/>
      <c r="AX400" s="77"/>
      <c r="AY400" s="77"/>
      <c r="AZ400" s="77"/>
      <c r="BA400" s="77"/>
      <c r="BB400" s="77"/>
      <c r="BC400" s="77"/>
      <c r="BD400" s="77"/>
      <c r="BE400" s="77"/>
      <c r="BF400" s="77"/>
      <c r="BG400" s="77"/>
      <c r="BH400" s="77"/>
      <c r="BI400" s="77"/>
      <c r="BJ400" s="77"/>
      <c r="BK400" s="77"/>
      <c r="BL400" s="77"/>
      <c r="BM400" s="77"/>
      <c r="BN400" s="77"/>
      <c r="BO400" s="77"/>
      <c r="BP400" s="77"/>
      <c r="BQ400" s="77"/>
      <c r="BR400" s="77"/>
      <c r="BS400" s="77"/>
      <c r="BT400" s="77"/>
      <c r="BU400" s="77"/>
      <c r="BV400" s="77"/>
    </row>
    <row r="401" spans="1:74" ht="13.5" x14ac:dyDescent="0.7">
      <c r="A401" s="77"/>
      <c r="B401" s="77"/>
      <c r="C401" s="77"/>
      <c r="D401" s="77"/>
      <c r="E401" s="77"/>
      <c r="F401" s="77"/>
      <c r="G401" s="77"/>
      <c r="H401" s="77"/>
      <c r="I401" s="77"/>
      <c r="J401" s="77"/>
      <c r="K401" s="77"/>
      <c r="L401" s="77"/>
      <c r="M401" s="77"/>
      <c r="N401" s="77"/>
      <c r="O401" s="77"/>
      <c r="P401" s="77"/>
      <c r="Q401" s="77"/>
      <c r="R401" s="77"/>
      <c r="S401" s="77"/>
      <c r="T401" s="77"/>
      <c r="U401" s="77"/>
      <c r="V401" s="77"/>
      <c r="W401" s="77"/>
      <c r="X401" s="77"/>
      <c r="Y401" s="77"/>
      <c r="Z401" s="77"/>
      <c r="AA401" s="77"/>
      <c r="AB401" s="77"/>
      <c r="AC401" s="77"/>
      <c r="AD401" s="77"/>
      <c r="AE401" s="77"/>
      <c r="AF401" s="77"/>
      <c r="AG401" s="77"/>
      <c r="AH401" s="77"/>
      <c r="AI401" s="77"/>
      <c r="AJ401" s="77"/>
      <c r="AK401" s="77"/>
      <c r="AL401" s="77"/>
      <c r="AM401" s="77"/>
      <c r="AN401" s="77"/>
      <c r="AO401" s="77"/>
      <c r="AP401" s="77"/>
      <c r="AQ401" s="77"/>
      <c r="AR401" s="77"/>
      <c r="AS401" s="77"/>
      <c r="AT401" s="77"/>
      <c r="AU401" s="77"/>
      <c r="AV401" s="77"/>
      <c r="AW401" s="77"/>
      <c r="AX401" s="77"/>
      <c r="AY401" s="77"/>
      <c r="AZ401" s="77"/>
      <c r="BA401" s="77"/>
      <c r="BB401" s="77"/>
      <c r="BC401" s="77"/>
      <c r="BD401" s="77"/>
      <c r="BE401" s="77"/>
      <c r="BF401" s="77"/>
      <c r="BG401" s="77"/>
      <c r="BH401" s="77"/>
      <c r="BI401" s="77"/>
      <c r="BJ401" s="77"/>
      <c r="BK401" s="77"/>
      <c r="BL401" s="77"/>
      <c r="BM401" s="77"/>
      <c r="BN401" s="77"/>
      <c r="BO401" s="77"/>
      <c r="BP401" s="77"/>
      <c r="BQ401" s="77"/>
      <c r="BR401" s="77"/>
      <c r="BS401" s="77"/>
      <c r="BT401" s="77"/>
      <c r="BU401" s="77"/>
      <c r="BV401" s="77"/>
    </row>
    <row r="402" spans="1:74" ht="13.5" x14ac:dyDescent="0.7">
      <c r="A402" s="77"/>
      <c r="B402" s="77"/>
      <c r="C402" s="77"/>
      <c r="D402" s="77"/>
      <c r="E402" s="77"/>
      <c r="F402" s="77"/>
      <c r="G402" s="77"/>
      <c r="H402" s="77"/>
      <c r="I402" s="77"/>
      <c r="J402" s="77"/>
      <c r="K402" s="77"/>
      <c r="L402" s="77"/>
      <c r="M402" s="77"/>
      <c r="N402" s="77"/>
      <c r="O402" s="77"/>
      <c r="P402" s="77"/>
      <c r="Q402" s="77"/>
      <c r="R402" s="77"/>
      <c r="S402" s="77"/>
      <c r="T402" s="77"/>
      <c r="U402" s="77"/>
      <c r="V402" s="77"/>
      <c r="W402" s="77"/>
      <c r="X402" s="77"/>
      <c r="Y402" s="77"/>
      <c r="Z402" s="77"/>
      <c r="AA402" s="77"/>
      <c r="AB402" s="77"/>
      <c r="AC402" s="77"/>
      <c r="AD402" s="77"/>
      <c r="AE402" s="77"/>
      <c r="AF402" s="77"/>
      <c r="AG402" s="77"/>
      <c r="AH402" s="77"/>
      <c r="AI402" s="77"/>
      <c r="AJ402" s="77"/>
      <c r="AK402" s="77"/>
      <c r="AL402" s="77"/>
      <c r="AM402" s="77"/>
      <c r="AN402" s="77"/>
      <c r="AO402" s="77"/>
      <c r="AP402" s="77"/>
      <c r="AQ402" s="77"/>
      <c r="AR402" s="77"/>
      <c r="AS402" s="77"/>
      <c r="AT402" s="77"/>
      <c r="AU402" s="77"/>
      <c r="AV402" s="77"/>
      <c r="AW402" s="77"/>
      <c r="AX402" s="77"/>
      <c r="AY402" s="77"/>
      <c r="AZ402" s="77"/>
      <c r="BA402" s="77"/>
      <c r="BB402" s="77"/>
      <c r="BC402" s="77"/>
      <c r="BD402" s="77"/>
      <c r="BE402" s="77"/>
      <c r="BF402" s="77"/>
      <c r="BG402" s="77"/>
      <c r="BH402" s="77"/>
      <c r="BI402" s="77"/>
      <c r="BJ402" s="77"/>
      <c r="BK402" s="77"/>
      <c r="BL402" s="77"/>
      <c r="BM402" s="77"/>
      <c r="BN402" s="77"/>
      <c r="BO402" s="77"/>
      <c r="BP402" s="77"/>
      <c r="BQ402" s="77"/>
      <c r="BR402" s="77"/>
      <c r="BS402" s="77"/>
      <c r="BT402" s="77"/>
      <c r="BU402" s="77"/>
      <c r="BV402" s="77"/>
    </row>
    <row r="403" spans="1:74" ht="13.5" x14ac:dyDescent="0.7">
      <c r="A403" s="77"/>
      <c r="B403" s="77"/>
      <c r="C403" s="77"/>
      <c r="D403" s="77"/>
      <c r="E403" s="77"/>
      <c r="F403" s="77"/>
      <c r="G403" s="77"/>
      <c r="H403" s="77"/>
      <c r="I403" s="77"/>
      <c r="J403" s="77"/>
      <c r="K403" s="77"/>
      <c r="L403" s="77"/>
      <c r="M403" s="77"/>
      <c r="N403" s="77"/>
      <c r="O403" s="77"/>
      <c r="P403" s="77"/>
      <c r="Q403" s="77"/>
      <c r="R403" s="77"/>
      <c r="S403" s="77"/>
      <c r="T403" s="77"/>
      <c r="U403" s="77"/>
      <c r="V403" s="77"/>
      <c r="W403" s="77"/>
      <c r="X403" s="77"/>
      <c r="Y403" s="77"/>
      <c r="Z403" s="77"/>
      <c r="AA403" s="77"/>
      <c r="AB403" s="77"/>
      <c r="AC403" s="77"/>
      <c r="AD403" s="77"/>
      <c r="AE403" s="77"/>
      <c r="AF403" s="77"/>
      <c r="AG403" s="77"/>
      <c r="AH403" s="77"/>
      <c r="AI403" s="77"/>
      <c r="AJ403" s="77"/>
      <c r="AK403" s="77"/>
      <c r="AL403" s="77"/>
      <c r="AM403" s="77"/>
      <c r="AN403" s="77"/>
      <c r="AO403" s="77"/>
      <c r="AP403" s="77"/>
      <c r="AQ403" s="77"/>
      <c r="AR403" s="77"/>
      <c r="AS403" s="77"/>
      <c r="AT403" s="77"/>
      <c r="AU403" s="77"/>
      <c r="AV403" s="77"/>
      <c r="AW403" s="77"/>
      <c r="AX403" s="77"/>
      <c r="AY403" s="77"/>
      <c r="AZ403" s="77"/>
      <c r="BA403" s="77"/>
      <c r="BB403" s="77"/>
      <c r="BC403" s="77"/>
      <c r="BD403" s="77"/>
      <c r="BE403" s="77"/>
      <c r="BF403" s="77"/>
      <c r="BG403" s="77"/>
      <c r="BH403" s="77"/>
      <c r="BI403" s="77"/>
      <c r="BJ403" s="77"/>
      <c r="BK403" s="77"/>
      <c r="BL403" s="77"/>
      <c r="BM403" s="77"/>
      <c r="BN403" s="77"/>
      <c r="BO403" s="77"/>
      <c r="BP403" s="77"/>
      <c r="BQ403" s="77"/>
      <c r="BR403" s="77"/>
      <c r="BS403" s="77"/>
      <c r="BT403" s="77"/>
      <c r="BU403" s="77"/>
      <c r="BV403" s="77"/>
    </row>
    <row r="404" spans="1:74" ht="13.5" x14ac:dyDescent="0.7">
      <c r="A404" s="77"/>
      <c r="B404" s="77"/>
      <c r="C404" s="77"/>
      <c r="D404" s="77"/>
      <c r="E404" s="77"/>
      <c r="F404" s="77"/>
      <c r="G404" s="77"/>
      <c r="H404" s="77"/>
      <c r="I404" s="77"/>
      <c r="J404" s="77"/>
      <c r="K404" s="77"/>
      <c r="L404" s="77"/>
      <c r="M404" s="77"/>
      <c r="N404" s="77"/>
      <c r="O404" s="77"/>
      <c r="P404" s="77"/>
      <c r="Q404" s="77"/>
      <c r="R404" s="77"/>
      <c r="S404" s="77"/>
      <c r="T404" s="77"/>
      <c r="U404" s="77"/>
      <c r="V404" s="77"/>
      <c r="W404" s="77"/>
      <c r="X404" s="77"/>
      <c r="Y404" s="77"/>
      <c r="Z404" s="77"/>
      <c r="AA404" s="77"/>
      <c r="AB404" s="77"/>
      <c r="AC404" s="77"/>
      <c r="AD404" s="77"/>
      <c r="AE404" s="77"/>
      <c r="AF404" s="77"/>
      <c r="AG404" s="77"/>
      <c r="AH404" s="77"/>
      <c r="AI404" s="77"/>
      <c r="AJ404" s="77"/>
      <c r="AK404" s="77"/>
      <c r="AL404" s="77"/>
      <c r="AM404" s="77"/>
      <c r="AN404" s="77"/>
      <c r="AO404" s="77"/>
      <c r="AP404" s="77"/>
      <c r="AQ404" s="77"/>
      <c r="AR404" s="77"/>
      <c r="AS404" s="77"/>
      <c r="AT404" s="77"/>
      <c r="AU404" s="77"/>
      <c r="AV404" s="77"/>
      <c r="AW404" s="77"/>
      <c r="AX404" s="77"/>
      <c r="AY404" s="77"/>
      <c r="AZ404" s="77"/>
      <c r="BA404" s="77"/>
      <c r="BB404" s="77"/>
      <c r="BC404" s="77"/>
      <c r="BD404" s="77"/>
      <c r="BE404" s="77"/>
      <c r="BF404" s="77"/>
      <c r="BG404" s="77"/>
      <c r="BH404" s="77"/>
      <c r="BI404" s="77"/>
      <c r="BJ404" s="77"/>
      <c r="BK404" s="77"/>
      <c r="BL404" s="77"/>
      <c r="BM404" s="77"/>
      <c r="BN404" s="77"/>
      <c r="BO404" s="77"/>
      <c r="BP404" s="77"/>
      <c r="BQ404" s="77"/>
      <c r="BR404" s="77"/>
      <c r="BS404" s="77"/>
      <c r="BT404" s="77"/>
      <c r="BU404" s="77"/>
      <c r="BV404" s="77"/>
    </row>
    <row r="405" spans="1:74" ht="13.5" x14ac:dyDescent="0.7">
      <c r="A405" s="77"/>
      <c r="B405" s="77"/>
      <c r="C405" s="77"/>
      <c r="D405" s="77"/>
      <c r="E405" s="77"/>
      <c r="F405" s="77"/>
      <c r="G405" s="77"/>
      <c r="H405" s="77"/>
      <c r="I405" s="77"/>
      <c r="J405" s="77"/>
      <c r="K405" s="77"/>
      <c r="L405" s="77"/>
      <c r="M405" s="77"/>
      <c r="N405" s="77"/>
      <c r="O405" s="77"/>
      <c r="P405" s="77"/>
      <c r="Q405" s="77"/>
      <c r="R405" s="77"/>
      <c r="S405" s="77"/>
      <c r="T405" s="77"/>
      <c r="U405" s="77"/>
      <c r="V405" s="77"/>
      <c r="W405" s="77"/>
      <c r="X405" s="77"/>
      <c r="Y405" s="77"/>
      <c r="Z405" s="77"/>
      <c r="AA405" s="77"/>
      <c r="AB405" s="77"/>
      <c r="AC405" s="77"/>
      <c r="AD405" s="77"/>
      <c r="AE405" s="77"/>
      <c r="AF405" s="77"/>
      <c r="AG405" s="77"/>
      <c r="AH405" s="77"/>
      <c r="AI405" s="77"/>
      <c r="AJ405" s="77"/>
      <c r="AK405" s="77"/>
      <c r="AL405" s="77"/>
      <c r="AM405" s="77"/>
      <c r="AN405" s="77"/>
      <c r="AO405" s="77"/>
      <c r="AP405" s="77"/>
      <c r="AQ405" s="77"/>
      <c r="AR405" s="77"/>
      <c r="AS405" s="77"/>
      <c r="AT405" s="77"/>
      <c r="AU405" s="77"/>
      <c r="AV405" s="77"/>
      <c r="AW405" s="77"/>
      <c r="AX405" s="77"/>
      <c r="AY405" s="77"/>
      <c r="AZ405" s="77"/>
      <c r="BA405" s="77"/>
      <c r="BB405" s="77"/>
      <c r="BC405" s="77"/>
      <c r="BD405" s="77"/>
      <c r="BE405" s="77"/>
      <c r="BF405" s="77"/>
      <c r="BG405" s="77"/>
      <c r="BH405" s="77"/>
      <c r="BI405" s="77"/>
      <c r="BJ405" s="77"/>
      <c r="BK405" s="77"/>
      <c r="BL405" s="77"/>
      <c r="BM405" s="77"/>
      <c r="BN405" s="77"/>
      <c r="BO405" s="77"/>
      <c r="BP405" s="77"/>
      <c r="BQ405" s="77"/>
      <c r="BR405" s="77"/>
      <c r="BS405" s="77"/>
      <c r="BT405" s="77"/>
      <c r="BU405" s="77"/>
      <c r="BV405" s="77"/>
    </row>
    <row r="406" spans="1:74" ht="13.5" x14ac:dyDescent="0.7">
      <c r="A406" s="77"/>
      <c r="B406" s="77"/>
      <c r="C406" s="77"/>
      <c r="D406" s="77"/>
      <c r="E406" s="77"/>
      <c r="F406" s="77"/>
      <c r="G406" s="77"/>
      <c r="H406" s="77"/>
      <c r="I406" s="77"/>
      <c r="J406" s="77"/>
      <c r="K406" s="77"/>
      <c r="L406" s="77"/>
      <c r="M406" s="77"/>
      <c r="N406" s="77"/>
      <c r="O406" s="77"/>
      <c r="P406" s="77"/>
      <c r="Q406" s="77"/>
      <c r="R406" s="77"/>
      <c r="S406" s="77"/>
      <c r="T406" s="77"/>
      <c r="U406" s="77"/>
      <c r="V406" s="77"/>
      <c r="W406" s="77"/>
      <c r="X406" s="77"/>
      <c r="Y406" s="77"/>
      <c r="Z406" s="77"/>
      <c r="AA406" s="77"/>
      <c r="AB406" s="77"/>
      <c r="AC406" s="77"/>
      <c r="AD406" s="77"/>
      <c r="AE406" s="77"/>
      <c r="AF406" s="77"/>
      <c r="AG406" s="77"/>
      <c r="AH406" s="77"/>
      <c r="AI406" s="77"/>
      <c r="AJ406" s="77"/>
      <c r="AK406" s="77"/>
      <c r="AL406" s="77"/>
      <c r="AM406" s="77"/>
      <c r="AN406" s="77"/>
      <c r="AO406" s="77"/>
      <c r="AP406" s="77"/>
      <c r="AQ406" s="77"/>
      <c r="AR406" s="77"/>
      <c r="AS406" s="77"/>
      <c r="AT406" s="77"/>
      <c r="AU406" s="77"/>
      <c r="AV406" s="77"/>
      <c r="AW406" s="77"/>
      <c r="AX406" s="77"/>
      <c r="AY406" s="77"/>
      <c r="AZ406" s="77"/>
      <c r="BA406" s="77"/>
      <c r="BB406" s="77"/>
      <c r="BC406" s="77"/>
      <c r="BD406" s="77"/>
      <c r="BE406" s="77"/>
      <c r="BF406" s="77"/>
      <c r="BG406" s="77"/>
      <c r="BH406" s="77"/>
      <c r="BI406" s="77"/>
      <c r="BJ406" s="77"/>
      <c r="BK406" s="77"/>
      <c r="BL406" s="77"/>
      <c r="BM406" s="77"/>
      <c r="BN406" s="77"/>
      <c r="BO406" s="77"/>
      <c r="BP406" s="77"/>
      <c r="BQ406" s="77"/>
      <c r="BR406" s="77"/>
      <c r="BS406" s="77"/>
      <c r="BT406" s="77"/>
      <c r="BU406" s="77"/>
      <c r="BV406" s="77"/>
    </row>
    <row r="407" spans="1:74" ht="13.5" x14ac:dyDescent="0.7">
      <c r="A407" s="77"/>
      <c r="B407" s="77"/>
      <c r="C407" s="77"/>
      <c r="D407" s="77"/>
      <c r="E407" s="77"/>
      <c r="F407" s="77"/>
      <c r="G407" s="77"/>
      <c r="H407" s="77"/>
      <c r="I407" s="77"/>
      <c r="J407" s="77"/>
      <c r="K407" s="77"/>
      <c r="L407" s="77"/>
      <c r="M407" s="77"/>
      <c r="N407" s="77"/>
      <c r="O407" s="77"/>
      <c r="P407" s="77"/>
      <c r="Q407" s="77"/>
      <c r="R407" s="77"/>
      <c r="S407" s="77"/>
      <c r="T407" s="77"/>
      <c r="U407" s="77"/>
      <c r="V407" s="77"/>
      <c r="W407" s="77"/>
      <c r="X407" s="77"/>
      <c r="Y407" s="77"/>
      <c r="Z407" s="77"/>
      <c r="AA407" s="77"/>
      <c r="AB407" s="77"/>
      <c r="AC407" s="77"/>
      <c r="AD407" s="77"/>
      <c r="AE407" s="77"/>
      <c r="AF407" s="77"/>
      <c r="AG407" s="77"/>
      <c r="AH407" s="77"/>
      <c r="AI407" s="77"/>
      <c r="AJ407" s="77"/>
      <c r="AK407" s="77"/>
      <c r="AL407" s="77"/>
      <c r="AM407" s="77"/>
      <c r="AN407" s="77"/>
      <c r="AO407" s="77"/>
      <c r="AP407" s="77"/>
      <c r="AQ407" s="77"/>
      <c r="AR407" s="77"/>
      <c r="AS407" s="77"/>
      <c r="AT407" s="77"/>
      <c r="AU407" s="77"/>
      <c r="AV407" s="77"/>
      <c r="AW407" s="77"/>
      <c r="AX407" s="77"/>
      <c r="AY407" s="77"/>
      <c r="AZ407" s="77"/>
      <c r="BA407" s="77"/>
      <c r="BB407" s="77"/>
      <c r="BC407" s="77"/>
      <c r="BD407" s="77"/>
      <c r="BE407" s="77"/>
      <c r="BF407" s="77"/>
      <c r="BG407" s="77"/>
      <c r="BH407" s="77"/>
      <c r="BI407" s="77"/>
      <c r="BJ407" s="77"/>
      <c r="BK407" s="77"/>
      <c r="BL407" s="77"/>
      <c r="BM407" s="77"/>
      <c r="BN407" s="77"/>
      <c r="BO407" s="77"/>
      <c r="BP407" s="77"/>
      <c r="BQ407" s="77"/>
      <c r="BR407" s="77"/>
      <c r="BS407" s="77"/>
      <c r="BT407" s="77"/>
      <c r="BU407" s="77"/>
      <c r="BV407" s="77"/>
    </row>
    <row r="408" spans="1:74" ht="13.5" x14ac:dyDescent="0.7">
      <c r="A408" s="77"/>
      <c r="B408" s="77"/>
      <c r="C408" s="77"/>
      <c r="D408" s="77"/>
      <c r="E408" s="77"/>
      <c r="F408" s="77"/>
      <c r="G408" s="77"/>
      <c r="H408" s="77"/>
      <c r="I408" s="77"/>
      <c r="J408" s="77"/>
      <c r="K408" s="77"/>
      <c r="L408" s="77"/>
      <c r="M408" s="77"/>
      <c r="N408" s="77"/>
      <c r="O408" s="77"/>
      <c r="P408" s="77"/>
      <c r="Q408" s="77"/>
      <c r="R408" s="77"/>
      <c r="S408" s="77"/>
      <c r="T408" s="77"/>
      <c r="U408" s="77"/>
      <c r="V408" s="77"/>
      <c r="W408" s="77"/>
      <c r="X408" s="77"/>
      <c r="Y408" s="77"/>
      <c r="Z408" s="77"/>
      <c r="AA408" s="77"/>
      <c r="AB408" s="77"/>
      <c r="AC408" s="77"/>
      <c r="AD408" s="77"/>
      <c r="AE408" s="77"/>
      <c r="AF408" s="77"/>
      <c r="AG408" s="77"/>
      <c r="AH408" s="77"/>
      <c r="AI408" s="77"/>
      <c r="AJ408" s="77"/>
      <c r="AK408" s="77"/>
      <c r="AL408" s="77"/>
      <c r="AM408" s="77"/>
      <c r="AN408" s="77"/>
      <c r="AO408" s="77"/>
      <c r="AP408" s="77"/>
      <c r="AQ408" s="77"/>
      <c r="AR408" s="77"/>
      <c r="AS408" s="77"/>
      <c r="AT408" s="77"/>
      <c r="AU408" s="77"/>
      <c r="AV408" s="77"/>
      <c r="AW408" s="77"/>
      <c r="AX408" s="77"/>
      <c r="AY408" s="77"/>
      <c r="AZ408" s="77"/>
      <c r="BA408" s="77"/>
      <c r="BB408" s="77"/>
      <c r="BC408" s="77"/>
      <c r="BD408" s="77"/>
      <c r="BE408" s="77"/>
      <c r="BF408" s="77"/>
      <c r="BG408" s="77"/>
      <c r="BH408" s="77"/>
      <c r="BI408" s="77"/>
      <c r="BJ408" s="77"/>
      <c r="BK408" s="77"/>
      <c r="BL408" s="77"/>
      <c r="BM408" s="77"/>
      <c r="BN408" s="77"/>
      <c r="BO408" s="77"/>
      <c r="BP408" s="77"/>
      <c r="BQ408" s="77"/>
      <c r="BR408" s="77"/>
      <c r="BS408" s="77"/>
      <c r="BT408" s="77"/>
      <c r="BU408" s="77"/>
      <c r="BV408" s="77"/>
    </row>
    <row r="409" spans="1:74" ht="13.5" x14ac:dyDescent="0.7">
      <c r="A409" s="77"/>
      <c r="B409" s="77"/>
      <c r="C409" s="77"/>
      <c r="D409" s="77"/>
      <c r="E409" s="77"/>
      <c r="F409" s="77"/>
      <c r="G409" s="77"/>
      <c r="H409" s="77"/>
      <c r="I409" s="77"/>
      <c r="J409" s="77"/>
      <c r="K409" s="77"/>
      <c r="L409" s="77"/>
      <c r="M409" s="77"/>
      <c r="N409" s="77"/>
      <c r="O409" s="77"/>
      <c r="P409" s="77"/>
      <c r="Q409" s="77"/>
      <c r="R409" s="77"/>
      <c r="S409" s="77"/>
      <c r="T409" s="77"/>
      <c r="U409" s="77"/>
      <c r="V409" s="77"/>
      <c r="W409" s="77"/>
      <c r="X409" s="77"/>
      <c r="Y409" s="77"/>
      <c r="Z409" s="77"/>
      <c r="AA409" s="77"/>
      <c r="AB409" s="77"/>
      <c r="AC409" s="77"/>
      <c r="AD409" s="77"/>
      <c r="AE409" s="77"/>
      <c r="AF409" s="77"/>
      <c r="AG409" s="77"/>
      <c r="AH409" s="77"/>
      <c r="AI409" s="77"/>
      <c r="AJ409" s="77"/>
      <c r="AK409" s="77"/>
      <c r="AL409" s="77"/>
      <c r="AM409" s="77"/>
      <c r="AN409" s="77"/>
      <c r="AO409" s="77"/>
      <c r="AP409" s="77"/>
      <c r="AQ409" s="77"/>
      <c r="AR409" s="77"/>
      <c r="AS409" s="77"/>
      <c r="AT409" s="77"/>
      <c r="AU409" s="77"/>
      <c r="AV409" s="77"/>
      <c r="AW409" s="77"/>
      <c r="AX409" s="77"/>
      <c r="AY409" s="77"/>
      <c r="AZ409" s="77"/>
      <c r="BA409" s="77"/>
      <c r="BB409" s="77"/>
      <c r="BC409" s="77"/>
      <c r="BD409" s="77"/>
      <c r="BE409" s="77"/>
      <c r="BF409" s="77"/>
      <c r="BG409" s="77"/>
      <c r="BH409" s="77"/>
      <c r="BI409" s="77"/>
      <c r="BJ409" s="77"/>
      <c r="BK409" s="77"/>
      <c r="BL409" s="77"/>
      <c r="BM409" s="77"/>
      <c r="BN409" s="77"/>
      <c r="BO409" s="77"/>
      <c r="BP409" s="77"/>
      <c r="BQ409" s="77"/>
      <c r="BR409" s="77"/>
      <c r="BS409" s="77"/>
      <c r="BT409" s="77"/>
      <c r="BU409" s="77"/>
      <c r="BV409" s="77"/>
    </row>
    <row r="410" spans="1:74" ht="13.5" x14ac:dyDescent="0.7">
      <c r="A410" s="77"/>
      <c r="B410" s="77"/>
      <c r="C410" s="77"/>
      <c r="D410" s="77"/>
      <c r="E410" s="77"/>
      <c r="F410" s="77"/>
      <c r="G410" s="77"/>
      <c r="H410" s="77"/>
      <c r="I410" s="77"/>
      <c r="J410" s="77"/>
      <c r="K410" s="77"/>
      <c r="L410" s="77"/>
      <c r="M410" s="77"/>
      <c r="N410" s="77"/>
      <c r="O410" s="77"/>
      <c r="P410" s="77"/>
      <c r="Q410" s="77"/>
      <c r="R410" s="77"/>
      <c r="S410" s="77"/>
      <c r="T410" s="77"/>
      <c r="U410" s="77"/>
      <c r="V410" s="77"/>
      <c r="W410" s="77"/>
      <c r="X410" s="77"/>
      <c r="Y410" s="77"/>
      <c r="Z410" s="77"/>
      <c r="AA410" s="77"/>
      <c r="AB410" s="77"/>
      <c r="AC410" s="77"/>
      <c r="AD410" s="77"/>
      <c r="AE410" s="77"/>
      <c r="AF410" s="77"/>
      <c r="AG410" s="77"/>
      <c r="AH410" s="77"/>
      <c r="AI410" s="77"/>
      <c r="AJ410" s="77"/>
      <c r="AK410" s="77"/>
      <c r="AL410" s="77"/>
      <c r="AM410" s="77"/>
      <c r="AN410" s="77"/>
      <c r="AO410" s="77"/>
      <c r="AP410" s="77"/>
      <c r="AQ410" s="77"/>
      <c r="AR410" s="77"/>
      <c r="AS410" s="77"/>
      <c r="AT410" s="77"/>
      <c r="AU410" s="77"/>
      <c r="AV410" s="77"/>
      <c r="AW410" s="77"/>
      <c r="AX410" s="77"/>
      <c r="AY410" s="77"/>
      <c r="AZ410" s="77"/>
      <c r="BA410" s="77"/>
      <c r="BB410" s="77"/>
      <c r="BC410" s="77"/>
      <c r="BD410" s="77"/>
      <c r="BE410" s="77"/>
      <c r="BF410" s="77"/>
      <c r="BG410" s="77"/>
      <c r="BH410" s="77"/>
      <c r="BI410" s="77"/>
      <c r="BJ410" s="77"/>
      <c r="BK410" s="77"/>
      <c r="BL410" s="77"/>
      <c r="BM410" s="77"/>
      <c r="BN410" s="77"/>
      <c r="BO410" s="77"/>
      <c r="BP410" s="77"/>
      <c r="BQ410" s="77"/>
      <c r="BR410" s="77"/>
      <c r="BS410" s="77"/>
      <c r="BT410" s="77"/>
      <c r="BU410" s="77"/>
      <c r="BV410" s="77"/>
    </row>
    <row r="411" spans="1:74" ht="13.5" x14ac:dyDescent="0.7">
      <c r="A411" s="77"/>
      <c r="B411" s="77"/>
      <c r="C411" s="77"/>
      <c r="D411" s="77"/>
      <c r="E411" s="77"/>
      <c r="F411" s="77"/>
      <c r="G411" s="77"/>
      <c r="H411" s="77"/>
      <c r="I411" s="77"/>
      <c r="J411" s="77"/>
      <c r="K411" s="77"/>
      <c r="L411" s="77"/>
      <c r="M411" s="77"/>
      <c r="N411" s="77"/>
      <c r="O411" s="77"/>
      <c r="P411" s="77"/>
      <c r="Q411" s="77"/>
      <c r="R411" s="77"/>
      <c r="S411" s="77"/>
      <c r="T411" s="77"/>
      <c r="U411" s="77"/>
      <c r="V411" s="77"/>
      <c r="W411" s="77"/>
      <c r="X411" s="77"/>
      <c r="Y411" s="77"/>
      <c r="Z411" s="77"/>
      <c r="AA411" s="77"/>
      <c r="AB411" s="77"/>
      <c r="AC411" s="77"/>
      <c r="AD411" s="77"/>
      <c r="AE411" s="77"/>
      <c r="AF411" s="77"/>
      <c r="AG411" s="77"/>
      <c r="AH411" s="77"/>
      <c r="AI411" s="77"/>
      <c r="AJ411" s="77"/>
      <c r="AK411" s="77"/>
      <c r="AL411" s="77"/>
      <c r="AM411" s="77"/>
      <c r="AN411" s="77"/>
      <c r="AO411" s="77"/>
      <c r="AP411" s="77"/>
      <c r="AQ411" s="77"/>
      <c r="AR411" s="77"/>
      <c r="AS411" s="77"/>
      <c r="AT411" s="77"/>
      <c r="AU411" s="77"/>
      <c r="AV411" s="77"/>
      <c r="AW411" s="77"/>
      <c r="AX411" s="77"/>
      <c r="AY411" s="77"/>
      <c r="AZ411" s="77"/>
      <c r="BA411" s="77"/>
      <c r="BB411" s="77"/>
      <c r="BC411" s="77"/>
      <c r="BD411" s="77"/>
      <c r="BE411" s="77"/>
      <c r="BF411" s="77"/>
      <c r="BG411" s="77"/>
      <c r="BH411" s="77"/>
      <c r="BI411" s="77"/>
      <c r="BJ411" s="77"/>
      <c r="BK411" s="77"/>
      <c r="BL411" s="77"/>
      <c r="BM411" s="77"/>
      <c r="BN411" s="77"/>
      <c r="BO411" s="77"/>
      <c r="BP411" s="77"/>
      <c r="BQ411" s="77"/>
      <c r="BR411" s="77"/>
      <c r="BS411" s="77"/>
      <c r="BT411" s="77"/>
      <c r="BU411" s="77"/>
      <c r="BV411" s="77"/>
    </row>
    <row r="412" spans="1:74" ht="13.5" x14ac:dyDescent="0.7">
      <c r="A412" s="77"/>
      <c r="B412" s="77"/>
      <c r="C412" s="77"/>
      <c r="D412" s="77"/>
      <c r="E412" s="77"/>
      <c r="F412" s="77"/>
      <c r="G412" s="77"/>
      <c r="H412" s="77"/>
      <c r="I412" s="77"/>
      <c r="J412" s="77"/>
      <c r="K412" s="77"/>
      <c r="L412" s="77"/>
      <c r="M412" s="77"/>
      <c r="N412" s="77"/>
      <c r="O412" s="77"/>
      <c r="P412" s="77"/>
      <c r="Q412" s="77"/>
      <c r="R412" s="77"/>
      <c r="S412" s="77"/>
      <c r="T412" s="77"/>
      <c r="U412" s="77"/>
      <c r="V412" s="77"/>
      <c r="W412" s="77"/>
      <c r="X412" s="77"/>
      <c r="Y412" s="77"/>
      <c r="Z412" s="77"/>
      <c r="AA412" s="77"/>
      <c r="AB412" s="77"/>
      <c r="AC412" s="77"/>
      <c r="AD412" s="77"/>
      <c r="AE412" s="77"/>
      <c r="AF412" s="77"/>
      <c r="AG412" s="77"/>
      <c r="AH412" s="77"/>
      <c r="AI412" s="77"/>
      <c r="AJ412" s="77"/>
      <c r="AK412" s="77"/>
      <c r="AL412" s="77"/>
      <c r="AM412" s="77"/>
      <c r="AN412" s="77"/>
      <c r="AO412" s="77"/>
      <c r="AP412" s="77"/>
      <c r="AQ412" s="77"/>
      <c r="AR412" s="77"/>
      <c r="AS412" s="77"/>
      <c r="AT412" s="77"/>
      <c r="AU412" s="77"/>
      <c r="AV412" s="77"/>
      <c r="AW412" s="77"/>
      <c r="AX412" s="77"/>
      <c r="AY412" s="77"/>
      <c r="AZ412" s="77"/>
      <c r="BA412" s="77"/>
      <c r="BB412" s="77"/>
      <c r="BC412" s="77"/>
      <c r="BD412" s="77"/>
      <c r="BE412" s="77"/>
      <c r="BF412" s="77"/>
      <c r="BG412" s="77"/>
      <c r="BH412" s="77"/>
      <c r="BI412" s="77"/>
      <c r="BJ412" s="77"/>
      <c r="BK412" s="77"/>
      <c r="BL412" s="77"/>
      <c r="BM412" s="77"/>
      <c r="BN412" s="77"/>
      <c r="BO412" s="77"/>
      <c r="BP412" s="77"/>
      <c r="BQ412" s="77"/>
      <c r="BR412" s="77"/>
      <c r="BS412" s="77"/>
      <c r="BT412" s="77"/>
      <c r="BU412" s="77"/>
      <c r="BV412" s="77"/>
    </row>
    <row r="413" spans="1:74" ht="13.5" x14ac:dyDescent="0.7">
      <c r="A413" s="77"/>
      <c r="B413" s="77"/>
      <c r="C413" s="77"/>
      <c r="D413" s="77"/>
      <c r="E413" s="77"/>
      <c r="F413" s="77"/>
      <c r="G413" s="77"/>
      <c r="H413" s="77"/>
      <c r="I413" s="77"/>
      <c r="J413" s="77"/>
      <c r="K413" s="77"/>
      <c r="L413" s="77"/>
      <c r="M413" s="77"/>
      <c r="N413" s="77"/>
      <c r="O413" s="77"/>
      <c r="P413" s="77"/>
      <c r="Q413" s="77"/>
      <c r="R413" s="77"/>
      <c r="S413" s="77"/>
      <c r="T413" s="77"/>
      <c r="U413" s="77"/>
      <c r="V413" s="77"/>
      <c r="W413" s="77"/>
      <c r="X413" s="77"/>
      <c r="Y413" s="77"/>
      <c r="Z413" s="77"/>
      <c r="AA413" s="77"/>
      <c r="AB413" s="77"/>
      <c r="AC413" s="77"/>
      <c r="AD413" s="77"/>
      <c r="AE413" s="77"/>
      <c r="AF413" s="77"/>
      <c r="AG413" s="77"/>
      <c r="AH413" s="77"/>
      <c r="AI413" s="77"/>
      <c r="AJ413" s="77"/>
      <c r="AK413" s="77"/>
      <c r="AL413" s="77"/>
      <c r="AM413" s="77"/>
      <c r="AN413" s="77"/>
      <c r="AO413" s="77"/>
      <c r="AP413" s="77"/>
      <c r="AQ413" s="77"/>
      <c r="AR413" s="77"/>
      <c r="AS413" s="77"/>
      <c r="AT413" s="77"/>
      <c r="AU413" s="77"/>
      <c r="AV413" s="77"/>
      <c r="AW413" s="77"/>
      <c r="AX413" s="77"/>
      <c r="AY413" s="77"/>
      <c r="AZ413" s="77"/>
      <c r="BA413" s="77"/>
      <c r="BB413" s="77"/>
      <c r="BC413" s="77"/>
      <c r="BD413" s="77"/>
      <c r="BE413" s="77"/>
      <c r="BF413" s="77"/>
      <c r="BG413" s="77"/>
      <c r="BH413" s="77"/>
      <c r="BI413" s="77"/>
      <c r="BJ413" s="77"/>
      <c r="BK413" s="77"/>
      <c r="BL413" s="77"/>
      <c r="BM413" s="77"/>
      <c r="BN413" s="77"/>
      <c r="BO413" s="77"/>
      <c r="BP413" s="77"/>
      <c r="BQ413" s="77"/>
      <c r="BR413" s="77"/>
      <c r="BS413" s="77"/>
      <c r="BT413" s="77"/>
      <c r="BU413" s="77"/>
      <c r="BV413" s="77"/>
    </row>
    <row r="414" spans="1:74" ht="13.5" x14ac:dyDescent="0.7">
      <c r="A414" s="77"/>
      <c r="B414" s="77"/>
      <c r="C414" s="77"/>
      <c r="D414" s="77"/>
      <c r="E414" s="77"/>
      <c r="F414" s="77"/>
      <c r="G414" s="77"/>
      <c r="H414" s="77"/>
      <c r="I414" s="77"/>
      <c r="J414" s="77"/>
      <c r="K414" s="77"/>
      <c r="L414" s="77"/>
      <c r="M414" s="77"/>
      <c r="N414" s="77"/>
      <c r="O414" s="77"/>
      <c r="P414" s="77"/>
      <c r="Q414" s="77"/>
      <c r="R414" s="77"/>
      <c r="S414" s="77"/>
      <c r="T414" s="77"/>
      <c r="U414" s="77"/>
      <c r="V414" s="77"/>
      <c r="W414" s="77"/>
      <c r="X414" s="77"/>
      <c r="Y414" s="77"/>
      <c r="Z414" s="77"/>
      <c r="AA414" s="77"/>
      <c r="AB414" s="77"/>
      <c r="AC414" s="77"/>
      <c r="AD414" s="77"/>
      <c r="AE414" s="77"/>
      <c r="AF414" s="77"/>
      <c r="AG414" s="77"/>
      <c r="AH414" s="77"/>
      <c r="AI414" s="77"/>
      <c r="AJ414" s="77"/>
      <c r="AK414" s="77"/>
      <c r="AL414" s="77"/>
      <c r="AM414" s="77"/>
      <c r="AN414" s="77"/>
      <c r="AO414" s="77"/>
      <c r="AP414" s="77"/>
      <c r="AQ414" s="77"/>
      <c r="AR414" s="77"/>
      <c r="AS414" s="77"/>
      <c r="AT414" s="77"/>
      <c r="AU414" s="77"/>
      <c r="AV414" s="77"/>
      <c r="AW414" s="77"/>
      <c r="AX414" s="77"/>
      <c r="AY414" s="77"/>
      <c r="AZ414" s="77"/>
      <c r="BA414" s="77"/>
      <c r="BB414" s="77"/>
      <c r="BC414" s="77"/>
      <c r="BD414" s="77"/>
      <c r="BE414" s="77"/>
      <c r="BF414" s="77"/>
      <c r="BG414" s="77"/>
      <c r="BH414" s="77"/>
      <c r="BI414" s="77"/>
      <c r="BJ414" s="77"/>
      <c r="BK414" s="77"/>
      <c r="BL414" s="77"/>
      <c r="BM414" s="77"/>
      <c r="BN414" s="77"/>
      <c r="BO414" s="77"/>
      <c r="BP414" s="77"/>
      <c r="BQ414" s="77"/>
      <c r="BR414" s="77"/>
      <c r="BS414" s="77"/>
      <c r="BT414" s="77"/>
      <c r="BU414" s="77"/>
      <c r="BV414" s="77"/>
    </row>
    <row r="415" spans="1:74" ht="13.5" x14ac:dyDescent="0.7">
      <c r="A415" s="77"/>
      <c r="B415" s="77"/>
      <c r="C415" s="77"/>
      <c r="D415" s="77"/>
      <c r="E415" s="77"/>
      <c r="F415" s="77"/>
      <c r="G415" s="77"/>
      <c r="H415" s="77"/>
      <c r="I415" s="77"/>
      <c r="J415" s="77"/>
      <c r="K415" s="77"/>
      <c r="L415" s="77"/>
      <c r="M415" s="77"/>
      <c r="N415" s="77"/>
      <c r="O415" s="77"/>
      <c r="P415" s="77"/>
      <c r="Q415" s="77"/>
      <c r="R415" s="77"/>
      <c r="S415" s="77"/>
      <c r="T415" s="77"/>
      <c r="U415" s="77"/>
      <c r="V415" s="77"/>
      <c r="W415" s="77"/>
      <c r="X415" s="77"/>
      <c r="Y415" s="77"/>
      <c r="Z415" s="77"/>
      <c r="AA415" s="77"/>
      <c r="AB415" s="77"/>
      <c r="AC415" s="77"/>
      <c r="AD415" s="77"/>
      <c r="AE415" s="77"/>
      <c r="AF415" s="77"/>
      <c r="AG415" s="77"/>
      <c r="AH415" s="77"/>
      <c r="AI415" s="77"/>
      <c r="AJ415" s="77"/>
      <c r="AK415" s="77"/>
      <c r="AL415" s="77"/>
      <c r="AM415" s="77"/>
      <c r="AN415" s="77"/>
      <c r="AO415" s="77"/>
      <c r="AP415" s="77"/>
      <c r="AQ415" s="77"/>
      <c r="AR415" s="77"/>
      <c r="AS415" s="77"/>
      <c r="AT415" s="77"/>
      <c r="AU415" s="77"/>
      <c r="AV415" s="77"/>
      <c r="AW415" s="77"/>
      <c r="AX415" s="77"/>
      <c r="AY415" s="77"/>
      <c r="AZ415" s="77"/>
      <c r="BA415" s="77"/>
      <c r="BB415" s="77"/>
      <c r="BC415" s="77"/>
      <c r="BD415" s="77"/>
      <c r="BE415" s="77"/>
      <c r="BF415" s="77"/>
      <c r="BG415" s="77"/>
      <c r="BH415" s="77"/>
      <c r="BI415" s="77"/>
      <c r="BJ415" s="77"/>
      <c r="BK415" s="77"/>
      <c r="BL415" s="77"/>
      <c r="BM415" s="77"/>
      <c r="BN415" s="77"/>
      <c r="BO415" s="77"/>
      <c r="BP415" s="77"/>
      <c r="BQ415" s="77"/>
      <c r="BR415" s="77"/>
      <c r="BS415" s="77"/>
      <c r="BT415" s="77"/>
      <c r="BU415" s="77"/>
      <c r="BV415" s="77"/>
    </row>
    <row r="416" spans="1:74" ht="13.5" x14ac:dyDescent="0.7">
      <c r="A416" s="77"/>
      <c r="B416" s="77"/>
      <c r="C416" s="77"/>
      <c r="D416" s="77"/>
      <c r="E416" s="77"/>
      <c r="F416" s="77"/>
      <c r="G416" s="77"/>
      <c r="H416" s="77"/>
      <c r="I416" s="77"/>
      <c r="J416" s="77"/>
      <c r="K416" s="77"/>
      <c r="L416" s="77"/>
      <c r="M416" s="77"/>
      <c r="N416" s="77"/>
      <c r="O416" s="77"/>
      <c r="P416" s="77"/>
      <c r="Q416" s="77"/>
      <c r="R416" s="77"/>
      <c r="S416" s="77"/>
      <c r="T416" s="77"/>
      <c r="U416" s="77"/>
      <c r="V416" s="77"/>
      <c r="W416" s="77"/>
      <c r="X416" s="77"/>
      <c r="Y416" s="77"/>
      <c r="Z416" s="77"/>
      <c r="AA416" s="77"/>
      <c r="AB416" s="77"/>
      <c r="AC416" s="77"/>
      <c r="AD416" s="77"/>
      <c r="AE416" s="77"/>
      <c r="AF416" s="77"/>
      <c r="AG416" s="77"/>
      <c r="AH416" s="77"/>
      <c r="AI416" s="77"/>
      <c r="AJ416" s="77"/>
      <c r="AK416" s="77"/>
      <c r="AL416" s="77"/>
      <c r="AM416" s="77"/>
      <c r="AN416" s="77"/>
      <c r="AO416" s="77"/>
      <c r="AP416" s="77"/>
      <c r="AQ416" s="77"/>
      <c r="AR416" s="77"/>
      <c r="AS416" s="77"/>
      <c r="AT416" s="77"/>
      <c r="AU416" s="77"/>
      <c r="AV416" s="77"/>
      <c r="AW416" s="77"/>
      <c r="AX416" s="77"/>
      <c r="AY416" s="77"/>
      <c r="AZ416" s="77"/>
      <c r="BA416" s="77"/>
      <c r="BB416" s="77"/>
      <c r="BC416" s="77"/>
      <c r="BD416" s="77"/>
      <c r="BE416" s="77"/>
      <c r="BF416" s="77"/>
      <c r="BG416" s="77"/>
      <c r="BH416" s="77"/>
      <c r="BI416" s="77"/>
      <c r="BJ416" s="77"/>
      <c r="BK416" s="77"/>
      <c r="BL416" s="77"/>
      <c r="BM416" s="77"/>
      <c r="BN416" s="77"/>
      <c r="BO416" s="77"/>
      <c r="BP416" s="77"/>
      <c r="BQ416" s="77"/>
      <c r="BR416" s="77"/>
      <c r="BS416" s="77"/>
      <c r="BT416" s="77"/>
      <c r="BU416" s="77"/>
      <c r="BV416" s="77"/>
    </row>
    <row r="417" spans="1:74" ht="13.5" x14ac:dyDescent="0.7">
      <c r="A417" s="77"/>
      <c r="B417" s="77"/>
      <c r="C417" s="77"/>
      <c r="D417" s="77"/>
      <c r="E417" s="77"/>
      <c r="F417" s="77"/>
      <c r="G417" s="77"/>
      <c r="H417" s="77"/>
      <c r="I417" s="77"/>
      <c r="J417" s="77"/>
      <c r="K417" s="77"/>
      <c r="L417" s="77"/>
      <c r="M417" s="77"/>
      <c r="N417" s="77"/>
      <c r="O417" s="77"/>
      <c r="P417" s="77"/>
      <c r="Q417" s="77"/>
      <c r="R417" s="77"/>
      <c r="S417" s="77"/>
      <c r="T417" s="77"/>
      <c r="U417" s="77"/>
      <c r="V417" s="77"/>
      <c r="W417" s="77"/>
      <c r="X417" s="77"/>
      <c r="Y417" s="77"/>
      <c r="Z417" s="77"/>
      <c r="AA417" s="77"/>
      <c r="AB417" s="77"/>
      <c r="AC417" s="77"/>
      <c r="AD417" s="77"/>
      <c r="AE417" s="77"/>
      <c r="AF417" s="77"/>
      <c r="AG417" s="77"/>
      <c r="AH417" s="77"/>
      <c r="AI417" s="77"/>
      <c r="AJ417" s="77"/>
      <c r="AK417" s="77"/>
      <c r="AL417" s="77"/>
      <c r="AM417" s="77"/>
      <c r="AN417" s="77"/>
      <c r="AO417" s="77"/>
      <c r="AP417" s="77"/>
      <c r="AQ417" s="77"/>
      <c r="AR417" s="77"/>
      <c r="AS417" s="77"/>
      <c r="AT417" s="77"/>
      <c r="AU417" s="77"/>
      <c r="AV417" s="77"/>
      <c r="AW417" s="77"/>
      <c r="AX417" s="77"/>
      <c r="AY417" s="77"/>
      <c r="AZ417" s="77"/>
      <c r="BA417" s="77"/>
      <c r="BB417" s="77"/>
      <c r="BC417" s="77"/>
      <c r="BD417" s="77"/>
      <c r="BE417" s="77"/>
      <c r="BF417" s="77"/>
      <c r="BG417" s="77"/>
      <c r="BH417" s="77"/>
      <c r="BI417" s="77"/>
      <c r="BJ417" s="77"/>
      <c r="BK417" s="77"/>
      <c r="BL417" s="77"/>
      <c r="BM417" s="77"/>
      <c r="BN417" s="77"/>
      <c r="BO417" s="77"/>
      <c r="BP417" s="77"/>
      <c r="BQ417" s="77"/>
      <c r="BR417" s="77"/>
      <c r="BS417" s="77"/>
      <c r="BT417" s="77"/>
      <c r="BU417" s="77"/>
      <c r="BV417" s="77"/>
    </row>
    <row r="418" spans="1:74" ht="13.5" x14ac:dyDescent="0.7">
      <c r="A418" s="77"/>
      <c r="B418" s="77"/>
      <c r="C418" s="77"/>
      <c r="D418" s="77"/>
      <c r="E418" s="77"/>
      <c r="F418" s="77"/>
      <c r="G418" s="77"/>
      <c r="H418" s="77"/>
      <c r="I418" s="77"/>
      <c r="J418" s="77"/>
      <c r="K418" s="77"/>
      <c r="L418" s="77"/>
      <c r="M418" s="77"/>
      <c r="N418" s="77"/>
      <c r="O418" s="77"/>
      <c r="P418" s="77"/>
      <c r="Q418" s="77"/>
      <c r="R418" s="77"/>
      <c r="S418" s="77"/>
      <c r="T418" s="77"/>
      <c r="U418" s="77"/>
      <c r="V418" s="77"/>
      <c r="W418" s="77"/>
      <c r="X418" s="77"/>
      <c r="Y418" s="77"/>
      <c r="Z418" s="77"/>
      <c r="AA418" s="77"/>
      <c r="AB418" s="77"/>
      <c r="AC418" s="77"/>
      <c r="AD418" s="77"/>
      <c r="AE418" s="77"/>
      <c r="AF418" s="77"/>
      <c r="AG418" s="77"/>
      <c r="AH418" s="77"/>
      <c r="AI418" s="77"/>
      <c r="AJ418" s="77"/>
      <c r="AK418" s="77"/>
      <c r="AL418" s="77"/>
      <c r="AM418" s="77"/>
      <c r="AN418" s="77"/>
      <c r="AO418" s="77"/>
      <c r="AP418" s="77"/>
      <c r="AQ418" s="77"/>
      <c r="AR418" s="77"/>
      <c r="AS418" s="77"/>
      <c r="AT418" s="77"/>
      <c r="AU418" s="77"/>
      <c r="AV418" s="77"/>
      <c r="AW418" s="77"/>
      <c r="AX418" s="77"/>
      <c r="AY418" s="77"/>
      <c r="AZ418" s="77"/>
      <c r="BA418" s="77"/>
      <c r="BB418" s="77"/>
      <c r="BC418" s="77"/>
      <c r="BD418" s="77"/>
      <c r="BE418" s="77"/>
      <c r="BF418" s="77"/>
      <c r="BG418" s="77"/>
      <c r="BH418" s="77"/>
      <c r="BI418" s="77"/>
      <c r="BJ418" s="77"/>
      <c r="BK418" s="77"/>
      <c r="BL418" s="77"/>
      <c r="BM418" s="77"/>
      <c r="BN418" s="77"/>
      <c r="BO418" s="77"/>
      <c r="BP418" s="77"/>
      <c r="BQ418" s="77"/>
      <c r="BR418" s="77"/>
      <c r="BS418" s="77"/>
      <c r="BT418" s="77"/>
      <c r="BU418" s="77"/>
      <c r="BV418" s="77"/>
    </row>
    <row r="419" spans="1:74" ht="13.5" x14ac:dyDescent="0.7">
      <c r="A419" s="77"/>
      <c r="B419" s="77"/>
      <c r="C419" s="77"/>
      <c r="D419" s="77"/>
      <c r="E419" s="77"/>
      <c r="F419" s="77"/>
      <c r="G419" s="77"/>
      <c r="H419" s="77"/>
      <c r="I419" s="77"/>
      <c r="J419" s="77"/>
      <c r="K419" s="77"/>
      <c r="L419" s="77"/>
      <c r="M419" s="77"/>
      <c r="N419" s="77"/>
      <c r="O419" s="77"/>
      <c r="P419" s="77"/>
      <c r="Q419" s="77"/>
      <c r="R419" s="77"/>
      <c r="S419" s="77"/>
      <c r="T419" s="77"/>
      <c r="U419" s="77"/>
      <c r="V419" s="77"/>
      <c r="W419" s="77"/>
      <c r="X419" s="77"/>
      <c r="Y419" s="77"/>
      <c r="Z419" s="77"/>
      <c r="AA419" s="77"/>
      <c r="AB419" s="77"/>
      <c r="AC419" s="77"/>
      <c r="AD419" s="77"/>
      <c r="AE419" s="77"/>
      <c r="AF419" s="77"/>
      <c r="AG419" s="77"/>
      <c r="AH419" s="77"/>
      <c r="AI419" s="77"/>
      <c r="AJ419" s="77"/>
      <c r="AK419" s="77"/>
      <c r="AL419" s="77"/>
      <c r="AM419" s="77"/>
      <c r="AN419" s="77"/>
      <c r="AO419" s="77"/>
      <c r="AP419" s="77"/>
      <c r="AQ419" s="77"/>
      <c r="AR419" s="77"/>
      <c r="AS419" s="77"/>
      <c r="AT419" s="77"/>
      <c r="AU419" s="77"/>
      <c r="AV419" s="77"/>
      <c r="AW419" s="77"/>
      <c r="AX419" s="77"/>
      <c r="AY419" s="77"/>
      <c r="AZ419" s="77"/>
      <c r="BA419" s="77"/>
      <c r="BB419" s="77"/>
      <c r="BC419" s="77"/>
      <c r="BD419" s="77"/>
      <c r="BE419" s="77"/>
      <c r="BF419" s="77"/>
      <c r="BG419" s="77"/>
      <c r="BH419" s="77"/>
      <c r="BI419" s="77"/>
      <c r="BJ419" s="77"/>
      <c r="BK419" s="77"/>
      <c r="BL419" s="77"/>
      <c r="BM419" s="77"/>
      <c r="BN419" s="77"/>
      <c r="BO419" s="77"/>
      <c r="BP419" s="77"/>
      <c r="BQ419" s="77"/>
      <c r="BR419" s="77"/>
      <c r="BS419" s="77"/>
      <c r="BT419" s="77"/>
      <c r="BU419" s="77"/>
      <c r="BV419" s="77"/>
    </row>
    <row r="420" spans="1:74" ht="13.5" x14ac:dyDescent="0.7">
      <c r="A420" s="77"/>
      <c r="B420" s="77"/>
      <c r="C420" s="77"/>
      <c r="D420" s="77"/>
      <c r="E420" s="77"/>
      <c r="F420" s="77"/>
      <c r="G420" s="77"/>
      <c r="H420" s="77"/>
      <c r="I420" s="77"/>
      <c r="J420" s="77"/>
      <c r="K420" s="77"/>
      <c r="L420" s="77"/>
      <c r="M420" s="77"/>
      <c r="N420" s="77"/>
      <c r="O420" s="77"/>
      <c r="P420" s="77"/>
      <c r="Q420" s="77"/>
      <c r="R420" s="77"/>
      <c r="S420" s="77"/>
      <c r="T420" s="77"/>
      <c r="U420" s="77"/>
      <c r="V420" s="77"/>
      <c r="W420" s="77"/>
      <c r="X420" s="77"/>
      <c r="Y420" s="77"/>
      <c r="Z420" s="77"/>
      <c r="AA420" s="77"/>
      <c r="AB420" s="77"/>
      <c r="AC420" s="77"/>
      <c r="AD420" s="77"/>
      <c r="AE420" s="77"/>
      <c r="AF420" s="77"/>
      <c r="AG420" s="77"/>
      <c r="AH420" s="77"/>
      <c r="AI420" s="77"/>
      <c r="AJ420" s="77"/>
      <c r="AK420" s="77"/>
      <c r="AL420" s="77"/>
      <c r="AM420" s="77"/>
      <c r="AN420" s="77"/>
      <c r="AO420" s="77"/>
      <c r="AP420" s="77"/>
      <c r="AQ420" s="77"/>
      <c r="AR420" s="77"/>
      <c r="AS420" s="77"/>
      <c r="AT420" s="77"/>
      <c r="AU420" s="77"/>
      <c r="AV420" s="77"/>
      <c r="AW420" s="77"/>
      <c r="AX420" s="77"/>
      <c r="AY420" s="77"/>
      <c r="AZ420" s="77"/>
      <c r="BA420" s="77"/>
      <c r="BB420" s="77"/>
      <c r="BC420" s="77"/>
      <c r="BD420" s="77"/>
      <c r="BE420" s="77"/>
      <c r="BF420" s="77"/>
      <c r="BG420" s="77"/>
      <c r="BH420" s="77"/>
      <c r="BI420" s="77"/>
      <c r="BJ420" s="77"/>
      <c r="BK420" s="77"/>
      <c r="BL420" s="77"/>
      <c r="BM420" s="77"/>
      <c r="BN420" s="77"/>
      <c r="BO420" s="77"/>
      <c r="BP420" s="77"/>
      <c r="BQ420" s="77"/>
      <c r="BR420" s="77"/>
      <c r="BS420" s="77"/>
      <c r="BT420" s="77"/>
      <c r="BU420" s="77"/>
      <c r="BV420" s="77"/>
    </row>
    <row r="421" spans="1:74" ht="13.5" x14ac:dyDescent="0.7">
      <c r="A421" s="77"/>
      <c r="B421" s="77"/>
      <c r="C421" s="77"/>
      <c r="D421" s="77"/>
      <c r="E421" s="77"/>
      <c r="F421" s="77"/>
      <c r="G421" s="77"/>
      <c r="H421" s="77"/>
      <c r="I421" s="77"/>
      <c r="J421" s="77"/>
      <c r="K421" s="77"/>
      <c r="L421" s="77"/>
      <c r="M421" s="77"/>
      <c r="N421" s="77"/>
      <c r="O421" s="77"/>
      <c r="P421" s="77"/>
      <c r="Q421" s="77"/>
      <c r="R421" s="77"/>
      <c r="S421" s="77"/>
      <c r="T421" s="77"/>
      <c r="U421" s="77"/>
      <c r="V421" s="77"/>
      <c r="W421" s="77"/>
      <c r="X421" s="77"/>
      <c r="Y421" s="77"/>
      <c r="Z421" s="77"/>
      <c r="AA421" s="77"/>
      <c r="AB421" s="77"/>
      <c r="AC421" s="77"/>
      <c r="AD421" s="77"/>
      <c r="AE421" s="77"/>
      <c r="AF421" s="77"/>
      <c r="AG421" s="77"/>
      <c r="AH421" s="77"/>
      <c r="AI421" s="77"/>
      <c r="AJ421" s="77"/>
      <c r="AK421" s="77"/>
      <c r="AL421" s="77"/>
      <c r="AM421" s="77"/>
      <c r="AN421" s="77"/>
      <c r="AO421" s="77"/>
      <c r="AP421" s="77"/>
      <c r="AQ421" s="77"/>
      <c r="AR421" s="77"/>
      <c r="AS421" s="77"/>
      <c r="AT421" s="77"/>
      <c r="AU421" s="77"/>
      <c r="AV421" s="77"/>
      <c r="AW421" s="77"/>
      <c r="AX421" s="77"/>
      <c r="AY421" s="77"/>
      <c r="AZ421" s="77"/>
      <c r="BA421" s="77"/>
      <c r="BB421" s="77"/>
      <c r="BC421" s="77"/>
      <c r="BD421" s="77"/>
      <c r="BE421" s="77"/>
      <c r="BF421" s="77"/>
      <c r="BG421" s="77"/>
      <c r="BH421" s="77"/>
      <c r="BI421" s="77"/>
      <c r="BJ421" s="77"/>
      <c r="BK421" s="77"/>
      <c r="BL421" s="77"/>
      <c r="BM421" s="77"/>
      <c r="BN421" s="77"/>
      <c r="BO421" s="77"/>
      <c r="BP421" s="77"/>
      <c r="BQ421" s="77"/>
      <c r="BR421" s="77"/>
      <c r="BS421" s="77"/>
      <c r="BT421" s="77"/>
      <c r="BU421" s="77"/>
      <c r="BV421" s="77"/>
    </row>
    <row r="422" spans="1:74" ht="13.5" x14ac:dyDescent="0.7">
      <c r="A422" s="77"/>
      <c r="B422" s="77"/>
      <c r="C422" s="77"/>
      <c r="D422" s="77"/>
      <c r="E422" s="77"/>
      <c r="F422" s="77"/>
      <c r="G422" s="77"/>
      <c r="H422" s="77"/>
      <c r="I422" s="77"/>
      <c r="J422" s="77"/>
      <c r="K422" s="77"/>
      <c r="L422" s="77"/>
      <c r="M422" s="77"/>
      <c r="N422" s="77"/>
      <c r="O422" s="77"/>
      <c r="P422" s="77"/>
      <c r="Q422" s="77"/>
      <c r="R422" s="77"/>
      <c r="S422" s="77"/>
      <c r="T422" s="77"/>
      <c r="U422" s="77"/>
      <c r="V422" s="77"/>
      <c r="W422" s="77"/>
      <c r="X422" s="77"/>
      <c r="Y422" s="77"/>
      <c r="Z422" s="77"/>
      <c r="AA422" s="77"/>
      <c r="AB422" s="77"/>
      <c r="AC422" s="77"/>
      <c r="AD422" s="77"/>
      <c r="AE422" s="77"/>
      <c r="AF422" s="77"/>
      <c r="AG422" s="77"/>
      <c r="AH422" s="77"/>
      <c r="AI422" s="77"/>
      <c r="AJ422" s="77"/>
      <c r="AK422" s="77"/>
      <c r="AL422" s="77"/>
      <c r="AM422" s="77"/>
      <c r="AN422" s="77"/>
      <c r="AO422" s="77"/>
      <c r="AP422" s="77"/>
      <c r="AQ422" s="77"/>
      <c r="AR422" s="77"/>
      <c r="AS422" s="77"/>
      <c r="AT422" s="77"/>
      <c r="AU422" s="77"/>
      <c r="AV422" s="77"/>
      <c r="AW422" s="77"/>
      <c r="AX422" s="77"/>
      <c r="AY422" s="77"/>
      <c r="AZ422" s="77"/>
      <c r="BA422" s="77"/>
      <c r="BB422" s="77"/>
      <c r="BC422" s="77"/>
      <c r="BD422" s="77"/>
      <c r="BE422" s="77"/>
      <c r="BF422" s="77"/>
      <c r="BG422" s="77"/>
      <c r="BH422" s="77"/>
      <c r="BI422" s="77"/>
      <c r="BJ422" s="77"/>
      <c r="BK422" s="77"/>
      <c r="BL422" s="77"/>
      <c r="BM422" s="77"/>
      <c r="BN422" s="77"/>
      <c r="BO422" s="77"/>
      <c r="BP422" s="77"/>
      <c r="BQ422" s="77"/>
      <c r="BR422" s="77"/>
      <c r="BS422" s="77"/>
      <c r="BT422" s="77"/>
      <c r="BU422" s="77"/>
      <c r="BV422" s="77"/>
    </row>
    <row r="423" spans="1:74" ht="13.5" x14ac:dyDescent="0.7">
      <c r="A423" s="77"/>
      <c r="B423" s="77"/>
      <c r="C423" s="77"/>
      <c r="D423" s="77"/>
      <c r="E423" s="77"/>
      <c r="F423" s="77"/>
      <c r="G423" s="77"/>
      <c r="H423" s="77"/>
      <c r="I423" s="77"/>
      <c r="J423" s="77"/>
      <c r="K423" s="77"/>
      <c r="L423" s="77"/>
      <c r="M423" s="77"/>
      <c r="N423" s="77"/>
      <c r="O423" s="77"/>
      <c r="P423" s="77"/>
      <c r="Q423" s="77"/>
      <c r="R423" s="77"/>
      <c r="S423" s="77"/>
      <c r="T423" s="77"/>
      <c r="U423" s="77"/>
      <c r="V423" s="77"/>
      <c r="W423" s="77"/>
      <c r="X423" s="77"/>
      <c r="Y423" s="77"/>
      <c r="Z423" s="77"/>
      <c r="AA423" s="77"/>
      <c r="AB423" s="77"/>
      <c r="AC423" s="77"/>
      <c r="AD423" s="77"/>
      <c r="AE423" s="77"/>
      <c r="AF423" s="77"/>
      <c r="AG423" s="77"/>
      <c r="AH423" s="77"/>
      <c r="AI423" s="77"/>
      <c r="AJ423" s="77"/>
      <c r="AK423" s="77"/>
      <c r="AL423" s="77"/>
      <c r="AM423" s="77"/>
      <c r="AN423" s="77"/>
      <c r="AO423" s="77"/>
      <c r="AP423" s="77"/>
      <c r="AQ423" s="77"/>
      <c r="AR423" s="77"/>
      <c r="AS423" s="77"/>
      <c r="AT423" s="77"/>
      <c r="AU423" s="77"/>
      <c r="AV423" s="77"/>
      <c r="AW423" s="77"/>
      <c r="AX423" s="77"/>
      <c r="AY423" s="77"/>
      <c r="AZ423" s="77"/>
      <c r="BA423" s="77"/>
      <c r="BB423" s="77"/>
      <c r="BC423" s="77"/>
      <c r="BD423" s="77"/>
      <c r="BE423" s="77"/>
      <c r="BF423" s="77"/>
      <c r="BG423" s="77"/>
      <c r="BH423" s="77"/>
      <c r="BI423" s="77"/>
      <c r="BJ423" s="77"/>
      <c r="BK423" s="77"/>
      <c r="BL423" s="77"/>
      <c r="BM423" s="77"/>
      <c r="BN423" s="77"/>
      <c r="BO423" s="77"/>
      <c r="BP423" s="77"/>
      <c r="BQ423" s="77"/>
      <c r="BR423" s="77"/>
      <c r="BS423" s="77"/>
      <c r="BT423" s="77"/>
      <c r="BU423" s="77"/>
      <c r="BV423" s="77"/>
    </row>
    <row r="424" spans="1:74" ht="13.5" x14ac:dyDescent="0.7">
      <c r="A424" s="77"/>
      <c r="B424" s="77"/>
      <c r="C424" s="77"/>
      <c r="D424" s="77"/>
      <c r="E424" s="77"/>
      <c r="F424" s="77"/>
      <c r="G424" s="77"/>
      <c r="H424" s="77"/>
      <c r="I424" s="77"/>
      <c r="J424" s="77"/>
      <c r="K424" s="77"/>
      <c r="L424" s="77"/>
      <c r="M424" s="77"/>
      <c r="N424" s="77"/>
      <c r="O424" s="77"/>
      <c r="P424" s="77"/>
      <c r="Q424" s="77"/>
      <c r="R424" s="77"/>
      <c r="S424" s="77"/>
      <c r="T424" s="77"/>
      <c r="U424" s="77"/>
      <c r="V424" s="77"/>
      <c r="W424" s="77"/>
      <c r="X424" s="77"/>
      <c r="Y424" s="77"/>
      <c r="Z424" s="77"/>
      <c r="AA424" s="77"/>
      <c r="AB424" s="77"/>
      <c r="AC424" s="77"/>
      <c r="AD424" s="77"/>
      <c r="AE424" s="77"/>
      <c r="AF424" s="77"/>
      <c r="AG424" s="77"/>
      <c r="AH424" s="77"/>
      <c r="AI424" s="77"/>
      <c r="AJ424" s="77"/>
      <c r="AK424" s="77"/>
      <c r="AL424" s="77"/>
      <c r="AM424" s="77"/>
      <c r="AN424" s="77"/>
      <c r="AO424" s="77"/>
      <c r="AP424" s="77"/>
      <c r="AQ424" s="77"/>
      <c r="AR424" s="77"/>
      <c r="AS424" s="77"/>
      <c r="AT424" s="77"/>
      <c r="AU424" s="77"/>
      <c r="AV424" s="77"/>
      <c r="AW424" s="77"/>
      <c r="AX424" s="77"/>
      <c r="AY424" s="77"/>
      <c r="AZ424" s="77"/>
      <c r="BA424" s="77"/>
      <c r="BB424" s="77"/>
      <c r="BC424" s="77"/>
      <c r="BD424" s="77"/>
      <c r="BE424" s="77"/>
      <c r="BF424" s="77"/>
      <c r="BG424" s="77"/>
      <c r="BH424" s="77"/>
      <c r="BI424" s="77"/>
      <c r="BJ424" s="77"/>
      <c r="BK424" s="77"/>
      <c r="BL424" s="77"/>
      <c r="BM424" s="77"/>
      <c r="BN424" s="77"/>
      <c r="BO424" s="77"/>
      <c r="BP424" s="77"/>
      <c r="BQ424" s="77"/>
      <c r="BR424" s="77"/>
      <c r="BS424" s="77"/>
      <c r="BT424" s="77"/>
      <c r="BU424" s="77"/>
      <c r="BV424" s="77"/>
    </row>
    <row r="425" spans="1:74" ht="13.5" x14ac:dyDescent="0.7">
      <c r="A425" s="77"/>
      <c r="B425" s="77"/>
      <c r="C425" s="77"/>
      <c r="D425" s="77"/>
      <c r="E425" s="77"/>
      <c r="F425" s="77"/>
      <c r="G425" s="77"/>
      <c r="H425" s="77"/>
      <c r="I425" s="77"/>
      <c r="J425" s="77"/>
      <c r="K425" s="77"/>
      <c r="L425" s="77"/>
      <c r="M425" s="77"/>
      <c r="N425" s="77"/>
      <c r="O425" s="77"/>
      <c r="P425" s="77"/>
      <c r="Q425" s="77"/>
      <c r="R425" s="77"/>
      <c r="S425" s="77"/>
      <c r="T425" s="77"/>
      <c r="U425" s="77"/>
      <c r="V425" s="77"/>
      <c r="W425" s="77"/>
      <c r="X425" s="77"/>
      <c r="Y425" s="77"/>
      <c r="Z425" s="77"/>
      <c r="AA425" s="77"/>
      <c r="AB425" s="77"/>
      <c r="AC425" s="77"/>
      <c r="AD425" s="77"/>
      <c r="AE425" s="77"/>
      <c r="AF425" s="77"/>
      <c r="AG425" s="77"/>
      <c r="AH425" s="77"/>
      <c r="AI425" s="77"/>
      <c r="AJ425" s="77"/>
      <c r="AK425" s="77"/>
      <c r="AL425" s="77"/>
      <c r="AM425" s="77"/>
      <c r="AN425" s="77"/>
      <c r="AO425" s="77"/>
      <c r="AP425" s="77"/>
      <c r="AQ425" s="77"/>
      <c r="AR425" s="77"/>
      <c r="AS425" s="77"/>
      <c r="AT425" s="77"/>
      <c r="AU425" s="77"/>
      <c r="AV425" s="77"/>
      <c r="AW425" s="77"/>
      <c r="AX425" s="77"/>
      <c r="AY425" s="77"/>
      <c r="AZ425" s="77"/>
      <c r="BA425" s="77"/>
      <c r="BB425" s="77"/>
      <c r="BC425" s="77"/>
      <c r="BD425" s="77"/>
      <c r="BE425" s="77"/>
      <c r="BF425" s="77"/>
      <c r="BG425" s="77"/>
      <c r="BH425" s="77"/>
      <c r="BI425" s="77"/>
      <c r="BJ425" s="77"/>
      <c r="BK425" s="77"/>
      <c r="BL425" s="77"/>
      <c r="BM425" s="77"/>
      <c r="BN425" s="77"/>
      <c r="BO425" s="77"/>
      <c r="BP425" s="77"/>
      <c r="BQ425" s="77"/>
      <c r="BR425" s="77"/>
      <c r="BS425" s="77"/>
      <c r="BT425" s="77"/>
      <c r="BU425" s="77"/>
      <c r="BV425" s="77"/>
    </row>
    <row r="426" spans="1:74" ht="13.5" x14ac:dyDescent="0.7">
      <c r="A426" s="77"/>
      <c r="B426" s="77"/>
      <c r="C426" s="77"/>
      <c r="D426" s="77"/>
      <c r="E426" s="77"/>
      <c r="F426" s="77"/>
      <c r="G426" s="77"/>
      <c r="H426" s="77"/>
      <c r="I426" s="77"/>
      <c r="J426" s="77"/>
      <c r="K426" s="77"/>
      <c r="L426" s="77"/>
      <c r="M426" s="77"/>
      <c r="N426" s="77"/>
      <c r="O426" s="77"/>
      <c r="P426" s="77"/>
      <c r="Q426" s="77"/>
      <c r="R426" s="77"/>
      <c r="S426" s="77"/>
      <c r="T426" s="77"/>
      <c r="U426" s="77"/>
      <c r="V426" s="77"/>
      <c r="W426" s="77"/>
      <c r="X426" s="77"/>
      <c r="Y426" s="77"/>
      <c r="Z426" s="77"/>
      <c r="AA426" s="77"/>
      <c r="AB426" s="77"/>
      <c r="AC426" s="77"/>
      <c r="AD426" s="77"/>
      <c r="AE426" s="77"/>
      <c r="AF426" s="77"/>
      <c r="AG426" s="77"/>
      <c r="AH426" s="77"/>
      <c r="AI426" s="77"/>
      <c r="AJ426" s="77"/>
      <c r="AK426" s="77"/>
      <c r="AL426" s="77"/>
      <c r="AM426" s="77"/>
      <c r="AN426" s="77"/>
      <c r="AO426" s="77"/>
      <c r="AP426" s="77"/>
      <c r="AQ426" s="77"/>
      <c r="AR426" s="77"/>
      <c r="AS426" s="77"/>
      <c r="AT426" s="77"/>
      <c r="AU426" s="77"/>
      <c r="AV426" s="77"/>
      <c r="AW426" s="77"/>
      <c r="AX426" s="77"/>
      <c r="AY426" s="77"/>
      <c r="AZ426" s="77"/>
      <c r="BA426" s="77"/>
      <c r="BB426" s="77"/>
      <c r="BC426" s="77"/>
      <c r="BD426" s="77"/>
      <c r="BE426" s="77"/>
      <c r="BF426" s="77"/>
      <c r="BG426" s="77"/>
      <c r="BH426" s="77"/>
      <c r="BI426" s="77"/>
      <c r="BJ426" s="77"/>
      <c r="BK426" s="77"/>
      <c r="BL426" s="77"/>
      <c r="BM426" s="77"/>
      <c r="BN426" s="77"/>
      <c r="BO426" s="77"/>
      <c r="BP426" s="77"/>
      <c r="BQ426" s="77"/>
      <c r="BR426" s="77"/>
      <c r="BS426" s="77"/>
      <c r="BT426" s="77"/>
      <c r="BU426" s="77"/>
      <c r="BV426" s="77"/>
    </row>
    <row r="427" spans="1:74" ht="13.5" x14ac:dyDescent="0.7">
      <c r="A427" s="77"/>
      <c r="B427" s="77"/>
      <c r="C427" s="77"/>
      <c r="D427" s="77"/>
      <c r="E427" s="77"/>
      <c r="F427" s="77"/>
      <c r="G427" s="77"/>
      <c r="H427" s="77"/>
      <c r="I427" s="77"/>
      <c r="J427" s="77"/>
      <c r="K427" s="77"/>
      <c r="L427" s="77"/>
      <c r="M427" s="77"/>
      <c r="N427" s="77"/>
      <c r="O427" s="77"/>
      <c r="P427" s="77"/>
      <c r="Q427" s="77"/>
      <c r="R427" s="77"/>
      <c r="S427" s="77"/>
      <c r="T427" s="77"/>
      <c r="U427" s="77"/>
      <c r="V427" s="77"/>
      <c r="W427" s="77"/>
      <c r="X427" s="77"/>
      <c r="Y427" s="77"/>
      <c r="Z427" s="77"/>
      <c r="AA427" s="77"/>
      <c r="AB427" s="77"/>
      <c r="AC427" s="77"/>
      <c r="AD427" s="77"/>
      <c r="AE427" s="77"/>
      <c r="AF427" s="77"/>
      <c r="AG427" s="77"/>
      <c r="AH427" s="77"/>
      <c r="AI427" s="77"/>
      <c r="AJ427" s="77"/>
      <c r="AK427" s="77"/>
      <c r="AL427" s="77"/>
      <c r="AM427" s="77"/>
      <c r="AN427" s="77"/>
      <c r="AO427" s="77"/>
      <c r="AP427" s="77"/>
      <c r="AQ427" s="77"/>
      <c r="AR427" s="77"/>
      <c r="AS427" s="77"/>
      <c r="AT427" s="77"/>
      <c r="AU427" s="77"/>
      <c r="AV427" s="77"/>
      <c r="AW427" s="77"/>
      <c r="AX427" s="77"/>
      <c r="AY427" s="77"/>
      <c r="AZ427" s="77"/>
      <c r="BA427" s="77"/>
      <c r="BB427" s="77"/>
      <c r="BC427" s="77"/>
      <c r="BD427" s="77"/>
      <c r="BE427" s="77"/>
      <c r="BF427" s="77"/>
      <c r="BG427" s="77"/>
      <c r="BH427" s="77"/>
      <c r="BI427" s="77"/>
      <c r="BJ427" s="77"/>
      <c r="BK427" s="77"/>
      <c r="BL427" s="77"/>
      <c r="BM427" s="77"/>
      <c r="BN427" s="77"/>
      <c r="BO427" s="77"/>
      <c r="BP427" s="77"/>
      <c r="BQ427" s="77"/>
      <c r="BR427" s="77"/>
      <c r="BS427" s="77"/>
      <c r="BT427" s="77"/>
      <c r="BU427" s="77"/>
      <c r="BV427" s="77"/>
    </row>
    <row r="428" spans="1:74" ht="13.5" x14ac:dyDescent="0.7">
      <c r="A428" s="77"/>
      <c r="B428" s="77"/>
      <c r="C428" s="77"/>
      <c r="D428" s="77"/>
      <c r="E428" s="77"/>
      <c r="F428" s="77"/>
      <c r="G428" s="77"/>
      <c r="H428" s="77"/>
      <c r="I428" s="77"/>
      <c r="J428" s="77"/>
      <c r="K428" s="77"/>
      <c r="L428" s="77"/>
      <c r="M428" s="77"/>
      <c r="N428" s="77"/>
      <c r="O428" s="77"/>
      <c r="P428" s="77"/>
      <c r="Q428" s="77"/>
      <c r="R428" s="77"/>
      <c r="S428" s="77"/>
      <c r="T428" s="77"/>
      <c r="U428" s="77"/>
      <c r="V428" s="77"/>
      <c r="W428" s="77"/>
      <c r="X428" s="77"/>
      <c r="Y428" s="77"/>
      <c r="Z428" s="77"/>
      <c r="AA428" s="77"/>
      <c r="AB428" s="77"/>
      <c r="AC428" s="77"/>
      <c r="AD428" s="77"/>
      <c r="AE428" s="77"/>
      <c r="AF428" s="77"/>
      <c r="AG428" s="77"/>
      <c r="AH428" s="77"/>
      <c r="AI428" s="77"/>
      <c r="AJ428" s="77"/>
      <c r="AK428" s="77"/>
      <c r="AL428" s="77"/>
      <c r="AM428" s="77"/>
      <c r="AN428" s="77"/>
      <c r="AO428" s="77"/>
      <c r="AP428" s="77"/>
      <c r="AQ428" s="77"/>
      <c r="AR428" s="77"/>
      <c r="AS428" s="77"/>
      <c r="AT428" s="77"/>
      <c r="AU428" s="77"/>
      <c r="AV428" s="77"/>
      <c r="AW428" s="77"/>
      <c r="AX428" s="77"/>
      <c r="AY428" s="77"/>
      <c r="AZ428" s="77"/>
      <c r="BA428" s="77"/>
      <c r="BB428" s="77"/>
      <c r="BC428" s="77"/>
      <c r="BD428" s="77"/>
      <c r="BE428" s="77"/>
      <c r="BF428" s="77"/>
      <c r="BG428" s="77"/>
      <c r="BH428" s="77"/>
      <c r="BI428" s="77"/>
      <c r="BJ428" s="77"/>
      <c r="BK428" s="77"/>
      <c r="BL428" s="77"/>
      <c r="BM428" s="77"/>
      <c r="BN428" s="77"/>
      <c r="BO428" s="77"/>
      <c r="BP428" s="77"/>
      <c r="BQ428" s="77"/>
      <c r="BR428" s="77"/>
      <c r="BS428" s="77"/>
      <c r="BT428" s="77"/>
      <c r="BU428" s="77"/>
      <c r="BV428" s="77"/>
    </row>
    <row r="429" spans="1:74" ht="13.5" x14ac:dyDescent="0.7">
      <c r="A429" s="77"/>
      <c r="B429" s="77"/>
      <c r="C429" s="77"/>
      <c r="D429" s="77"/>
      <c r="E429" s="77"/>
      <c r="F429" s="77"/>
      <c r="G429" s="77"/>
      <c r="H429" s="77"/>
      <c r="I429" s="77"/>
      <c r="J429" s="77"/>
      <c r="K429" s="77"/>
      <c r="L429" s="77"/>
      <c r="M429" s="77"/>
      <c r="N429" s="77"/>
      <c r="O429" s="77"/>
      <c r="P429" s="77"/>
      <c r="Q429" s="77"/>
      <c r="R429" s="77"/>
      <c r="S429" s="77"/>
      <c r="T429" s="77"/>
      <c r="U429" s="77"/>
      <c r="V429" s="77"/>
      <c r="W429" s="77"/>
      <c r="X429" s="77"/>
      <c r="Y429" s="77"/>
      <c r="Z429" s="77"/>
      <c r="AA429" s="77"/>
      <c r="AB429" s="77"/>
      <c r="AC429" s="77"/>
      <c r="AD429" s="77"/>
      <c r="AE429" s="77"/>
      <c r="AF429" s="77"/>
      <c r="AG429" s="77"/>
      <c r="AH429" s="77"/>
      <c r="AI429" s="77"/>
      <c r="AJ429" s="77"/>
      <c r="AK429" s="77"/>
      <c r="AL429" s="77"/>
      <c r="AM429" s="77"/>
      <c r="AN429" s="77"/>
      <c r="AO429" s="77"/>
      <c r="AP429" s="77"/>
      <c r="AQ429" s="77"/>
      <c r="AR429" s="77"/>
      <c r="AS429" s="77"/>
      <c r="AT429" s="77"/>
      <c r="AU429" s="77"/>
      <c r="AV429" s="77"/>
      <c r="AW429" s="77"/>
      <c r="AX429" s="77"/>
      <c r="AY429" s="77"/>
      <c r="AZ429" s="77"/>
      <c r="BA429" s="77"/>
      <c r="BB429" s="77"/>
      <c r="BC429" s="77"/>
      <c r="BD429" s="77"/>
      <c r="BE429" s="77"/>
      <c r="BF429" s="77"/>
      <c r="BG429" s="77"/>
      <c r="BH429" s="77"/>
      <c r="BI429" s="77"/>
      <c r="BJ429" s="77"/>
      <c r="BK429" s="77"/>
      <c r="BL429" s="77"/>
      <c r="BM429" s="77"/>
      <c r="BN429" s="77"/>
      <c r="BO429" s="77"/>
      <c r="BP429" s="77"/>
      <c r="BQ429" s="77"/>
      <c r="BR429" s="77"/>
      <c r="BS429" s="77"/>
      <c r="BT429" s="77"/>
      <c r="BU429" s="77"/>
      <c r="BV429" s="77"/>
    </row>
    <row r="430" spans="1:74" ht="13.5" x14ac:dyDescent="0.7">
      <c r="A430" s="77"/>
      <c r="B430" s="77"/>
      <c r="C430" s="77"/>
      <c r="D430" s="77"/>
      <c r="E430" s="77"/>
      <c r="F430" s="77"/>
      <c r="G430" s="77"/>
      <c r="H430" s="77"/>
      <c r="I430" s="77"/>
      <c r="J430" s="77"/>
      <c r="K430" s="77"/>
      <c r="L430" s="77"/>
      <c r="M430" s="77"/>
      <c r="N430" s="77"/>
      <c r="O430" s="77"/>
      <c r="P430" s="77"/>
      <c r="Q430" s="77"/>
      <c r="R430" s="77"/>
      <c r="S430" s="77"/>
      <c r="T430" s="77"/>
      <c r="U430" s="77"/>
      <c r="V430" s="77"/>
      <c r="W430" s="77"/>
      <c r="X430" s="77"/>
      <c r="Y430" s="77"/>
      <c r="Z430" s="77"/>
      <c r="AA430" s="77"/>
      <c r="AB430" s="77"/>
      <c r="AC430" s="77"/>
      <c r="AD430" s="77"/>
      <c r="AE430" s="77"/>
      <c r="AF430" s="77"/>
      <c r="AG430" s="77"/>
      <c r="AH430" s="77"/>
      <c r="AI430" s="77"/>
      <c r="AJ430" s="77"/>
      <c r="AK430" s="77"/>
      <c r="AL430" s="77"/>
      <c r="AM430" s="77"/>
      <c r="AN430" s="77"/>
      <c r="AO430" s="77"/>
      <c r="AP430" s="77"/>
      <c r="AQ430" s="77"/>
      <c r="AR430" s="77"/>
      <c r="AS430" s="77"/>
      <c r="AT430" s="77"/>
      <c r="AU430" s="77"/>
      <c r="AV430" s="77"/>
      <c r="AW430" s="77"/>
      <c r="AX430" s="77"/>
      <c r="AY430" s="77"/>
      <c r="AZ430" s="77"/>
      <c r="BA430" s="77"/>
      <c r="BB430" s="77"/>
      <c r="BC430" s="77"/>
      <c r="BD430" s="77"/>
      <c r="BE430" s="77"/>
      <c r="BF430" s="77"/>
      <c r="BG430" s="77"/>
      <c r="BH430" s="77"/>
      <c r="BI430" s="77"/>
      <c r="BJ430" s="77"/>
      <c r="BK430" s="77"/>
      <c r="BL430" s="77"/>
      <c r="BM430" s="77"/>
      <c r="BN430" s="77"/>
      <c r="BO430" s="77"/>
      <c r="BP430" s="77"/>
      <c r="BQ430" s="77"/>
      <c r="BR430" s="77"/>
      <c r="BS430" s="77"/>
      <c r="BT430" s="77"/>
      <c r="BU430" s="77"/>
      <c r="BV430" s="77"/>
    </row>
    <row r="431" spans="1:74" ht="13.5" x14ac:dyDescent="0.7">
      <c r="A431" s="77"/>
      <c r="B431" s="77"/>
      <c r="C431" s="77"/>
      <c r="D431" s="77"/>
      <c r="E431" s="77"/>
      <c r="F431" s="77"/>
      <c r="G431" s="77"/>
      <c r="H431" s="77"/>
      <c r="I431" s="77"/>
      <c r="J431" s="77"/>
      <c r="K431" s="77"/>
      <c r="L431" s="77"/>
      <c r="M431" s="77"/>
      <c r="N431" s="77"/>
      <c r="O431" s="77"/>
      <c r="P431" s="77"/>
      <c r="Q431" s="77"/>
      <c r="R431" s="77"/>
      <c r="S431" s="77"/>
      <c r="T431" s="77"/>
      <c r="U431" s="77"/>
      <c r="V431" s="77"/>
      <c r="W431" s="77"/>
      <c r="X431" s="77"/>
      <c r="Y431" s="77"/>
      <c r="Z431" s="77"/>
      <c r="AA431" s="77"/>
      <c r="AB431" s="77"/>
      <c r="AC431" s="77"/>
      <c r="AD431" s="77"/>
      <c r="AE431" s="77"/>
      <c r="AF431" s="77"/>
      <c r="AG431" s="77"/>
      <c r="AH431" s="77"/>
      <c r="AI431" s="77"/>
      <c r="AJ431" s="77"/>
      <c r="AK431" s="77"/>
      <c r="AL431" s="77"/>
      <c r="AM431" s="77"/>
      <c r="AN431" s="77"/>
      <c r="AO431" s="77"/>
      <c r="AP431" s="77"/>
      <c r="AQ431" s="77"/>
      <c r="AR431" s="77"/>
      <c r="AS431" s="77"/>
      <c r="AT431" s="77"/>
      <c r="AU431" s="77"/>
      <c r="AV431" s="77"/>
      <c r="AW431" s="77"/>
      <c r="AX431" s="77"/>
      <c r="AY431" s="77"/>
      <c r="AZ431" s="77"/>
      <c r="BA431" s="77"/>
      <c r="BB431" s="77"/>
      <c r="BC431" s="77"/>
      <c r="BD431" s="77"/>
      <c r="BE431" s="77"/>
      <c r="BF431" s="77"/>
      <c r="BG431" s="77"/>
      <c r="BH431" s="77"/>
      <c r="BI431" s="77"/>
      <c r="BJ431" s="77"/>
      <c r="BK431" s="77"/>
      <c r="BL431" s="77"/>
      <c r="BM431" s="77"/>
      <c r="BN431" s="77"/>
      <c r="BO431" s="77"/>
      <c r="BP431" s="77"/>
      <c r="BQ431" s="77"/>
      <c r="BR431" s="77"/>
      <c r="BS431" s="77"/>
      <c r="BT431" s="77"/>
      <c r="BU431" s="77"/>
      <c r="BV431" s="77"/>
    </row>
    <row r="432" spans="1:74" ht="13.5" x14ac:dyDescent="0.7">
      <c r="A432" s="77"/>
      <c r="B432" s="77"/>
      <c r="C432" s="77"/>
      <c r="D432" s="77"/>
      <c r="E432" s="77"/>
      <c r="F432" s="77"/>
      <c r="G432" s="77"/>
      <c r="H432" s="77"/>
      <c r="I432" s="77"/>
      <c r="J432" s="77"/>
      <c r="K432" s="77"/>
      <c r="L432" s="77"/>
      <c r="M432" s="77"/>
      <c r="N432" s="77"/>
      <c r="O432" s="77"/>
      <c r="P432" s="77"/>
      <c r="Q432" s="77"/>
      <c r="R432" s="77"/>
      <c r="S432" s="77"/>
      <c r="T432" s="77"/>
      <c r="U432" s="77"/>
      <c r="V432" s="77"/>
      <c r="W432" s="77"/>
      <c r="X432" s="77"/>
      <c r="Y432" s="77"/>
      <c r="Z432" s="77"/>
      <c r="AA432" s="77"/>
      <c r="AB432" s="77"/>
      <c r="AC432" s="77"/>
      <c r="AD432" s="77"/>
      <c r="AE432" s="77"/>
      <c r="AF432" s="77"/>
      <c r="AG432" s="77"/>
      <c r="AH432" s="77"/>
      <c r="AI432" s="77"/>
      <c r="AJ432" s="77"/>
      <c r="AK432" s="77"/>
      <c r="AL432" s="77"/>
      <c r="AM432" s="77"/>
      <c r="AN432" s="77"/>
      <c r="AO432" s="77"/>
      <c r="AP432" s="77"/>
      <c r="AQ432" s="77"/>
      <c r="AR432" s="77"/>
      <c r="AS432" s="77"/>
      <c r="AT432" s="77"/>
      <c r="AU432" s="77"/>
      <c r="AV432" s="77"/>
      <c r="AW432" s="77"/>
      <c r="AX432" s="77"/>
      <c r="AY432" s="77"/>
      <c r="AZ432" s="77"/>
      <c r="BA432" s="77"/>
      <c r="BB432" s="77"/>
      <c r="BC432" s="77"/>
      <c r="BD432" s="77"/>
      <c r="BE432" s="77"/>
      <c r="BF432" s="77"/>
      <c r="BG432" s="77"/>
      <c r="BH432" s="77"/>
      <c r="BI432" s="77"/>
      <c r="BJ432" s="77"/>
      <c r="BK432" s="77"/>
      <c r="BL432" s="77"/>
      <c r="BM432" s="77"/>
      <c r="BN432" s="77"/>
      <c r="BO432" s="77"/>
      <c r="BP432" s="77"/>
      <c r="BQ432" s="77"/>
      <c r="BR432" s="77"/>
      <c r="BS432" s="77"/>
      <c r="BT432" s="77"/>
      <c r="BU432" s="77"/>
      <c r="BV432" s="77"/>
    </row>
    <row r="433" spans="1:74" ht="13.5" x14ac:dyDescent="0.7">
      <c r="A433" s="77"/>
      <c r="B433" s="77"/>
      <c r="C433" s="77"/>
      <c r="D433" s="77"/>
      <c r="E433" s="77"/>
      <c r="F433" s="77"/>
      <c r="G433" s="77"/>
      <c r="H433" s="77"/>
      <c r="I433" s="77"/>
      <c r="J433" s="77"/>
      <c r="K433" s="77"/>
      <c r="L433" s="77"/>
      <c r="M433" s="77"/>
      <c r="N433" s="77"/>
      <c r="O433" s="77"/>
      <c r="P433" s="77"/>
      <c r="Q433" s="77"/>
      <c r="R433" s="77"/>
      <c r="S433" s="77"/>
      <c r="T433" s="77"/>
      <c r="U433" s="77"/>
      <c r="V433" s="77"/>
      <c r="W433" s="77"/>
      <c r="X433" s="77"/>
      <c r="Y433" s="77"/>
      <c r="Z433" s="77"/>
      <c r="AA433" s="77"/>
      <c r="AB433" s="77"/>
      <c r="AC433" s="77"/>
      <c r="AD433" s="77"/>
      <c r="AE433" s="77"/>
      <c r="AF433" s="77"/>
      <c r="AG433" s="77"/>
      <c r="AH433" s="77"/>
      <c r="AI433" s="77"/>
      <c r="AJ433" s="77"/>
      <c r="AK433" s="77"/>
      <c r="AL433" s="77"/>
      <c r="AM433" s="77"/>
      <c r="AN433" s="77"/>
      <c r="AO433" s="77"/>
      <c r="AP433" s="77"/>
      <c r="AQ433" s="77"/>
      <c r="AR433" s="77"/>
      <c r="AS433" s="77"/>
      <c r="AT433" s="77"/>
      <c r="AU433" s="77"/>
      <c r="AV433" s="77"/>
      <c r="AW433" s="77"/>
      <c r="AX433" s="77"/>
      <c r="AY433" s="77"/>
      <c r="AZ433" s="77"/>
      <c r="BA433" s="77"/>
      <c r="BB433" s="77"/>
      <c r="BC433" s="77"/>
      <c r="BD433" s="77"/>
      <c r="BE433" s="77"/>
      <c r="BF433" s="77"/>
      <c r="BG433" s="77"/>
      <c r="BH433" s="77"/>
      <c r="BI433" s="77"/>
      <c r="BJ433" s="77"/>
      <c r="BK433" s="77"/>
      <c r="BL433" s="77"/>
      <c r="BM433" s="77"/>
      <c r="BN433" s="77"/>
      <c r="BO433" s="77"/>
      <c r="BP433" s="77"/>
      <c r="BQ433" s="77"/>
      <c r="BR433" s="77"/>
      <c r="BS433" s="77"/>
      <c r="BT433" s="77"/>
      <c r="BU433" s="77"/>
      <c r="BV433" s="77"/>
    </row>
    <row r="434" spans="1:74" ht="13.5" x14ac:dyDescent="0.7">
      <c r="A434" s="77"/>
      <c r="B434" s="77"/>
      <c r="C434" s="77"/>
      <c r="D434" s="77"/>
      <c r="E434" s="77"/>
      <c r="F434" s="77"/>
      <c r="G434" s="77"/>
      <c r="H434" s="77"/>
      <c r="I434" s="77"/>
      <c r="J434" s="77"/>
      <c r="K434" s="77"/>
      <c r="L434" s="77"/>
      <c r="M434" s="77"/>
      <c r="N434" s="77"/>
      <c r="O434" s="77"/>
      <c r="P434" s="77"/>
      <c r="Q434" s="77"/>
      <c r="R434" s="77"/>
      <c r="S434" s="77"/>
      <c r="T434" s="77"/>
      <c r="U434" s="77"/>
      <c r="V434" s="77"/>
      <c r="W434" s="77"/>
      <c r="X434" s="77"/>
      <c r="Y434" s="77"/>
      <c r="Z434" s="77"/>
      <c r="AA434" s="77"/>
      <c r="AB434" s="77"/>
      <c r="AC434" s="77"/>
      <c r="AD434" s="77"/>
      <c r="AE434" s="77"/>
      <c r="AF434" s="77"/>
      <c r="AG434" s="77"/>
      <c r="AH434" s="77"/>
      <c r="AI434" s="77"/>
      <c r="AJ434" s="77"/>
    </row>
    <row r="435" spans="1:74" ht="13.5" x14ac:dyDescent="0.7">
      <c r="A435" s="77"/>
      <c r="B435" s="77"/>
      <c r="C435" s="77"/>
      <c r="D435" s="77"/>
      <c r="E435" s="77"/>
      <c r="F435" s="77"/>
      <c r="G435" s="77"/>
      <c r="H435" s="77"/>
      <c r="I435" s="77"/>
      <c r="J435" s="77"/>
      <c r="K435" s="77"/>
      <c r="L435" s="77"/>
      <c r="M435" s="77"/>
      <c r="N435" s="77"/>
      <c r="O435" s="77"/>
      <c r="P435" s="77"/>
      <c r="Q435" s="77"/>
      <c r="R435" s="77"/>
      <c r="S435" s="77"/>
      <c r="T435" s="77"/>
      <c r="U435" s="77"/>
      <c r="V435" s="77"/>
      <c r="W435" s="77"/>
      <c r="X435" s="77"/>
      <c r="Y435" s="77"/>
      <c r="Z435" s="77"/>
      <c r="AA435" s="77"/>
      <c r="AB435" s="77"/>
      <c r="AC435" s="77"/>
      <c r="AD435" s="77"/>
      <c r="AE435" s="77"/>
      <c r="AF435" s="77"/>
      <c r="AG435" s="77"/>
      <c r="AH435" s="77"/>
      <c r="AI435" s="77"/>
      <c r="AJ435" s="77"/>
    </row>
    <row r="436" spans="1:74" ht="13.5" x14ac:dyDescent="0.7">
      <c r="A436" s="77"/>
      <c r="B436" s="77"/>
      <c r="C436" s="77"/>
      <c r="D436" s="77"/>
      <c r="E436" s="77"/>
      <c r="F436" s="77"/>
      <c r="G436" s="77"/>
      <c r="H436" s="77"/>
      <c r="I436" s="77"/>
      <c r="J436" s="77"/>
      <c r="K436" s="77"/>
      <c r="L436" s="77"/>
      <c r="M436" s="77"/>
      <c r="N436" s="77"/>
      <c r="O436" s="77"/>
      <c r="P436" s="77"/>
      <c r="Q436" s="77"/>
      <c r="R436" s="77"/>
      <c r="S436" s="77"/>
      <c r="T436" s="77"/>
      <c r="U436" s="77"/>
      <c r="V436" s="77"/>
      <c r="W436" s="77"/>
      <c r="X436" s="77"/>
      <c r="Y436" s="77"/>
      <c r="Z436" s="77"/>
      <c r="AA436" s="77"/>
      <c r="AB436" s="77"/>
      <c r="AC436" s="77"/>
      <c r="AD436" s="77"/>
      <c r="AE436" s="77"/>
      <c r="AF436" s="77"/>
      <c r="AG436" s="77"/>
      <c r="AH436" s="77"/>
      <c r="AI436" s="77"/>
      <c r="AJ436" s="77"/>
    </row>
    <row r="437" spans="1:74" ht="13.5" x14ac:dyDescent="0.7">
      <c r="A437" s="77"/>
      <c r="B437" s="77"/>
      <c r="C437" s="77"/>
      <c r="D437" s="77"/>
      <c r="E437" s="77"/>
      <c r="F437" s="77"/>
      <c r="G437" s="77"/>
      <c r="H437" s="77"/>
      <c r="I437" s="77"/>
      <c r="J437" s="77"/>
      <c r="K437" s="77"/>
      <c r="L437" s="77"/>
      <c r="M437" s="77"/>
      <c r="N437" s="77"/>
      <c r="O437" s="77"/>
      <c r="P437" s="77"/>
      <c r="Q437" s="77"/>
      <c r="R437" s="77"/>
      <c r="S437" s="77"/>
      <c r="T437" s="77"/>
      <c r="U437" s="77"/>
      <c r="V437" s="77"/>
      <c r="W437" s="77"/>
      <c r="X437" s="77"/>
      <c r="Y437" s="77"/>
      <c r="Z437" s="77"/>
      <c r="AA437" s="77"/>
      <c r="AB437" s="77"/>
      <c r="AC437" s="77"/>
      <c r="AD437" s="77"/>
      <c r="AE437" s="77"/>
      <c r="AF437" s="77"/>
      <c r="AG437" s="77"/>
      <c r="AH437" s="77"/>
      <c r="AI437" s="77"/>
      <c r="AJ437" s="77"/>
    </row>
    <row r="438" spans="1:74" ht="13.5" x14ac:dyDescent="0.7">
      <c r="A438" s="77"/>
      <c r="B438" s="77"/>
      <c r="C438" s="77"/>
      <c r="D438" s="77"/>
      <c r="E438" s="77"/>
      <c r="F438" s="77"/>
      <c r="G438" s="77"/>
      <c r="H438" s="77"/>
      <c r="I438" s="77"/>
      <c r="J438" s="77"/>
      <c r="K438" s="77"/>
      <c r="L438" s="77"/>
      <c r="M438" s="77"/>
      <c r="N438" s="77"/>
      <c r="O438" s="77"/>
      <c r="P438" s="77"/>
      <c r="Q438" s="77"/>
      <c r="R438" s="77"/>
      <c r="S438" s="77"/>
      <c r="T438" s="77"/>
      <c r="U438" s="77"/>
      <c r="V438" s="77"/>
      <c r="W438" s="77"/>
      <c r="X438" s="77"/>
      <c r="Y438" s="77"/>
      <c r="Z438" s="77"/>
      <c r="AA438" s="77"/>
      <c r="AB438" s="77"/>
      <c r="AC438" s="77"/>
      <c r="AD438" s="77"/>
      <c r="AE438" s="77"/>
      <c r="AF438" s="77"/>
      <c r="AG438" s="77"/>
      <c r="AH438" s="77"/>
      <c r="AI438" s="77"/>
      <c r="AJ438" s="77"/>
    </row>
    <row r="439" spans="1:74" ht="13.5" x14ac:dyDescent="0.7">
      <c r="A439" s="77"/>
      <c r="B439" s="77"/>
      <c r="C439" s="77"/>
      <c r="D439" s="77"/>
      <c r="E439" s="77"/>
      <c r="F439" s="77"/>
      <c r="G439" s="77"/>
      <c r="H439" s="77"/>
      <c r="I439" s="77"/>
      <c r="J439" s="77"/>
      <c r="K439" s="77"/>
      <c r="L439" s="77"/>
      <c r="M439" s="77"/>
      <c r="N439" s="77"/>
      <c r="O439" s="77"/>
      <c r="P439" s="77"/>
      <c r="Q439" s="77"/>
      <c r="R439" s="77"/>
      <c r="S439" s="77"/>
      <c r="T439" s="77"/>
      <c r="U439" s="77"/>
      <c r="V439" s="77"/>
      <c r="W439" s="77"/>
      <c r="X439" s="77"/>
      <c r="Y439" s="77"/>
      <c r="Z439" s="77"/>
      <c r="AA439" s="77"/>
      <c r="AB439" s="77"/>
      <c r="AC439" s="77"/>
      <c r="AD439" s="77"/>
      <c r="AE439" s="77"/>
      <c r="AF439" s="77"/>
      <c r="AG439" s="77"/>
      <c r="AH439" s="77"/>
      <c r="AI439" s="77"/>
      <c r="AJ439" s="77"/>
    </row>
    <row r="440" spans="1:74" ht="13.5" x14ac:dyDescent="0.7">
      <c r="A440" s="77"/>
      <c r="B440" s="77"/>
      <c r="C440" s="77"/>
      <c r="D440" s="77"/>
      <c r="E440" s="77"/>
      <c r="F440" s="77"/>
      <c r="G440" s="77"/>
      <c r="H440" s="77"/>
      <c r="I440" s="77"/>
      <c r="J440" s="77"/>
      <c r="K440" s="77"/>
      <c r="L440" s="77"/>
      <c r="M440" s="77"/>
      <c r="N440" s="77"/>
      <c r="O440" s="77"/>
      <c r="P440" s="77"/>
      <c r="Q440" s="77"/>
      <c r="R440" s="77"/>
      <c r="S440" s="77"/>
      <c r="T440" s="77"/>
      <c r="U440" s="77"/>
      <c r="V440" s="77"/>
      <c r="W440" s="77"/>
      <c r="X440" s="77"/>
      <c r="Y440" s="77"/>
      <c r="Z440" s="77"/>
      <c r="AA440" s="77"/>
      <c r="AB440" s="77"/>
      <c r="AC440" s="77"/>
      <c r="AD440" s="77"/>
      <c r="AE440" s="77"/>
      <c r="AF440" s="77"/>
      <c r="AG440" s="77"/>
      <c r="AH440" s="77"/>
      <c r="AI440" s="77"/>
      <c r="AJ440" s="77"/>
    </row>
    <row r="441" spans="1:74" ht="13.5" x14ac:dyDescent="0.7">
      <c r="A441" s="77"/>
      <c r="B441" s="77"/>
      <c r="C441" s="77"/>
      <c r="D441" s="77"/>
      <c r="E441" s="77"/>
      <c r="F441" s="77"/>
      <c r="G441" s="77"/>
      <c r="H441" s="77"/>
      <c r="I441" s="77"/>
      <c r="J441" s="77"/>
      <c r="K441" s="77"/>
      <c r="L441" s="77"/>
      <c r="M441" s="77"/>
      <c r="N441" s="77"/>
      <c r="O441" s="77"/>
      <c r="P441" s="77"/>
      <c r="Q441" s="77"/>
      <c r="R441" s="77"/>
      <c r="S441" s="77"/>
      <c r="T441" s="77"/>
      <c r="U441" s="77"/>
      <c r="V441" s="77"/>
      <c r="W441" s="77"/>
      <c r="X441" s="77"/>
      <c r="Y441" s="77"/>
      <c r="Z441" s="77"/>
      <c r="AA441" s="77"/>
      <c r="AB441" s="77"/>
      <c r="AC441" s="77"/>
      <c r="AD441" s="77"/>
      <c r="AE441" s="77"/>
      <c r="AF441" s="77"/>
      <c r="AG441" s="77"/>
      <c r="AH441" s="77"/>
      <c r="AI441" s="77"/>
      <c r="AJ441" s="77"/>
    </row>
    <row r="442" spans="1:74" ht="13.5" x14ac:dyDescent="0.7">
      <c r="A442" s="77"/>
      <c r="B442" s="77"/>
      <c r="C442" s="77"/>
      <c r="D442" s="77"/>
      <c r="E442" s="77"/>
      <c r="F442" s="77"/>
      <c r="G442" s="77"/>
      <c r="H442" s="77"/>
      <c r="I442" s="77"/>
      <c r="J442" s="77"/>
      <c r="K442" s="77"/>
      <c r="L442" s="77"/>
      <c r="M442" s="77"/>
      <c r="N442" s="77"/>
      <c r="O442" s="77"/>
      <c r="P442" s="77"/>
      <c r="Q442" s="77"/>
      <c r="R442" s="77"/>
      <c r="S442" s="77"/>
      <c r="T442" s="77"/>
      <c r="U442" s="77"/>
      <c r="V442" s="77"/>
      <c r="W442" s="77"/>
      <c r="X442" s="77"/>
      <c r="Y442" s="77"/>
      <c r="Z442" s="77"/>
      <c r="AA442" s="77"/>
      <c r="AB442" s="77"/>
      <c r="AC442" s="77"/>
      <c r="AD442" s="77"/>
      <c r="AE442" s="77"/>
      <c r="AF442" s="77"/>
      <c r="AG442" s="77"/>
      <c r="AH442" s="77"/>
      <c r="AI442" s="77"/>
      <c r="AJ442" s="77"/>
    </row>
    <row r="443" spans="1:74" ht="13.5" x14ac:dyDescent="0.7">
      <c r="A443" s="77"/>
      <c r="B443" s="77"/>
      <c r="C443" s="77"/>
      <c r="D443" s="77"/>
      <c r="E443" s="77"/>
      <c r="F443" s="77"/>
      <c r="G443" s="77"/>
      <c r="H443" s="77"/>
      <c r="I443" s="77"/>
      <c r="J443" s="77"/>
      <c r="K443" s="77"/>
      <c r="L443" s="77"/>
      <c r="M443" s="77"/>
      <c r="N443" s="77"/>
      <c r="O443" s="77"/>
      <c r="P443" s="77"/>
      <c r="Q443" s="77"/>
      <c r="R443" s="77"/>
      <c r="S443" s="77"/>
      <c r="T443" s="77"/>
      <c r="U443" s="77"/>
      <c r="V443" s="77"/>
      <c r="W443" s="77"/>
      <c r="X443" s="77"/>
      <c r="Y443" s="77"/>
      <c r="Z443" s="77"/>
      <c r="AA443" s="77"/>
      <c r="AB443" s="77"/>
      <c r="AC443" s="77"/>
      <c r="AD443" s="77"/>
      <c r="AE443" s="77"/>
      <c r="AF443" s="77"/>
      <c r="AG443" s="77"/>
      <c r="AH443" s="77"/>
      <c r="AI443" s="77"/>
      <c r="AJ443" s="77"/>
    </row>
    <row r="444" spans="1:74" ht="13.5" x14ac:dyDescent="0.7">
      <c r="A444" s="77"/>
      <c r="B444" s="77"/>
      <c r="C444" s="77"/>
      <c r="D444" s="77"/>
      <c r="E444" s="77"/>
      <c r="F444" s="77"/>
      <c r="G444" s="77"/>
      <c r="H444" s="77"/>
      <c r="I444" s="77"/>
      <c r="J444" s="77"/>
      <c r="K444" s="77"/>
      <c r="L444" s="77"/>
      <c r="M444" s="77"/>
      <c r="N444" s="77"/>
      <c r="O444" s="77"/>
      <c r="P444" s="77"/>
      <c r="Q444" s="77"/>
      <c r="R444" s="77"/>
      <c r="S444" s="77"/>
      <c r="T444" s="77"/>
      <c r="U444" s="77"/>
      <c r="V444" s="77"/>
      <c r="W444" s="77"/>
      <c r="X444" s="77"/>
      <c r="Y444" s="77"/>
      <c r="Z444" s="77"/>
      <c r="AA444" s="77"/>
      <c r="AB444" s="77"/>
      <c r="AC444" s="77"/>
      <c r="AD444" s="77"/>
      <c r="AE444" s="77"/>
      <c r="AF444" s="77"/>
      <c r="AG444" s="77"/>
      <c r="AH444" s="77"/>
      <c r="AI444" s="77"/>
      <c r="AJ444" s="77"/>
    </row>
  </sheetData>
  <hyperlinks>
    <hyperlink ref="A16" r:id="rId1" xr:uid="{9AF5D0C6-B2A0-4B35-A44C-EDCD3B3D9C01}"/>
    <hyperlink ref="A48" r:id="rId2" xr:uid="{E0B37667-E23E-41B3-BE62-66AF82E4E6CD}"/>
    <hyperlink ref="C89" r:id="rId3" xr:uid="{CDDC9B07-14B8-42F4-97A7-8DED7ECFE4A4}"/>
  </hyperlinks>
  <pageMargins left="0.7" right="0.7" top="0.75" bottom="0.75" header="0" footer="0"/>
  <pageSetup orientation="landscape" r:id="rId4"/>
  <drawing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796E10-2412-4392-B43E-207EB703FFE1}">
  <sheetPr>
    <tabColor theme="7" tint="0.39997558519241921"/>
  </sheetPr>
  <dimension ref="A2:AH46"/>
  <sheetViews>
    <sheetView topLeftCell="A4" workbookViewId="0">
      <selection activeCell="E29" sqref="E29"/>
    </sheetView>
  </sheetViews>
  <sheetFormatPr defaultColWidth="8.40625" defaultRowHeight="14.75" x14ac:dyDescent="0.75"/>
  <cols>
    <col min="1" max="1" width="19.40625" customWidth="1"/>
    <col min="2" max="2" width="21.40625" customWidth="1"/>
  </cols>
  <sheetData>
    <row r="2" spans="1:34" x14ac:dyDescent="0.75">
      <c r="C2" s="129">
        <v>2021</v>
      </c>
      <c r="D2" s="129">
        <v>2022</v>
      </c>
      <c r="E2" s="129">
        <v>2023</v>
      </c>
      <c r="F2" s="129">
        <v>2024</v>
      </c>
      <c r="G2" s="129">
        <v>2025</v>
      </c>
      <c r="H2" s="129">
        <v>2026</v>
      </c>
      <c r="I2" s="129">
        <v>2027</v>
      </c>
      <c r="J2" s="129">
        <v>2028</v>
      </c>
      <c r="K2" s="129">
        <v>2029</v>
      </c>
      <c r="L2" s="129">
        <v>2030</v>
      </c>
      <c r="M2" s="129">
        <v>2031</v>
      </c>
      <c r="N2" s="129">
        <v>2032</v>
      </c>
      <c r="O2" s="129">
        <v>2033</v>
      </c>
      <c r="P2" s="129">
        <v>2034</v>
      </c>
      <c r="Q2" s="129">
        <v>2035</v>
      </c>
      <c r="R2" s="129">
        <v>2036</v>
      </c>
      <c r="S2" s="129">
        <v>2037</v>
      </c>
      <c r="T2" s="129">
        <v>2038</v>
      </c>
      <c r="U2" s="129">
        <v>2039</v>
      </c>
      <c r="V2" s="129">
        <v>2040</v>
      </c>
      <c r="W2" s="129">
        <v>2041</v>
      </c>
      <c r="X2" s="129">
        <v>2042</v>
      </c>
      <c r="Y2" s="129">
        <v>2043</v>
      </c>
      <c r="Z2" s="129">
        <v>2044</v>
      </c>
      <c r="AA2" s="129">
        <v>2045</v>
      </c>
      <c r="AB2" s="129">
        <v>2046</v>
      </c>
      <c r="AC2" s="129">
        <v>2047</v>
      </c>
      <c r="AD2" s="129">
        <v>2048</v>
      </c>
      <c r="AE2" s="129">
        <v>2049</v>
      </c>
      <c r="AF2" s="129">
        <v>2050</v>
      </c>
    </row>
    <row r="3" spans="1:34" ht="15" customHeight="1" x14ac:dyDescent="0.75">
      <c r="A3" t="s">
        <v>856</v>
      </c>
      <c r="B3" s="351" t="s">
        <v>857</v>
      </c>
      <c r="C3" s="130">
        <v>0</v>
      </c>
      <c r="D3" s="130">
        <v>0</v>
      </c>
      <c r="E3" s="130">
        <v>0</v>
      </c>
      <c r="F3" s="130">
        <v>0</v>
      </c>
      <c r="G3" s="130">
        <v>0</v>
      </c>
      <c r="H3" s="130">
        <v>0</v>
      </c>
      <c r="I3" s="130">
        <v>0</v>
      </c>
      <c r="J3" s="130">
        <v>0</v>
      </c>
      <c r="K3" s="130">
        <v>0</v>
      </c>
      <c r="L3" s="130">
        <v>0</v>
      </c>
      <c r="M3" s="130">
        <v>0</v>
      </c>
      <c r="N3" s="130">
        <v>0</v>
      </c>
      <c r="O3" s="130">
        <v>0</v>
      </c>
      <c r="P3" s="130">
        <v>0</v>
      </c>
      <c r="Q3" s="130">
        <v>0</v>
      </c>
      <c r="R3" s="130">
        <v>0</v>
      </c>
      <c r="S3" s="130">
        <v>0</v>
      </c>
      <c r="T3" s="130">
        <v>0</v>
      </c>
      <c r="U3" s="130">
        <v>0</v>
      </c>
      <c r="V3" s="130">
        <v>0</v>
      </c>
      <c r="W3" s="130">
        <v>0</v>
      </c>
      <c r="X3" s="130">
        <v>0</v>
      </c>
      <c r="Y3" s="130">
        <v>0</v>
      </c>
      <c r="Z3" s="130">
        <v>0</v>
      </c>
      <c r="AA3" s="130">
        <v>0</v>
      </c>
      <c r="AB3" s="130">
        <v>0</v>
      </c>
      <c r="AC3" s="130">
        <v>0</v>
      </c>
      <c r="AD3" s="130">
        <v>0</v>
      </c>
      <c r="AE3" s="130">
        <v>0</v>
      </c>
      <c r="AF3" s="130">
        <v>0</v>
      </c>
    </row>
    <row r="4" spans="1:34" x14ac:dyDescent="0.75">
      <c r="A4" t="s">
        <v>858</v>
      </c>
      <c r="B4" s="352"/>
      <c r="C4" s="131">
        <v>0</v>
      </c>
      <c r="D4" s="131">
        <v>0</v>
      </c>
      <c r="E4" s="131">
        <v>0</v>
      </c>
      <c r="F4" s="131">
        <v>0</v>
      </c>
      <c r="G4" s="131">
        <v>0</v>
      </c>
      <c r="H4" s="131">
        <v>0</v>
      </c>
      <c r="I4" s="131">
        <v>0</v>
      </c>
      <c r="J4" s="131">
        <v>0</v>
      </c>
      <c r="K4" s="131">
        <v>0</v>
      </c>
      <c r="L4" s="131">
        <v>0</v>
      </c>
      <c r="M4" s="131">
        <v>0</v>
      </c>
      <c r="N4" s="131">
        <v>0</v>
      </c>
      <c r="O4" s="131">
        <v>0</v>
      </c>
      <c r="P4" s="131">
        <v>0</v>
      </c>
      <c r="Q4" s="131">
        <v>0</v>
      </c>
      <c r="R4" s="131">
        <v>0</v>
      </c>
      <c r="S4" s="131">
        <v>0</v>
      </c>
      <c r="T4" s="131">
        <v>0</v>
      </c>
      <c r="U4" s="131">
        <v>0</v>
      </c>
      <c r="V4" s="131">
        <v>0</v>
      </c>
      <c r="W4" s="131">
        <v>0</v>
      </c>
      <c r="X4" s="131">
        <v>0</v>
      </c>
      <c r="Y4" s="131">
        <v>0</v>
      </c>
      <c r="Z4" s="131">
        <v>0</v>
      </c>
      <c r="AA4" s="131">
        <v>0</v>
      </c>
      <c r="AB4" s="131">
        <v>0</v>
      </c>
      <c r="AC4" s="131">
        <v>0</v>
      </c>
      <c r="AD4" s="131">
        <v>0</v>
      </c>
      <c r="AE4" s="131">
        <v>0</v>
      </c>
      <c r="AF4" s="131">
        <v>0</v>
      </c>
    </row>
    <row r="5" spans="1:34" x14ac:dyDescent="0.75">
      <c r="B5" s="132"/>
      <c r="C5" s="130"/>
      <c r="D5" s="130"/>
      <c r="E5" s="130"/>
      <c r="F5" s="130"/>
      <c r="G5" s="130"/>
      <c r="H5" s="130"/>
      <c r="I5" s="130"/>
      <c r="J5" s="130"/>
      <c r="K5" s="130"/>
      <c r="L5" s="130"/>
      <c r="M5" s="130"/>
      <c r="N5" s="130"/>
      <c r="O5" s="130"/>
      <c r="P5" s="130"/>
      <c r="Q5" s="130"/>
      <c r="R5" s="130"/>
      <c r="S5" s="130"/>
      <c r="T5" s="130"/>
      <c r="U5" s="130"/>
      <c r="V5" s="130"/>
      <c r="W5" s="130"/>
      <c r="X5" s="130"/>
      <c r="Y5" s="130"/>
      <c r="Z5" s="130"/>
      <c r="AA5" s="130"/>
      <c r="AB5" s="130"/>
      <c r="AC5" s="130"/>
      <c r="AD5" s="130"/>
      <c r="AE5" s="130"/>
      <c r="AF5" s="130"/>
    </row>
    <row r="6" spans="1:34" x14ac:dyDescent="0.75">
      <c r="B6" s="351" t="s">
        <v>859</v>
      </c>
      <c r="C6" s="130"/>
      <c r="D6" s="130"/>
      <c r="E6" s="130"/>
      <c r="F6" s="130"/>
      <c r="G6" s="130"/>
      <c r="H6" s="130"/>
      <c r="I6" s="130"/>
      <c r="J6" s="130"/>
      <c r="K6" s="130"/>
      <c r="L6" s="130"/>
      <c r="M6" s="130"/>
      <c r="N6" s="130"/>
      <c r="O6" s="130"/>
      <c r="P6" s="130"/>
      <c r="Q6" s="130"/>
      <c r="R6" s="130"/>
      <c r="S6" s="130"/>
      <c r="T6" s="130"/>
      <c r="U6" s="130"/>
      <c r="V6" s="130"/>
      <c r="W6" s="130"/>
      <c r="X6" s="130"/>
      <c r="Y6" s="130"/>
      <c r="Z6" s="130"/>
      <c r="AA6" s="130"/>
      <c r="AB6" s="130"/>
      <c r="AC6" s="130"/>
      <c r="AD6" s="130"/>
      <c r="AE6" s="130"/>
      <c r="AF6" s="130"/>
    </row>
    <row r="7" spans="1:34" x14ac:dyDescent="0.75">
      <c r="B7" s="352"/>
      <c r="C7" s="133" t="s">
        <v>860</v>
      </c>
      <c r="D7" s="130"/>
      <c r="E7" s="130"/>
      <c r="F7" s="130"/>
      <c r="G7" s="130"/>
      <c r="H7" s="130"/>
      <c r="I7" s="130"/>
      <c r="J7" s="130"/>
      <c r="K7" s="130"/>
      <c r="L7" s="130"/>
      <c r="M7" s="130"/>
      <c r="N7" s="130"/>
      <c r="O7" s="130"/>
      <c r="P7" s="130"/>
      <c r="Q7" s="130"/>
      <c r="R7" s="130"/>
      <c r="S7" s="130"/>
      <c r="T7" s="130"/>
      <c r="U7" s="130"/>
      <c r="V7" s="130"/>
      <c r="W7" s="130"/>
      <c r="X7" s="130"/>
      <c r="Y7" s="130"/>
      <c r="Z7" s="130"/>
      <c r="AA7" s="130"/>
      <c r="AB7" s="130"/>
      <c r="AC7" s="130"/>
      <c r="AD7" s="130"/>
      <c r="AE7" s="130"/>
      <c r="AF7" s="130"/>
    </row>
    <row r="8" spans="1:34" x14ac:dyDescent="0.75">
      <c r="B8" s="352"/>
      <c r="C8" s="130"/>
      <c r="D8" s="130"/>
      <c r="E8" s="130"/>
      <c r="F8" s="130"/>
      <c r="G8" s="130"/>
      <c r="H8" s="130"/>
      <c r="I8" s="130"/>
      <c r="J8" s="130"/>
      <c r="K8" s="130"/>
      <c r="L8" s="130"/>
      <c r="M8" s="130"/>
      <c r="N8" s="130"/>
      <c r="O8" s="130"/>
      <c r="P8" s="130"/>
      <c r="Q8" s="130"/>
      <c r="R8" s="130"/>
      <c r="S8" s="130"/>
      <c r="T8" s="130"/>
      <c r="U8" s="130"/>
      <c r="V8" s="130"/>
      <c r="W8" s="130"/>
      <c r="X8" s="130"/>
      <c r="Y8" s="130"/>
      <c r="Z8" s="130"/>
      <c r="AA8" s="130"/>
      <c r="AB8" s="130"/>
      <c r="AC8" s="130"/>
      <c r="AD8" s="130"/>
      <c r="AE8" s="130"/>
      <c r="AF8" s="130"/>
    </row>
    <row r="9" spans="1:34" ht="15" customHeight="1" x14ac:dyDescent="0.75">
      <c r="A9" s="1" t="s">
        <v>861</v>
      </c>
      <c r="B9" s="134" t="s">
        <v>862</v>
      </c>
      <c r="C9" s="130">
        <v>0.30000001192092896</v>
      </c>
      <c r="D9" s="130">
        <v>0.30000001192092896</v>
      </c>
      <c r="E9" s="130">
        <v>0.30000001192092896</v>
      </c>
      <c r="F9" s="130">
        <v>0.30000001192092896</v>
      </c>
      <c r="G9" s="130">
        <v>0.30000001192092896</v>
      </c>
      <c r="H9" s="130">
        <v>0.30000001192092896</v>
      </c>
      <c r="I9" s="130">
        <v>0.30000001192092896</v>
      </c>
      <c r="J9" s="130">
        <v>0.30000001192092896</v>
      </c>
      <c r="K9" s="130">
        <v>0.30000001192092896</v>
      </c>
      <c r="L9" s="130">
        <v>0.30000001192092896</v>
      </c>
      <c r="M9" s="130">
        <v>0.30000001192092896</v>
      </c>
      <c r="N9" s="130">
        <v>0.30000001192092896</v>
      </c>
      <c r="O9" s="130">
        <v>0.30000001192092896</v>
      </c>
      <c r="P9" s="130">
        <v>0.30000001192092896</v>
      </c>
      <c r="Q9" s="130">
        <v>0.30000001192092896</v>
      </c>
      <c r="R9" s="130">
        <v>0.30000001192092896</v>
      </c>
      <c r="S9" s="130">
        <v>0.30000001192092896</v>
      </c>
      <c r="T9" s="130">
        <v>0.30000001192092896</v>
      </c>
      <c r="U9" s="130">
        <v>0.30000001192092896</v>
      </c>
      <c r="V9" s="130">
        <v>0.30000001192092896</v>
      </c>
      <c r="W9" s="130">
        <v>0.30000001192092896</v>
      </c>
      <c r="X9" s="130">
        <v>0.30000001192092896</v>
      </c>
      <c r="Y9" s="130">
        <v>0.30000001192092896</v>
      </c>
      <c r="Z9" s="130">
        <v>0.30000001192092896</v>
      </c>
      <c r="AA9" s="130">
        <v>0.30000001192092896</v>
      </c>
      <c r="AB9" s="130">
        <v>0.30000001192092896</v>
      </c>
      <c r="AC9" s="130">
        <v>0.30000001192092896</v>
      </c>
      <c r="AD9" s="130">
        <v>0.30000001192092896</v>
      </c>
      <c r="AE9" s="130">
        <v>0.30000001192092896</v>
      </c>
      <c r="AF9" s="130">
        <v>0.22500000894069672</v>
      </c>
      <c r="AH9" t="s">
        <v>863</v>
      </c>
    </row>
    <row r="10" spans="1:34" x14ac:dyDescent="0.75">
      <c r="B10" s="134" t="s">
        <v>864</v>
      </c>
      <c r="C10" s="130">
        <v>0</v>
      </c>
      <c r="D10" s="130">
        <v>0</v>
      </c>
      <c r="E10" s="130">
        <v>0</v>
      </c>
      <c r="F10" s="130">
        <v>0</v>
      </c>
      <c r="G10" s="130">
        <v>0</v>
      </c>
      <c r="H10" s="130">
        <v>0</v>
      </c>
      <c r="I10" s="130">
        <v>0</v>
      </c>
      <c r="J10" s="130">
        <v>0</v>
      </c>
      <c r="K10" s="130">
        <v>0</v>
      </c>
      <c r="L10" s="130">
        <v>0</v>
      </c>
      <c r="M10" s="130">
        <v>0</v>
      </c>
      <c r="N10" s="130">
        <v>0</v>
      </c>
      <c r="O10" s="130">
        <v>0</v>
      </c>
      <c r="P10" s="130">
        <v>0</v>
      </c>
      <c r="Q10" s="130">
        <v>0</v>
      </c>
      <c r="R10" s="130">
        <v>0</v>
      </c>
      <c r="S10" s="130">
        <v>0</v>
      </c>
      <c r="T10" s="130">
        <v>0</v>
      </c>
      <c r="U10" s="130">
        <v>0</v>
      </c>
      <c r="V10" s="130">
        <v>0</v>
      </c>
      <c r="W10" s="130">
        <v>0</v>
      </c>
      <c r="X10" s="130">
        <v>0</v>
      </c>
      <c r="Y10" s="130">
        <v>0</v>
      </c>
      <c r="Z10" s="130">
        <v>0</v>
      </c>
      <c r="AA10" s="130">
        <v>0</v>
      </c>
      <c r="AB10" s="130">
        <v>0</v>
      </c>
      <c r="AC10" s="130">
        <v>0</v>
      </c>
      <c r="AD10" s="130">
        <v>0</v>
      </c>
      <c r="AE10" s="130">
        <v>0</v>
      </c>
      <c r="AF10" s="130">
        <v>0</v>
      </c>
    </row>
    <row r="11" spans="1:34" ht="15" customHeight="1" x14ac:dyDescent="0.75">
      <c r="A11" s="1"/>
      <c r="B11" s="134" t="s">
        <v>865</v>
      </c>
      <c r="C11" s="130">
        <v>0</v>
      </c>
      <c r="D11" s="130">
        <v>0</v>
      </c>
      <c r="E11" s="130">
        <v>0.30000001192092896</v>
      </c>
      <c r="F11" s="130">
        <v>0.30000001192092896</v>
      </c>
      <c r="G11" s="130">
        <v>0.30000001192092896</v>
      </c>
      <c r="H11" s="130">
        <v>0.30000001192092896</v>
      </c>
      <c r="I11" s="130">
        <v>0.30000001192092896</v>
      </c>
      <c r="J11" s="130">
        <v>0.30000001192092896</v>
      </c>
      <c r="K11" s="130">
        <v>0.30000001192092896</v>
      </c>
      <c r="L11" s="130">
        <v>0.30000001192092896</v>
      </c>
      <c r="M11" s="130">
        <v>0.30000001192092896</v>
      </c>
      <c r="N11" s="130">
        <v>0.30000001192092896</v>
      </c>
      <c r="O11" s="130">
        <v>0.30000001192092896</v>
      </c>
      <c r="P11" s="130">
        <v>0.30000001192092896</v>
      </c>
      <c r="Q11" s="130">
        <v>0.30000001192092896</v>
      </c>
      <c r="R11" s="130">
        <v>0.30000001192092896</v>
      </c>
      <c r="S11" s="130">
        <v>0.30000001192092896</v>
      </c>
      <c r="T11" s="130">
        <v>0.30000001192092896</v>
      </c>
      <c r="U11" s="130">
        <v>0.30000001192092896</v>
      </c>
      <c r="V11" s="130">
        <v>0.30000001192092896</v>
      </c>
      <c r="W11" s="130">
        <v>0.30000001192092896</v>
      </c>
      <c r="X11" s="130">
        <v>0.30000001192092896</v>
      </c>
      <c r="Y11" s="130">
        <v>0.30000001192092896</v>
      </c>
      <c r="Z11" s="130">
        <v>0.22500000894069672</v>
      </c>
      <c r="AA11" s="130">
        <v>0.15000000596046448</v>
      </c>
      <c r="AB11" s="130">
        <v>0</v>
      </c>
      <c r="AC11" s="130">
        <v>0</v>
      </c>
      <c r="AD11" s="130">
        <v>0</v>
      </c>
      <c r="AE11" s="130">
        <v>0</v>
      </c>
      <c r="AF11" s="130">
        <v>0</v>
      </c>
      <c r="AH11" t="s">
        <v>866</v>
      </c>
    </row>
    <row r="12" spans="1:34" x14ac:dyDescent="0.75">
      <c r="B12" s="134" t="s">
        <v>867</v>
      </c>
      <c r="C12" s="130">
        <v>0.30000001192092896</v>
      </c>
      <c r="D12" s="130">
        <v>0.30000001192092896</v>
      </c>
      <c r="E12" s="130">
        <v>0</v>
      </c>
      <c r="F12" s="130">
        <v>0</v>
      </c>
      <c r="G12" s="130">
        <v>0</v>
      </c>
      <c r="H12" s="130">
        <v>0</v>
      </c>
      <c r="I12" s="130">
        <v>0</v>
      </c>
      <c r="J12" s="130">
        <v>0</v>
      </c>
      <c r="K12" s="130">
        <v>0</v>
      </c>
      <c r="L12" s="130">
        <v>0</v>
      </c>
      <c r="M12" s="130">
        <v>0</v>
      </c>
      <c r="N12" s="130">
        <v>0</v>
      </c>
      <c r="O12" s="130">
        <v>0</v>
      </c>
      <c r="P12" s="130">
        <v>0</v>
      </c>
      <c r="Q12" s="130">
        <v>0</v>
      </c>
      <c r="R12" s="130">
        <v>0</v>
      </c>
      <c r="S12" s="130">
        <v>0</v>
      </c>
      <c r="T12" s="130">
        <v>0</v>
      </c>
      <c r="U12" s="130">
        <v>0</v>
      </c>
      <c r="V12" s="130">
        <v>0</v>
      </c>
      <c r="W12" s="130">
        <v>0</v>
      </c>
      <c r="X12" s="130">
        <v>0</v>
      </c>
      <c r="Y12" s="130">
        <v>0</v>
      </c>
      <c r="Z12" s="130">
        <v>0</v>
      </c>
      <c r="AA12" s="130">
        <v>0</v>
      </c>
      <c r="AB12" s="130">
        <v>0</v>
      </c>
      <c r="AC12" s="130">
        <v>0</v>
      </c>
      <c r="AD12" s="130">
        <v>0</v>
      </c>
      <c r="AE12" s="130">
        <v>0</v>
      </c>
      <c r="AF12" s="130">
        <v>0</v>
      </c>
    </row>
    <row r="13" spans="1:34" x14ac:dyDescent="0.75">
      <c r="B13" s="134" t="s">
        <v>868</v>
      </c>
      <c r="C13" s="130">
        <v>0.30000001192092896</v>
      </c>
      <c r="D13" s="130">
        <v>0.30000001192092896</v>
      </c>
      <c r="E13" s="130">
        <v>0.30000001192092896</v>
      </c>
      <c r="F13" s="130">
        <v>0.30000001192092896</v>
      </c>
      <c r="G13" s="130">
        <v>0.30000001192092896</v>
      </c>
      <c r="H13" s="130">
        <v>0.30000001192092896</v>
      </c>
      <c r="I13" s="130">
        <v>0.30000001192092896</v>
      </c>
      <c r="J13" s="130">
        <v>0.30000001192092896</v>
      </c>
      <c r="K13" s="130">
        <v>0.30000001192092896</v>
      </c>
      <c r="L13" s="130">
        <v>0.30000001192092896</v>
      </c>
      <c r="M13" s="130">
        <v>0.30000001192092896</v>
      </c>
      <c r="N13" s="130">
        <v>0.30000001192092896</v>
      </c>
      <c r="O13" s="130">
        <v>0.30000001192092896</v>
      </c>
      <c r="P13" s="130">
        <v>0.30000001192092896</v>
      </c>
      <c r="Q13" s="130">
        <v>0.30000001192092896</v>
      </c>
      <c r="R13" s="130">
        <v>0.30000001192092896</v>
      </c>
      <c r="S13" s="130">
        <v>0.30000001192092896</v>
      </c>
      <c r="T13" s="130">
        <v>0.30000001192092896</v>
      </c>
      <c r="U13" s="130">
        <v>0.30000001192092896</v>
      </c>
      <c r="V13" s="130">
        <v>0.30000001192092896</v>
      </c>
      <c r="W13" s="130">
        <v>0.30000001192092896</v>
      </c>
      <c r="X13" s="130">
        <v>0.30000001192092896</v>
      </c>
      <c r="Y13" s="130">
        <v>0.30000001192092896</v>
      </c>
      <c r="Z13" s="130">
        <v>0.22500000894069672</v>
      </c>
      <c r="AA13" s="130">
        <v>0.15000000596046448</v>
      </c>
      <c r="AB13" s="130">
        <v>0</v>
      </c>
      <c r="AC13" s="130">
        <v>0</v>
      </c>
      <c r="AD13" s="130">
        <v>0</v>
      </c>
      <c r="AE13" s="130">
        <v>0</v>
      </c>
      <c r="AF13" s="130">
        <v>0</v>
      </c>
      <c r="AH13" t="s">
        <v>866</v>
      </c>
    </row>
    <row r="14" spans="1:34" x14ac:dyDescent="0.75">
      <c r="B14" s="134" t="s">
        <v>869</v>
      </c>
      <c r="C14" s="130">
        <v>0.30000001192092896</v>
      </c>
      <c r="D14" s="130">
        <v>0.30000001192092896</v>
      </c>
      <c r="E14" s="130">
        <v>0.30000001192092896</v>
      </c>
      <c r="F14" s="130">
        <v>0.30000001192092896</v>
      </c>
      <c r="G14" s="130">
        <v>0.30000001192092896</v>
      </c>
      <c r="H14" s="130">
        <v>0.30000001192092896</v>
      </c>
      <c r="I14" s="130">
        <v>0.30000001192092896</v>
      </c>
      <c r="J14" s="130">
        <v>0.30000001192092896</v>
      </c>
      <c r="K14" s="130">
        <v>0.30000001192092896</v>
      </c>
      <c r="L14" s="130">
        <v>0.30000001192092896</v>
      </c>
      <c r="M14" s="130">
        <v>0.30000001192092896</v>
      </c>
      <c r="N14" s="130">
        <v>0.30000001192092896</v>
      </c>
      <c r="O14" s="130">
        <v>0.26</v>
      </c>
      <c r="P14" s="130">
        <v>0.22</v>
      </c>
      <c r="Q14" s="130">
        <v>0</v>
      </c>
      <c r="R14" s="130">
        <v>0</v>
      </c>
      <c r="S14" s="130">
        <v>0</v>
      </c>
      <c r="T14" s="130">
        <v>0</v>
      </c>
      <c r="U14" s="130">
        <v>0</v>
      </c>
      <c r="V14" s="130">
        <v>0</v>
      </c>
      <c r="W14" s="130">
        <v>0</v>
      </c>
      <c r="X14" s="130">
        <v>0</v>
      </c>
      <c r="Y14" s="130">
        <v>0</v>
      </c>
      <c r="Z14" s="130">
        <v>0</v>
      </c>
      <c r="AA14" s="130">
        <v>0</v>
      </c>
      <c r="AB14" s="130">
        <v>0</v>
      </c>
      <c r="AC14" s="130">
        <v>0</v>
      </c>
      <c r="AD14" s="130">
        <v>0</v>
      </c>
      <c r="AE14" s="130">
        <v>0</v>
      </c>
      <c r="AF14" s="130">
        <v>0</v>
      </c>
    </row>
    <row r="15" spans="1:34" x14ac:dyDescent="0.75">
      <c r="B15" s="134" t="s">
        <v>870</v>
      </c>
      <c r="C15" s="130">
        <v>0.30000001192092896</v>
      </c>
      <c r="D15" s="130">
        <v>0.30000001192092896</v>
      </c>
      <c r="E15" s="130">
        <v>0.30000001192092896</v>
      </c>
      <c r="F15" s="130">
        <v>0.30000001192092896</v>
      </c>
      <c r="G15" s="130">
        <v>0.30000001192092896</v>
      </c>
      <c r="H15" s="130">
        <v>0.30000001192092896</v>
      </c>
      <c r="I15" s="130">
        <v>0.30000001192092896</v>
      </c>
      <c r="J15" s="130">
        <v>0.30000001192092896</v>
      </c>
      <c r="K15" s="130">
        <v>0.30000001192092896</v>
      </c>
      <c r="L15" s="130">
        <v>0.30000001192092896</v>
      </c>
      <c r="M15" s="130">
        <v>0.30000001192092896</v>
      </c>
      <c r="N15" s="130">
        <v>0.30000001192092896</v>
      </c>
      <c r="O15" s="130">
        <v>0.30000001192092896</v>
      </c>
      <c r="P15" s="130">
        <v>0.30000001192092896</v>
      </c>
      <c r="Q15" s="130">
        <v>0.30000001192092896</v>
      </c>
      <c r="R15" s="130">
        <v>0.30000001192092896</v>
      </c>
      <c r="S15" s="130">
        <v>0.30000001192092896</v>
      </c>
      <c r="T15" s="130">
        <v>0.30000001192092896</v>
      </c>
      <c r="U15" s="130">
        <v>0.30000001192092896</v>
      </c>
      <c r="V15" s="130">
        <v>0.30000001192092896</v>
      </c>
      <c r="W15" s="130">
        <v>0.30000001192092896</v>
      </c>
      <c r="X15" s="130">
        <v>0.30000001192092896</v>
      </c>
      <c r="Y15" s="130">
        <v>0.30000001192092896</v>
      </c>
      <c r="Z15" s="130">
        <v>0.22500000894069672</v>
      </c>
      <c r="AA15" s="130">
        <v>0.15000000596046448</v>
      </c>
      <c r="AB15" s="130">
        <v>0</v>
      </c>
      <c r="AC15" s="130">
        <v>0</v>
      </c>
      <c r="AD15" s="130">
        <v>0</v>
      </c>
      <c r="AE15" s="130">
        <v>0</v>
      </c>
      <c r="AF15" s="130">
        <v>0</v>
      </c>
      <c r="AH15" t="s">
        <v>871</v>
      </c>
    </row>
    <row r="16" spans="1:34" x14ac:dyDescent="0.75">
      <c r="B16" s="134" t="s">
        <v>872</v>
      </c>
      <c r="C16" s="130">
        <v>0</v>
      </c>
      <c r="D16" s="130">
        <v>0</v>
      </c>
      <c r="E16" s="130">
        <v>0.30000001192092896</v>
      </c>
      <c r="F16" s="130">
        <v>0.30000001192092896</v>
      </c>
      <c r="G16" s="130">
        <v>0.30000001192092896</v>
      </c>
      <c r="H16" s="130">
        <v>0.30000001192092896</v>
      </c>
      <c r="I16" s="130">
        <v>0.30000001192092896</v>
      </c>
      <c r="J16" s="130">
        <v>0.30000001192092896</v>
      </c>
      <c r="K16" s="130">
        <v>0.30000001192092896</v>
      </c>
      <c r="L16" s="130">
        <v>0.30000001192092896</v>
      </c>
      <c r="M16" s="130">
        <v>0.30000001192092896</v>
      </c>
      <c r="N16" s="130">
        <v>0.30000001192092896</v>
      </c>
      <c r="O16" s="130">
        <v>0.30000001192092896</v>
      </c>
      <c r="P16" s="130">
        <v>0.30000001192092896</v>
      </c>
      <c r="Q16" s="130">
        <v>0.30000001192092896</v>
      </c>
      <c r="R16" s="130">
        <v>0.30000001192092896</v>
      </c>
      <c r="S16" s="130">
        <v>0.30000001192092896</v>
      </c>
      <c r="T16" s="130">
        <v>0.30000001192092896</v>
      </c>
      <c r="U16" s="130">
        <v>0.30000001192092896</v>
      </c>
      <c r="V16" s="130">
        <v>0.30000001192092896</v>
      </c>
      <c r="W16" s="130">
        <v>0.30000001192092896</v>
      </c>
      <c r="X16" s="130">
        <v>0.30000001192092896</v>
      </c>
      <c r="Y16" s="130">
        <v>0.30000001192092896</v>
      </c>
      <c r="Z16" s="130">
        <v>0.22500000894069672</v>
      </c>
      <c r="AA16" s="130">
        <v>0.15000000596046448</v>
      </c>
      <c r="AB16" s="130">
        <v>0</v>
      </c>
      <c r="AC16" s="130">
        <v>0</v>
      </c>
      <c r="AD16" s="130">
        <v>0</v>
      </c>
      <c r="AE16" s="130">
        <v>0</v>
      </c>
      <c r="AF16" s="130">
        <v>0</v>
      </c>
      <c r="AH16" t="s">
        <v>866</v>
      </c>
    </row>
    <row r="17" spans="1:34" x14ac:dyDescent="0.75">
      <c r="B17" s="134" t="s">
        <v>873</v>
      </c>
      <c r="C17" s="130">
        <v>0</v>
      </c>
      <c r="D17" s="130">
        <v>0</v>
      </c>
      <c r="E17" s="130">
        <v>0.30000001192092896</v>
      </c>
      <c r="F17" s="130">
        <v>0.30000001192092896</v>
      </c>
      <c r="G17" s="130">
        <v>0.30000001192092896</v>
      </c>
      <c r="H17" s="130">
        <v>0.30000001192092896</v>
      </c>
      <c r="I17" s="130">
        <v>0.30000001192092896</v>
      </c>
      <c r="J17" s="130">
        <v>0.30000001192092896</v>
      </c>
      <c r="K17" s="130">
        <v>0.30000001192092896</v>
      </c>
      <c r="L17" s="130">
        <v>0.30000001192092896</v>
      </c>
      <c r="M17" s="130">
        <v>0.30000001192092896</v>
      </c>
      <c r="N17" s="130">
        <v>0.30000001192092896</v>
      </c>
      <c r="O17" s="130">
        <v>0.30000001192092896</v>
      </c>
      <c r="P17" s="130">
        <v>0.30000001192092896</v>
      </c>
      <c r="Q17" s="130">
        <v>0.30000001192092896</v>
      </c>
      <c r="R17" s="130">
        <v>0.30000001192092896</v>
      </c>
      <c r="S17" s="130">
        <v>0.30000001192092896</v>
      </c>
      <c r="T17" s="130">
        <v>0.30000001192092896</v>
      </c>
      <c r="U17" s="130">
        <v>0.30000001192092896</v>
      </c>
      <c r="V17" s="130">
        <v>0.30000001192092896</v>
      </c>
      <c r="W17" s="130">
        <v>0.30000001192092896</v>
      </c>
      <c r="X17" s="130">
        <v>0.30000001192092896</v>
      </c>
      <c r="Y17" s="130">
        <v>0.30000001192092896</v>
      </c>
      <c r="Z17" s="130">
        <v>0.22500000894069672</v>
      </c>
      <c r="AA17" s="130">
        <v>0.15000000596046448</v>
      </c>
      <c r="AB17" s="130">
        <v>0</v>
      </c>
      <c r="AC17" s="130">
        <v>0</v>
      </c>
      <c r="AD17" s="130">
        <v>0</v>
      </c>
      <c r="AE17" s="130">
        <v>0</v>
      </c>
      <c r="AF17" s="130">
        <v>0</v>
      </c>
      <c r="AH17" t="s">
        <v>866</v>
      </c>
    </row>
    <row r="18" spans="1:34" x14ac:dyDescent="0.75">
      <c r="B18" s="134" t="s">
        <v>874</v>
      </c>
      <c r="C18" s="130">
        <v>0</v>
      </c>
      <c r="D18" s="130">
        <v>0</v>
      </c>
      <c r="E18" s="130">
        <v>0</v>
      </c>
      <c r="F18" s="130">
        <v>0</v>
      </c>
      <c r="G18" s="130">
        <v>0.30000001192092896</v>
      </c>
      <c r="H18" s="130">
        <v>0.30000001192092896</v>
      </c>
      <c r="I18" s="130">
        <v>0.30000001192092896</v>
      </c>
      <c r="J18" s="130">
        <v>0.30000001192092896</v>
      </c>
      <c r="K18" s="130">
        <v>0.30000001192092896</v>
      </c>
      <c r="L18" s="130">
        <v>0.30000001192092896</v>
      </c>
      <c r="M18" s="130">
        <v>0.30000001192092896</v>
      </c>
      <c r="N18" s="130">
        <v>0.30000001192092896</v>
      </c>
      <c r="O18" s="130">
        <v>0.30000001192092896</v>
      </c>
      <c r="P18" s="130">
        <v>0.30000001192092896</v>
      </c>
      <c r="Q18" s="130">
        <v>0.30000001192092896</v>
      </c>
      <c r="R18" s="130">
        <v>0.30000001192092896</v>
      </c>
      <c r="S18" s="130">
        <v>0.30000001192092896</v>
      </c>
      <c r="T18" s="130">
        <v>0.30000001192092896</v>
      </c>
      <c r="U18" s="130">
        <v>0.30000001192092896</v>
      </c>
      <c r="V18" s="130">
        <v>0.30000001192092896</v>
      </c>
      <c r="W18" s="130">
        <v>0.30000001192092896</v>
      </c>
      <c r="X18" s="130">
        <v>0.30000001192092896</v>
      </c>
      <c r="Y18" s="130">
        <v>0.30000001192092896</v>
      </c>
      <c r="Z18" s="130">
        <v>0.22500000894069672</v>
      </c>
      <c r="AA18" s="130">
        <v>0.15000000596046448</v>
      </c>
      <c r="AB18" s="130">
        <v>0</v>
      </c>
      <c r="AC18" s="130">
        <v>0</v>
      </c>
      <c r="AD18" s="130">
        <v>0</v>
      </c>
      <c r="AE18" s="130">
        <v>0</v>
      </c>
      <c r="AF18" s="130">
        <v>0</v>
      </c>
      <c r="AH18" t="s">
        <v>866</v>
      </c>
    </row>
    <row r="19" spans="1:34" x14ac:dyDescent="0.75">
      <c r="B19" s="134" t="s">
        <v>875</v>
      </c>
      <c r="C19" s="130">
        <v>0</v>
      </c>
      <c r="D19" s="130">
        <v>0</v>
      </c>
      <c r="E19" s="130">
        <v>0</v>
      </c>
      <c r="F19" s="130">
        <v>0</v>
      </c>
      <c r="G19" s="130">
        <v>0</v>
      </c>
      <c r="H19" s="130">
        <v>0</v>
      </c>
      <c r="I19" s="130">
        <v>0</v>
      </c>
      <c r="J19" s="130">
        <v>0</v>
      </c>
      <c r="K19" s="130">
        <v>0</v>
      </c>
      <c r="L19" s="130">
        <v>0</v>
      </c>
      <c r="M19" s="130">
        <v>0</v>
      </c>
      <c r="N19" s="130">
        <v>0</v>
      </c>
      <c r="O19" s="130">
        <v>0</v>
      </c>
      <c r="P19" s="130">
        <v>0</v>
      </c>
      <c r="Q19" s="130">
        <v>0</v>
      </c>
      <c r="R19" s="130">
        <v>0</v>
      </c>
      <c r="S19" s="130">
        <v>0</v>
      </c>
      <c r="T19" s="130">
        <v>0</v>
      </c>
      <c r="U19" s="130">
        <v>0</v>
      </c>
      <c r="V19" s="130">
        <v>0</v>
      </c>
      <c r="W19" s="130">
        <v>0</v>
      </c>
      <c r="X19" s="130">
        <v>0</v>
      </c>
      <c r="Y19" s="130">
        <v>0</v>
      </c>
      <c r="Z19" s="130">
        <v>0</v>
      </c>
      <c r="AA19" s="130">
        <v>0</v>
      </c>
      <c r="AB19" s="130">
        <v>0</v>
      </c>
      <c r="AC19" s="130">
        <v>0</v>
      </c>
      <c r="AD19" s="130">
        <v>0</v>
      </c>
      <c r="AE19" s="130">
        <v>0</v>
      </c>
      <c r="AF19" s="130">
        <v>0</v>
      </c>
    </row>
    <row r="20" spans="1:34" x14ac:dyDescent="0.75">
      <c r="B20" s="134" t="s">
        <v>876</v>
      </c>
      <c r="C20" s="130">
        <v>0.30000001192092896</v>
      </c>
      <c r="D20" s="130">
        <v>0.30000001192092896</v>
      </c>
      <c r="E20" s="130">
        <v>0.30000001192092896</v>
      </c>
      <c r="F20" s="130">
        <v>0.30000001192092896</v>
      </c>
      <c r="G20" s="130">
        <v>0.30000001192092896</v>
      </c>
      <c r="H20" s="130">
        <v>0.30000001192092896</v>
      </c>
      <c r="I20" s="130">
        <v>0.30000001192092896</v>
      </c>
      <c r="J20" s="130">
        <v>0.30000001192092896</v>
      </c>
      <c r="K20" s="130">
        <v>0.30000001192092896</v>
      </c>
      <c r="L20" s="130">
        <v>0.30000001192092896</v>
      </c>
      <c r="M20" s="130">
        <v>0.30000001192092896</v>
      </c>
      <c r="N20" s="130">
        <v>0.30000001192092896</v>
      </c>
      <c r="O20" s="130">
        <v>0.30000001192092896</v>
      </c>
      <c r="P20" s="130">
        <v>0.30000001192092896</v>
      </c>
      <c r="Q20" s="130">
        <v>0.30000001192092896</v>
      </c>
      <c r="R20" s="130">
        <v>0.30000001192092896</v>
      </c>
      <c r="S20" s="130">
        <v>0.30000001192092896</v>
      </c>
      <c r="T20" s="130">
        <v>0.30000001192092896</v>
      </c>
      <c r="U20" s="130">
        <v>0.30000001192092896</v>
      </c>
      <c r="V20" s="130">
        <v>0.30000001192092896</v>
      </c>
      <c r="W20" s="130">
        <v>0.30000001192092896</v>
      </c>
      <c r="X20" s="130">
        <v>0.30000001192092896</v>
      </c>
      <c r="Y20" s="130">
        <v>0.30000001192092896</v>
      </c>
      <c r="Z20" s="130">
        <v>0.22500000894069672</v>
      </c>
      <c r="AA20" s="130">
        <v>0.15000000596046448</v>
      </c>
      <c r="AB20" s="130">
        <v>0</v>
      </c>
      <c r="AC20" s="130">
        <v>0</v>
      </c>
      <c r="AD20" s="130">
        <v>0</v>
      </c>
      <c r="AE20" s="130">
        <v>0</v>
      </c>
      <c r="AF20" s="130">
        <v>0</v>
      </c>
      <c r="AH20" t="s">
        <v>866</v>
      </c>
    </row>
    <row r="21" spans="1:34" x14ac:dyDescent="0.75">
      <c r="B21" s="134" t="s">
        <v>877</v>
      </c>
      <c r="C21" s="130">
        <v>0.30000001192092896</v>
      </c>
      <c r="D21" s="130">
        <v>0.30000001192092896</v>
      </c>
      <c r="E21" s="130">
        <v>0.30000001192092896</v>
      </c>
      <c r="F21" s="130">
        <v>0.30000001192092896</v>
      </c>
      <c r="G21" s="130">
        <v>0.30000001192092896</v>
      </c>
      <c r="H21" s="130">
        <v>0.30000001192092896</v>
      </c>
      <c r="I21" s="130">
        <v>0.30000001192092896</v>
      </c>
      <c r="J21" s="130">
        <v>0.30000001192092896</v>
      </c>
      <c r="K21" s="130">
        <v>0.30000001192092896</v>
      </c>
      <c r="L21" s="130">
        <v>0.30000001192092896</v>
      </c>
      <c r="M21" s="130">
        <v>0.30000001192092896</v>
      </c>
      <c r="N21" s="130">
        <v>0.30000001192092896</v>
      </c>
      <c r="O21" s="130">
        <v>0.30000001192092896</v>
      </c>
      <c r="P21" s="130">
        <v>0.30000001192092896</v>
      </c>
      <c r="Q21" s="130">
        <v>0.30000001192092896</v>
      </c>
      <c r="R21" s="130">
        <v>0.30000001192092896</v>
      </c>
      <c r="S21" s="130">
        <v>0.30000001192092896</v>
      </c>
      <c r="T21" s="130">
        <v>0.30000001192092896</v>
      </c>
      <c r="U21" s="130">
        <v>0.30000001192092896</v>
      </c>
      <c r="V21" s="130">
        <v>0.30000001192092896</v>
      </c>
      <c r="W21" s="130">
        <v>0.30000001192092896</v>
      </c>
      <c r="X21" s="130">
        <v>0.30000001192092896</v>
      </c>
      <c r="Y21" s="130">
        <v>0.30000001192092896</v>
      </c>
      <c r="Z21" s="130">
        <v>0.22500000894069672</v>
      </c>
      <c r="AA21" s="130">
        <v>0.15000000596046448</v>
      </c>
      <c r="AB21" s="130">
        <v>0</v>
      </c>
      <c r="AC21" s="130">
        <v>0</v>
      </c>
      <c r="AD21" s="130">
        <v>0</v>
      </c>
      <c r="AE21" s="130">
        <v>0</v>
      </c>
      <c r="AF21" s="130">
        <v>0</v>
      </c>
      <c r="AH21" t="s">
        <v>866</v>
      </c>
    </row>
    <row r="22" spans="1:34" x14ac:dyDescent="0.75">
      <c r="B22" s="134" t="s">
        <v>878</v>
      </c>
      <c r="C22" s="130">
        <v>0.30000001192092896</v>
      </c>
      <c r="D22" s="130">
        <v>0.30000001192092896</v>
      </c>
      <c r="E22" s="130">
        <v>0.30000001192092896</v>
      </c>
      <c r="F22" s="130">
        <v>0.30000001192092896</v>
      </c>
      <c r="G22" s="130">
        <v>0.30000001192092896</v>
      </c>
      <c r="H22" s="130">
        <v>0.30000001192092896</v>
      </c>
      <c r="I22" s="130">
        <v>0.30000001192092896</v>
      </c>
      <c r="J22" s="130">
        <v>0.30000001192092896</v>
      </c>
      <c r="K22" s="130">
        <v>0.30000001192092896</v>
      </c>
      <c r="L22" s="130">
        <v>0.30000001192092896</v>
      </c>
      <c r="M22" s="130">
        <v>0.30000001192092896</v>
      </c>
      <c r="N22" s="130">
        <v>0.30000001192092896</v>
      </c>
      <c r="O22" s="130">
        <v>0.30000001192092896</v>
      </c>
      <c r="P22" s="130">
        <v>0.30000001192092896</v>
      </c>
      <c r="Q22" s="130">
        <v>0.30000001192092896</v>
      </c>
      <c r="R22" s="130">
        <v>0.30000001192092896</v>
      </c>
      <c r="S22" s="130">
        <v>0.30000001192092896</v>
      </c>
      <c r="T22" s="130">
        <v>0.30000001192092896</v>
      </c>
      <c r="U22" s="130">
        <v>0.30000001192092896</v>
      </c>
      <c r="V22" s="130">
        <v>0.30000001192092896</v>
      </c>
      <c r="W22" s="130">
        <v>0.30000001192092896</v>
      </c>
      <c r="X22" s="130">
        <v>0.30000001192092896</v>
      </c>
      <c r="Y22" s="130">
        <v>0.30000001192092896</v>
      </c>
      <c r="Z22" s="130">
        <v>0.22500000894069672</v>
      </c>
      <c r="AA22" s="130">
        <v>0.15000000596046448</v>
      </c>
      <c r="AB22" s="130">
        <v>0</v>
      </c>
      <c r="AC22" s="130">
        <v>0</v>
      </c>
      <c r="AD22" s="130">
        <v>0</v>
      </c>
      <c r="AE22" s="130">
        <v>0</v>
      </c>
      <c r="AF22" s="130">
        <v>0</v>
      </c>
      <c r="AH22" t="s">
        <v>866</v>
      </c>
    </row>
    <row r="23" spans="1:34" x14ac:dyDescent="0.75">
      <c r="B23" s="134" t="s">
        <v>879</v>
      </c>
      <c r="C23" s="130">
        <v>0.30000001192092896</v>
      </c>
      <c r="D23" s="130">
        <v>0.30000001192092896</v>
      </c>
      <c r="E23" s="130">
        <v>0.30000001192092896</v>
      </c>
      <c r="F23" s="130">
        <v>0.30000001192092896</v>
      </c>
      <c r="G23" s="130">
        <v>0.30000001192092896</v>
      </c>
      <c r="H23" s="130">
        <v>0.30000001192092896</v>
      </c>
      <c r="I23" s="130">
        <v>0.30000001192092896</v>
      </c>
      <c r="J23" s="130">
        <v>0.30000001192092896</v>
      </c>
      <c r="K23" s="130">
        <v>0.30000001192092896</v>
      </c>
      <c r="L23" s="130">
        <v>0.30000001192092896</v>
      </c>
      <c r="M23" s="130">
        <v>0.30000001192092896</v>
      </c>
      <c r="N23" s="130">
        <v>0.30000001192092896</v>
      </c>
      <c r="O23" s="130">
        <v>0.26</v>
      </c>
      <c r="P23" s="130">
        <v>0.22</v>
      </c>
      <c r="Q23" s="130">
        <v>0</v>
      </c>
      <c r="R23" s="130">
        <v>0</v>
      </c>
      <c r="S23" s="130">
        <v>0</v>
      </c>
      <c r="T23" s="130">
        <v>0</v>
      </c>
      <c r="U23" s="130">
        <v>0</v>
      </c>
      <c r="V23" s="130">
        <v>0</v>
      </c>
      <c r="W23" s="130">
        <v>0</v>
      </c>
      <c r="X23" s="130">
        <v>0</v>
      </c>
      <c r="Y23" s="130">
        <v>0</v>
      </c>
      <c r="Z23" s="130">
        <v>0</v>
      </c>
      <c r="AA23" s="130">
        <v>0</v>
      </c>
      <c r="AB23" s="130">
        <v>0</v>
      </c>
      <c r="AC23" s="130">
        <v>0</v>
      </c>
      <c r="AD23" s="130">
        <v>0</v>
      </c>
      <c r="AE23" s="130">
        <v>0</v>
      </c>
      <c r="AF23" s="130">
        <v>0</v>
      </c>
      <c r="AH23" t="s">
        <v>871</v>
      </c>
    </row>
    <row r="24" spans="1:34" x14ac:dyDescent="0.75">
      <c r="B24" s="134" t="s">
        <v>880</v>
      </c>
      <c r="C24" s="130">
        <v>0.30000001192092896</v>
      </c>
      <c r="D24" s="130">
        <v>0.30000001192092896</v>
      </c>
      <c r="E24" s="130">
        <v>0.30000001192092896</v>
      </c>
      <c r="F24" s="130">
        <v>0.30000001192092896</v>
      </c>
      <c r="G24" s="130">
        <v>0.30000001192092896</v>
      </c>
      <c r="H24" s="130">
        <v>0.30000001192092896</v>
      </c>
      <c r="I24" s="130">
        <v>0.30000001192092896</v>
      </c>
      <c r="J24" s="130">
        <v>0.30000001192092896</v>
      </c>
      <c r="K24" s="130">
        <v>0.30000001192092896</v>
      </c>
      <c r="L24" s="130">
        <v>0.30000001192092896</v>
      </c>
      <c r="M24" s="130">
        <v>0.30000001192092896</v>
      </c>
      <c r="N24" s="130">
        <v>0.30000001192092896</v>
      </c>
      <c r="O24" s="130">
        <v>0.30000001192092896</v>
      </c>
      <c r="P24" s="130">
        <v>0.30000001192092896</v>
      </c>
      <c r="Q24" s="130">
        <v>0.30000001192092896</v>
      </c>
      <c r="R24" s="130">
        <v>0.30000001192092896</v>
      </c>
      <c r="S24" s="130">
        <v>0.30000001192092896</v>
      </c>
      <c r="T24" s="130">
        <v>0.30000001192092896</v>
      </c>
      <c r="U24" s="130">
        <v>0.30000001192092896</v>
      </c>
      <c r="V24" s="130">
        <v>0.30000001192092896</v>
      </c>
      <c r="W24" s="130">
        <v>0.30000001192092896</v>
      </c>
      <c r="X24" s="130">
        <v>0.30000001192092896</v>
      </c>
      <c r="Y24" s="130">
        <v>0.30000001192092896</v>
      </c>
      <c r="Z24" s="130">
        <v>0.22500000894069672</v>
      </c>
      <c r="AA24" s="130">
        <v>0.15000000596046448</v>
      </c>
      <c r="AB24" s="130">
        <v>0</v>
      </c>
      <c r="AC24" s="130">
        <v>0</v>
      </c>
      <c r="AD24" s="130">
        <v>0</v>
      </c>
      <c r="AE24" s="130">
        <v>0</v>
      </c>
      <c r="AF24" s="130">
        <v>0</v>
      </c>
      <c r="AH24" t="s">
        <v>866</v>
      </c>
    </row>
    <row r="25" spans="1:34" x14ac:dyDescent="0.75">
      <c r="C25" s="130"/>
      <c r="D25" s="130"/>
      <c r="E25" s="130"/>
      <c r="F25" s="130"/>
      <c r="G25" s="130"/>
      <c r="H25" s="130"/>
      <c r="I25" s="130"/>
      <c r="J25" s="130"/>
      <c r="K25" s="130"/>
      <c r="L25" s="130"/>
      <c r="M25" s="130"/>
      <c r="N25" s="130"/>
      <c r="O25" s="130"/>
      <c r="P25" s="130"/>
      <c r="Q25" s="130"/>
      <c r="R25" s="130"/>
      <c r="S25" s="130"/>
      <c r="T25" s="130"/>
      <c r="U25" s="130"/>
      <c r="V25" s="130"/>
      <c r="W25" s="130"/>
      <c r="X25" s="130"/>
      <c r="Y25" s="130"/>
      <c r="Z25" s="130"/>
      <c r="AA25" s="130"/>
      <c r="AB25" s="130"/>
      <c r="AC25" s="130"/>
      <c r="AD25" s="130"/>
      <c r="AE25" s="130"/>
      <c r="AF25" s="130"/>
    </row>
    <row r="26" spans="1:34" x14ac:dyDescent="0.75">
      <c r="A26" s="1" t="s">
        <v>881</v>
      </c>
      <c r="B26" s="134" t="s">
        <v>862</v>
      </c>
      <c r="C26" s="131">
        <v>0</v>
      </c>
      <c r="D26" s="131">
        <v>0</v>
      </c>
      <c r="E26" s="131">
        <v>0</v>
      </c>
      <c r="F26" s="131">
        <v>0</v>
      </c>
      <c r="G26" s="131">
        <v>0</v>
      </c>
      <c r="H26" s="131">
        <v>0</v>
      </c>
      <c r="I26" s="131">
        <v>0</v>
      </c>
      <c r="J26" s="131">
        <v>0</v>
      </c>
      <c r="K26" s="131">
        <v>0</v>
      </c>
      <c r="L26" s="131">
        <v>0</v>
      </c>
      <c r="M26" s="131">
        <v>0</v>
      </c>
      <c r="N26" s="131">
        <v>0</v>
      </c>
      <c r="O26" s="131">
        <v>0</v>
      </c>
      <c r="P26" s="131">
        <v>0</v>
      </c>
      <c r="Q26" s="131">
        <v>0</v>
      </c>
      <c r="R26" s="131">
        <v>0</v>
      </c>
      <c r="S26" s="131">
        <v>0</v>
      </c>
      <c r="T26" s="131">
        <v>0</v>
      </c>
      <c r="U26" s="131">
        <v>0</v>
      </c>
      <c r="V26" s="131">
        <v>0</v>
      </c>
      <c r="W26" s="131">
        <v>0</v>
      </c>
      <c r="X26" s="131">
        <v>0</v>
      </c>
      <c r="Y26" s="131">
        <v>0</v>
      </c>
      <c r="Z26" s="131">
        <v>0</v>
      </c>
      <c r="AA26" s="131">
        <v>0</v>
      </c>
      <c r="AB26" s="131">
        <v>0</v>
      </c>
      <c r="AC26" s="131">
        <v>0</v>
      </c>
      <c r="AD26" s="131">
        <v>0</v>
      </c>
      <c r="AE26" s="131">
        <v>0</v>
      </c>
      <c r="AF26" s="131">
        <v>0</v>
      </c>
    </row>
    <row r="27" spans="1:34" x14ac:dyDescent="0.75">
      <c r="B27" s="134" t="s">
        <v>864</v>
      </c>
      <c r="C27" s="131">
        <v>19.200000000000003</v>
      </c>
      <c r="D27" s="131">
        <v>25.46</v>
      </c>
      <c r="E27" s="131">
        <v>25.46</v>
      </c>
      <c r="F27" s="131">
        <v>25.46</v>
      </c>
      <c r="G27" s="131">
        <v>25.46</v>
      </c>
      <c r="H27" s="131">
        <v>25.46</v>
      </c>
      <c r="I27" s="131">
        <v>25.46</v>
      </c>
      <c r="J27" s="131">
        <v>25.46</v>
      </c>
      <c r="K27" s="131">
        <v>25.46</v>
      </c>
      <c r="L27" s="131">
        <v>25.46</v>
      </c>
      <c r="M27" s="131">
        <v>25.46</v>
      </c>
      <c r="N27" s="131">
        <v>25.46</v>
      </c>
      <c r="O27" s="131">
        <v>25.46</v>
      </c>
      <c r="P27" s="131">
        <v>25.46</v>
      </c>
      <c r="Q27" s="131">
        <v>25.46</v>
      </c>
      <c r="R27" s="131">
        <v>25.46</v>
      </c>
      <c r="S27" s="131">
        <v>25.46</v>
      </c>
      <c r="T27" s="131">
        <v>25.46</v>
      </c>
      <c r="U27" s="131">
        <v>25.46</v>
      </c>
      <c r="V27" s="131">
        <v>25.46</v>
      </c>
      <c r="W27" s="131">
        <v>25.46</v>
      </c>
      <c r="X27" s="131">
        <v>25.46</v>
      </c>
      <c r="Y27" s="131">
        <v>25.46</v>
      </c>
      <c r="Z27" s="131">
        <v>19.094999999999999</v>
      </c>
      <c r="AA27" s="131">
        <v>12.73</v>
      </c>
      <c r="AB27" s="131">
        <v>0</v>
      </c>
      <c r="AC27" s="131">
        <v>0</v>
      </c>
      <c r="AD27" s="131">
        <v>0</v>
      </c>
      <c r="AE27" s="131">
        <v>0</v>
      </c>
      <c r="AF27" s="131">
        <v>0</v>
      </c>
      <c r="AH27" t="s">
        <v>866</v>
      </c>
    </row>
    <row r="28" spans="1:34" x14ac:dyDescent="0.75">
      <c r="A28" s="1"/>
      <c r="B28" s="134" t="s">
        <v>865</v>
      </c>
      <c r="C28" s="131">
        <v>19.200000000000003</v>
      </c>
      <c r="D28" s="131">
        <v>25.46</v>
      </c>
      <c r="E28" s="131">
        <v>0</v>
      </c>
      <c r="F28" s="131">
        <v>0</v>
      </c>
      <c r="G28" s="131">
        <v>0</v>
      </c>
      <c r="H28" s="131">
        <v>0</v>
      </c>
      <c r="I28" s="131">
        <v>0</v>
      </c>
      <c r="J28" s="131">
        <v>0</v>
      </c>
      <c r="K28" s="131">
        <v>0</v>
      </c>
      <c r="L28" s="131">
        <v>0</v>
      </c>
      <c r="M28" s="131">
        <v>0</v>
      </c>
      <c r="N28" s="131">
        <v>0</v>
      </c>
      <c r="O28" s="131">
        <v>0</v>
      </c>
      <c r="P28" s="131">
        <v>0</v>
      </c>
      <c r="Q28" s="131">
        <v>0</v>
      </c>
      <c r="R28" s="131">
        <v>0</v>
      </c>
      <c r="S28" s="131">
        <v>0</v>
      </c>
      <c r="T28" s="131">
        <v>0</v>
      </c>
      <c r="U28" s="131">
        <v>0</v>
      </c>
      <c r="V28" s="131">
        <v>0</v>
      </c>
      <c r="W28" s="131">
        <v>0</v>
      </c>
      <c r="X28" s="131">
        <v>0</v>
      </c>
      <c r="Y28" s="131">
        <v>0</v>
      </c>
      <c r="Z28" s="131">
        <v>0</v>
      </c>
      <c r="AA28" s="131">
        <v>0</v>
      </c>
      <c r="AB28" s="131">
        <v>0</v>
      </c>
      <c r="AC28" s="131">
        <v>0</v>
      </c>
      <c r="AD28" s="131">
        <v>0</v>
      </c>
      <c r="AE28" s="131">
        <v>0</v>
      </c>
      <c r="AF28" s="131">
        <v>0</v>
      </c>
    </row>
    <row r="29" spans="1:34" x14ac:dyDescent="0.75">
      <c r="B29" s="134" t="s">
        <v>867</v>
      </c>
      <c r="C29" s="131">
        <v>0</v>
      </c>
      <c r="D29" s="131">
        <v>0</v>
      </c>
      <c r="E29" s="131">
        <v>25.46</v>
      </c>
      <c r="F29" s="131">
        <v>25.46</v>
      </c>
      <c r="G29" s="131">
        <v>25.46</v>
      </c>
      <c r="H29" s="131">
        <v>25.46</v>
      </c>
      <c r="I29" s="131">
        <v>25.46</v>
      </c>
      <c r="J29" s="131">
        <v>25.46</v>
      </c>
      <c r="K29" s="131">
        <v>25.46</v>
      </c>
      <c r="L29" s="131">
        <v>25.46</v>
      </c>
      <c r="M29" s="131">
        <v>25.46</v>
      </c>
      <c r="N29" s="131">
        <v>25.46</v>
      </c>
      <c r="O29" s="131">
        <v>25.46</v>
      </c>
      <c r="P29" s="131">
        <v>25.46</v>
      </c>
      <c r="Q29" s="131">
        <v>25.46</v>
      </c>
      <c r="R29" s="131">
        <v>25.46</v>
      </c>
      <c r="S29" s="131">
        <v>25.46</v>
      </c>
      <c r="T29" s="131">
        <v>25.46</v>
      </c>
      <c r="U29" s="131">
        <v>25.46</v>
      </c>
      <c r="V29" s="131">
        <v>25.46</v>
      </c>
      <c r="W29" s="131">
        <v>25.46</v>
      </c>
      <c r="X29" s="131">
        <v>25.46</v>
      </c>
      <c r="Y29" s="131">
        <v>25.46</v>
      </c>
      <c r="Z29" s="131">
        <v>19.094999999999999</v>
      </c>
      <c r="AA29" s="131">
        <v>12.73</v>
      </c>
      <c r="AB29" s="131">
        <v>0</v>
      </c>
      <c r="AC29" s="131">
        <v>0</v>
      </c>
      <c r="AD29" s="131">
        <v>0</v>
      </c>
      <c r="AE29" s="131">
        <v>0</v>
      </c>
      <c r="AF29" s="131">
        <v>0</v>
      </c>
      <c r="AH29" t="s">
        <v>866</v>
      </c>
    </row>
    <row r="30" spans="1:34" x14ac:dyDescent="0.75">
      <c r="B30" s="134" t="s">
        <v>868</v>
      </c>
      <c r="C30" s="131">
        <v>0</v>
      </c>
      <c r="D30" s="131">
        <v>0</v>
      </c>
      <c r="E30" s="131">
        <v>0</v>
      </c>
      <c r="F30" s="131">
        <v>0</v>
      </c>
      <c r="G30" s="131">
        <v>0</v>
      </c>
      <c r="H30" s="131">
        <v>0</v>
      </c>
      <c r="I30" s="131">
        <v>0</v>
      </c>
      <c r="J30" s="131">
        <v>0</v>
      </c>
      <c r="K30" s="131">
        <v>0</v>
      </c>
      <c r="L30" s="131">
        <v>0</v>
      </c>
      <c r="M30" s="131">
        <v>0</v>
      </c>
      <c r="N30" s="131">
        <v>0</v>
      </c>
      <c r="O30" s="131">
        <v>0</v>
      </c>
      <c r="P30" s="131">
        <v>0</v>
      </c>
      <c r="Q30" s="131">
        <v>0</v>
      </c>
      <c r="R30" s="131">
        <v>0</v>
      </c>
      <c r="S30" s="131">
        <v>0</v>
      </c>
      <c r="T30" s="131">
        <v>0</v>
      </c>
      <c r="U30" s="131">
        <v>0</v>
      </c>
      <c r="V30" s="131">
        <v>0</v>
      </c>
      <c r="W30" s="131">
        <v>0</v>
      </c>
      <c r="X30" s="131">
        <v>0</v>
      </c>
      <c r="Y30" s="131">
        <v>0</v>
      </c>
      <c r="Z30" s="131">
        <v>0</v>
      </c>
      <c r="AA30" s="131">
        <v>0</v>
      </c>
      <c r="AB30" s="131">
        <v>0</v>
      </c>
      <c r="AC30" s="131">
        <v>0</v>
      </c>
      <c r="AD30" s="131">
        <v>0</v>
      </c>
      <c r="AE30" s="131">
        <v>0</v>
      </c>
      <c r="AF30" s="131">
        <v>0</v>
      </c>
    </row>
    <row r="31" spans="1:34" x14ac:dyDescent="0.75">
      <c r="B31" s="134" t="s">
        <v>869</v>
      </c>
      <c r="C31" s="131">
        <v>0</v>
      </c>
      <c r="D31" s="131">
        <v>0</v>
      </c>
      <c r="E31" s="131">
        <v>0</v>
      </c>
      <c r="F31" s="131">
        <v>0</v>
      </c>
      <c r="G31" s="131">
        <v>0</v>
      </c>
      <c r="H31" s="131">
        <v>0</v>
      </c>
      <c r="I31" s="131">
        <v>0</v>
      </c>
      <c r="J31" s="131">
        <v>0</v>
      </c>
      <c r="K31" s="131">
        <v>0</v>
      </c>
      <c r="L31" s="131">
        <v>0</v>
      </c>
      <c r="M31" s="131">
        <v>0</v>
      </c>
      <c r="N31" s="131">
        <v>0</v>
      </c>
      <c r="O31" s="131">
        <v>0</v>
      </c>
      <c r="P31" s="131">
        <v>0</v>
      </c>
      <c r="Q31" s="131">
        <v>0</v>
      </c>
      <c r="R31" s="131">
        <v>0</v>
      </c>
      <c r="S31" s="131">
        <v>0</v>
      </c>
      <c r="T31" s="131">
        <v>0</v>
      </c>
      <c r="U31" s="131">
        <v>0</v>
      </c>
      <c r="V31" s="131">
        <v>0</v>
      </c>
      <c r="W31" s="131">
        <v>0</v>
      </c>
      <c r="X31" s="131">
        <v>0</v>
      </c>
      <c r="Y31" s="131">
        <v>0</v>
      </c>
      <c r="Z31" s="131">
        <v>0</v>
      </c>
      <c r="AA31" s="131">
        <v>0</v>
      </c>
      <c r="AB31" s="131">
        <v>0</v>
      </c>
      <c r="AC31" s="131">
        <v>0</v>
      </c>
      <c r="AD31" s="131">
        <v>0</v>
      </c>
      <c r="AE31" s="131">
        <v>0</v>
      </c>
      <c r="AF31" s="131">
        <v>0</v>
      </c>
    </row>
    <row r="32" spans="1:34" x14ac:dyDescent="0.75">
      <c r="B32" s="134" t="s">
        <v>870</v>
      </c>
      <c r="C32" s="131">
        <v>0</v>
      </c>
      <c r="D32" s="131">
        <v>0</v>
      </c>
      <c r="E32" s="131">
        <v>0</v>
      </c>
      <c r="F32" s="131">
        <v>0</v>
      </c>
      <c r="G32" s="131">
        <v>0</v>
      </c>
      <c r="H32" s="131">
        <v>0</v>
      </c>
      <c r="I32" s="131">
        <v>0</v>
      </c>
      <c r="J32" s="131">
        <v>0</v>
      </c>
      <c r="K32" s="131">
        <v>0</v>
      </c>
      <c r="L32" s="131">
        <v>0</v>
      </c>
      <c r="M32" s="131">
        <v>0</v>
      </c>
      <c r="N32" s="131">
        <v>0</v>
      </c>
      <c r="O32" s="131">
        <v>0</v>
      </c>
      <c r="P32" s="131">
        <v>0</v>
      </c>
      <c r="Q32" s="131">
        <v>0</v>
      </c>
      <c r="R32" s="131">
        <v>0</v>
      </c>
      <c r="S32" s="131">
        <v>0</v>
      </c>
      <c r="T32" s="131">
        <v>0</v>
      </c>
      <c r="U32" s="131">
        <v>0</v>
      </c>
      <c r="V32" s="131">
        <v>0</v>
      </c>
      <c r="W32" s="131">
        <v>0</v>
      </c>
      <c r="X32" s="131">
        <v>0</v>
      </c>
      <c r="Y32" s="131">
        <v>0</v>
      </c>
      <c r="Z32" s="131">
        <v>0</v>
      </c>
      <c r="AA32" s="131">
        <v>0</v>
      </c>
      <c r="AB32" s="131">
        <v>0</v>
      </c>
      <c r="AC32" s="131">
        <v>0</v>
      </c>
      <c r="AD32" s="131">
        <v>0</v>
      </c>
      <c r="AE32" s="131">
        <v>0</v>
      </c>
      <c r="AF32" s="131">
        <v>0</v>
      </c>
    </row>
    <row r="33" spans="1:34" x14ac:dyDescent="0.75">
      <c r="B33" s="134" t="s">
        <v>872</v>
      </c>
      <c r="C33" s="131">
        <v>24</v>
      </c>
      <c r="D33" s="131">
        <v>24</v>
      </c>
      <c r="E33" s="131">
        <v>0</v>
      </c>
      <c r="F33" s="131">
        <v>0</v>
      </c>
      <c r="G33" s="131">
        <v>0</v>
      </c>
      <c r="H33" s="131">
        <v>0</v>
      </c>
      <c r="I33" s="131">
        <v>0</v>
      </c>
      <c r="J33" s="131">
        <v>0</v>
      </c>
      <c r="K33" s="131">
        <v>0</v>
      </c>
      <c r="L33" s="131">
        <v>0</v>
      </c>
      <c r="M33" s="131">
        <v>0</v>
      </c>
      <c r="N33" s="131">
        <v>0</v>
      </c>
      <c r="O33" s="131">
        <v>0</v>
      </c>
      <c r="P33" s="131">
        <v>0</v>
      </c>
      <c r="Q33" s="131">
        <v>0</v>
      </c>
      <c r="R33" s="131">
        <v>0</v>
      </c>
      <c r="S33" s="131">
        <v>0</v>
      </c>
      <c r="T33" s="131">
        <v>0</v>
      </c>
      <c r="U33" s="131">
        <v>0</v>
      </c>
      <c r="V33" s="131">
        <v>0</v>
      </c>
      <c r="W33" s="131">
        <v>0</v>
      </c>
      <c r="X33" s="131">
        <v>0</v>
      </c>
      <c r="Y33" s="131">
        <v>0</v>
      </c>
      <c r="Z33" s="131">
        <v>0</v>
      </c>
      <c r="AA33" s="131">
        <v>0</v>
      </c>
      <c r="AB33" s="131">
        <v>0</v>
      </c>
      <c r="AC33" s="131">
        <v>0</v>
      </c>
      <c r="AD33" s="131">
        <v>0</v>
      </c>
      <c r="AE33" s="131">
        <v>0</v>
      </c>
      <c r="AF33" s="131">
        <v>0</v>
      </c>
    </row>
    <row r="34" spans="1:34" x14ac:dyDescent="0.75">
      <c r="B34" s="134" t="s">
        <v>873</v>
      </c>
      <c r="C34" s="131">
        <v>6</v>
      </c>
      <c r="D34" s="131">
        <v>6</v>
      </c>
      <c r="E34" s="131">
        <v>0</v>
      </c>
      <c r="F34" s="131">
        <v>0</v>
      </c>
      <c r="G34" s="131">
        <v>0</v>
      </c>
      <c r="H34" s="131">
        <v>0</v>
      </c>
      <c r="I34" s="131">
        <v>0</v>
      </c>
      <c r="J34" s="131">
        <v>0</v>
      </c>
      <c r="K34" s="131">
        <v>0</v>
      </c>
      <c r="L34" s="131">
        <v>0</v>
      </c>
      <c r="M34" s="131">
        <v>0</v>
      </c>
      <c r="N34" s="131">
        <v>0</v>
      </c>
      <c r="O34" s="131">
        <v>0</v>
      </c>
      <c r="P34" s="131">
        <v>0</v>
      </c>
      <c r="Q34" s="131">
        <v>0</v>
      </c>
      <c r="R34" s="131">
        <v>0</v>
      </c>
      <c r="S34" s="131">
        <v>0</v>
      </c>
      <c r="T34" s="131">
        <v>0</v>
      </c>
      <c r="U34" s="131">
        <v>0</v>
      </c>
      <c r="V34" s="131">
        <v>0</v>
      </c>
      <c r="W34" s="131">
        <v>0</v>
      </c>
      <c r="X34" s="131">
        <v>0</v>
      </c>
      <c r="Y34" s="131">
        <v>0</v>
      </c>
      <c r="Z34" s="131">
        <v>0</v>
      </c>
      <c r="AA34" s="131">
        <v>0</v>
      </c>
      <c r="AB34" s="131">
        <v>0</v>
      </c>
      <c r="AC34" s="131">
        <v>0</v>
      </c>
      <c r="AD34" s="131">
        <v>0</v>
      </c>
      <c r="AE34" s="131">
        <v>0</v>
      </c>
      <c r="AF34" s="131">
        <v>0</v>
      </c>
    </row>
    <row r="35" spans="1:34" x14ac:dyDescent="0.75">
      <c r="B35" s="134" t="s">
        <v>874</v>
      </c>
      <c r="C35" s="131">
        <v>0</v>
      </c>
      <c r="D35" s="131">
        <v>0</v>
      </c>
      <c r="E35" s="131">
        <v>0</v>
      </c>
      <c r="F35" s="131">
        <v>0</v>
      </c>
      <c r="G35" s="131">
        <v>0</v>
      </c>
      <c r="H35" s="131">
        <v>0</v>
      </c>
      <c r="I35" s="131">
        <v>0</v>
      </c>
      <c r="J35" s="131">
        <v>0</v>
      </c>
      <c r="K35" s="131">
        <v>0</v>
      </c>
      <c r="L35" s="131">
        <v>0</v>
      </c>
      <c r="M35" s="131">
        <v>0</v>
      </c>
      <c r="N35" s="131">
        <v>0</v>
      </c>
      <c r="O35" s="131">
        <v>0</v>
      </c>
      <c r="P35" s="131">
        <v>0</v>
      </c>
      <c r="Q35" s="131">
        <v>0</v>
      </c>
      <c r="R35" s="131">
        <v>0</v>
      </c>
      <c r="S35" s="131">
        <v>0</v>
      </c>
      <c r="T35" s="131">
        <v>0</v>
      </c>
      <c r="U35" s="131">
        <v>0</v>
      </c>
      <c r="V35" s="131">
        <v>0</v>
      </c>
      <c r="W35" s="131">
        <v>0</v>
      </c>
      <c r="X35" s="131">
        <v>0</v>
      </c>
      <c r="Y35" s="131">
        <v>0</v>
      </c>
      <c r="Z35" s="131">
        <v>0</v>
      </c>
      <c r="AA35" s="131">
        <v>0</v>
      </c>
      <c r="AB35" s="131">
        <v>0</v>
      </c>
      <c r="AC35" s="131">
        <v>0</v>
      </c>
      <c r="AD35" s="131">
        <v>0</v>
      </c>
      <c r="AE35" s="131">
        <v>0</v>
      </c>
      <c r="AF35" s="131">
        <v>0</v>
      </c>
    </row>
    <row r="36" spans="1:34" x14ac:dyDescent="0.75">
      <c r="B36" s="134" t="s">
        <v>875</v>
      </c>
      <c r="C36" s="131">
        <v>0</v>
      </c>
      <c r="D36" s="131">
        <v>0</v>
      </c>
      <c r="E36" s="131">
        <v>25.46</v>
      </c>
      <c r="F36" s="131">
        <v>25.46</v>
      </c>
      <c r="G36" s="131">
        <v>25.46</v>
      </c>
      <c r="H36" s="131">
        <v>25.46</v>
      </c>
      <c r="I36" s="131">
        <v>25.46</v>
      </c>
      <c r="J36" s="131">
        <v>25.46</v>
      </c>
      <c r="K36" s="131">
        <v>25.46</v>
      </c>
      <c r="L36" s="131">
        <v>25.46</v>
      </c>
      <c r="M36" s="131">
        <v>25.46</v>
      </c>
      <c r="N36" s="131">
        <v>25.46</v>
      </c>
      <c r="O36" s="131">
        <v>25.46</v>
      </c>
      <c r="P36" s="131">
        <v>25.46</v>
      </c>
      <c r="Q36" s="131">
        <v>25.46</v>
      </c>
      <c r="R36" s="131">
        <v>25.46</v>
      </c>
      <c r="S36" s="131">
        <v>25.46</v>
      </c>
      <c r="T36" s="131">
        <v>25.46</v>
      </c>
      <c r="U36" s="131">
        <v>25.46</v>
      </c>
      <c r="V36" s="131">
        <v>25.46</v>
      </c>
      <c r="W36" s="131">
        <v>25.46</v>
      </c>
      <c r="X36" s="131">
        <v>25.46</v>
      </c>
      <c r="Y36" s="131">
        <v>25.46</v>
      </c>
      <c r="Z36" s="131">
        <v>19.094999999999999</v>
      </c>
      <c r="AA36" s="131">
        <v>12.73</v>
      </c>
      <c r="AB36" s="131">
        <v>0</v>
      </c>
      <c r="AC36" s="131">
        <v>0</v>
      </c>
      <c r="AD36" s="131">
        <v>0</v>
      </c>
      <c r="AE36" s="131">
        <v>0</v>
      </c>
      <c r="AF36" s="131">
        <v>0</v>
      </c>
      <c r="AH36" t="s">
        <v>866</v>
      </c>
    </row>
    <row r="37" spans="1:34" x14ac:dyDescent="0.75">
      <c r="B37" s="134" t="s">
        <v>876</v>
      </c>
      <c r="C37" s="131">
        <v>0</v>
      </c>
      <c r="D37" s="131">
        <v>0</v>
      </c>
      <c r="E37" s="131">
        <v>0</v>
      </c>
      <c r="F37" s="131">
        <v>0</v>
      </c>
      <c r="G37" s="131">
        <v>0</v>
      </c>
      <c r="H37" s="131">
        <v>0</v>
      </c>
      <c r="I37" s="131">
        <v>0</v>
      </c>
      <c r="J37" s="131">
        <v>0</v>
      </c>
      <c r="K37" s="131">
        <v>0</v>
      </c>
      <c r="L37" s="131">
        <v>0</v>
      </c>
      <c r="M37" s="131">
        <v>0</v>
      </c>
      <c r="N37" s="131">
        <v>0</v>
      </c>
      <c r="O37" s="131">
        <v>0</v>
      </c>
      <c r="P37" s="131">
        <v>0</v>
      </c>
      <c r="Q37" s="131">
        <v>0</v>
      </c>
      <c r="R37" s="131">
        <v>0</v>
      </c>
      <c r="S37" s="131">
        <v>0</v>
      </c>
      <c r="T37" s="131">
        <v>0</v>
      </c>
      <c r="U37" s="131">
        <v>0</v>
      </c>
      <c r="V37" s="131">
        <v>0</v>
      </c>
      <c r="W37" s="131">
        <v>0</v>
      </c>
      <c r="X37" s="131">
        <v>0</v>
      </c>
      <c r="Y37" s="131">
        <v>0</v>
      </c>
      <c r="Z37" s="131">
        <v>0</v>
      </c>
      <c r="AA37" s="131">
        <v>0</v>
      </c>
      <c r="AB37" s="131">
        <v>0</v>
      </c>
      <c r="AC37" s="131">
        <v>0</v>
      </c>
      <c r="AD37" s="131">
        <v>0</v>
      </c>
      <c r="AE37" s="131">
        <v>0</v>
      </c>
      <c r="AF37" s="131">
        <v>0</v>
      </c>
    </row>
    <row r="38" spans="1:34" x14ac:dyDescent="0.75">
      <c r="B38" s="134" t="s">
        <v>877</v>
      </c>
      <c r="C38" s="131">
        <v>0</v>
      </c>
      <c r="D38" s="131">
        <v>0</v>
      </c>
      <c r="E38" s="131">
        <v>0</v>
      </c>
      <c r="F38" s="131">
        <v>0</v>
      </c>
      <c r="G38" s="131">
        <v>0</v>
      </c>
      <c r="H38" s="131">
        <v>0</v>
      </c>
      <c r="I38" s="131">
        <v>0</v>
      </c>
      <c r="J38" s="131">
        <v>0</v>
      </c>
      <c r="K38" s="131">
        <v>0</v>
      </c>
      <c r="L38" s="131">
        <v>0</v>
      </c>
      <c r="M38" s="131">
        <v>0</v>
      </c>
      <c r="N38" s="131">
        <v>0</v>
      </c>
      <c r="O38" s="131">
        <v>0</v>
      </c>
      <c r="P38" s="131">
        <v>0</v>
      </c>
      <c r="Q38" s="131">
        <v>0</v>
      </c>
      <c r="R38" s="131">
        <v>0</v>
      </c>
      <c r="S38" s="131">
        <v>0</v>
      </c>
      <c r="T38" s="131">
        <v>0</v>
      </c>
      <c r="U38" s="131">
        <v>0</v>
      </c>
      <c r="V38" s="131">
        <v>0</v>
      </c>
      <c r="W38" s="131">
        <v>0</v>
      </c>
      <c r="X38" s="131">
        <v>0</v>
      </c>
      <c r="Y38" s="131">
        <v>0</v>
      </c>
      <c r="Z38" s="131">
        <v>0</v>
      </c>
      <c r="AA38" s="131">
        <v>0</v>
      </c>
      <c r="AB38" s="131">
        <v>0</v>
      </c>
      <c r="AC38" s="131">
        <v>0</v>
      </c>
      <c r="AD38" s="131">
        <v>0</v>
      </c>
      <c r="AE38" s="131">
        <v>0</v>
      </c>
      <c r="AF38" s="131">
        <v>0</v>
      </c>
    </row>
    <row r="39" spans="1:34" x14ac:dyDescent="0.75">
      <c r="B39" s="134" t="s">
        <v>878</v>
      </c>
      <c r="C39" s="131">
        <v>0</v>
      </c>
      <c r="D39" s="131">
        <v>0</v>
      </c>
      <c r="E39" s="131">
        <v>0</v>
      </c>
      <c r="F39" s="131">
        <v>0</v>
      </c>
      <c r="G39" s="131">
        <v>0</v>
      </c>
      <c r="H39" s="131">
        <v>0</v>
      </c>
      <c r="I39" s="131">
        <v>0</v>
      </c>
      <c r="J39" s="131">
        <v>0</v>
      </c>
      <c r="K39" s="131">
        <v>0</v>
      </c>
      <c r="L39" s="131">
        <v>0</v>
      </c>
      <c r="M39" s="131">
        <v>0</v>
      </c>
      <c r="N39" s="131">
        <v>0</v>
      </c>
      <c r="O39" s="131">
        <v>0</v>
      </c>
      <c r="P39" s="131">
        <v>0</v>
      </c>
      <c r="Q39" s="131">
        <v>0</v>
      </c>
      <c r="R39" s="131">
        <v>0</v>
      </c>
      <c r="S39" s="131">
        <v>0</v>
      </c>
      <c r="T39" s="131">
        <v>0</v>
      </c>
      <c r="U39" s="131">
        <v>0</v>
      </c>
      <c r="V39" s="131">
        <v>0</v>
      </c>
      <c r="W39" s="131">
        <v>0</v>
      </c>
      <c r="X39" s="131">
        <v>0</v>
      </c>
      <c r="Y39" s="131">
        <v>0</v>
      </c>
      <c r="Z39" s="131">
        <v>0</v>
      </c>
      <c r="AA39" s="131">
        <v>0</v>
      </c>
      <c r="AB39" s="131">
        <v>0</v>
      </c>
      <c r="AC39" s="131">
        <v>0</v>
      </c>
      <c r="AD39" s="131">
        <v>0</v>
      </c>
      <c r="AE39" s="131">
        <v>0</v>
      </c>
      <c r="AF39" s="131">
        <v>0</v>
      </c>
    </row>
    <row r="40" spans="1:34" x14ac:dyDescent="0.75">
      <c r="B40" s="134" t="s">
        <v>879</v>
      </c>
      <c r="C40" s="131">
        <v>0</v>
      </c>
      <c r="D40" s="131">
        <v>0</v>
      </c>
      <c r="E40" s="131">
        <v>0</v>
      </c>
      <c r="F40" s="131">
        <v>0</v>
      </c>
      <c r="G40" s="131">
        <v>0</v>
      </c>
      <c r="H40" s="131">
        <v>0</v>
      </c>
      <c r="I40" s="131">
        <v>0</v>
      </c>
      <c r="J40" s="131">
        <v>0</v>
      </c>
      <c r="K40" s="131">
        <v>0</v>
      </c>
      <c r="L40" s="131">
        <v>0</v>
      </c>
      <c r="M40" s="131">
        <v>0</v>
      </c>
      <c r="N40" s="131">
        <v>0</v>
      </c>
      <c r="O40" s="131">
        <v>0</v>
      </c>
      <c r="P40" s="131">
        <v>0</v>
      </c>
      <c r="Q40" s="131">
        <v>0</v>
      </c>
      <c r="R40" s="131">
        <v>0</v>
      </c>
      <c r="S40" s="131">
        <v>0</v>
      </c>
      <c r="T40" s="131">
        <v>0</v>
      </c>
      <c r="U40" s="131">
        <v>0</v>
      </c>
      <c r="V40" s="131">
        <v>0</v>
      </c>
      <c r="W40" s="131">
        <v>0</v>
      </c>
      <c r="X40" s="131">
        <v>0</v>
      </c>
      <c r="Y40" s="131">
        <v>0</v>
      </c>
      <c r="Z40" s="131">
        <v>0</v>
      </c>
      <c r="AA40" s="131">
        <v>0</v>
      </c>
      <c r="AB40" s="131">
        <v>0</v>
      </c>
      <c r="AC40" s="131">
        <v>0</v>
      </c>
      <c r="AD40" s="131">
        <v>0</v>
      </c>
      <c r="AE40" s="131">
        <v>0</v>
      </c>
      <c r="AF40" s="131">
        <v>0</v>
      </c>
    </row>
    <row r="41" spans="1:34" x14ac:dyDescent="0.75">
      <c r="B41" s="134" t="s">
        <v>880</v>
      </c>
      <c r="C41" s="131">
        <v>0</v>
      </c>
      <c r="D41" s="131">
        <v>0</v>
      </c>
      <c r="E41" s="131">
        <v>0</v>
      </c>
      <c r="F41" s="131">
        <v>0</v>
      </c>
      <c r="G41" s="131">
        <v>0</v>
      </c>
      <c r="H41" s="131">
        <v>0</v>
      </c>
      <c r="I41" s="131">
        <v>0</v>
      </c>
      <c r="J41" s="131">
        <v>0</v>
      </c>
      <c r="K41" s="131">
        <v>0</v>
      </c>
      <c r="L41" s="131">
        <v>0</v>
      </c>
      <c r="M41" s="131">
        <v>0</v>
      </c>
      <c r="N41" s="131">
        <v>0</v>
      </c>
      <c r="O41" s="131">
        <v>0</v>
      </c>
      <c r="P41" s="131">
        <v>0</v>
      </c>
      <c r="Q41" s="131">
        <v>0</v>
      </c>
      <c r="R41" s="131">
        <v>0</v>
      </c>
      <c r="S41" s="131">
        <v>0</v>
      </c>
      <c r="T41" s="131">
        <v>0</v>
      </c>
      <c r="U41" s="131">
        <v>0</v>
      </c>
      <c r="V41" s="131">
        <v>0</v>
      </c>
      <c r="W41" s="131">
        <v>0</v>
      </c>
      <c r="X41" s="131">
        <v>0</v>
      </c>
      <c r="Y41" s="131">
        <v>0</v>
      </c>
      <c r="Z41" s="131">
        <v>0</v>
      </c>
      <c r="AA41" s="131">
        <v>0</v>
      </c>
      <c r="AB41" s="131">
        <v>0</v>
      </c>
      <c r="AC41" s="131">
        <v>0</v>
      </c>
      <c r="AD41" s="131">
        <v>0</v>
      </c>
      <c r="AE41" s="131">
        <v>0</v>
      </c>
      <c r="AF41" s="131">
        <v>0</v>
      </c>
    </row>
    <row r="42" spans="1:34" x14ac:dyDescent="0.75">
      <c r="C42" s="130"/>
      <c r="D42" s="130"/>
      <c r="E42" s="130"/>
      <c r="F42" s="130"/>
      <c r="G42" s="130"/>
      <c r="H42" s="130"/>
      <c r="I42" s="130"/>
      <c r="J42" s="130"/>
      <c r="K42" s="130"/>
      <c r="L42" s="130"/>
      <c r="M42" s="130"/>
      <c r="N42" s="130"/>
      <c r="O42" s="130"/>
      <c r="P42" s="130"/>
      <c r="Q42" s="130"/>
      <c r="R42" s="130"/>
      <c r="S42" s="130"/>
      <c r="T42" s="130"/>
      <c r="U42" s="130"/>
      <c r="V42" s="130"/>
      <c r="W42" s="130"/>
      <c r="X42" s="130"/>
      <c r="Y42" s="130"/>
      <c r="Z42" s="130"/>
      <c r="AA42" s="130"/>
      <c r="AB42" s="130"/>
      <c r="AC42" s="130"/>
      <c r="AD42" s="130"/>
      <c r="AE42" s="130"/>
      <c r="AF42" s="130"/>
    </row>
    <row r="43" spans="1:34" x14ac:dyDescent="0.75">
      <c r="A43" s="1" t="s">
        <v>882</v>
      </c>
      <c r="B43" s="134" t="s">
        <v>883</v>
      </c>
    </row>
    <row r="44" spans="1:34" x14ac:dyDescent="0.75">
      <c r="B44" s="134" t="s">
        <v>884</v>
      </c>
    </row>
    <row r="45" spans="1:34" x14ac:dyDescent="0.75">
      <c r="B45" s="134" t="s">
        <v>885</v>
      </c>
    </row>
    <row r="46" spans="1:34" x14ac:dyDescent="0.75">
      <c r="B46" s="134" t="s">
        <v>886</v>
      </c>
    </row>
  </sheetData>
  <mergeCells count="2">
    <mergeCell ref="B3:B4"/>
    <mergeCell ref="B6:B8"/>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169078-8F1F-4118-A8E7-AA66AE7B4C2E}">
  <sheetPr>
    <tabColor rgb="FFF6A01A"/>
  </sheetPr>
  <dimension ref="A1:DD702"/>
  <sheetViews>
    <sheetView showGridLines="0" zoomScaleNormal="100" workbookViewId="0">
      <pane xSplit="5" ySplit="5" topLeftCell="F369" activePane="bottomRight" state="frozen"/>
      <selection pane="topRight" activeCell="T89" sqref="T89"/>
      <selection pane="bottomLeft" activeCell="T89" sqref="T89"/>
      <selection pane="bottomRight" activeCell="P391" sqref="P391"/>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customWidth="1"/>
    <col min="10" max="10" width="19.40625" style="137" customWidth="1"/>
    <col min="11" max="11" width="55" style="137" bestFit="1" customWidth="1"/>
    <col min="12" max="12" width="16.40625" style="137" customWidth="1"/>
    <col min="13" max="15" width="11.40625" style="137" customWidth="1"/>
    <col min="16" max="17" width="12.40625" style="137" customWidth="1"/>
    <col min="18" max="20" width="11.40625" style="137" customWidth="1"/>
    <col min="21" max="21" width="18.40625" style="137" customWidth="1"/>
    <col min="22" max="22" width="10.40625" style="137" bestFit="1" customWidth="1"/>
    <col min="23" max="24" width="11.40625" style="137" customWidth="1"/>
    <col min="25" max="25" width="10.40625" style="137" bestFit="1" customWidth="1"/>
    <col min="26" max="45" width="11.40625" style="137" customWidth="1"/>
    <col min="46" max="16384" width="9.40625" style="137"/>
  </cols>
  <sheetData>
    <row r="1" spans="1:108" ht="18" x14ac:dyDescent="0.8">
      <c r="A1" s="405" t="s">
        <v>1027</v>
      </c>
      <c r="B1" s="405"/>
      <c r="C1" s="405"/>
      <c r="D1" s="405"/>
      <c r="E1" s="405"/>
      <c r="F1" s="405"/>
      <c r="G1" s="405"/>
      <c r="H1" s="405"/>
      <c r="I1" s="405"/>
      <c r="J1" s="405"/>
      <c r="M1" s="138" t="s">
        <v>1028</v>
      </c>
    </row>
    <row r="2" spans="1:108"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row>
    <row r="3" spans="1:108" ht="14.25" customHeight="1" x14ac:dyDescent="0.75">
      <c r="A3"/>
      <c r="B3"/>
      <c r="C3"/>
      <c r="D3"/>
      <c r="E3"/>
      <c r="U3" s="141" t="s">
        <v>889</v>
      </c>
    </row>
    <row r="4" spans="1:108" ht="14.25" customHeight="1" x14ac:dyDescent="0.6">
      <c r="J4" s="142"/>
      <c r="U4" s="406" t="s">
        <v>890</v>
      </c>
    </row>
    <row r="5" spans="1:108" ht="14.25" customHeight="1" x14ac:dyDescent="0.6">
      <c r="U5" s="407"/>
    </row>
    <row r="7" spans="1:108" ht="14.25" customHeight="1" x14ac:dyDescent="0.75">
      <c r="B7" s="143" t="s">
        <v>891</v>
      </c>
      <c r="G7" s="381" t="s">
        <v>957</v>
      </c>
      <c r="H7" s="408"/>
      <c r="I7" s="408"/>
      <c r="J7" s="408"/>
      <c r="K7" s="408"/>
      <c r="L7" s="408"/>
      <c r="M7" s="408"/>
      <c r="N7" s="408"/>
      <c r="O7" s="408"/>
      <c r="P7" s="408"/>
      <c r="Q7" s="408"/>
      <c r="R7" s="408"/>
      <c r="S7" s="408"/>
      <c r="T7" s="408"/>
      <c r="U7" s="408"/>
      <c r="V7" s="408"/>
      <c r="W7" s="408"/>
      <c r="X7" s="408"/>
      <c r="Y7" s="408"/>
    </row>
    <row r="8" spans="1:108" ht="14.25" customHeight="1" thickBot="1" x14ac:dyDescent="0.75">
      <c r="G8" s="145"/>
      <c r="U8" s="146"/>
    </row>
    <row r="9" spans="1:108" ht="14.25" customHeight="1" thickBot="1" x14ac:dyDescent="0.9">
      <c r="A9"/>
      <c r="G9" s="145"/>
      <c r="H9" s="409" t="s">
        <v>893</v>
      </c>
      <c r="J9" s="411" t="s">
        <v>894</v>
      </c>
      <c r="K9" s="412"/>
      <c r="L9" s="413"/>
      <c r="M9" s="414">
        <v>2021</v>
      </c>
      <c r="N9" s="415"/>
      <c r="O9" s="415"/>
      <c r="P9" s="415"/>
      <c r="Q9" s="416"/>
      <c r="R9" s="417"/>
    </row>
    <row r="10" spans="1:108" ht="14.25" customHeight="1" thickBot="1" x14ac:dyDescent="0.75">
      <c r="G10" s="145"/>
      <c r="H10" s="410"/>
      <c r="J10" s="148" t="s">
        <v>895</v>
      </c>
      <c r="K10" s="273"/>
      <c r="L10" s="273"/>
      <c r="M10" s="273"/>
      <c r="N10" s="273"/>
      <c r="O10" s="273"/>
      <c r="P10" s="274"/>
      <c r="Q10" s="273"/>
      <c r="R10" s="275"/>
    </row>
    <row r="11" spans="1:108" ht="13.5" customHeight="1" thickBot="1" x14ac:dyDescent="0.9">
      <c r="G11" s="145"/>
      <c r="H11" s="410"/>
      <c r="J11" s="418" t="s">
        <v>1029</v>
      </c>
      <c r="K11" s="419"/>
      <c r="L11" s="419"/>
      <c r="M11" s="419"/>
      <c r="N11" s="419"/>
      <c r="O11" s="419"/>
      <c r="P11" s="419"/>
      <c r="Q11" s="419"/>
      <c r="R11" s="420"/>
      <c r="W11" s="276"/>
      <c r="X11" s="277"/>
      <c r="Y11" s="277"/>
      <c r="Z11" s="277"/>
      <c r="AA11" s="277"/>
    </row>
    <row r="12" spans="1:108" ht="13.5" customHeight="1" thickBot="1" x14ac:dyDescent="0.9">
      <c r="G12" s="145"/>
      <c r="H12" s="410"/>
      <c r="J12" s="421" t="s">
        <v>1030</v>
      </c>
      <c r="K12" s="422"/>
      <c r="L12" s="422"/>
      <c r="M12" s="422"/>
      <c r="N12" s="422"/>
      <c r="O12" s="422"/>
      <c r="P12" s="422"/>
      <c r="Q12" s="422"/>
      <c r="R12" s="423"/>
      <c r="W12" s="276"/>
      <c r="X12" s="277"/>
      <c r="Y12" s="277"/>
      <c r="Z12" s="277"/>
      <c r="AA12" s="277"/>
    </row>
    <row r="13" spans="1:108" ht="13.5" customHeight="1" thickBot="1" x14ac:dyDescent="0.9">
      <c r="G13" s="145"/>
      <c r="H13" s="410"/>
      <c r="J13" s="421" t="s">
        <v>1031</v>
      </c>
      <c r="K13" s="422"/>
      <c r="L13" s="422"/>
      <c r="M13" s="422"/>
      <c r="N13" s="422"/>
      <c r="O13" s="422"/>
      <c r="P13" s="422"/>
      <c r="Q13" s="422"/>
      <c r="R13" s="423"/>
      <c r="W13" s="276"/>
      <c r="X13" s="277"/>
      <c r="Y13" s="277"/>
      <c r="Z13" s="277"/>
      <c r="AA13" s="277"/>
    </row>
    <row r="14" spans="1:108" ht="13.5" customHeight="1" thickBot="1" x14ac:dyDescent="0.9">
      <c r="G14" s="145"/>
      <c r="H14" s="410"/>
      <c r="J14" s="421" t="s">
        <v>1032</v>
      </c>
      <c r="K14" s="422"/>
      <c r="L14" s="422"/>
      <c r="M14" s="422"/>
      <c r="N14" s="422"/>
      <c r="O14" s="422"/>
      <c r="P14" s="422"/>
      <c r="Q14" s="422"/>
      <c r="R14" s="423"/>
      <c r="W14" s="277"/>
      <c r="X14" s="277"/>
      <c r="Y14" s="277"/>
      <c r="Z14" s="277"/>
      <c r="AA14" s="277"/>
    </row>
    <row r="15" spans="1:108" ht="14.25" customHeight="1" thickBot="1" x14ac:dyDescent="0.9">
      <c r="G15" s="145"/>
      <c r="H15" s="410"/>
      <c r="J15" s="424" t="s">
        <v>1033</v>
      </c>
      <c r="K15" s="425"/>
      <c r="L15" s="425"/>
      <c r="M15" s="425"/>
      <c r="N15" s="425"/>
      <c r="O15" s="425"/>
      <c r="P15" s="425"/>
      <c r="Q15" s="425"/>
      <c r="R15" s="426"/>
      <c r="W15" s="277"/>
      <c r="X15" s="277"/>
      <c r="Y15" s="277"/>
      <c r="Z15" s="277"/>
      <c r="AA15" s="277"/>
    </row>
    <row r="16" spans="1:108" ht="14.25" customHeight="1" thickTop="1" x14ac:dyDescent="0.75">
      <c r="G16" s="145"/>
      <c r="H16" s="410"/>
      <c r="J16" s="427" t="s">
        <v>1034</v>
      </c>
      <c r="K16" s="428"/>
      <c r="L16" s="428"/>
      <c r="M16" s="428"/>
      <c r="N16" s="428"/>
      <c r="O16" s="428"/>
      <c r="P16" s="428"/>
      <c r="Q16" s="428"/>
      <c r="R16" s="429"/>
      <c r="W16" s="277"/>
      <c r="X16" s="277"/>
      <c r="Y16" s="277"/>
      <c r="Z16" s="277"/>
      <c r="AA16" s="277"/>
    </row>
    <row r="17" spans="7:27" ht="14.25" customHeight="1" x14ac:dyDescent="0.75">
      <c r="G17" s="145"/>
      <c r="H17" s="410"/>
      <c r="J17" s="430"/>
      <c r="K17" s="431"/>
      <c r="L17" s="431"/>
      <c r="M17" s="431"/>
      <c r="N17" s="431"/>
      <c r="O17" s="431"/>
      <c r="P17" s="431"/>
      <c r="Q17" s="431"/>
      <c r="R17" s="432"/>
      <c r="W17" s="277"/>
      <c r="X17" s="277"/>
      <c r="Y17" s="277"/>
      <c r="Z17" s="277"/>
      <c r="AA17" s="277"/>
    </row>
    <row r="18" spans="7:27" ht="14.25" customHeight="1" thickBot="1" x14ac:dyDescent="0.9">
      <c r="G18" s="145"/>
      <c r="H18" s="410"/>
      <c r="J18" s="433"/>
      <c r="K18" s="434"/>
      <c r="L18" s="434"/>
      <c r="M18" s="434"/>
      <c r="N18" s="434"/>
      <c r="O18" s="434"/>
      <c r="P18" s="434"/>
      <c r="Q18" s="434"/>
      <c r="R18" s="435"/>
      <c r="W18" s="277"/>
      <c r="X18" s="277"/>
      <c r="Y18" s="277"/>
      <c r="Z18" s="277"/>
      <c r="AA18" s="277"/>
    </row>
    <row r="19" spans="7:27" ht="24" customHeight="1" thickTop="1" thickBot="1" x14ac:dyDescent="0.9">
      <c r="G19" s="145"/>
      <c r="H19" s="410"/>
      <c r="J19" s="436">
        <v>118918</v>
      </c>
      <c r="K19" s="437"/>
      <c r="L19" s="437"/>
      <c r="M19" s="437"/>
      <c r="N19" s="437"/>
      <c r="O19" s="437"/>
      <c r="P19" s="437"/>
      <c r="Q19" s="437"/>
      <c r="R19" s="438"/>
      <c r="W19" s="277"/>
      <c r="X19" s="277"/>
      <c r="Y19" s="277"/>
      <c r="Z19" s="277"/>
      <c r="AA19" s="277"/>
    </row>
    <row r="20" spans="7:27" ht="14.25" customHeight="1" thickTop="1" x14ac:dyDescent="0.75">
      <c r="G20" s="145"/>
      <c r="H20" s="410"/>
      <c r="J20" s="278"/>
      <c r="K20" s="279"/>
      <c r="L20" s="280"/>
      <c r="M20" s="439" t="s">
        <v>1035</v>
      </c>
      <c r="N20" s="440"/>
      <c r="O20" s="440"/>
      <c r="P20" s="440"/>
      <c r="Q20" s="440"/>
      <c r="R20" s="441"/>
      <c r="V20" s="281"/>
      <c r="W20" s="277"/>
      <c r="X20" s="277"/>
      <c r="Y20" s="277"/>
      <c r="Z20" s="277"/>
      <c r="AA20" s="277"/>
    </row>
    <row r="21" spans="7:27" ht="14.25" customHeight="1" x14ac:dyDescent="0.75">
      <c r="G21" s="145"/>
      <c r="H21" s="410"/>
      <c r="J21" s="282"/>
      <c r="M21" s="442"/>
      <c r="N21" s="443"/>
      <c r="O21" s="443"/>
      <c r="P21" s="443"/>
      <c r="Q21" s="443"/>
      <c r="R21" s="444"/>
      <c r="S21"/>
      <c r="V21" s="281"/>
      <c r="W21" s="277"/>
      <c r="X21" s="277"/>
      <c r="Y21" s="277"/>
      <c r="Z21" s="277"/>
      <c r="AA21" s="277"/>
    </row>
    <row r="22" spans="7:27" ht="14.25" customHeight="1" x14ac:dyDescent="0.75">
      <c r="G22" s="145"/>
      <c r="H22" s="410"/>
      <c r="J22" s="282"/>
      <c r="M22" s="442"/>
      <c r="N22" s="443"/>
      <c r="O22" s="443"/>
      <c r="P22" s="443"/>
      <c r="Q22" s="443"/>
      <c r="R22" s="444"/>
      <c r="S22"/>
      <c r="V22" s="281"/>
      <c r="W22" s="277"/>
      <c r="X22" s="277"/>
      <c r="Y22" s="277"/>
      <c r="Z22" s="277"/>
      <c r="AA22" s="277"/>
    </row>
    <row r="23" spans="7:27" ht="14.25" customHeight="1" x14ac:dyDescent="0.75">
      <c r="G23" s="145"/>
      <c r="H23" s="410"/>
      <c r="J23" s="282"/>
      <c r="M23" s="442"/>
      <c r="N23" s="443"/>
      <c r="O23" s="443"/>
      <c r="P23" s="443"/>
      <c r="Q23" s="443"/>
      <c r="R23" s="444"/>
      <c r="S23"/>
      <c r="V23" s="281"/>
      <c r="W23" s="277"/>
      <c r="X23" s="277"/>
      <c r="Y23" s="277"/>
      <c r="Z23" s="277"/>
      <c r="AA23" s="277"/>
    </row>
    <row r="24" spans="7:27" ht="14.25" customHeight="1" thickBot="1" x14ac:dyDescent="0.9">
      <c r="G24" s="145"/>
      <c r="H24" s="410"/>
      <c r="J24" s="284"/>
      <c r="K24" s="285"/>
      <c r="M24" s="445"/>
      <c r="N24" s="446"/>
      <c r="O24" s="446"/>
      <c r="P24" s="446"/>
      <c r="Q24" s="446"/>
      <c r="R24" s="447"/>
      <c r="S24"/>
      <c r="U24" s="277"/>
      <c r="V24" s="281"/>
      <c r="W24" s="277"/>
      <c r="X24" s="277"/>
      <c r="Y24" s="277"/>
      <c r="Z24" s="277"/>
      <c r="AA24" s="277"/>
    </row>
    <row r="25" spans="7:27" ht="14.25" customHeight="1" thickBot="1" x14ac:dyDescent="0.9">
      <c r="G25" s="145"/>
      <c r="H25" s="272"/>
      <c r="M25" s="283"/>
      <c r="N25" s="283"/>
      <c r="O25" s="283"/>
      <c r="P25" s="283"/>
      <c r="Q25" s="283"/>
      <c r="R25" s="283"/>
      <c r="S25"/>
      <c r="U25" s="277"/>
      <c r="V25" s="281"/>
      <c r="W25" s="277"/>
      <c r="X25" s="277"/>
      <c r="Y25" s="277"/>
      <c r="Z25" s="277"/>
      <c r="AA25" s="277"/>
    </row>
    <row r="26" spans="7:27" ht="14.25" customHeight="1" thickBot="1" x14ac:dyDescent="0.9">
      <c r="G26" s="145"/>
      <c r="H26" s="272"/>
      <c r="J26" s="388" t="s">
        <v>897</v>
      </c>
      <c r="K26" s="152" t="s">
        <v>898</v>
      </c>
      <c r="L26" s="152" t="s">
        <v>899</v>
      </c>
      <c r="M26" s="152" t="s">
        <v>900</v>
      </c>
      <c r="N26" s="152" t="s">
        <v>901</v>
      </c>
      <c r="O26" s="152" t="s">
        <v>902</v>
      </c>
      <c r="P26" s="283"/>
      <c r="Q26" s="283"/>
      <c r="R26" s="283"/>
      <c r="S26"/>
      <c r="U26" s="277"/>
      <c r="V26" s="281"/>
      <c r="W26" s="277"/>
      <c r="X26" s="277"/>
      <c r="Y26" s="277"/>
      <c r="Z26" s="277"/>
      <c r="AA26" s="277"/>
    </row>
    <row r="27" spans="7:27" ht="14.25" customHeight="1" x14ac:dyDescent="0.75">
      <c r="G27" s="145"/>
      <c r="H27" s="272"/>
      <c r="J27" s="388"/>
      <c r="K27" s="153" t="s">
        <v>1036</v>
      </c>
      <c r="L27" s="153" t="s">
        <v>1037</v>
      </c>
      <c r="M27" s="153" t="s">
        <v>908</v>
      </c>
      <c r="N27" s="153" t="s">
        <v>909</v>
      </c>
      <c r="O27" s="286" t="s">
        <v>910</v>
      </c>
      <c r="P27" s="283"/>
      <c r="Q27" s="283"/>
      <c r="R27" s="283"/>
      <c r="S27"/>
      <c r="U27" s="277"/>
      <c r="V27" s="281"/>
      <c r="W27" s="277"/>
      <c r="X27" s="277"/>
      <c r="Y27" s="277"/>
      <c r="Z27" s="277"/>
      <c r="AA27" s="277"/>
    </row>
    <row r="28" spans="7:27" ht="14.25" customHeight="1" x14ac:dyDescent="0.75">
      <c r="G28" s="145"/>
      <c r="H28" s="272"/>
      <c r="J28" s="388"/>
      <c r="K28" s="156" t="s">
        <v>1038</v>
      </c>
      <c r="L28" s="156" t="s">
        <v>1037</v>
      </c>
      <c r="M28" s="156" t="s">
        <v>913</v>
      </c>
      <c r="N28" s="156" t="s">
        <v>909</v>
      </c>
      <c r="O28" s="287" t="s">
        <v>910</v>
      </c>
      <c r="P28" s="283"/>
      <c r="Q28" s="283"/>
      <c r="R28" s="283"/>
      <c r="S28"/>
      <c r="U28" s="277"/>
      <c r="V28" s="281"/>
      <c r="W28" s="277"/>
      <c r="X28" s="277"/>
      <c r="Y28" s="277"/>
      <c r="Z28" s="277"/>
      <c r="AA28" s="277"/>
    </row>
    <row r="29" spans="7:27" ht="14.25" customHeight="1" x14ac:dyDescent="0.75">
      <c r="G29" s="145"/>
      <c r="H29" s="272"/>
      <c r="J29" s="388"/>
      <c r="K29" s="158" t="s">
        <v>1039</v>
      </c>
      <c r="L29" s="158" t="s">
        <v>1037</v>
      </c>
      <c r="M29" s="158" t="s">
        <v>917</v>
      </c>
      <c r="N29" s="158" t="s">
        <v>909</v>
      </c>
      <c r="O29" s="288" t="s">
        <v>910</v>
      </c>
      <c r="P29" s="283"/>
      <c r="Q29" s="283"/>
      <c r="R29" s="283"/>
      <c r="S29"/>
      <c r="U29" s="277"/>
      <c r="V29" s="281"/>
      <c r="W29" s="277"/>
      <c r="X29" s="277"/>
      <c r="Y29" s="277"/>
      <c r="Z29" s="277"/>
      <c r="AA29" s="277"/>
    </row>
    <row r="30" spans="7:27" ht="14.25" customHeight="1" x14ac:dyDescent="0.75">
      <c r="G30" s="145"/>
      <c r="H30" s="272"/>
      <c r="J30" s="388"/>
      <c r="K30" s="156" t="s">
        <v>1040</v>
      </c>
      <c r="L30" s="156" t="s">
        <v>1037</v>
      </c>
      <c r="M30" s="156" t="s">
        <v>920</v>
      </c>
      <c r="N30" s="156" t="s">
        <v>909</v>
      </c>
      <c r="O30" s="287" t="s">
        <v>910</v>
      </c>
      <c r="P30" s="283"/>
      <c r="Q30" s="283"/>
      <c r="R30" s="283"/>
      <c r="S30"/>
      <c r="U30" s="277"/>
      <c r="V30" s="281"/>
      <c r="W30" s="277"/>
      <c r="X30" s="277"/>
      <c r="Y30" s="277"/>
      <c r="Z30" s="277"/>
      <c r="AA30" s="277"/>
    </row>
    <row r="31" spans="7:27" ht="14.25" customHeight="1" x14ac:dyDescent="0.75">
      <c r="G31" s="145"/>
      <c r="H31" s="272"/>
      <c r="J31" s="388"/>
      <c r="K31" s="158" t="s">
        <v>1041</v>
      </c>
      <c r="L31" s="158" t="s">
        <v>1037</v>
      </c>
      <c r="M31" s="158" t="s">
        <v>923</v>
      </c>
      <c r="N31" s="158" t="s">
        <v>909</v>
      </c>
      <c r="O31" s="288" t="s">
        <v>910</v>
      </c>
      <c r="P31" s="283"/>
      <c r="Q31" s="283"/>
      <c r="R31" s="283"/>
      <c r="S31"/>
      <c r="U31" s="277"/>
      <c r="V31" s="281"/>
      <c r="W31" s="277"/>
      <c r="X31" s="277"/>
      <c r="Y31" s="277"/>
      <c r="Z31" s="277"/>
      <c r="AA31" s="277"/>
    </row>
    <row r="32" spans="7:27" ht="14.25" customHeight="1" x14ac:dyDescent="0.75">
      <c r="G32" s="145"/>
      <c r="H32" s="272"/>
      <c r="J32" s="388"/>
      <c r="K32" s="160" t="s">
        <v>1042</v>
      </c>
      <c r="L32" s="160" t="s">
        <v>1037</v>
      </c>
      <c r="M32" s="160" t="s">
        <v>926</v>
      </c>
      <c r="N32" s="160" t="s">
        <v>909</v>
      </c>
      <c r="O32" s="289" t="s">
        <v>910</v>
      </c>
      <c r="P32" s="283"/>
      <c r="Q32" s="283"/>
      <c r="R32" s="283"/>
      <c r="S32"/>
      <c r="U32" s="277"/>
      <c r="V32" s="281"/>
      <c r="W32" s="277"/>
      <c r="X32" s="277"/>
      <c r="Y32" s="277"/>
      <c r="Z32" s="277"/>
      <c r="AA32" s="277"/>
    </row>
    <row r="33" spans="6:27" ht="14.25" customHeight="1" x14ac:dyDescent="0.75">
      <c r="G33" s="145"/>
      <c r="H33" s="272"/>
      <c r="J33" s="388"/>
      <c r="K33" s="158" t="s">
        <v>1043</v>
      </c>
      <c r="L33" s="158" t="s">
        <v>1037</v>
      </c>
      <c r="M33" s="158" t="s">
        <v>929</v>
      </c>
      <c r="N33" s="158" t="s">
        <v>909</v>
      </c>
      <c r="O33" s="288" t="s">
        <v>910</v>
      </c>
      <c r="P33" s="283"/>
      <c r="Q33" s="283"/>
      <c r="R33" s="283"/>
      <c r="S33"/>
      <c r="U33" s="277"/>
      <c r="V33" s="281"/>
      <c r="W33" s="277"/>
      <c r="X33" s="277"/>
      <c r="Y33" s="277"/>
      <c r="Z33" s="277"/>
      <c r="AA33" s="277"/>
    </row>
    <row r="34" spans="6:27" ht="14.25" customHeight="1" x14ac:dyDescent="0.75">
      <c r="G34" s="145"/>
      <c r="H34" s="272"/>
      <c r="J34" s="388"/>
      <c r="K34" s="156" t="s">
        <v>1044</v>
      </c>
      <c r="L34" s="156" t="s">
        <v>1037</v>
      </c>
      <c r="M34" s="156" t="s">
        <v>933</v>
      </c>
      <c r="N34" s="156" t="s">
        <v>909</v>
      </c>
      <c r="O34" s="287" t="s">
        <v>910</v>
      </c>
      <c r="P34" s="283"/>
      <c r="Q34" s="283"/>
      <c r="R34" s="283"/>
      <c r="S34"/>
      <c r="U34" s="277"/>
      <c r="V34" s="281"/>
      <c r="W34" s="277"/>
      <c r="X34" s="277"/>
      <c r="Y34" s="277"/>
      <c r="Z34" s="277"/>
      <c r="AA34" s="277"/>
    </row>
    <row r="35" spans="6:27" ht="14.25" customHeight="1" x14ac:dyDescent="0.75">
      <c r="G35" s="145"/>
      <c r="H35" s="272"/>
      <c r="J35" s="388"/>
      <c r="K35" s="158" t="s">
        <v>1045</v>
      </c>
      <c r="L35" s="158" t="s">
        <v>1037</v>
      </c>
      <c r="M35" s="158" t="s">
        <v>937</v>
      </c>
      <c r="N35" s="158" t="s">
        <v>909</v>
      </c>
      <c r="O35" s="288" t="s">
        <v>910</v>
      </c>
      <c r="P35" s="283"/>
      <c r="Q35" s="283"/>
      <c r="R35" s="283"/>
      <c r="S35"/>
      <c r="U35" s="277"/>
      <c r="V35" s="281"/>
      <c r="W35" s="277"/>
      <c r="X35" s="277"/>
      <c r="Y35" s="277"/>
      <c r="Z35" s="277"/>
      <c r="AA35" s="277"/>
    </row>
    <row r="36" spans="6:27" ht="14.25" customHeight="1" thickBot="1" x14ac:dyDescent="0.9">
      <c r="G36" s="145"/>
      <c r="H36" s="272"/>
      <c r="J36" s="388"/>
      <c r="K36" s="162" t="s">
        <v>1046</v>
      </c>
      <c r="L36" s="162" t="s">
        <v>1037</v>
      </c>
      <c r="M36" s="162" t="s">
        <v>941</v>
      </c>
      <c r="N36" s="162" t="s">
        <v>909</v>
      </c>
      <c r="O36" s="290" t="s">
        <v>910</v>
      </c>
      <c r="P36" s="283"/>
      <c r="Q36" s="283"/>
      <c r="R36" s="283"/>
      <c r="S36"/>
      <c r="U36" s="277"/>
      <c r="V36" s="281"/>
      <c r="W36" s="277"/>
      <c r="X36" s="277"/>
      <c r="Y36" s="277"/>
      <c r="Z36" s="277"/>
      <c r="AA36" s="277"/>
    </row>
    <row r="37" spans="6:27" ht="14.25" customHeight="1" thickBot="1" x14ac:dyDescent="0.9">
      <c r="G37" s="145"/>
      <c r="H37"/>
      <c r="J37"/>
      <c r="K37"/>
      <c r="L37" s="291"/>
      <c r="M37"/>
      <c r="R37" s="281"/>
      <c r="S37" s="281"/>
      <c r="T37" s="281"/>
      <c r="U37" s="277"/>
      <c r="V37" s="281"/>
      <c r="W37" s="277"/>
      <c r="X37" s="277"/>
      <c r="Y37" s="277"/>
      <c r="Z37" s="277"/>
      <c r="AA37" s="277"/>
    </row>
    <row r="38" spans="6:27" ht="14.25" customHeight="1" x14ac:dyDescent="0.75">
      <c r="G38" s="145"/>
      <c r="H38" s="392" t="s">
        <v>945</v>
      </c>
      <c r="J38" s="394" t="s">
        <v>946</v>
      </c>
      <c r="K38" s="395"/>
      <c r="L38" s="395"/>
      <c r="M38" s="395"/>
      <c r="N38" s="395"/>
      <c r="O38" s="396"/>
      <c r="U38" s="277"/>
      <c r="W38" s="277"/>
      <c r="X38" s="277"/>
      <c r="Y38" s="277"/>
      <c r="Z38" s="277"/>
      <c r="AA38" s="277"/>
    </row>
    <row r="39" spans="6:27" ht="14.25" customHeight="1" thickBot="1" x14ac:dyDescent="0.9">
      <c r="G39" s="145"/>
      <c r="H39" s="393"/>
      <c r="J39" s="397" t="s">
        <v>948</v>
      </c>
      <c r="K39" s="398"/>
      <c r="L39" s="398"/>
      <c r="M39" s="398"/>
      <c r="N39" s="398"/>
      <c r="O39" s="292">
        <v>20</v>
      </c>
      <c r="P39" s="293"/>
      <c r="Q39" s="137" t="s">
        <v>944</v>
      </c>
      <c r="S39" s="164" t="s">
        <v>1063</v>
      </c>
      <c r="U39" s="277"/>
    </row>
    <row r="40" spans="6:27" ht="14.25" customHeight="1" x14ac:dyDescent="0.75">
      <c r="G40" s="145"/>
      <c r="H40" s="393"/>
      <c r="J40" s="170" t="s">
        <v>949</v>
      </c>
      <c r="K40" s="171"/>
      <c r="L40" s="171"/>
      <c r="M40" s="171"/>
      <c r="N40" s="171"/>
      <c r="O40" s="172">
        <v>5</v>
      </c>
      <c r="Q40" s="137" t="s">
        <v>947</v>
      </c>
      <c r="S40" s="165">
        <v>20</v>
      </c>
      <c r="U40" s="277"/>
    </row>
    <row r="41" spans="6:27" ht="14.65" customHeight="1" thickBot="1" x14ac:dyDescent="0.75">
      <c r="F41" s="145"/>
      <c r="G41" s="145"/>
      <c r="H41" s="393"/>
      <c r="J41" s="294" t="s">
        <v>950</v>
      </c>
      <c r="K41" s="295"/>
      <c r="L41" s="295"/>
      <c r="M41" s="295"/>
      <c r="N41" s="295"/>
      <c r="O41" s="173">
        <v>0.02</v>
      </c>
      <c r="Z41" s="296"/>
      <c r="AA41" s="296"/>
    </row>
    <row r="42" spans="6:27" ht="15" customHeight="1" x14ac:dyDescent="0.6">
      <c r="F42" s="145"/>
      <c r="G42" s="145"/>
      <c r="H42" s="393"/>
      <c r="J42" s="297" t="s">
        <v>951</v>
      </c>
      <c r="K42" s="298"/>
      <c r="L42" s="298"/>
      <c r="M42" s="298"/>
      <c r="N42" s="298"/>
      <c r="O42" s="177">
        <v>1</v>
      </c>
    </row>
    <row r="43" spans="6:27" ht="15" customHeight="1" x14ac:dyDescent="0.75">
      <c r="G43" s="145"/>
      <c r="H43" s="393"/>
      <c r="J43" s="299" t="s">
        <v>172</v>
      </c>
      <c r="K43" s="300" t="s">
        <v>952</v>
      </c>
      <c r="L43" s="399" t="s">
        <v>953</v>
      </c>
      <c r="M43" s="402" t="s">
        <v>954</v>
      </c>
      <c r="O43"/>
    </row>
    <row r="44" spans="6:27" ht="15" customHeight="1" x14ac:dyDescent="0.75">
      <c r="G44" s="145"/>
      <c r="H44" s="393"/>
      <c r="J44" s="301" t="s">
        <v>955</v>
      </c>
      <c r="K44" s="147" t="s">
        <v>956</v>
      </c>
      <c r="L44" s="400"/>
      <c r="M44" s="403"/>
      <c r="O44"/>
    </row>
    <row r="45" spans="6:27" ht="15" customHeight="1" x14ac:dyDescent="0.75">
      <c r="G45" s="145"/>
      <c r="H45" s="393"/>
      <c r="J45" s="301"/>
      <c r="K45" s="147"/>
      <c r="L45" s="400"/>
      <c r="M45" s="403"/>
      <c r="O45"/>
    </row>
    <row r="46" spans="6:27" ht="15" customHeight="1" x14ac:dyDescent="0.75">
      <c r="G46" s="145"/>
      <c r="H46" s="393"/>
      <c r="J46" s="301"/>
      <c r="K46" s="147"/>
      <c r="L46" s="401"/>
      <c r="M46" s="404"/>
      <c r="O46"/>
    </row>
    <row r="47" spans="6:27" ht="14.25" customHeight="1" x14ac:dyDescent="0.6">
      <c r="G47" s="145"/>
      <c r="H47" s="393"/>
      <c r="J47" s="182">
        <v>0</v>
      </c>
      <c r="K47" s="183">
        <v>1</v>
      </c>
      <c r="L47" s="183">
        <v>0.8</v>
      </c>
      <c r="M47" s="302">
        <v>0.19999999999999996</v>
      </c>
      <c r="O47" s="187"/>
    </row>
    <row r="48" spans="6:27" ht="14.25" customHeight="1" x14ac:dyDescent="0.6">
      <c r="G48" s="145"/>
      <c r="H48" s="393"/>
      <c r="J48" s="185">
        <v>1</v>
      </c>
      <c r="K48" s="186">
        <v>0</v>
      </c>
      <c r="L48" s="186">
        <v>0.8</v>
      </c>
      <c r="M48" s="303">
        <v>0.19999999999999996</v>
      </c>
      <c r="O48" s="187"/>
    </row>
    <row r="49" spans="7:42" ht="14.25" customHeight="1" thickBot="1" x14ac:dyDescent="0.75">
      <c r="G49" s="145"/>
      <c r="H49" s="393"/>
      <c r="J49" s="188">
        <v>2</v>
      </c>
      <c r="K49" s="189">
        <v>0</v>
      </c>
      <c r="L49" s="189">
        <v>0.8</v>
      </c>
      <c r="M49" s="304">
        <v>0.19999999999999996</v>
      </c>
    </row>
    <row r="50" spans="7:42" ht="14.25" customHeight="1" x14ac:dyDescent="0.6">
      <c r="G50" s="145"/>
      <c r="H50" s="393"/>
      <c r="J50" s="305"/>
      <c r="K50" s="305"/>
      <c r="L50" s="305"/>
      <c r="M50" s="305"/>
      <c r="N50" s="187"/>
      <c r="O50" s="296"/>
    </row>
    <row r="51" spans="7:42" ht="14.25" customHeight="1" x14ac:dyDescent="0.6">
      <c r="G51" s="145"/>
      <c r="H51" s="393"/>
      <c r="M51" s="129">
        <v>2021</v>
      </c>
      <c r="N51" s="129">
        <v>2022</v>
      </c>
      <c r="O51" s="129">
        <v>2023</v>
      </c>
      <c r="P51" s="129">
        <v>2024</v>
      </c>
      <c r="Q51" s="129">
        <v>2025</v>
      </c>
      <c r="R51" s="129">
        <v>2026</v>
      </c>
      <c r="S51" s="129">
        <v>2027</v>
      </c>
      <c r="T51" s="129">
        <v>2028</v>
      </c>
      <c r="U51" s="129">
        <v>2029</v>
      </c>
      <c r="V51" s="129">
        <v>2030</v>
      </c>
      <c r="W51" s="129">
        <v>2031</v>
      </c>
      <c r="X51" s="129">
        <v>2032</v>
      </c>
      <c r="Y51" s="129">
        <v>2033</v>
      </c>
      <c r="Z51" s="129">
        <v>2034</v>
      </c>
      <c r="AA51" s="129">
        <v>2035</v>
      </c>
      <c r="AB51" s="129">
        <v>2036</v>
      </c>
      <c r="AC51" s="129">
        <v>2037</v>
      </c>
      <c r="AD51" s="129">
        <v>2038</v>
      </c>
      <c r="AE51" s="129">
        <v>2039</v>
      </c>
      <c r="AF51" s="129">
        <v>2040</v>
      </c>
      <c r="AG51" s="129">
        <v>2041</v>
      </c>
      <c r="AH51" s="129">
        <v>2042</v>
      </c>
      <c r="AI51" s="129">
        <v>2043</v>
      </c>
      <c r="AJ51" s="129">
        <v>2044</v>
      </c>
      <c r="AK51" s="129">
        <v>2045</v>
      </c>
      <c r="AL51" s="129">
        <v>2046</v>
      </c>
      <c r="AM51" s="129">
        <v>2047</v>
      </c>
      <c r="AN51" s="129">
        <v>2048</v>
      </c>
      <c r="AO51" s="129">
        <v>2049</v>
      </c>
      <c r="AP51" s="129">
        <v>2050</v>
      </c>
    </row>
    <row r="52" spans="7:42" ht="14.25" customHeight="1" x14ac:dyDescent="0.6">
      <c r="G52" s="145"/>
      <c r="H52" s="393"/>
      <c r="J52" s="388" t="s">
        <v>957</v>
      </c>
      <c r="K52" s="192" t="s">
        <v>958</v>
      </c>
      <c r="L52" s="192" t="s">
        <v>959</v>
      </c>
      <c r="M52" s="193">
        <v>2.7900000000000001E-2</v>
      </c>
      <c r="N52" s="193">
        <v>2.7199999999999998E-2</v>
      </c>
      <c r="O52" s="193">
        <v>2.53E-2</v>
      </c>
      <c r="P52" s="193">
        <v>2.5000000000000001E-2</v>
      </c>
      <c r="Q52" s="193">
        <v>2.5000000000000001E-2</v>
      </c>
      <c r="R52" s="193">
        <v>2.5000000000000001E-2</v>
      </c>
      <c r="S52" s="193">
        <v>2.5000000000000001E-2</v>
      </c>
      <c r="T52" s="193">
        <v>2.5000000000000001E-2</v>
      </c>
      <c r="U52" s="193">
        <v>2.5000000000000001E-2</v>
      </c>
      <c r="V52" s="193">
        <v>2.5000000000000001E-2</v>
      </c>
      <c r="W52" s="193">
        <v>2.5000000000000001E-2</v>
      </c>
      <c r="X52" s="193">
        <v>2.5000000000000001E-2</v>
      </c>
      <c r="Y52" s="193">
        <v>2.5000000000000001E-2</v>
      </c>
      <c r="Z52" s="193">
        <v>2.5000000000000001E-2</v>
      </c>
      <c r="AA52" s="193">
        <v>2.5000000000000001E-2</v>
      </c>
      <c r="AB52" s="193">
        <v>2.5000000000000001E-2</v>
      </c>
      <c r="AC52" s="193">
        <v>2.5000000000000001E-2</v>
      </c>
      <c r="AD52" s="193">
        <v>2.5000000000000001E-2</v>
      </c>
      <c r="AE52" s="193">
        <v>2.5000000000000001E-2</v>
      </c>
      <c r="AF52" s="193">
        <v>2.5000000000000001E-2</v>
      </c>
      <c r="AG52" s="193">
        <v>2.5000000000000001E-2</v>
      </c>
      <c r="AH52" s="193">
        <v>2.5000000000000001E-2</v>
      </c>
      <c r="AI52" s="193">
        <v>2.5000000000000001E-2</v>
      </c>
      <c r="AJ52" s="193">
        <v>2.5000000000000001E-2</v>
      </c>
      <c r="AK52" s="193">
        <v>2.5000000000000001E-2</v>
      </c>
      <c r="AL52" s="193">
        <v>2.5000000000000001E-2</v>
      </c>
      <c r="AM52" s="193">
        <v>2.5000000000000001E-2</v>
      </c>
      <c r="AN52" s="193">
        <v>2.5000000000000001E-2</v>
      </c>
      <c r="AO52" s="193">
        <v>2.5000000000000001E-2</v>
      </c>
      <c r="AP52" s="193">
        <v>2.5000000000000001E-2</v>
      </c>
    </row>
    <row r="53" spans="7:42" ht="14.25" customHeight="1" x14ac:dyDescent="0.6">
      <c r="G53" s="145"/>
      <c r="H53" s="393"/>
      <c r="J53" s="388"/>
      <c r="K53" s="192" t="s">
        <v>960</v>
      </c>
      <c r="L53" s="192" t="s">
        <v>961</v>
      </c>
      <c r="M53" s="193">
        <v>7.0000000000000007E-2</v>
      </c>
      <c r="N53" s="193">
        <v>7.0000000000000007E-2</v>
      </c>
      <c r="O53" s="193">
        <v>7.0000000000000007E-2</v>
      </c>
      <c r="P53" s="193">
        <v>7.0000000000000007E-2</v>
      </c>
      <c r="Q53" s="193">
        <v>7.0000000000000007E-2</v>
      </c>
      <c r="R53" s="193">
        <v>7.0000000000000007E-2</v>
      </c>
      <c r="S53" s="193">
        <v>7.0000000000000007E-2</v>
      </c>
      <c r="T53" s="193">
        <v>7.0000000000000007E-2</v>
      </c>
      <c r="U53" s="193">
        <v>7.0000000000000007E-2</v>
      </c>
      <c r="V53" s="193">
        <v>7.0000000000000007E-2</v>
      </c>
      <c r="W53" s="193">
        <v>7.0000000000000007E-2</v>
      </c>
      <c r="X53" s="193">
        <v>7.0000000000000007E-2</v>
      </c>
      <c r="Y53" s="193">
        <v>7.0000000000000007E-2</v>
      </c>
      <c r="Z53" s="193">
        <v>7.0000000000000007E-2</v>
      </c>
      <c r="AA53" s="193">
        <v>7.0000000000000007E-2</v>
      </c>
      <c r="AB53" s="193">
        <v>7.0000000000000007E-2</v>
      </c>
      <c r="AC53" s="193">
        <v>7.0000000000000007E-2</v>
      </c>
      <c r="AD53" s="193">
        <v>7.0000000000000007E-2</v>
      </c>
      <c r="AE53" s="193">
        <v>7.0000000000000007E-2</v>
      </c>
      <c r="AF53" s="193">
        <v>7.0000000000000007E-2</v>
      </c>
      <c r="AG53" s="193">
        <v>7.0000000000000007E-2</v>
      </c>
      <c r="AH53" s="193">
        <v>7.0000000000000007E-2</v>
      </c>
      <c r="AI53" s="193">
        <v>7.0000000000000007E-2</v>
      </c>
      <c r="AJ53" s="193">
        <v>7.0000000000000007E-2</v>
      </c>
      <c r="AK53" s="193">
        <v>7.0000000000000007E-2</v>
      </c>
      <c r="AL53" s="193">
        <v>7.0000000000000007E-2</v>
      </c>
      <c r="AM53" s="193">
        <v>7.0000000000000007E-2</v>
      </c>
      <c r="AN53" s="193">
        <v>7.0000000000000007E-2</v>
      </c>
      <c r="AO53" s="193">
        <v>7.0000000000000007E-2</v>
      </c>
      <c r="AP53" s="193">
        <v>7.0000000000000007E-2</v>
      </c>
    </row>
    <row r="54" spans="7:42" ht="14.25" customHeight="1" x14ac:dyDescent="0.6">
      <c r="G54" s="145"/>
      <c r="H54" s="393"/>
      <c r="J54" s="388"/>
      <c r="K54" s="192" t="s">
        <v>960</v>
      </c>
      <c r="L54" s="192" t="s">
        <v>962</v>
      </c>
      <c r="M54" s="193">
        <v>7.0000000000000007E-2</v>
      </c>
      <c r="N54" s="193">
        <v>7.0000000000000007E-2</v>
      </c>
      <c r="O54" s="193">
        <v>7.0000000000000007E-2</v>
      </c>
      <c r="P54" s="193">
        <v>7.0000000000000007E-2</v>
      </c>
      <c r="Q54" s="193">
        <v>7.0000000000000007E-2</v>
      </c>
      <c r="R54" s="193">
        <v>7.0000000000000007E-2</v>
      </c>
      <c r="S54" s="193">
        <v>7.0000000000000007E-2</v>
      </c>
      <c r="T54" s="193">
        <v>7.0000000000000007E-2</v>
      </c>
      <c r="U54" s="193">
        <v>7.0000000000000007E-2</v>
      </c>
      <c r="V54" s="193">
        <v>7.0000000000000007E-2</v>
      </c>
      <c r="W54" s="193">
        <v>7.0000000000000007E-2</v>
      </c>
      <c r="X54" s="193">
        <v>7.0000000000000007E-2</v>
      </c>
      <c r="Y54" s="193">
        <v>7.0000000000000007E-2</v>
      </c>
      <c r="Z54" s="193">
        <v>7.0000000000000007E-2</v>
      </c>
      <c r="AA54" s="193">
        <v>7.0000000000000007E-2</v>
      </c>
      <c r="AB54" s="193">
        <v>7.0000000000000007E-2</v>
      </c>
      <c r="AC54" s="193">
        <v>7.0000000000000007E-2</v>
      </c>
      <c r="AD54" s="193">
        <v>7.0000000000000007E-2</v>
      </c>
      <c r="AE54" s="193">
        <v>7.0000000000000007E-2</v>
      </c>
      <c r="AF54" s="193">
        <v>7.0000000000000007E-2</v>
      </c>
      <c r="AG54" s="193">
        <v>7.0000000000000007E-2</v>
      </c>
      <c r="AH54" s="193">
        <v>7.0000000000000007E-2</v>
      </c>
      <c r="AI54" s="193">
        <v>7.0000000000000007E-2</v>
      </c>
      <c r="AJ54" s="193">
        <v>7.0000000000000007E-2</v>
      </c>
      <c r="AK54" s="193">
        <v>7.0000000000000007E-2</v>
      </c>
      <c r="AL54" s="193">
        <v>7.0000000000000007E-2</v>
      </c>
      <c r="AM54" s="193">
        <v>7.0000000000000007E-2</v>
      </c>
      <c r="AN54" s="193">
        <v>7.0000000000000007E-2</v>
      </c>
      <c r="AO54" s="193">
        <v>7.0000000000000007E-2</v>
      </c>
      <c r="AP54" s="193">
        <v>7.0000000000000007E-2</v>
      </c>
    </row>
    <row r="55" spans="7:42" ht="14.25" customHeight="1" x14ac:dyDescent="0.6">
      <c r="G55" s="145"/>
      <c r="H55" s="393"/>
      <c r="J55" s="388"/>
      <c r="K55" s="192" t="s">
        <v>960</v>
      </c>
      <c r="L55" s="192" t="s">
        <v>963</v>
      </c>
      <c r="M55" s="193">
        <v>7.0000000000000007E-2</v>
      </c>
      <c r="N55" s="193">
        <v>7.0000000000000007E-2</v>
      </c>
      <c r="O55" s="193">
        <v>7.0000000000000007E-2</v>
      </c>
      <c r="P55" s="193">
        <v>7.0000000000000007E-2</v>
      </c>
      <c r="Q55" s="193">
        <v>7.0000000000000007E-2</v>
      </c>
      <c r="R55" s="193">
        <v>7.0000000000000007E-2</v>
      </c>
      <c r="S55" s="193">
        <v>7.0000000000000007E-2</v>
      </c>
      <c r="T55" s="193">
        <v>7.0000000000000007E-2</v>
      </c>
      <c r="U55" s="193">
        <v>7.0000000000000007E-2</v>
      </c>
      <c r="V55" s="193">
        <v>7.0000000000000007E-2</v>
      </c>
      <c r="W55" s="193">
        <v>7.0000000000000007E-2</v>
      </c>
      <c r="X55" s="193">
        <v>7.0000000000000007E-2</v>
      </c>
      <c r="Y55" s="193">
        <v>7.0000000000000007E-2</v>
      </c>
      <c r="Z55" s="193">
        <v>7.0000000000000007E-2</v>
      </c>
      <c r="AA55" s="193">
        <v>7.0000000000000007E-2</v>
      </c>
      <c r="AB55" s="193">
        <v>7.0000000000000007E-2</v>
      </c>
      <c r="AC55" s="193">
        <v>7.0000000000000007E-2</v>
      </c>
      <c r="AD55" s="193">
        <v>7.0000000000000007E-2</v>
      </c>
      <c r="AE55" s="193">
        <v>7.0000000000000007E-2</v>
      </c>
      <c r="AF55" s="193">
        <v>7.0000000000000007E-2</v>
      </c>
      <c r="AG55" s="193">
        <v>7.0000000000000007E-2</v>
      </c>
      <c r="AH55" s="193">
        <v>7.0000000000000007E-2</v>
      </c>
      <c r="AI55" s="193">
        <v>7.0000000000000007E-2</v>
      </c>
      <c r="AJ55" s="193">
        <v>7.0000000000000007E-2</v>
      </c>
      <c r="AK55" s="193">
        <v>7.0000000000000007E-2</v>
      </c>
      <c r="AL55" s="193">
        <v>7.0000000000000007E-2</v>
      </c>
      <c r="AM55" s="193">
        <v>7.0000000000000007E-2</v>
      </c>
      <c r="AN55" s="193">
        <v>7.0000000000000007E-2</v>
      </c>
      <c r="AO55" s="193">
        <v>7.0000000000000007E-2</v>
      </c>
      <c r="AP55" s="193">
        <v>7.0000000000000007E-2</v>
      </c>
    </row>
    <row r="56" spans="7:42" ht="14.25" customHeight="1" x14ac:dyDescent="0.75">
      <c r="G56" s="145"/>
      <c r="H56" s="393"/>
      <c r="J56" s="388"/>
      <c r="K56" s="192" t="s">
        <v>964</v>
      </c>
      <c r="L56" s="192" t="s">
        <v>961</v>
      </c>
      <c r="M56" s="194">
        <v>4.0957291565327347E-2</v>
      </c>
      <c r="N56" s="194">
        <v>4.1666666666666741E-2</v>
      </c>
      <c r="O56" s="194">
        <v>4.3596996001170396E-2</v>
      </c>
      <c r="P56" s="194">
        <v>4.3902439024390505E-2</v>
      </c>
      <c r="Q56" s="194">
        <v>4.3902439024390505E-2</v>
      </c>
      <c r="R56" s="194">
        <v>4.3902439024390505E-2</v>
      </c>
      <c r="S56" s="194">
        <v>4.3902439024390505E-2</v>
      </c>
      <c r="T56" s="194">
        <v>4.3902439024390505E-2</v>
      </c>
      <c r="U56" s="194">
        <v>4.3902439024390505E-2</v>
      </c>
      <c r="V56" s="194">
        <v>4.3902439024390505E-2</v>
      </c>
      <c r="W56" s="194">
        <v>4.3902439024390505E-2</v>
      </c>
      <c r="X56" s="194">
        <v>4.3902439024390505E-2</v>
      </c>
      <c r="Y56" s="194">
        <v>4.3902439024390505E-2</v>
      </c>
      <c r="Z56" s="194">
        <v>4.3902439024390505E-2</v>
      </c>
      <c r="AA56" s="194">
        <v>4.3902439024390505E-2</v>
      </c>
      <c r="AB56" s="194">
        <v>4.3902439024390505E-2</v>
      </c>
      <c r="AC56" s="194">
        <v>4.3902439024390505E-2</v>
      </c>
      <c r="AD56" s="194">
        <v>4.3902439024390505E-2</v>
      </c>
      <c r="AE56" s="194">
        <v>4.3902439024390505E-2</v>
      </c>
      <c r="AF56" s="194">
        <v>4.3902439024390505E-2</v>
      </c>
      <c r="AG56" s="194">
        <v>4.3902439024390505E-2</v>
      </c>
      <c r="AH56" s="194">
        <v>4.3902439024390505E-2</v>
      </c>
      <c r="AI56" s="194">
        <v>4.3902439024390505E-2</v>
      </c>
      <c r="AJ56" s="194">
        <v>4.3902439024390505E-2</v>
      </c>
      <c r="AK56" s="194">
        <v>4.3902439024390505E-2</v>
      </c>
      <c r="AL56" s="194">
        <v>4.3902439024390505E-2</v>
      </c>
      <c r="AM56" s="194">
        <v>4.3902439024390505E-2</v>
      </c>
      <c r="AN56" s="194">
        <v>4.3902439024390505E-2</v>
      </c>
      <c r="AO56" s="194">
        <v>4.3902439024390505E-2</v>
      </c>
      <c r="AP56" s="194">
        <v>4.3902439024390505E-2</v>
      </c>
    </row>
    <row r="57" spans="7:42" ht="14.25" customHeight="1" x14ac:dyDescent="0.75">
      <c r="G57" s="145"/>
      <c r="H57" s="393"/>
      <c r="J57" s="388"/>
      <c r="K57" s="192" t="s">
        <v>964</v>
      </c>
      <c r="L57" s="192" t="s">
        <v>962</v>
      </c>
      <c r="M57" s="194">
        <v>4.0957291565327347E-2</v>
      </c>
      <c r="N57" s="194">
        <v>4.1666666666666741E-2</v>
      </c>
      <c r="O57" s="194">
        <v>4.3596996001170396E-2</v>
      </c>
      <c r="P57" s="194">
        <v>4.3902439024390505E-2</v>
      </c>
      <c r="Q57" s="194">
        <v>4.3902439024390505E-2</v>
      </c>
      <c r="R57" s="194">
        <v>4.3902439024390505E-2</v>
      </c>
      <c r="S57" s="194">
        <v>4.3902439024390505E-2</v>
      </c>
      <c r="T57" s="194">
        <v>4.3902439024390505E-2</v>
      </c>
      <c r="U57" s="194">
        <v>4.3902439024390505E-2</v>
      </c>
      <c r="V57" s="194">
        <v>4.3902439024390505E-2</v>
      </c>
      <c r="W57" s="194">
        <v>4.3902439024390505E-2</v>
      </c>
      <c r="X57" s="194">
        <v>4.3902439024390505E-2</v>
      </c>
      <c r="Y57" s="194">
        <v>4.3902439024390505E-2</v>
      </c>
      <c r="Z57" s="194">
        <v>4.3902439024390505E-2</v>
      </c>
      <c r="AA57" s="194">
        <v>4.3902439024390505E-2</v>
      </c>
      <c r="AB57" s="194">
        <v>4.3902439024390505E-2</v>
      </c>
      <c r="AC57" s="194">
        <v>4.3902439024390505E-2</v>
      </c>
      <c r="AD57" s="194">
        <v>4.3902439024390505E-2</v>
      </c>
      <c r="AE57" s="194">
        <v>4.3902439024390505E-2</v>
      </c>
      <c r="AF57" s="194">
        <v>4.3902439024390505E-2</v>
      </c>
      <c r="AG57" s="194">
        <v>4.3902439024390505E-2</v>
      </c>
      <c r="AH57" s="194">
        <v>4.3902439024390505E-2</v>
      </c>
      <c r="AI57" s="194">
        <v>4.3902439024390505E-2</v>
      </c>
      <c r="AJ57" s="194">
        <v>4.3902439024390505E-2</v>
      </c>
      <c r="AK57" s="194">
        <v>4.3902439024390505E-2</v>
      </c>
      <c r="AL57" s="194">
        <v>4.3902439024390505E-2</v>
      </c>
      <c r="AM57" s="194">
        <v>4.3902439024390505E-2</v>
      </c>
      <c r="AN57" s="194">
        <v>4.3902439024390505E-2</v>
      </c>
      <c r="AO57" s="194">
        <v>4.3902439024390505E-2</v>
      </c>
      <c r="AP57" s="194">
        <v>4.3902439024390505E-2</v>
      </c>
    </row>
    <row r="58" spans="7:42" ht="14.25" customHeight="1" x14ac:dyDescent="0.75">
      <c r="G58" s="145"/>
      <c r="H58" s="393"/>
      <c r="J58" s="388"/>
      <c r="K58" s="192" t="s">
        <v>964</v>
      </c>
      <c r="L58" s="192" t="s">
        <v>963</v>
      </c>
      <c r="M58" s="194">
        <v>4.0957291565327347E-2</v>
      </c>
      <c r="N58" s="194">
        <v>4.1666666666666741E-2</v>
      </c>
      <c r="O58" s="194">
        <v>4.3596996001170396E-2</v>
      </c>
      <c r="P58" s="194">
        <v>4.3902439024390505E-2</v>
      </c>
      <c r="Q58" s="194">
        <v>4.3902439024390505E-2</v>
      </c>
      <c r="R58" s="194">
        <v>4.3902439024390505E-2</v>
      </c>
      <c r="S58" s="194">
        <v>4.3902439024390505E-2</v>
      </c>
      <c r="T58" s="194">
        <v>4.3902439024390505E-2</v>
      </c>
      <c r="U58" s="194">
        <v>4.3902439024390505E-2</v>
      </c>
      <c r="V58" s="194">
        <v>4.3902439024390505E-2</v>
      </c>
      <c r="W58" s="194">
        <v>4.3902439024390505E-2</v>
      </c>
      <c r="X58" s="194">
        <v>4.3902439024390505E-2</v>
      </c>
      <c r="Y58" s="194">
        <v>4.3902439024390505E-2</v>
      </c>
      <c r="Z58" s="194">
        <v>4.3902439024390505E-2</v>
      </c>
      <c r="AA58" s="194">
        <v>4.3902439024390505E-2</v>
      </c>
      <c r="AB58" s="194">
        <v>4.3902439024390505E-2</v>
      </c>
      <c r="AC58" s="194">
        <v>4.3902439024390505E-2</v>
      </c>
      <c r="AD58" s="194">
        <v>4.3902439024390505E-2</v>
      </c>
      <c r="AE58" s="194">
        <v>4.3902439024390505E-2</v>
      </c>
      <c r="AF58" s="194">
        <v>4.3902439024390505E-2</v>
      </c>
      <c r="AG58" s="194">
        <v>4.3902439024390505E-2</v>
      </c>
      <c r="AH58" s="194">
        <v>4.3902439024390505E-2</v>
      </c>
      <c r="AI58" s="194">
        <v>4.3902439024390505E-2</v>
      </c>
      <c r="AJ58" s="194">
        <v>4.3902439024390505E-2</v>
      </c>
      <c r="AK58" s="194">
        <v>4.3902439024390505E-2</v>
      </c>
      <c r="AL58" s="194">
        <v>4.3902439024390505E-2</v>
      </c>
      <c r="AM58" s="194">
        <v>4.3902439024390505E-2</v>
      </c>
      <c r="AN58" s="194">
        <v>4.3902439024390505E-2</v>
      </c>
      <c r="AO58" s="194">
        <v>4.3902439024390505E-2</v>
      </c>
      <c r="AP58" s="194">
        <v>4.3902439024390505E-2</v>
      </c>
    </row>
    <row r="59" spans="7:42" ht="14.25" customHeight="1" x14ac:dyDescent="0.6">
      <c r="G59" s="145"/>
      <c r="H59" s="393"/>
      <c r="J59" s="388"/>
      <c r="K59" s="192" t="s">
        <v>965</v>
      </c>
      <c r="L59" s="192" t="s">
        <v>959</v>
      </c>
      <c r="M59" s="193">
        <v>6.5000000000000002E-2</v>
      </c>
      <c r="N59" s="193">
        <v>6.5000000000000002E-2</v>
      </c>
      <c r="O59" s="193">
        <v>6.5000000000000002E-2</v>
      </c>
      <c r="P59" s="193">
        <v>6.5000000000000002E-2</v>
      </c>
      <c r="Q59" s="193">
        <v>6.5000000000000002E-2</v>
      </c>
      <c r="R59" s="193">
        <v>6.5000000000000002E-2</v>
      </c>
      <c r="S59" s="193">
        <v>6.5000000000000002E-2</v>
      </c>
      <c r="T59" s="193">
        <v>6.5000000000000002E-2</v>
      </c>
      <c r="U59" s="193">
        <v>6.5000000000000002E-2</v>
      </c>
      <c r="V59" s="193">
        <v>6.5000000000000002E-2</v>
      </c>
      <c r="W59" s="193">
        <v>6.5000000000000002E-2</v>
      </c>
      <c r="X59" s="193">
        <v>6.5000000000000002E-2</v>
      </c>
      <c r="Y59" s="193">
        <v>6.5000000000000002E-2</v>
      </c>
      <c r="Z59" s="193">
        <v>6.5000000000000002E-2</v>
      </c>
      <c r="AA59" s="193">
        <v>6.5000000000000002E-2</v>
      </c>
      <c r="AB59" s="193">
        <v>6.5000000000000002E-2</v>
      </c>
      <c r="AC59" s="193">
        <v>6.5000000000000002E-2</v>
      </c>
      <c r="AD59" s="193">
        <v>6.5000000000000002E-2</v>
      </c>
      <c r="AE59" s="193">
        <v>6.5000000000000002E-2</v>
      </c>
      <c r="AF59" s="193">
        <v>6.5000000000000002E-2</v>
      </c>
      <c r="AG59" s="193">
        <v>6.5000000000000002E-2</v>
      </c>
      <c r="AH59" s="193">
        <v>6.5000000000000002E-2</v>
      </c>
      <c r="AI59" s="193">
        <v>6.5000000000000002E-2</v>
      </c>
      <c r="AJ59" s="193">
        <v>6.5000000000000002E-2</v>
      </c>
      <c r="AK59" s="193">
        <v>6.5000000000000002E-2</v>
      </c>
      <c r="AL59" s="193">
        <v>6.5000000000000002E-2</v>
      </c>
      <c r="AM59" s="193">
        <v>6.5000000000000002E-2</v>
      </c>
      <c r="AN59" s="193">
        <v>6.5000000000000002E-2</v>
      </c>
      <c r="AO59" s="193">
        <v>6.5000000000000002E-2</v>
      </c>
      <c r="AP59" s="193">
        <v>6.5000000000000002E-2</v>
      </c>
    </row>
    <row r="60" spans="7:42" ht="14.25" customHeight="1" x14ac:dyDescent="0.6">
      <c r="G60" s="145"/>
      <c r="H60" s="393"/>
      <c r="J60" s="388"/>
      <c r="K60" s="192" t="s">
        <v>966</v>
      </c>
      <c r="L60" s="192" t="s">
        <v>961</v>
      </c>
      <c r="M60" s="193">
        <v>8.7999999999999995E-2</v>
      </c>
      <c r="N60" s="193">
        <v>8.7999999999999995E-2</v>
      </c>
      <c r="O60" s="193">
        <v>8.7999999999999995E-2</v>
      </c>
      <c r="P60" s="193">
        <v>8.7999999999999995E-2</v>
      </c>
      <c r="Q60" s="193">
        <v>8.7999999999999995E-2</v>
      </c>
      <c r="R60" s="193">
        <v>8.7999999999999995E-2</v>
      </c>
      <c r="S60" s="193">
        <v>8.7999999999999995E-2</v>
      </c>
      <c r="T60" s="193">
        <v>8.7999999999999995E-2</v>
      </c>
      <c r="U60" s="193">
        <v>8.7999999999999995E-2</v>
      </c>
      <c r="V60" s="193">
        <v>8.7999999999999995E-2</v>
      </c>
      <c r="W60" s="193">
        <v>8.7999999999999995E-2</v>
      </c>
      <c r="X60" s="193">
        <v>8.7999999999999995E-2</v>
      </c>
      <c r="Y60" s="193">
        <v>8.7999999999999995E-2</v>
      </c>
      <c r="Z60" s="193">
        <v>8.7999999999999995E-2</v>
      </c>
      <c r="AA60" s="193">
        <v>8.7999999999999995E-2</v>
      </c>
      <c r="AB60" s="193">
        <v>8.7999999999999995E-2</v>
      </c>
      <c r="AC60" s="193">
        <v>8.7999999999999995E-2</v>
      </c>
      <c r="AD60" s="193">
        <v>8.7999999999999995E-2</v>
      </c>
      <c r="AE60" s="193">
        <v>8.7999999999999995E-2</v>
      </c>
      <c r="AF60" s="193">
        <v>8.7999999999999995E-2</v>
      </c>
      <c r="AG60" s="193">
        <v>8.7999999999999995E-2</v>
      </c>
      <c r="AH60" s="193">
        <v>8.7999999999999995E-2</v>
      </c>
      <c r="AI60" s="193">
        <v>8.7999999999999995E-2</v>
      </c>
      <c r="AJ60" s="193">
        <v>8.7999999999999995E-2</v>
      </c>
      <c r="AK60" s="193">
        <v>8.7999999999999995E-2</v>
      </c>
      <c r="AL60" s="193">
        <v>8.7999999999999995E-2</v>
      </c>
      <c r="AM60" s="193">
        <v>8.7999999999999995E-2</v>
      </c>
      <c r="AN60" s="193">
        <v>8.7999999999999995E-2</v>
      </c>
      <c r="AO60" s="193">
        <v>8.7999999999999995E-2</v>
      </c>
      <c r="AP60" s="193">
        <v>8.7999999999999995E-2</v>
      </c>
    </row>
    <row r="61" spans="7:42" ht="14.25" customHeight="1" x14ac:dyDescent="0.6">
      <c r="G61" s="145"/>
      <c r="H61" s="393"/>
      <c r="J61" s="388"/>
      <c r="K61" s="192" t="s">
        <v>966</v>
      </c>
      <c r="L61" s="192" t="s">
        <v>962</v>
      </c>
      <c r="M61" s="193">
        <v>8.7999999999999995E-2</v>
      </c>
      <c r="N61" s="193">
        <v>8.7999999999999995E-2</v>
      </c>
      <c r="O61" s="193">
        <v>8.7999999999999995E-2</v>
      </c>
      <c r="P61" s="193">
        <v>8.7999999999999995E-2</v>
      </c>
      <c r="Q61" s="193">
        <v>8.7999999999999995E-2</v>
      </c>
      <c r="R61" s="193">
        <v>8.7999999999999995E-2</v>
      </c>
      <c r="S61" s="193">
        <v>8.7999999999999995E-2</v>
      </c>
      <c r="T61" s="193">
        <v>8.7999999999999995E-2</v>
      </c>
      <c r="U61" s="193">
        <v>8.7999999999999995E-2</v>
      </c>
      <c r="V61" s="193">
        <v>8.7999999999999995E-2</v>
      </c>
      <c r="W61" s="193">
        <v>8.7999999999999995E-2</v>
      </c>
      <c r="X61" s="193">
        <v>8.7999999999999995E-2</v>
      </c>
      <c r="Y61" s="193">
        <v>8.7999999999999995E-2</v>
      </c>
      <c r="Z61" s="193">
        <v>8.7999999999999995E-2</v>
      </c>
      <c r="AA61" s="193">
        <v>8.7999999999999995E-2</v>
      </c>
      <c r="AB61" s="193">
        <v>8.7999999999999995E-2</v>
      </c>
      <c r="AC61" s="193">
        <v>8.7999999999999995E-2</v>
      </c>
      <c r="AD61" s="193">
        <v>8.7999999999999995E-2</v>
      </c>
      <c r="AE61" s="193">
        <v>8.7999999999999995E-2</v>
      </c>
      <c r="AF61" s="193">
        <v>8.7999999999999995E-2</v>
      </c>
      <c r="AG61" s="193">
        <v>8.7999999999999995E-2</v>
      </c>
      <c r="AH61" s="193">
        <v>8.7999999999999995E-2</v>
      </c>
      <c r="AI61" s="193">
        <v>8.7999999999999995E-2</v>
      </c>
      <c r="AJ61" s="193">
        <v>8.7999999999999995E-2</v>
      </c>
      <c r="AK61" s="193">
        <v>8.7999999999999995E-2</v>
      </c>
      <c r="AL61" s="193">
        <v>8.7999999999999995E-2</v>
      </c>
      <c r="AM61" s="193">
        <v>8.7999999999999995E-2</v>
      </c>
      <c r="AN61" s="193">
        <v>8.7999999999999995E-2</v>
      </c>
      <c r="AO61" s="193">
        <v>8.7999999999999995E-2</v>
      </c>
      <c r="AP61" s="193">
        <v>8.7999999999999995E-2</v>
      </c>
    </row>
    <row r="62" spans="7:42" ht="14.25" customHeight="1" x14ac:dyDescent="0.6">
      <c r="G62" s="145"/>
      <c r="H62" s="393"/>
      <c r="J62" s="388"/>
      <c r="K62" s="192" t="s">
        <v>966</v>
      </c>
      <c r="L62" s="192" t="s">
        <v>963</v>
      </c>
      <c r="M62" s="193">
        <v>8.7999999999999995E-2</v>
      </c>
      <c r="N62" s="193">
        <v>8.7999999999999995E-2</v>
      </c>
      <c r="O62" s="193">
        <v>8.7999999999999995E-2</v>
      </c>
      <c r="P62" s="193">
        <v>8.7999999999999995E-2</v>
      </c>
      <c r="Q62" s="193">
        <v>8.7999999999999995E-2</v>
      </c>
      <c r="R62" s="193">
        <v>8.7999999999999995E-2</v>
      </c>
      <c r="S62" s="193">
        <v>8.7999999999999995E-2</v>
      </c>
      <c r="T62" s="193">
        <v>8.7999999999999995E-2</v>
      </c>
      <c r="U62" s="193">
        <v>8.7999999999999995E-2</v>
      </c>
      <c r="V62" s="193">
        <v>8.7999999999999995E-2</v>
      </c>
      <c r="W62" s="193">
        <v>8.7999999999999995E-2</v>
      </c>
      <c r="X62" s="193">
        <v>8.7999999999999995E-2</v>
      </c>
      <c r="Y62" s="193">
        <v>8.7999999999999995E-2</v>
      </c>
      <c r="Z62" s="193">
        <v>8.7999999999999995E-2</v>
      </c>
      <c r="AA62" s="193">
        <v>8.7999999999999995E-2</v>
      </c>
      <c r="AB62" s="193">
        <v>8.7999999999999995E-2</v>
      </c>
      <c r="AC62" s="193">
        <v>8.7999999999999995E-2</v>
      </c>
      <c r="AD62" s="193">
        <v>8.7999999999999995E-2</v>
      </c>
      <c r="AE62" s="193">
        <v>8.7999999999999995E-2</v>
      </c>
      <c r="AF62" s="193">
        <v>8.7999999999999995E-2</v>
      </c>
      <c r="AG62" s="193">
        <v>8.7999999999999995E-2</v>
      </c>
      <c r="AH62" s="193">
        <v>8.7999999999999995E-2</v>
      </c>
      <c r="AI62" s="193">
        <v>8.7999999999999995E-2</v>
      </c>
      <c r="AJ62" s="193">
        <v>8.7999999999999995E-2</v>
      </c>
      <c r="AK62" s="193">
        <v>8.7999999999999995E-2</v>
      </c>
      <c r="AL62" s="193">
        <v>8.7999999999999995E-2</v>
      </c>
      <c r="AM62" s="193">
        <v>8.7999999999999995E-2</v>
      </c>
      <c r="AN62" s="193">
        <v>8.7999999999999995E-2</v>
      </c>
      <c r="AO62" s="193">
        <v>8.7999999999999995E-2</v>
      </c>
      <c r="AP62" s="193">
        <v>8.7999999999999995E-2</v>
      </c>
    </row>
    <row r="63" spans="7:42" ht="14.25" customHeight="1" x14ac:dyDescent="0.75">
      <c r="G63" s="145"/>
      <c r="H63" s="393"/>
      <c r="J63" s="388"/>
      <c r="K63" s="192" t="s">
        <v>967</v>
      </c>
      <c r="L63" s="192" t="s">
        <v>961</v>
      </c>
      <c r="M63" s="194">
        <v>5.8468722638389092E-2</v>
      </c>
      <c r="N63" s="194">
        <v>5.9190031152648093E-2</v>
      </c>
      <c r="O63" s="194">
        <v>6.1152833317077882E-2</v>
      </c>
      <c r="P63" s="194">
        <v>6.1463414634146618E-2</v>
      </c>
      <c r="Q63" s="194">
        <v>6.1463414634146618E-2</v>
      </c>
      <c r="R63" s="194">
        <v>6.1463414634146618E-2</v>
      </c>
      <c r="S63" s="194">
        <v>6.1463414634146618E-2</v>
      </c>
      <c r="T63" s="194">
        <v>6.1463414634146618E-2</v>
      </c>
      <c r="U63" s="194">
        <v>6.1463414634146618E-2</v>
      </c>
      <c r="V63" s="194">
        <v>6.1463414634146618E-2</v>
      </c>
      <c r="W63" s="194">
        <v>6.1463414634146618E-2</v>
      </c>
      <c r="X63" s="194">
        <v>6.1463414634146618E-2</v>
      </c>
      <c r="Y63" s="194">
        <v>6.1463414634146618E-2</v>
      </c>
      <c r="Z63" s="194">
        <v>6.1463414634146618E-2</v>
      </c>
      <c r="AA63" s="194">
        <v>6.1463414634146618E-2</v>
      </c>
      <c r="AB63" s="194">
        <v>6.1463414634146618E-2</v>
      </c>
      <c r="AC63" s="194">
        <v>6.1463414634146618E-2</v>
      </c>
      <c r="AD63" s="194">
        <v>6.1463414634146618E-2</v>
      </c>
      <c r="AE63" s="194">
        <v>6.1463414634146618E-2</v>
      </c>
      <c r="AF63" s="194">
        <v>6.1463414634146618E-2</v>
      </c>
      <c r="AG63" s="194">
        <v>6.1463414634146618E-2</v>
      </c>
      <c r="AH63" s="194">
        <v>6.1463414634146618E-2</v>
      </c>
      <c r="AI63" s="194">
        <v>6.1463414634146618E-2</v>
      </c>
      <c r="AJ63" s="194">
        <v>6.1463414634146618E-2</v>
      </c>
      <c r="AK63" s="194">
        <v>6.1463414634146618E-2</v>
      </c>
      <c r="AL63" s="194">
        <v>6.1463414634146618E-2</v>
      </c>
      <c r="AM63" s="194">
        <v>6.1463414634146618E-2</v>
      </c>
      <c r="AN63" s="194">
        <v>6.1463414634146618E-2</v>
      </c>
      <c r="AO63" s="194">
        <v>6.1463414634146618E-2</v>
      </c>
      <c r="AP63" s="194">
        <v>6.1463414634146618E-2</v>
      </c>
    </row>
    <row r="64" spans="7:42" ht="14.25" customHeight="1" x14ac:dyDescent="0.75">
      <c r="G64" s="145"/>
      <c r="H64" s="393"/>
      <c r="J64" s="388"/>
      <c r="K64" s="192" t="s">
        <v>967</v>
      </c>
      <c r="L64" s="192" t="s">
        <v>962</v>
      </c>
      <c r="M64" s="194">
        <v>5.8468722638389092E-2</v>
      </c>
      <c r="N64" s="194">
        <v>5.9190031152648093E-2</v>
      </c>
      <c r="O64" s="194">
        <v>6.1152833317077882E-2</v>
      </c>
      <c r="P64" s="194">
        <v>6.1463414634146618E-2</v>
      </c>
      <c r="Q64" s="194">
        <v>6.1463414634146618E-2</v>
      </c>
      <c r="R64" s="194">
        <v>6.1463414634146618E-2</v>
      </c>
      <c r="S64" s="194">
        <v>6.1463414634146618E-2</v>
      </c>
      <c r="T64" s="194">
        <v>6.1463414634146618E-2</v>
      </c>
      <c r="U64" s="194">
        <v>6.1463414634146618E-2</v>
      </c>
      <c r="V64" s="194">
        <v>6.1463414634146618E-2</v>
      </c>
      <c r="W64" s="194">
        <v>6.1463414634146618E-2</v>
      </c>
      <c r="X64" s="194">
        <v>6.1463414634146618E-2</v>
      </c>
      <c r="Y64" s="194">
        <v>6.1463414634146618E-2</v>
      </c>
      <c r="Z64" s="194">
        <v>6.1463414634146618E-2</v>
      </c>
      <c r="AA64" s="194">
        <v>6.1463414634146618E-2</v>
      </c>
      <c r="AB64" s="194">
        <v>6.1463414634146618E-2</v>
      </c>
      <c r="AC64" s="194">
        <v>6.1463414634146618E-2</v>
      </c>
      <c r="AD64" s="194">
        <v>6.1463414634146618E-2</v>
      </c>
      <c r="AE64" s="194">
        <v>6.1463414634146618E-2</v>
      </c>
      <c r="AF64" s="194">
        <v>6.1463414634146618E-2</v>
      </c>
      <c r="AG64" s="194">
        <v>6.1463414634146618E-2</v>
      </c>
      <c r="AH64" s="194">
        <v>6.1463414634146618E-2</v>
      </c>
      <c r="AI64" s="194">
        <v>6.1463414634146618E-2</v>
      </c>
      <c r="AJ64" s="194">
        <v>6.1463414634146618E-2</v>
      </c>
      <c r="AK64" s="194">
        <v>6.1463414634146618E-2</v>
      </c>
      <c r="AL64" s="194">
        <v>6.1463414634146618E-2</v>
      </c>
      <c r="AM64" s="194">
        <v>6.1463414634146618E-2</v>
      </c>
      <c r="AN64" s="194">
        <v>6.1463414634146618E-2</v>
      </c>
      <c r="AO64" s="194">
        <v>6.1463414634146618E-2</v>
      </c>
      <c r="AP64" s="194">
        <v>6.1463414634146618E-2</v>
      </c>
    </row>
    <row r="65" spans="7:42" ht="14.25" customHeight="1" x14ac:dyDescent="0.75">
      <c r="G65" s="145"/>
      <c r="H65" s="393"/>
      <c r="J65" s="388"/>
      <c r="K65" s="192" t="s">
        <v>967</v>
      </c>
      <c r="L65" s="192" t="s">
        <v>963</v>
      </c>
      <c r="M65" s="194">
        <v>5.8468722638389092E-2</v>
      </c>
      <c r="N65" s="194">
        <v>5.9190031152648093E-2</v>
      </c>
      <c r="O65" s="194">
        <v>6.1152833317077882E-2</v>
      </c>
      <c r="P65" s="194">
        <v>6.1463414634146618E-2</v>
      </c>
      <c r="Q65" s="194">
        <v>6.1463414634146618E-2</v>
      </c>
      <c r="R65" s="194">
        <v>6.1463414634146618E-2</v>
      </c>
      <c r="S65" s="194">
        <v>6.1463414634146618E-2</v>
      </c>
      <c r="T65" s="194">
        <v>6.1463414634146618E-2</v>
      </c>
      <c r="U65" s="194">
        <v>6.1463414634146618E-2</v>
      </c>
      <c r="V65" s="194">
        <v>6.1463414634146618E-2</v>
      </c>
      <c r="W65" s="194">
        <v>6.1463414634146618E-2</v>
      </c>
      <c r="X65" s="194">
        <v>6.1463414634146618E-2</v>
      </c>
      <c r="Y65" s="194">
        <v>6.1463414634146618E-2</v>
      </c>
      <c r="Z65" s="194">
        <v>6.1463414634146618E-2</v>
      </c>
      <c r="AA65" s="194">
        <v>6.1463414634146618E-2</v>
      </c>
      <c r="AB65" s="194">
        <v>6.1463414634146618E-2</v>
      </c>
      <c r="AC65" s="194">
        <v>6.1463414634146618E-2</v>
      </c>
      <c r="AD65" s="194">
        <v>6.1463414634146618E-2</v>
      </c>
      <c r="AE65" s="194">
        <v>6.1463414634146618E-2</v>
      </c>
      <c r="AF65" s="194">
        <v>6.1463414634146618E-2</v>
      </c>
      <c r="AG65" s="194">
        <v>6.1463414634146618E-2</v>
      </c>
      <c r="AH65" s="194">
        <v>6.1463414634146618E-2</v>
      </c>
      <c r="AI65" s="194">
        <v>6.1463414634146618E-2</v>
      </c>
      <c r="AJ65" s="194">
        <v>6.1463414634146618E-2</v>
      </c>
      <c r="AK65" s="194">
        <v>6.1463414634146618E-2</v>
      </c>
      <c r="AL65" s="194">
        <v>6.1463414634146618E-2</v>
      </c>
      <c r="AM65" s="194">
        <v>6.1463414634146618E-2</v>
      </c>
      <c r="AN65" s="194">
        <v>6.1463414634146618E-2</v>
      </c>
      <c r="AO65" s="194">
        <v>6.1463414634146618E-2</v>
      </c>
      <c r="AP65" s="194">
        <v>6.1463414634146618E-2</v>
      </c>
    </row>
    <row r="66" spans="7:42" ht="14.25" customHeight="1" x14ac:dyDescent="0.6">
      <c r="G66" s="145"/>
      <c r="H66" s="393"/>
      <c r="J66" s="388"/>
      <c r="K66" s="192" t="s">
        <v>968</v>
      </c>
      <c r="L66" s="192" t="s">
        <v>961</v>
      </c>
      <c r="M66" s="193">
        <v>0.51099066404891103</v>
      </c>
      <c r="N66" s="193">
        <v>0.51089196296096395</v>
      </c>
      <c r="O66" s="193">
        <v>0.51294805641519803</v>
      </c>
      <c r="P66" s="193">
        <v>0.505944263836413</v>
      </c>
      <c r="Q66" s="193">
        <v>0.49857179985181399</v>
      </c>
      <c r="R66" s="193">
        <v>0.49078735044028998</v>
      </c>
      <c r="S66" s="193">
        <v>0.48255537981256202</v>
      </c>
      <c r="T66" s="193">
        <v>0.47383614486872999</v>
      </c>
      <c r="U66" s="193">
        <v>0.46458505350628498</v>
      </c>
      <c r="V66" s="193">
        <v>0.45475190179369002</v>
      </c>
      <c r="W66" s="193">
        <v>0.44427996246185703</v>
      </c>
      <c r="X66" s="193">
        <v>0.433104889769868</v>
      </c>
      <c r="Y66" s="193">
        <v>0.42115339608776597</v>
      </c>
      <c r="Z66" s="193">
        <v>0.40834164268081502</v>
      </c>
      <c r="AA66" s="193">
        <v>0.39457327000141401</v>
      </c>
      <c r="AB66" s="193">
        <v>0.38996863772900803</v>
      </c>
      <c r="AC66" s="193">
        <v>0.38525365004204998</v>
      </c>
      <c r="AD66" s="193">
        <v>0.38042429162410701</v>
      </c>
      <c r="AE66" s="193">
        <v>0.375476349969458</v>
      </c>
      <c r="AF66" s="193">
        <v>0.370405403127049</v>
      </c>
      <c r="AG66" s="193">
        <v>0.365206806520538</v>
      </c>
      <c r="AH66" s="193">
        <v>0.35987567875848703</v>
      </c>
      <c r="AI66" s="193">
        <v>0.35440688634740902</v>
      </c>
      <c r="AJ66" s="193">
        <v>0.442202786259903</v>
      </c>
      <c r="AK66" s="193">
        <v>0.53261658349319196</v>
      </c>
      <c r="AL66" s="193">
        <v>0.73800060077160401</v>
      </c>
      <c r="AM66" s="193">
        <v>0.73800402408709598</v>
      </c>
      <c r="AN66" s="193">
        <v>0.73800754206744301</v>
      </c>
      <c r="AO66" s="193">
        <v>0.73801115868760003</v>
      </c>
      <c r="AP66" s="193">
        <v>0.73801487814820799</v>
      </c>
    </row>
    <row r="67" spans="7:42" ht="14.25" customHeight="1" x14ac:dyDescent="0.6">
      <c r="G67" s="145"/>
      <c r="H67" s="393"/>
      <c r="J67" s="388"/>
      <c r="K67" s="192" t="s">
        <v>968</v>
      </c>
      <c r="L67" s="192" t="s">
        <v>962</v>
      </c>
      <c r="M67" s="193">
        <v>0.51099066404891103</v>
      </c>
      <c r="N67" s="193">
        <v>0.51089196296096395</v>
      </c>
      <c r="O67" s="193">
        <v>0.51294805641519803</v>
      </c>
      <c r="P67" s="193">
        <v>0.505944263836413</v>
      </c>
      <c r="Q67" s="193">
        <v>0.49857179985181399</v>
      </c>
      <c r="R67" s="193">
        <v>0.49078735044028998</v>
      </c>
      <c r="S67" s="193">
        <v>0.48255537981256202</v>
      </c>
      <c r="T67" s="193">
        <v>0.47383614486872999</v>
      </c>
      <c r="U67" s="193">
        <v>0.46458505350628498</v>
      </c>
      <c r="V67" s="193">
        <v>0.45475190179369002</v>
      </c>
      <c r="W67" s="193">
        <v>0.44427996246185703</v>
      </c>
      <c r="X67" s="193">
        <v>0.433104889769868</v>
      </c>
      <c r="Y67" s="193">
        <v>0.42115339608776597</v>
      </c>
      <c r="Z67" s="193">
        <v>0.40834164268081502</v>
      </c>
      <c r="AA67" s="193">
        <v>0.39457327000141401</v>
      </c>
      <c r="AB67" s="193">
        <v>0.38996863772900803</v>
      </c>
      <c r="AC67" s="193">
        <v>0.38525365004204998</v>
      </c>
      <c r="AD67" s="193">
        <v>0.38042429162410701</v>
      </c>
      <c r="AE67" s="193">
        <v>0.375476349969458</v>
      </c>
      <c r="AF67" s="193">
        <v>0.370405403127049</v>
      </c>
      <c r="AG67" s="193">
        <v>0.365206806520538</v>
      </c>
      <c r="AH67" s="193">
        <v>0.35987567875848703</v>
      </c>
      <c r="AI67" s="193">
        <v>0.35440688634740902</v>
      </c>
      <c r="AJ67" s="193">
        <v>0.442202786259903</v>
      </c>
      <c r="AK67" s="193">
        <v>0.53261658349319196</v>
      </c>
      <c r="AL67" s="193">
        <v>0.73800060077160401</v>
      </c>
      <c r="AM67" s="193">
        <v>0.73800402408709598</v>
      </c>
      <c r="AN67" s="193">
        <v>0.73800754206744301</v>
      </c>
      <c r="AO67" s="193">
        <v>0.73801115868760003</v>
      </c>
      <c r="AP67" s="193">
        <v>0.73801487814820799</v>
      </c>
    </row>
    <row r="68" spans="7:42" ht="14.25" customHeight="1" x14ac:dyDescent="0.6">
      <c r="G68" s="145"/>
      <c r="H68" s="393"/>
      <c r="J68" s="388"/>
      <c r="K68" s="192" t="s">
        <v>968</v>
      </c>
      <c r="L68" s="192" t="s">
        <v>963</v>
      </c>
      <c r="M68" s="193">
        <v>0.51099066404891103</v>
      </c>
      <c r="N68" s="193">
        <v>0.51089196296096395</v>
      </c>
      <c r="O68" s="193">
        <v>0.51294805641519803</v>
      </c>
      <c r="P68" s="193">
        <v>0.505944263836413</v>
      </c>
      <c r="Q68" s="193">
        <v>0.49857179985181399</v>
      </c>
      <c r="R68" s="193">
        <v>0.49078735044028998</v>
      </c>
      <c r="S68" s="193">
        <v>0.48255537981256202</v>
      </c>
      <c r="T68" s="193">
        <v>0.47383614486872999</v>
      </c>
      <c r="U68" s="193">
        <v>0.46458505350628498</v>
      </c>
      <c r="V68" s="193">
        <v>0.45475190179369002</v>
      </c>
      <c r="W68" s="193">
        <v>0.44427996246185703</v>
      </c>
      <c r="X68" s="193">
        <v>0.433104889769868</v>
      </c>
      <c r="Y68" s="193">
        <v>0.42115339608776597</v>
      </c>
      <c r="Z68" s="193">
        <v>0.40834164268081502</v>
      </c>
      <c r="AA68" s="193">
        <v>0.39457327000141401</v>
      </c>
      <c r="AB68" s="193">
        <v>0.38996863772900803</v>
      </c>
      <c r="AC68" s="193">
        <v>0.38525365004204998</v>
      </c>
      <c r="AD68" s="193">
        <v>0.38042429162410701</v>
      </c>
      <c r="AE68" s="193">
        <v>0.375476349969458</v>
      </c>
      <c r="AF68" s="193">
        <v>0.370405403127049</v>
      </c>
      <c r="AG68" s="193">
        <v>0.365206806520538</v>
      </c>
      <c r="AH68" s="193">
        <v>0.35987567875848703</v>
      </c>
      <c r="AI68" s="193">
        <v>0.35440688634740902</v>
      </c>
      <c r="AJ68" s="193">
        <v>0.442202786259903</v>
      </c>
      <c r="AK68" s="193">
        <v>0.53261658349319196</v>
      </c>
      <c r="AL68" s="193">
        <v>0.73800060077160401</v>
      </c>
      <c r="AM68" s="193">
        <v>0.73800402408709598</v>
      </c>
      <c r="AN68" s="193">
        <v>0.73800754206744301</v>
      </c>
      <c r="AO68" s="193">
        <v>0.73801115868760003</v>
      </c>
      <c r="AP68" s="193">
        <v>0.73801487814820799</v>
      </c>
    </row>
    <row r="69" spans="7:42" ht="14.25" customHeight="1" x14ac:dyDescent="0.6">
      <c r="G69" s="145"/>
      <c r="H69" s="393"/>
      <c r="J69" s="388"/>
      <c r="K69" s="192" t="s">
        <v>969</v>
      </c>
      <c r="L69" s="192" t="s">
        <v>959</v>
      </c>
      <c r="M69" s="193">
        <v>0.25739999999999996</v>
      </c>
      <c r="N69" s="193">
        <v>0.25739999999999996</v>
      </c>
      <c r="O69" s="193">
        <v>0.25739999999999996</v>
      </c>
      <c r="P69" s="193">
        <v>0.25739999999999996</v>
      </c>
      <c r="Q69" s="193">
        <v>0.25739999999999996</v>
      </c>
      <c r="R69" s="193">
        <v>0.25739999999999996</v>
      </c>
      <c r="S69" s="193">
        <v>0.25739999999999996</v>
      </c>
      <c r="T69" s="193">
        <v>0.25739999999999996</v>
      </c>
      <c r="U69" s="193">
        <v>0.25739999999999996</v>
      </c>
      <c r="V69" s="193">
        <v>0.25739999999999996</v>
      </c>
      <c r="W69" s="193">
        <v>0.25739999999999996</v>
      </c>
      <c r="X69" s="193">
        <v>0.25739999999999996</v>
      </c>
      <c r="Y69" s="193">
        <v>0.25739999999999996</v>
      </c>
      <c r="Z69" s="193">
        <v>0.25739999999999996</v>
      </c>
      <c r="AA69" s="193">
        <v>0.25739999999999996</v>
      </c>
      <c r="AB69" s="193">
        <v>0.25739999999999996</v>
      </c>
      <c r="AC69" s="193">
        <v>0.25739999999999996</v>
      </c>
      <c r="AD69" s="193">
        <v>0.25739999999999996</v>
      </c>
      <c r="AE69" s="193">
        <v>0.25739999999999996</v>
      </c>
      <c r="AF69" s="193">
        <v>0.25739999999999996</v>
      </c>
      <c r="AG69" s="193">
        <v>0.25739999999999996</v>
      </c>
      <c r="AH69" s="193">
        <v>0.25739999999999996</v>
      </c>
      <c r="AI69" s="193">
        <v>0.25739999999999996</v>
      </c>
      <c r="AJ69" s="193">
        <v>0.25739999999999996</v>
      </c>
      <c r="AK69" s="193">
        <v>0.25739999999999996</v>
      </c>
      <c r="AL69" s="193">
        <v>0.25739999999999996</v>
      </c>
      <c r="AM69" s="193">
        <v>0.25739999999999996</v>
      </c>
      <c r="AN69" s="193">
        <v>0.25739999999999996</v>
      </c>
      <c r="AO69" s="193">
        <v>0.25739999999999996</v>
      </c>
      <c r="AP69" s="193">
        <v>0.25739999999999996</v>
      </c>
    </row>
    <row r="70" spans="7:42" ht="14.25" customHeight="1" x14ac:dyDescent="0.6">
      <c r="G70" s="145"/>
      <c r="H70" s="393"/>
      <c r="J70" s="388"/>
      <c r="K70" s="192" t="s">
        <v>970</v>
      </c>
      <c r="L70" s="192" t="s">
        <v>961</v>
      </c>
      <c r="M70" s="195">
        <v>6.9595138262286318E-2</v>
      </c>
      <c r="N70" s="195">
        <v>6.9598693278071999E-2</v>
      </c>
      <c r="O70" s="195">
        <v>6.9524636904037401E-2</v>
      </c>
      <c r="P70" s="195">
        <v>6.9776899505140072E-2</v>
      </c>
      <c r="Q70" s="195">
        <v>7.0042440912937376E-2</v>
      </c>
      <c r="R70" s="195">
        <v>7.0322821211841635E-2</v>
      </c>
      <c r="S70" s="195">
        <v>7.0619320329911139E-2</v>
      </c>
      <c r="T70" s="195">
        <v>7.0933369734118082E-2</v>
      </c>
      <c r="U70" s="195">
        <v>7.1266575542810628E-2</v>
      </c>
      <c r="V70" s="195">
        <v>7.1620746001194863E-2</v>
      </c>
      <c r="W70" s="195">
        <v>7.1997924312048836E-2</v>
      </c>
      <c r="X70" s="195">
        <v>7.2400428080268892E-2</v>
      </c>
      <c r="Y70" s="195">
        <v>7.2830896979710846E-2</v>
      </c>
      <c r="Z70" s="195">
        <v>7.32923507139224E-2</v>
      </c>
      <c r="AA70" s="195">
        <v>7.3788259961089078E-2</v>
      </c>
      <c r="AB70" s="195">
        <v>7.3954109606276588E-2</v>
      </c>
      <c r="AC70" s="195">
        <v>7.4123934032785443E-2</v>
      </c>
      <c r="AD70" s="195">
        <v>7.4297877864282921E-2</v>
      </c>
      <c r="AE70" s="195">
        <v>7.4476092826800067E-2</v>
      </c>
      <c r="AF70" s="195">
        <v>7.4658738190169965E-2</v>
      </c>
      <c r="AG70" s="195">
        <v>7.4845981242743248E-2</v>
      </c>
      <c r="AH70" s="195">
        <v>7.5037997802476802E-2</v>
      </c>
      <c r="AI70" s="195">
        <v>7.5234972767539016E-2</v>
      </c>
      <c r="AJ70" s="195">
        <v>7.2072740044490824E-2</v>
      </c>
      <c r="AK70" s="195">
        <v>6.8816215895742217E-2</v>
      </c>
      <c r="AL70" s="195">
        <v>6.1418694361408371E-2</v>
      </c>
      <c r="AM70" s="195">
        <v>6.1418571060430985E-2</v>
      </c>
      <c r="AN70" s="195">
        <v>6.1418444349814839E-2</v>
      </c>
      <c r="AO70" s="195">
        <v>6.1418314086390029E-2</v>
      </c>
      <c r="AP70" s="195">
        <v>6.141818011885785E-2</v>
      </c>
    </row>
    <row r="71" spans="7:42" ht="14.25" customHeight="1" x14ac:dyDescent="0.6">
      <c r="G71" s="145"/>
      <c r="H71" s="393"/>
      <c r="J71" s="388"/>
      <c r="K71" s="192" t="s">
        <v>970</v>
      </c>
      <c r="L71" s="192" t="s">
        <v>962</v>
      </c>
      <c r="M71" s="195">
        <v>6.9595138262286318E-2</v>
      </c>
      <c r="N71" s="195">
        <v>6.9598693278071999E-2</v>
      </c>
      <c r="O71" s="195">
        <v>6.9524636904037401E-2</v>
      </c>
      <c r="P71" s="195">
        <v>6.9776899505140072E-2</v>
      </c>
      <c r="Q71" s="195">
        <v>7.0042440912937376E-2</v>
      </c>
      <c r="R71" s="195">
        <v>7.0322821211841635E-2</v>
      </c>
      <c r="S71" s="195">
        <v>7.0619320329911139E-2</v>
      </c>
      <c r="T71" s="195">
        <v>7.0933369734118082E-2</v>
      </c>
      <c r="U71" s="195">
        <v>7.1266575542810628E-2</v>
      </c>
      <c r="V71" s="195">
        <v>7.1620746001194863E-2</v>
      </c>
      <c r="W71" s="195">
        <v>7.1997924312048836E-2</v>
      </c>
      <c r="X71" s="195">
        <v>7.2400428080268892E-2</v>
      </c>
      <c r="Y71" s="195">
        <v>7.2830896979710846E-2</v>
      </c>
      <c r="Z71" s="195">
        <v>7.32923507139224E-2</v>
      </c>
      <c r="AA71" s="195">
        <v>7.3788259961089078E-2</v>
      </c>
      <c r="AB71" s="195">
        <v>7.3954109606276588E-2</v>
      </c>
      <c r="AC71" s="195">
        <v>7.4123934032785443E-2</v>
      </c>
      <c r="AD71" s="195">
        <v>7.4297877864282921E-2</v>
      </c>
      <c r="AE71" s="195">
        <v>7.4476092826800067E-2</v>
      </c>
      <c r="AF71" s="195">
        <v>7.4658738190169965E-2</v>
      </c>
      <c r="AG71" s="195">
        <v>7.4845981242743248E-2</v>
      </c>
      <c r="AH71" s="195">
        <v>7.5037997802476802E-2</v>
      </c>
      <c r="AI71" s="195">
        <v>7.5234972767539016E-2</v>
      </c>
      <c r="AJ71" s="195">
        <v>7.2072740044490824E-2</v>
      </c>
      <c r="AK71" s="195">
        <v>6.8816215895742217E-2</v>
      </c>
      <c r="AL71" s="195">
        <v>6.1418694361408371E-2</v>
      </c>
      <c r="AM71" s="195">
        <v>6.1418571060430985E-2</v>
      </c>
      <c r="AN71" s="195">
        <v>6.1418444349814839E-2</v>
      </c>
      <c r="AO71" s="195">
        <v>6.1418314086390029E-2</v>
      </c>
      <c r="AP71" s="195">
        <v>6.141818011885785E-2</v>
      </c>
    </row>
    <row r="72" spans="7:42" ht="14.25" customHeight="1" x14ac:dyDescent="0.6">
      <c r="G72" s="145"/>
      <c r="H72" s="393"/>
      <c r="J72" s="388"/>
      <c r="K72" s="192" t="s">
        <v>970</v>
      </c>
      <c r="L72" s="192" t="s">
        <v>963</v>
      </c>
      <c r="M72" s="195">
        <v>6.9595138262286318E-2</v>
      </c>
      <c r="N72" s="195">
        <v>6.9598693278071999E-2</v>
      </c>
      <c r="O72" s="195">
        <v>6.9524636904037401E-2</v>
      </c>
      <c r="P72" s="195">
        <v>6.9776899505140072E-2</v>
      </c>
      <c r="Q72" s="195">
        <v>7.0042440912937376E-2</v>
      </c>
      <c r="R72" s="195">
        <v>7.0322821211841635E-2</v>
      </c>
      <c r="S72" s="195">
        <v>7.0619320329911139E-2</v>
      </c>
      <c r="T72" s="195">
        <v>7.0933369734118082E-2</v>
      </c>
      <c r="U72" s="195">
        <v>7.1266575542810628E-2</v>
      </c>
      <c r="V72" s="195">
        <v>7.1620746001194863E-2</v>
      </c>
      <c r="W72" s="195">
        <v>7.1997924312048836E-2</v>
      </c>
      <c r="X72" s="195">
        <v>7.2400428080268892E-2</v>
      </c>
      <c r="Y72" s="195">
        <v>7.2830896979710846E-2</v>
      </c>
      <c r="Z72" s="195">
        <v>7.32923507139224E-2</v>
      </c>
      <c r="AA72" s="195">
        <v>7.3788259961089078E-2</v>
      </c>
      <c r="AB72" s="195">
        <v>7.3954109606276588E-2</v>
      </c>
      <c r="AC72" s="195">
        <v>7.4123934032785443E-2</v>
      </c>
      <c r="AD72" s="195">
        <v>7.4297877864282921E-2</v>
      </c>
      <c r="AE72" s="195">
        <v>7.4476092826800067E-2</v>
      </c>
      <c r="AF72" s="195">
        <v>7.4658738190169965E-2</v>
      </c>
      <c r="AG72" s="195">
        <v>7.4845981242743248E-2</v>
      </c>
      <c r="AH72" s="195">
        <v>7.5037997802476802E-2</v>
      </c>
      <c r="AI72" s="195">
        <v>7.5234972767539016E-2</v>
      </c>
      <c r="AJ72" s="195">
        <v>7.2072740044490824E-2</v>
      </c>
      <c r="AK72" s="195">
        <v>6.8816215895742217E-2</v>
      </c>
      <c r="AL72" s="195">
        <v>6.1418694361408371E-2</v>
      </c>
      <c r="AM72" s="195">
        <v>6.1418571060430985E-2</v>
      </c>
      <c r="AN72" s="195">
        <v>6.1418444349814839E-2</v>
      </c>
      <c r="AO72" s="195">
        <v>6.1418314086390029E-2</v>
      </c>
      <c r="AP72" s="195">
        <v>6.141818011885785E-2</v>
      </c>
    </row>
    <row r="73" spans="7:42" ht="14.25" customHeight="1" x14ac:dyDescent="0.75">
      <c r="G73" s="145"/>
      <c r="H73" s="393"/>
      <c r="J73" s="388"/>
      <c r="K73" s="192" t="s">
        <v>971</v>
      </c>
      <c r="L73" s="192" t="s">
        <v>961</v>
      </c>
      <c r="M73" s="194">
        <v>4.0563418875655621E-2</v>
      </c>
      <c r="N73" s="194">
        <v>4.1275986446721147E-2</v>
      </c>
      <c r="O73" s="194">
        <v>4.3133362824575583E-2</v>
      </c>
      <c r="P73" s="194">
        <v>4.3684780005014634E-2</v>
      </c>
      <c r="Q73" s="194">
        <v>4.3943844793109754E-2</v>
      </c>
      <c r="R73" s="194">
        <v>4.4217386548138338E-2</v>
      </c>
      <c r="S73" s="194">
        <v>4.4506653980401323E-2</v>
      </c>
      <c r="T73" s="194">
        <v>4.4813043643042061E-2</v>
      </c>
      <c r="U73" s="194">
        <v>4.5138122480790965E-2</v>
      </c>
      <c r="V73" s="194">
        <v>4.5483654635312121E-2</v>
      </c>
      <c r="W73" s="194">
        <v>4.5851633475169518E-2</v>
      </c>
      <c r="X73" s="194">
        <v>4.6244320078311141E-2</v>
      </c>
      <c r="Y73" s="194">
        <v>4.6664289736303433E-2</v>
      </c>
      <c r="Z73" s="194">
        <v>4.7114488501387886E-2</v>
      </c>
      <c r="AA73" s="194">
        <v>4.7598302401062664E-2</v>
      </c>
      <c r="AB73" s="194">
        <v>4.7760106932952739E-2</v>
      </c>
      <c r="AC73" s="194">
        <v>4.7925789300278687E-2</v>
      </c>
      <c r="AD73" s="194">
        <v>4.8095490599300517E-2</v>
      </c>
      <c r="AE73" s="194">
        <v>4.8269358855414835E-2</v>
      </c>
      <c r="AF73" s="194">
        <v>4.8447549453824568E-2</v>
      </c>
      <c r="AG73" s="194">
        <v>4.8630225602676491E-2</v>
      </c>
      <c r="AH73" s="194">
        <v>4.8817558831684815E-2</v>
      </c>
      <c r="AI73" s="194">
        <v>4.9009729529306378E-2</v>
      </c>
      <c r="AJ73" s="194">
        <v>4.5924624433649752E-2</v>
      </c>
      <c r="AK73" s="194">
        <v>4.2747527703163257E-2</v>
      </c>
      <c r="AL73" s="194">
        <v>3.55304335233253E-2</v>
      </c>
      <c r="AM73" s="194">
        <v>3.5530313229688693E-2</v>
      </c>
      <c r="AN73" s="194">
        <v>3.5530189609575658E-2</v>
      </c>
      <c r="AO73" s="194">
        <v>3.5530062523307482E-2</v>
      </c>
      <c r="AP73" s="194">
        <v>3.5529931823276018E-2</v>
      </c>
    </row>
    <row r="74" spans="7:42" ht="14.25" customHeight="1" x14ac:dyDescent="0.75">
      <c r="G74" s="145"/>
      <c r="H74" s="393"/>
      <c r="J74" s="388"/>
      <c r="K74" s="192" t="s">
        <v>971</v>
      </c>
      <c r="L74" s="192" t="s">
        <v>962</v>
      </c>
      <c r="M74" s="194">
        <v>4.0563418875655621E-2</v>
      </c>
      <c r="N74" s="194">
        <v>4.1275986446721147E-2</v>
      </c>
      <c r="O74" s="194">
        <v>4.3133362824575583E-2</v>
      </c>
      <c r="P74" s="194">
        <v>4.3684780005014634E-2</v>
      </c>
      <c r="Q74" s="194">
        <v>4.3943844793109754E-2</v>
      </c>
      <c r="R74" s="194">
        <v>4.4217386548138338E-2</v>
      </c>
      <c r="S74" s="194">
        <v>4.4506653980401323E-2</v>
      </c>
      <c r="T74" s="194">
        <v>4.4813043643042061E-2</v>
      </c>
      <c r="U74" s="194">
        <v>4.5138122480790965E-2</v>
      </c>
      <c r="V74" s="194">
        <v>4.5483654635312121E-2</v>
      </c>
      <c r="W74" s="194">
        <v>4.5851633475169518E-2</v>
      </c>
      <c r="X74" s="194">
        <v>4.6244320078311141E-2</v>
      </c>
      <c r="Y74" s="194">
        <v>4.6664289736303433E-2</v>
      </c>
      <c r="Z74" s="194">
        <v>4.7114488501387886E-2</v>
      </c>
      <c r="AA74" s="194">
        <v>4.7598302401062664E-2</v>
      </c>
      <c r="AB74" s="194">
        <v>4.7760106932952739E-2</v>
      </c>
      <c r="AC74" s="194">
        <v>4.7925789300278687E-2</v>
      </c>
      <c r="AD74" s="194">
        <v>4.8095490599300517E-2</v>
      </c>
      <c r="AE74" s="194">
        <v>4.8269358855414835E-2</v>
      </c>
      <c r="AF74" s="194">
        <v>4.8447549453824568E-2</v>
      </c>
      <c r="AG74" s="194">
        <v>4.8630225602676491E-2</v>
      </c>
      <c r="AH74" s="194">
        <v>4.8817558831684815E-2</v>
      </c>
      <c r="AI74" s="194">
        <v>4.9009729529306378E-2</v>
      </c>
      <c r="AJ74" s="194">
        <v>4.5924624433649752E-2</v>
      </c>
      <c r="AK74" s="194">
        <v>4.2747527703163257E-2</v>
      </c>
      <c r="AL74" s="194">
        <v>3.55304335233253E-2</v>
      </c>
      <c r="AM74" s="194">
        <v>3.5530313229688693E-2</v>
      </c>
      <c r="AN74" s="194">
        <v>3.5530189609575658E-2</v>
      </c>
      <c r="AO74" s="194">
        <v>3.5530062523307482E-2</v>
      </c>
      <c r="AP74" s="194">
        <v>3.5529931823276018E-2</v>
      </c>
    </row>
    <row r="75" spans="7:42" ht="14.25" customHeight="1" x14ac:dyDescent="0.75">
      <c r="G75" s="145"/>
      <c r="H75" s="393"/>
      <c r="J75" s="388"/>
      <c r="K75" s="192" t="s">
        <v>971</v>
      </c>
      <c r="L75" s="192" t="s">
        <v>963</v>
      </c>
      <c r="M75" s="194">
        <v>4.0563418875655621E-2</v>
      </c>
      <c r="N75" s="194">
        <v>4.1275986446721147E-2</v>
      </c>
      <c r="O75" s="194">
        <v>4.3133362824575583E-2</v>
      </c>
      <c r="P75" s="194">
        <v>4.3684780005014634E-2</v>
      </c>
      <c r="Q75" s="194">
        <v>4.3943844793109754E-2</v>
      </c>
      <c r="R75" s="194">
        <v>4.4217386548138338E-2</v>
      </c>
      <c r="S75" s="194">
        <v>4.4506653980401323E-2</v>
      </c>
      <c r="T75" s="194">
        <v>4.4813043643042061E-2</v>
      </c>
      <c r="U75" s="194">
        <v>4.5138122480790965E-2</v>
      </c>
      <c r="V75" s="194">
        <v>4.5483654635312121E-2</v>
      </c>
      <c r="W75" s="194">
        <v>4.5851633475169518E-2</v>
      </c>
      <c r="X75" s="194">
        <v>4.6244320078311141E-2</v>
      </c>
      <c r="Y75" s="194">
        <v>4.6664289736303433E-2</v>
      </c>
      <c r="Z75" s="194">
        <v>4.7114488501387886E-2</v>
      </c>
      <c r="AA75" s="194">
        <v>4.7598302401062664E-2</v>
      </c>
      <c r="AB75" s="194">
        <v>4.7760106932952739E-2</v>
      </c>
      <c r="AC75" s="194">
        <v>4.7925789300278687E-2</v>
      </c>
      <c r="AD75" s="194">
        <v>4.8095490599300517E-2</v>
      </c>
      <c r="AE75" s="194">
        <v>4.8269358855414835E-2</v>
      </c>
      <c r="AF75" s="194">
        <v>4.8447549453824568E-2</v>
      </c>
      <c r="AG75" s="194">
        <v>4.8630225602676491E-2</v>
      </c>
      <c r="AH75" s="194">
        <v>4.8817558831684815E-2</v>
      </c>
      <c r="AI75" s="194">
        <v>4.9009729529306378E-2</v>
      </c>
      <c r="AJ75" s="194">
        <v>4.5924624433649752E-2</v>
      </c>
      <c r="AK75" s="194">
        <v>4.2747527703163257E-2</v>
      </c>
      <c r="AL75" s="194">
        <v>3.55304335233253E-2</v>
      </c>
      <c r="AM75" s="194">
        <v>3.5530313229688693E-2</v>
      </c>
      <c r="AN75" s="194">
        <v>3.5530189609575658E-2</v>
      </c>
      <c r="AO75" s="194">
        <v>3.5530062523307482E-2</v>
      </c>
      <c r="AP75" s="194">
        <v>3.5529931823276018E-2</v>
      </c>
    </row>
    <row r="76" spans="7:42" ht="14.25" customHeight="1" x14ac:dyDescent="0.6">
      <c r="G76" s="145"/>
      <c r="H76" s="393"/>
      <c r="J76" s="388"/>
      <c r="K76" s="196" t="s">
        <v>972</v>
      </c>
      <c r="L76" s="192" t="s">
        <v>961</v>
      </c>
      <c r="M76" s="195">
        <v>9.409610665053536E-2</v>
      </c>
      <c r="N76" s="195">
        <v>9.4098711170781918E-2</v>
      </c>
      <c r="O76" s="195">
        <v>9.4044461630098913E-2</v>
      </c>
      <c r="P76" s="195">
        <v>9.4229311582079256E-2</v>
      </c>
      <c r="Q76" s="195">
        <v>9.4424064582302528E-2</v>
      </c>
      <c r="R76" s="195">
        <v>9.4629892703719298E-2</v>
      </c>
      <c r="S76" s="195">
        <v>9.484776788019586E-2</v>
      </c>
      <c r="T76" s="195">
        <v>9.5078779101487695E-2</v>
      </c>
      <c r="U76" s="195">
        <v>9.532415057010063E-2</v>
      </c>
      <c r="V76" s="195">
        <v>9.5585263343251986E-2</v>
      </c>
      <c r="W76" s="195">
        <v>9.5863681265616341E-2</v>
      </c>
      <c r="X76" s="195">
        <v>9.6161182218393454E-2</v>
      </c>
      <c r="Y76" s="195">
        <v>9.6479796000075224E-2</v>
      </c>
      <c r="Z76" s="195">
        <v>9.6821850539510826E-2</v>
      </c>
      <c r="AA76" s="195">
        <v>9.7190028658691793E-2</v>
      </c>
      <c r="AB76" s="195">
        <v>9.7313294995375388E-2</v>
      </c>
      <c r="AC76" s="195">
        <v>9.7439585294444131E-2</v>
      </c>
      <c r="AD76" s="195">
        <v>9.7569012071063721E-2</v>
      </c>
      <c r="AE76" s="195">
        <v>9.7701693485486796E-2</v>
      </c>
      <c r="AF76" s="195">
        <v>9.7837753701174493E-2</v>
      </c>
      <c r="AG76" s="195">
        <v>9.7977323270452443E-2</v>
      </c>
      <c r="AH76" s="195">
        <v>9.8120539550299854E-2</v>
      </c>
      <c r="AI76" s="195">
        <v>9.8267547150939188E-2</v>
      </c>
      <c r="AJ76" s="195">
        <v>9.5918949166455533E-2</v>
      </c>
      <c r="AK76" s="195">
        <v>9.3526210725345338E-2</v>
      </c>
      <c r="AL76" s="195">
        <v>8.8191340285679209E-2</v>
      </c>
      <c r="AM76" s="195">
        <v>8.8191252552769009E-2</v>
      </c>
      <c r="AN76" s="195">
        <v>8.819116239382456E-2</v>
      </c>
      <c r="AO76" s="195">
        <v>8.8191069706979472E-2</v>
      </c>
      <c r="AP76" s="195">
        <v>8.8190974384582982E-2</v>
      </c>
    </row>
    <row r="77" spans="7:42" ht="14.25" customHeight="1" x14ac:dyDescent="0.6">
      <c r="G77" s="145"/>
      <c r="H77" s="393"/>
      <c r="J77" s="388"/>
      <c r="K77" s="196" t="s">
        <v>972</v>
      </c>
      <c r="L77" s="192" t="s">
        <v>962</v>
      </c>
      <c r="M77" s="195">
        <v>9.409610665053536E-2</v>
      </c>
      <c r="N77" s="195">
        <v>9.4098711170781918E-2</v>
      </c>
      <c r="O77" s="195">
        <v>9.4044461630098913E-2</v>
      </c>
      <c r="P77" s="195">
        <v>9.4229311582079256E-2</v>
      </c>
      <c r="Q77" s="195">
        <v>9.4424064582302528E-2</v>
      </c>
      <c r="R77" s="195">
        <v>9.4629892703719298E-2</v>
      </c>
      <c r="S77" s="195">
        <v>9.484776788019586E-2</v>
      </c>
      <c r="T77" s="195">
        <v>9.5078779101487695E-2</v>
      </c>
      <c r="U77" s="195">
        <v>9.532415057010063E-2</v>
      </c>
      <c r="V77" s="195">
        <v>9.5585263343251986E-2</v>
      </c>
      <c r="W77" s="195">
        <v>9.5863681265616341E-2</v>
      </c>
      <c r="X77" s="195">
        <v>9.6161182218393454E-2</v>
      </c>
      <c r="Y77" s="195">
        <v>9.6479796000075224E-2</v>
      </c>
      <c r="Z77" s="195">
        <v>9.6821850539510826E-2</v>
      </c>
      <c r="AA77" s="195">
        <v>9.7190028658691793E-2</v>
      </c>
      <c r="AB77" s="195">
        <v>9.7313294995375388E-2</v>
      </c>
      <c r="AC77" s="195">
        <v>9.7439585294444131E-2</v>
      </c>
      <c r="AD77" s="195">
        <v>9.7569012071063721E-2</v>
      </c>
      <c r="AE77" s="195">
        <v>9.7701693485486796E-2</v>
      </c>
      <c r="AF77" s="195">
        <v>9.7837753701174493E-2</v>
      </c>
      <c r="AG77" s="195">
        <v>9.7977323270452443E-2</v>
      </c>
      <c r="AH77" s="195">
        <v>9.8120539550299854E-2</v>
      </c>
      <c r="AI77" s="195">
        <v>9.8267547150939188E-2</v>
      </c>
      <c r="AJ77" s="195">
        <v>9.5918949166455533E-2</v>
      </c>
      <c r="AK77" s="195">
        <v>9.3526210725345338E-2</v>
      </c>
      <c r="AL77" s="195">
        <v>8.8191340285679209E-2</v>
      </c>
      <c r="AM77" s="195">
        <v>8.8191252552769009E-2</v>
      </c>
      <c r="AN77" s="195">
        <v>8.819116239382456E-2</v>
      </c>
      <c r="AO77" s="195">
        <v>8.8191069706979472E-2</v>
      </c>
      <c r="AP77" s="195">
        <v>8.8190974384582982E-2</v>
      </c>
    </row>
    <row r="78" spans="7:42" ht="14.25" customHeight="1" x14ac:dyDescent="0.6">
      <c r="G78" s="145"/>
      <c r="H78" s="393"/>
      <c r="J78" s="388"/>
      <c r="K78" s="196" t="s">
        <v>972</v>
      </c>
      <c r="L78" s="192" t="s">
        <v>963</v>
      </c>
      <c r="M78" s="195">
        <v>9.409610665053536E-2</v>
      </c>
      <c r="N78" s="195">
        <v>9.4098711170781918E-2</v>
      </c>
      <c r="O78" s="195">
        <v>9.4044461630098913E-2</v>
      </c>
      <c r="P78" s="195">
        <v>9.4229311582079256E-2</v>
      </c>
      <c r="Q78" s="195">
        <v>9.4424064582302528E-2</v>
      </c>
      <c r="R78" s="195">
        <v>9.4629892703719298E-2</v>
      </c>
      <c r="S78" s="195">
        <v>9.484776788019586E-2</v>
      </c>
      <c r="T78" s="195">
        <v>9.5078779101487695E-2</v>
      </c>
      <c r="U78" s="195">
        <v>9.532415057010063E-2</v>
      </c>
      <c r="V78" s="195">
        <v>9.5585263343251986E-2</v>
      </c>
      <c r="W78" s="195">
        <v>9.5863681265616341E-2</v>
      </c>
      <c r="X78" s="195">
        <v>9.6161182218393454E-2</v>
      </c>
      <c r="Y78" s="195">
        <v>9.6479796000075224E-2</v>
      </c>
      <c r="Z78" s="195">
        <v>9.6821850539510826E-2</v>
      </c>
      <c r="AA78" s="195">
        <v>9.7190028658691793E-2</v>
      </c>
      <c r="AB78" s="195">
        <v>9.7313294995375388E-2</v>
      </c>
      <c r="AC78" s="195">
        <v>9.7439585294444131E-2</v>
      </c>
      <c r="AD78" s="195">
        <v>9.7569012071063721E-2</v>
      </c>
      <c r="AE78" s="195">
        <v>9.7701693485486796E-2</v>
      </c>
      <c r="AF78" s="195">
        <v>9.7837753701174493E-2</v>
      </c>
      <c r="AG78" s="195">
        <v>9.7977323270452443E-2</v>
      </c>
      <c r="AH78" s="195">
        <v>9.8120539550299854E-2</v>
      </c>
      <c r="AI78" s="195">
        <v>9.8267547150939188E-2</v>
      </c>
      <c r="AJ78" s="195">
        <v>9.5918949166455533E-2</v>
      </c>
      <c r="AK78" s="195">
        <v>9.3526210725345338E-2</v>
      </c>
      <c r="AL78" s="195">
        <v>8.8191340285679209E-2</v>
      </c>
      <c r="AM78" s="195">
        <v>8.8191252552769009E-2</v>
      </c>
      <c r="AN78" s="195">
        <v>8.819116239382456E-2</v>
      </c>
      <c r="AO78" s="195">
        <v>8.8191069706979472E-2</v>
      </c>
      <c r="AP78" s="195">
        <v>8.8190974384582982E-2</v>
      </c>
    </row>
    <row r="79" spans="7:42" ht="14.25" customHeight="1" x14ac:dyDescent="0.6">
      <c r="G79" s="145"/>
      <c r="H79" s="393"/>
      <c r="J79" s="388"/>
      <c r="K79" s="196" t="s">
        <v>973</v>
      </c>
      <c r="L79" s="192" t="s">
        <v>961</v>
      </c>
      <c r="M79" s="195">
        <v>7.394931983502781E-2</v>
      </c>
      <c r="N79" s="195">
        <v>7.4415529690282839E-2</v>
      </c>
      <c r="O79" s="195">
        <v>7.5637737297972171E-2</v>
      </c>
      <c r="P79" s="195">
        <v>7.6002520683951094E-2</v>
      </c>
      <c r="Q79" s="195">
        <v>7.617420647449466E-2</v>
      </c>
      <c r="R79" s="195">
        <v>7.6355697348991641E-2</v>
      </c>
      <c r="S79" s="195">
        <v>7.6547857455251139E-2</v>
      </c>
      <c r="T79" s="195">
        <v>7.6751655459189327E-2</v>
      </c>
      <c r="U79" s="195">
        <v>7.6968180825957716E-2</v>
      </c>
      <c r="V79" s="195">
        <v>7.7198663239443452E-2</v>
      </c>
      <c r="W79" s="195">
        <v>7.7444495888760193E-2</v>
      </c>
      <c r="X79" s="195">
        <v>7.7707263550021236E-2</v>
      </c>
      <c r="Y79" s="195">
        <v>7.7988776655187567E-2</v>
      </c>
      <c r="Z79" s="195">
        <v>7.8291112890386663E-2</v>
      </c>
      <c r="AA79" s="195">
        <v>7.8616668337013335E-2</v>
      </c>
      <c r="AB79" s="195">
        <v>7.8725694369040727E-2</v>
      </c>
      <c r="AC79" s="195">
        <v>7.8837410491520127E-2</v>
      </c>
      <c r="AD79" s="195">
        <v>7.8951917359317988E-2</v>
      </c>
      <c r="AE79" s="195">
        <v>7.9069320704915749E-2</v>
      </c>
      <c r="AF79" s="195">
        <v>7.918973166224072E-2</v>
      </c>
      <c r="AG79" s="195">
        <v>7.9313267115526331E-2</v>
      </c>
      <c r="AH79" s="195">
        <v>7.9440050075570534E-2</v>
      </c>
      <c r="AI79" s="195">
        <v>7.957021008583498E-2</v>
      </c>
      <c r="AJ79" s="195">
        <v>7.7493304586356365E-2</v>
      </c>
      <c r="AK79" s="195">
        <v>7.538301831649237E-2</v>
      </c>
      <c r="AL79" s="195">
        <v>7.0699203697860258E-2</v>
      </c>
      <c r="AM79" s="195">
        <v>7.0699126920263589E-2</v>
      </c>
      <c r="AN79" s="195">
        <v>7.0699048019583544E-2</v>
      </c>
      <c r="AO79" s="195">
        <v>7.0698966906674016E-2</v>
      </c>
      <c r="AP79" s="195">
        <v>7.0698883487327696E-2</v>
      </c>
    </row>
    <row r="80" spans="7:42" ht="14.25" customHeight="1" x14ac:dyDescent="0.6">
      <c r="G80" s="145"/>
      <c r="H80" s="393"/>
      <c r="J80" s="151"/>
      <c r="K80" s="196" t="s">
        <v>973</v>
      </c>
      <c r="L80" s="192" t="s">
        <v>962</v>
      </c>
      <c r="M80" s="195">
        <v>7.394931983502781E-2</v>
      </c>
      <c r="N80" s="195">
        <v>7.4415529690282839E-2</v>
      </c>
      <c r="O80" s="195">
        <v>7.5637737297972171E-2</v>
      </c>
      <c r="P80" s="195">
        <v>7.6002520683951094E-2</v>
      </c>
      <c r="Q80" s="195">
        <v>7.617420647449466E-2</v>
      </c>
      <c r="R80" s="195">
        <v>7.6355697348991641E-2</v>
      </c>
      <c r="S80" s="195">
        <v>7.6547857455251139E-2</v>
      </c>
      <c r="T80" s="195">
        <v>7.6751655459189327E-2</v>
      </c>
      <c r="U80" s="195">
        <v>7.6968180825957716E-2</v>
      </c>
      <c r="V80" s="195">
        <v>7.7198663239443452E-2</v>
      </c>
      <c r="W80" s="195">
        <v>7.7444495888760193E-2</v>
      </c>
      <c r="X80" s="195">
        <v>7.7707263550021236E-2</v>
      </c>
      <c r="Y80" s="195">
        <v>7.7988776655187567E-2</v>
      </c>
      <c r="Z80" s="195">
        <v>7.8291112890386663E-2</v>
      </c>
      <c r="AA80" s="195">
        <v>7.8616668337013335E-2</v>
      </c>
      <c r="AB80" s="195">
        <v>7.8725694369040727E-2</v>
      </c>
      <c r="AC80" s="195">
        <v>7.8837410491520127E-2</v>
      </c>
      <c r="AD80" s="195">
        <v>7.8951917359317988E-2</v>
      </c>
      <c r="AE80" s="195">
        <v>7.9069320704915749E-2</v>
      </c>
      <c r="AF80" s="195">
        <v>7.918973166224072E-2</v>
      </c>
      <c r="AG80" s="195">
        <v>7.9313267115526331E-2</v>
      </c>
      <c r="AH80" s="195">
        <v>7.9440050075570534E-2</v>
      </c>
      <c r="AI80" s="195">
        <v>7.957021008583498E-2</v>
      </c>
      <c r="AJ80" s="195">
        <v>7.7493304586356365E-2</v>
      </c>
      <c r="AK80" s="195">
        <v>7.538301831649237E-2</v>
      </c>
      <c r="AL80" s="195">
        <v>7.0699203697860258E-2</v>
      </c>
      <c r="AM80" s="195">
        <v>7.0699126920263589E-2</v>
      </c>
      <c r="AN80" s="195">
        <v>7.0699048019583544E-2</v>
      </c>
      <c r="AO80" s="195">
        <v>7.0698966906674016E-2</v>
      </c>
      <c r="AP80" s="195">
        <v>7.0698883487327696E-2</v>
      </c>
    </row>
    <row r="81" spans="4:44" ht="14.25" customHeight="1" x14ac:dyDescent="0.6">
      <c r="G81" s="145"/>
      <c r="H81" s="393"/>
      <c r="J81" s="151"/>
      <c r="K81" s="196" t="s">
        <v>973</v>
      </c>
      <c r="L81" s="192" t="s">
        <v>963</v>
      </c>
      <c r="M81" s="195">
        <v>7.394931983502781E-2</v>
      </c>
      <c r="N81" s="195">
        <v>7.4415529690282839E-2</v>
      </c>
      <c r="O81" s="195">
        <v>7.5637737297972171E-2</v>
      </c>
      <c r="P81" s="195">
        <v>7.6002520683951094E-2</v>
      </c>
      <c r="Q81" s="195">
        <v>7.617420647449466E-2</v>
      </c>
      <c r="R81" s="195">
        <v>7.6355697348991641E-2</v>
      </c>
      <c r="S81" s="195">
        <v>7.6547857455251139E-2</v>
      </c>
      <c r="T81" s="195">
        <v>7.6751655459189327E-2</v>
      </c>
      <c r="U81" s="195">
        <v>7.6968180825957716E-2</v>
      </c>
      <c r="V81" s="195">
        <v>7.7198663239443452E-2</v>
      </c>
      <c r="W81" s="195">
        <v>7.7444495888760193E-2</v>
      </c>
      <c r="X81" s="195">
        <v>7.7707263550021236E-2</v>
      </c>
      <c r="Y81" s="195">
        <v>7.7988776655187567E-2</v>
      </c>
      <c r="Z81" s="195">
        <v>7.8291112890386663E-2</v>
      </c>
      <c r="AA81" s="195">
        <v>7.8616668337013335E-2</v>
      </c>
      <c r="AB81" s="195">
        <v>7.8725694369040727E-2</v>
      </c>
      <c r="AC81" s="195">
        <v>7.8837410491520127E-2</v>
      </c>
      <c r="AD81" s="195">
        <v>7.8951917359317988E-2</v>
      </c>
      <c r="AE81" s="195">
        <v>7.9069320704915749E-2</v>
      </c>
      <c r="AF81" s="195">
        <v>7.918973166224072E-2</v>
      </c>
      <c r="AG81" s="195">
        <v>7.9313267115526331E-2</v>
      </c>
      <c r="AH81" s="195">
        <v>7.9440050075570534E-2</v>
      </c>
      <c r="AI81" s="195">
        <v>7.957021008583498E-2</v>
      </c>
      <c r="AJ81" s="195">
        <v>7.7493304586356365E-2</v>
      </c>
      <c r="AK81" s="195">
        <v>7.538301831649237E-2</v>
      </c>
      <c r="AL81" s="195">
        <v>7.0699203697860258E-2</v>
      </c>
      <c r="AM81" s="195">
        <v>7.0699126920263589E-2</v>
      </c>
      <c r="AN81" s="195">
        <v>7.0699048019583544E-2</v>
      </c>
      <c r="AO81" s="195">
        <v>7.0698966906674016E-2</v>
      </c>
      <c r="AP81" s="195">
        <v>7.0698883487327696E-2</v>
      </c>
    </row>
    <row r="83" spans="4:44" ht="14.25" customHeight="1" x14ac:dyDescent="0.6">
      <c r="G83" s="198"/>
      <c r="H83" s="199"/>
      <c r="I83" s="199"/>
      <c r="J83" s="199"/>
      <c r="K83" s="199"/>
      <c r="L83" s="199"/>
      <c r="M83" s="199"/>
      <c r="N83" s="199"/>
      <c r="O83" s="199"/>
      <c r="P83" s="199"/>
      <c r="Q83" s="199"/>
      <c r="R83" s="199"/>
      <c r="S83" s="199"/>
      <c r="T83" s="199"/>
      <c r="U83" s="199"/>
      <c r="V83" s="199"/>
      <c r="W83" s="199"/>
      <c r="X83" s="199"/>
      <c r="Y83" s="199"/>
      <c r="Z83" s="199"/>
      <c r="AA83" s="199"/>
      <c r="AB83" s="199"/>
      <c r="AC83" s="199"/>
      <c r="AD83" s="199"/>
      <c r="AE83" s="199"/>
      <c r="AF83" s="199"/>
      <c r="AG83" s="199"/>
      <c r="AH83" s="199"/>
      <c r="AI83" s="199"/>
      <c r="AJ83" s="199"/>
      <c r="AK83" s="199"/>
      <c r="AL83" s="199"/>
      <c r="AM83" s="199"/>
      <c r="AN83" s="199"/>
      <c r="AO83" s="199"/>
      <c r="AP83" s="199"/>
      <c r="AQ83" s="199"/>
      <c r="AR83" s="199"/>
    </row>
    <row r="84" spans="4:44" ht="14.25" customHeight="1" x14ac:dyDescent="0.6">
      <c r="D84" s="143" t="s">
        <v>891</v>
      </c>
      <c r="G84" s="381" t="s">
        <v>974</v>
      </c>
      <c r="H84" s="381"/>
      <c r="I84" s="381"/>
      <c r="J84" s="381"/>
      <c r="K84" s="381"/>
      <c r="L84" s="381"/>
      <c r="M84" s="381"/>
      <c r="N84" s="381"/>
      <c r="O84" s="381"/>
      <c r="P84" s="381"/>
      <c r="Q84" s="381"/>
      <c r="R84" s="381"/>
      <c r="S84" s="381"/>
      <c r="T84" s="381"/>
      <c r="U84" s="381"/>
      <c r="V84" s="144"/>
      <c r="W84" s="144"/>
      <c r="X84" s="144"/>
      <c r="Y84" s="144"/>
      <c r="Z84" s="200"/>
      <c r="AA84" s="200"/>
      <c r="AB84" s="200"/>
      <c r="AC84" s="200"/>
      <c r="AD84" s="200"/>
      <c r="AE84" s="200"/>
      <c r="AF84" s="200"/>
      <c r="AG84" s="200"/>
      <c r="AH84" s="200"/>
      <c r="AI84" s="200"/>
      <c r="AJ84" s="200"/>
      <c r="AK84" s="200"/>
      <c r="AL84" s="200"/>
      <c r="AM84" s="200"/>
      <c r="AN84" s="200"/>
      <c r="AO84" s="200"/>
      <c r="AP84" s="200"/>
      <c r="AQ84" s="200"/>
      <c r="AR84" s="200"/>
    </row>
    <row r="85" spans="4:44" ht="14.25" customHeight="1" x14ac:dyDescent="0.6">
      <c r="G85" s="145"/>
      <c r="M85" s="137" t="s">
        <v>975</v>
      </c>
      <c r="AA85" s="306"/>
      <c r="AB85" s="306"/>
      <c r="AC85" s="306"/>
      <c r="AD85" s="306"/>
      <c r="AP85" s="306"/>
      <c r="AQ85" s="306"/>
    </row>
    <row r="86" spans="4:44" ht="14.25" customHeight="1" x14ac:dyDescent="0.6">
      <c r="G86" s="145"/>
      <c r="M86" s="129">
        <v>2021</v>
      </c>
      <c r="N86" s="129">
        <v>2022</v>
      </c>
      <c r="O86" s="129">
        <v>2023</v>
      </c>
      <c r="P86" s="129">
        <v>2024</v>
      </c>
      <c r="Q86" s="129">
        <v>2025</v>
      </c>
      <c r="R86" s="129">
        <v>2026</v>
      </c>
      <c r="S86" s="129">
        <v>2027</v>
      </c>
      <c r="T86" s="129">
        <v>2028</v>
      </c>
      <c r="U86" s="129">
        <v>2029</v>
      </c>
      <c r="V86" s="129">
        <v>2030</v>
      </c>
      <c r="W86" s="129">
        <v>2031</v>
      </c>
      <c r="X86" s="129">
        <v>2032</v>
      </c>
      <c r="Y86" s="129">
        <v>2033</v>
      </c>
      <c r="Z86" s="129">
        <v>2034</v>
      </c>
      <c r="AA86" s="129">
        <v>2035</v>
      </c>
      <c r="AB86" s="129">
        <v>2036</v>
      </c>
      <c r="AC86" s="129">
        <v>2037</v>
      </c>
      <c r="AD86" s="129">
        <v>2038</v>
      </c>
      <c r="AE86" s="129">
        <v>2039</v>
      </c>
      <c r="AF86" s="129">
        <v>2040</v>
      </c>
      <c r="AG86" s="129">
        <v>2041</v>
      </c>
      <c r="AH86" s="129">
        <v>2042</v>
      </c>
      <c r="AI86" s="129">
        <v>2043</v>
      </c>
      <c r="AJ86" s="129">
        <v>2044</v>
      </c>
      <c r="AK86" s="129">
        <v>2045</v>
      </c>
      <c r="AL86" s="129">
        <v>2046</v>
      </c>
      <c r="AM86" s="129">
        <v>2047</v>
      </c>
      <c r="AN86" s="129">
        <v>2048</v>
      </c>
      <c r="AO86" s="129">
        <v>2049</v>
      </c>
      <c r="AP86" s="129">
        <v>2050</v>
      </c>
    </row>
    <row r="87" spans="4:44" ht="14.25" customHeight="1" x14ac:dyDescent="0.6">
      <c r="G87" s="145"/>
      <c r="H87" s="391" t="s">
        <v>976</v>
      </c>
      <c r="J87" s="351" t="s">
        <v>977</v>
      </c>
      <c r="K87" s="201" t="s">
        <v>1036</v>
      </c>
      <c r="L87" s="201" t="s">
        <v>961</v>
      </c>
      <c r="M87" s="307">
        <v>0.3399884101913474</v>
      </c>
      <c r="N87" s="307">
        <v>0.34180761424785167</v>
      </c>
      <c r="O87" s="307">
        <v>0.34362681830435593</v>
      </c>
      <c r="P87" s="307">
        <v>0.34544602236086019</v>
      </c>
      <c r="Q87" s="307">
        <v>0.34726522641736446</v>
      </c>
      <c r="R87" s="307">
        <v>0.34908443047386872</v>
      </c>
      <c r="S87" s="307">
        <v>0.35090363453037299</v>
      </c>
      <c r="T87" s="307">
        <v>0.35272283858687725</v>
      </c>
      <c r="U87" s="307">
        <v>0.35454204264338152</v>
      </c>
      <c r="V87" s="307">
        <v>0.35636124669988578</v>
      </c>
      <c r="W87" s="307">
        <v>0.35818045075639005</v>
      </c>
      <c r="X87" s="307">
        <v>0.35999965481289431</v>
      </c>
      <c r="Y87" s="307">
        <v>0.36181885886939857</v>
      </c>
      <c r="Z87" s="307">
        <v>0.36363806292590284</v>
      </c>
      <c r="AA87" s="307">
        <v>0.36545726698240738</v>
      </c>
      <c r="AB87" s="307">
        <v>0.3664792504778675</v>
      </c>
      <c r="AC87" s="307">
        <v>0.36750123397332762</v>
      </c>
      <c r="AD87" s="307">
        <v>0.36852321746878774</v>
      </c>
      <c r="AE87" s="307">
        <v>0.36954520096424787</v>
      </c>
      <c r="AF87" s="307">
        <v>0.37056718445970799</v>
      </c>
      <c r="AG87" s="307">
        <v>0.37158916795516811</v>
      </c>
      <c r="AH87" s="307">
        <v>0.37261115145062823</v>
      </c>
      <c r="AI87" s="307">
        <v>0.37363313494608835</v>
      </c>
      <c r="AJ87" s="307">
        <v>0.37465511844154847</v>
      </c>
      <c r="AK87" s="307">
        <v>0.3756771019370086</v>
      </c>
      <c r="AL87" s="307">
        <v>0.37669908543246872</v>
      </c>
      <c r="AM87" s="307">
        <v>0.37772106892792884</v>
      </c>
      <c r="AN87" s="307">
        <v>0.37874305242338896</v>
      </c>
      <c r="AO87" s="307">
        <v>0.37976503591884908</v>
      </c>
      <c r="AP87" s="307">
        <v>0.38078701941430915</v>
      </c>
      <c r="AQ87" s="306"/>
    </row>
    <row r="88" spans="4:44" ht="14.25" customHeight="1" x14ac:dyDescent="0.6">
      <c r="G88" s="145"/>
      <c r="H88" s="391"/>
      <c r="J88" s="352"/>
      <c r="K88" s="142" t="s">
        <v>1036</v>
      </c>
      <c r="L88" s="192" t="s">
        <v>962</v>
      </c>
      <c r="M88" s="308">
        <v>0.3399884101913474</v>
      </c>
      <c r="N88" s="308">
        <v>0.34131198780433064</v>
      </c>
      <c r="O88" s="308">
        <v>0.34263556541731388</v>
      </c>
      <c r="P88" s="308">
        <v>0.34395914303029712</v>
      </c>
      <c r="Q88" s="308">
        <v>0.34528272064328036</v>
      </c>
      <c r="R88" s="308">
        <v>0.3466062982562636</v>
      </c>
      <c r="S88" s="308">
        <v>0.34792987586924684</v>
      </c>
      <c r="T88" s="308">
        <v>0.34925345348223008</v>
      </c>
      <c r="U88" s="308">
        <v>0.35057703109521332</v>
      </c>
      <c r="V88" s="308">
        <v>0.35190060870819656</v>
      </c>
      <c r="W88" s="308">
        <v>0.3532241863211798</v>
      </c>
      <c r="X88" s="308">
        <v>0.35454776393416304</v>
      </c>
      <c r="Y88" s="308">
        <v>0.35587134154714628</v>
      </c>
      <c r="Z88" s="308">
        <v>0.35719491916012952</v>
      </c>
      <c r="AA88" s="308">
        <v>0.35851849677311259</v>
      </c>
      <c r="AB88" s="308">
        <v>0.35898108145373225</v>
      </c>
      <c r="AC88" s="308">
        <v>0.35944366613435191</v>
      </c>
      <c r="AD88" s="308">
        <v>0.35990625081497157</v>
      </c>
      <c r="AE88" s="308">
        <v>0.36036883549559123</v>
      </c>
      <c r="AF88" s="308">
        <v>0.36083142017621089</v>
      </c>
      <c r="AG88" s="308">
        <v>0.36129400485683055</v>
      </c>
      <c r="AH88" s="308">
        <v>0.36175658953745021</v>
      </c>
      <c r="AI88" s="308">
        <v>0.36221917421806987</v>
      </c>
      <c r="AJ88" s="308">
        <v>0.36268175889868953</v>
      </c>
      <c r="AK88" s="308">
        <v>0.36314434357930919</v>
      </c>
      <c r="AL88" s="308">
        <v>0.36360692825992885</v>
      </c>
      <c r="AM88" s="308">
        <v>0.36406951294054851</v>
      </c>
      <c r="AN88" s="308">
        <v>0.36453209762116817</v>
      </c>
      <c r="AO88" s="308">
        <v>0.36499468230178783</v>
      </c>
      <c r="AP88" s="308">
        <v>0.36545726698240738</v>
      </c>
    </row>
    <row r="89" spans="4:44" ht="14.25" customHeight="1" thickBot="1" x14ac:dyDescent="0.75">
      <c r="G89" s="145"/>
      <c r="H89" s="391"/>
      <c r="J89" s="352"/>
      <c r="K89" s="203" t="s">
        <v>1036</v>
      </c>
      <c r="L89" s="203" t="s">
        <v>963</v>
      </c>
      <c r="M89" s="309">
        <v>0.3399884101913474</v>
      </c>
      <c r="N89" s="309">
        <v>0.3399884101913474</v>
      </c>
      <c r="O89" s="309">
        <v>0.3399884101913474</v>
      </c>
      <c r="P89" s="309">
        <v>0.3399884101913474</v>
      </c>
      <c r="Q89" s="309">
        <v>0.3399884101913474</v>
      </c>
      <c r="R89" s="309">
        <v>0.3399884101913474</v>
      </c>
      <c r="S89" s="309">
        <v>0.3399884101913474</v>
      </c>
      <c r="T89" s="309">
        <v>0.3399884101913474</v>
      </c>
      <c r="U89" s="309">
        <v>0.3399884101913474</v>
      </c>
      <c r="V89" s="309">
        <v>0.3399884101913474</v>
      </c>
      <c r="W89" s="309">
        <v>0.3399884101913474</v>
      </c>
      <c r="X89" s="309">
        <v>0.3399884101913474</v>
      </c>
      <c r="Y89" s="309">
        <v>0.3399884101913474</v>
      </c>
      <c r="Z89" s="309">
        <v>0.3399884101913474</v>
      </c>
      <c r="AA89" s="309">
        <v>0.3399884101913474</v>
      </c>
      <c r="AB89" s="309">
        <v>0.34122374929679844</v>
      </c>
      <c r="AC89" s="309">
        <v>0.34245908840224948</v>
      </c>
      <c r="AD89" s="309">
        <v>0.34369442750770052</v>
      </c>
      <c r="AE89" s="309">
        <v>0.34492976661315156</v>
      </c>
      <c r="AF89" s="309">
        <v>0.34616510571860259</v>
      </c>
      <c r="AG89" s="309">
        <v>0.34740044482405363</v>
      </c>
      <c r="AH89" s="309">
        <v>0.34863578392950467</v>
      </c>
      <c r="AI89" s="309">
        <v>0.34987112303495571</v>
      </c>
      <c r="AJ89" s="309">
        <v>0.35110646214040675</v>
      </c>
      <c r="AK89" s="309">
        <v>0.35234180124585779</v>
      </c>
      <c r="AL89" s="309">
        <v>0.35357714035130883</v>
      </c>
      <c r="AM89" s="309">
        <v>0.35481247945675987</v>
      </c>
      <c r="AN89" s="309">
        <v>0.3560478185622109</v>
      </c>
      <c r="AO89" s="309">
        <v>0.35728315766766194</v>
      </c>
      <c r="AP89" s="309">
        <v>0.35851849677311259</v>
      </c>
    </row>
    <row r="90" spans="4:44" ht="14.25" customHeight="1" thickTop="1" x14ac:dyDescent="0.6">
      <c r="G90" s="145"/>
      <c r="H90" s="391"/>
      <c r="J90" s="352"/>
      <c r="K90" s="201" t="s">
        <v>1038</v>
      </c>
      <c r="L90" s="201" t="s">
        <v>961</v>
      </c>
      <c r="M90" s="307">
        <v>0.32891481311214171</v>
      </c>
      <c r="N90" s="307">
        <v>0.33064456673257009</v>
      </c>
      <c r="O90" s="307">
        <v>0.33237432035299846</v>
      </c>
      <c r="P90" s="307">
        <v>0.33410407397342684</v>
      </c>
      <c r="Q90" s="307">
        <v>0.33583382759385522</v>
      </c>
      <c r="R90" s="307">
        <v>0.33756358121428359</v>
      </c>
      <c r="S90" s="307">
        <v>0.33929333483471197</v>
      </c>
      <c r="T90" s="307">
        <v>0.34102308845514034</v>
      </c>
      <c r="U90" s="307">
        <v>0.34275284207556872</v>
      </c>
      <c r="V90" s="307">
        <v>0.3444825956959971</v>
      </c>
      <c r="W90" s="307">
        <v>0.34621234931642547</v>
      </c>
      <c r="X90" s="307">
        <v>0.34794210293685385</v>
      </c>
      <c r="Y90" s="307">
        <v>0.34967185655728222</v>
      </c>
      <c r="Z90" s="307">
        <v>0.3514016101777106</v>
      </c>
      <c r="AA90" s="307">
        <v>0.3531313637981387</v>
      </c>
      <c r="AB90" s="307">
        <v>0.35414824559063601</v>
      </c>
      <c r="AC90" s="307">
        <v>0.35516512738313333</v>
      </c>
      <c r="AD90" s="307">
        <v>0.35618200917563064</v>
      </c>
      <c r="AE90" s="307">
        <v>0.35719889096812796</v>
      </c>
      <c r="AF90" s="307">
        <v>0.35821577276062527</v>
      </c>
      <c r="AG90" s="307">
        <v>0.35923265455312259</v>
      </c>
      <c r="AH90" s="307">
        <v>0.3602495363456199</v>
      </c>
      <c r="AI90" s="307">
        <v>0.36126641813811722</v>
      </c>
      <c r="AJ90" s="307">
        <v>0.36228329993061453</v>
      </c>
      <c r="AK90" s="307">
        <v>0.36330018172311185</v>
      </c>
      <c r="AL90" s="307">
        <v>0.36431706351560916</v>
      </c>
      <c r="AM90" s="307">
        <v>0.36533394530810648</v>
      </c>
      <c r="AN90" s="307">
        <v>0.36635082710060379</v>
      </c>
      <c r="AO90" s="307">
        <v>0.36736770889310111</v>
      </c>
      <c r="AP90" s="307">
        <v>0.36838459068559876</v>
      </c>
    </row>
    <row r="91" spans="4:44" ht="14.25" customHeight="1" x14ac:dyDescent="0.6">
      <c r="G91" s="145"/>
      <c r="H91" s="391"/>
      <c r="J91" s="352"/>
      <c r="K91" s="142" t="s">
        <v>1038</v>
      </c>
      <c r="L91" s="192" t="s">
        <v>962</v>
      </c>
      <c r="M91" s="308">
        <v>0.32891481311214171</v>
      </c>
      <c r="N91" s="308">
        <v>0.33017206000436139</v>
      </c>
      <c r="O91" s="308">
        <v>0.33142930689658107</v>
      </c>
      <c r="P91" s="308">
        <v>0.33268655378880074</v>
      </c>
      <c r="Q91" s="308">
        <v>0.33394380068102042</v>
      </c>
      <c r="R91" s="308">
        <v>0.3352010475732401</v>
      </c>
      <c r="S91" s="308">
        <v>0.33645829446545977</v>
      </c>
      <c r="T91" s="308">
        <v>0.33771554135767945</v>
      </c>
      <c r="U91" s="308">
        <v>0.33897278824989913</v>
      </c>
      <c r="V91" s="308">
        <v>0.3402300351421188</v>
      </c>
      <c r="W91" s="308">
        <v>0.34148728203433848</v>
      </c>
      <c r="X91" s="308">
        <v>0.34274452892655816</v>
      </c>
      <c r="Y91" s="308">
        <v>0.34400177581877783</v>
      </c>
      <c r="Z91" s="308">
        <v>0.34525902271099751</v>
      </c>
      <c r="AA91" s="308">
        <v>0.34651626960321719</v>
      </c>
      <c r="AB91" s="308">
        <v>0.34695727588287861</v>
      </c>
      <c r="AC91" s="308">
        <v>0.34739828216254004</v>
      </c>
      <c r="AD91" s="308">
        <v>0.34783928844220147</v>
      </c>
      <c r="AE91" s="308">
        <v>0.34828029472186289</v>
      </c>
      <c r="AF91" s="308">
        <v>0.34872130100152432</v>
      </c>
      <c r="AG91" s="308">
        <v>0.34916230728118575</v>
      </c>
      <c r="AH91" s="308">
        <v>0.34960331356084717</v>
      </c>
      <c r="AI91" s="308">
        <v>0.3500443198405086</v>
      </c>
      <c r="AJ91" s="308">
        <v>0.35048532612017003</v>
      </c>
      <c r="AK91" s="308">
        <v>0.35092633239983145</v>
      </c>
      <c r="AL91" s="308">
        <v>0.35136733867949288</v>
      </c>
      <c r="AM91" s="308">
        <v>0.35180834495915431</v>
      </c>
      <c r="AN91" s="308">
        <v>0.35224935123881573</v>
      </c>
      <c r="AO91" s="308">
        <v>0.35269035751847716</v>
      </c>
      <c r="AP91" s="308">
        <v>0.3531313637981387</v>
      </c>
    </row>
    <row r="92" spans="4:44" ht="14.25" customHeight="1" thickBot="1" x14ac:dyDescent="0.75">
      <c r="G92" s="145"/>
      <c r="H92" s="391"/>
      <c r="J92" s="352"/>
      <c r="K92" s="203" t="s">
        <v>1038</v>
      </c>
      <c r="L92" s="203" t="s">
        <v>963</v>
      </c>
      <c r="M92" s="309">
        <v>0.32891481311214171</v>
      </c>
      <c r="N92" s="309">
        <v>0.32891481311214171</v>
      </c>
      <c r="O92" s="309">
        <v>0.32891481311214171</v>
      </c>
      <c r="P92" s="309">
        <v>0.32891481311214171</v>
      </c>
      <c r="Q92" s="309">
        <v>0.32891481311214171</v>
      </c>
      <c r="R92" s="309">
        <v>0.32891481311214171</v>
      </c>
      <c r="S92" s="309">
        <v>0.32891481311214171</v>
      </c>
      <c r="T92" s="309">
        <v>0.32891481311214171</v>
      </c>
      <c r="U92" s="309">
        <v>0.32891481311214171</v>
      </c>
      <c r="V92" s="309">
        <v>0.32891481311214171</v>
      </c>
      <c r="W92" s="309">
        <v>0.32891481311214171</v>
      </c>
      <c r="X92" s="309">
        <v>0.32891481311214171</v>
      </c>
      <c r="Y92" s="309">
        <v>0.32891481311214171</v>
      </c>
      <c r="Z92" s="309">
        <v>0.32891481311214171</v>
      </c>
      <c r="AA92" s="309">
        <v>0.32891481311214171</v>
      </c>
      <c r="AB92" s="309">
        <v>0.33008824354488009</v>
      </c>
      <c r="AC92" s="309">
        <v>0.33126167397761846</v>
      </c>
      <c r="AD92" s="309">
        <v>0.33243510441035684</v>
      </c>
      <c r="AE92" s="309">
        <v>0.33360853484309522</v>
      </c>
      <c r="AF92" s="309">
        <v>0.33478196527583359</v>
      </c>
      <c r="AG92" s="309">
        <v>0.33595539570857197</v>
      </c>
      <c r="AH92" s="309">
        <v>0.33712882614131034</v>
      </c>
      <c r="AI92" s="309">
        <v>0.33830225657404872</v>
      </c>
      <c r="AJ92" s="309">
        <v>0.3394756870067871</v>
      </c>
      <c r="AK92" s="309">
        <v>0.34064911743952547</v>
      </c>
      <c r="AL92" s="309">
        <v>0.34182254787226385</v>
      </c>
      <c r="AM92" s="309">
        <v>0.34299597830500222</v>
      </c>
      <c r="AN92" s="309">
        <v>0.3441694087377406</v>
      </c>
      <c r="AO92" s="309">
        <v>0.34534283917047898</v>
      </c>
      <c r="AP92" s="309">
        <v>0.34651626960321719</v>
      </c>
    </row>
    <row r="93" spans="4:44" ht="14.25" customHeight="1" thickTop="1" x14ac:dyDescent="0.6">
      <c r="G93" s="145"/>
      <c r="H93" s="391"/>
      <c r="J93" s="352"/>
      <c r="K93" s="201" t="s">
        <v>1039</v>
      </c>
      <c r="L93" s="201" t="s">
        <v>961</v>
      </c>
      <c r="M93" s="307">
        <v>0.31323813798572719</v>
      </c>
      <c r="N93" s="307">
        <v>0.31502677532478657</v>
      </c>
      <c r="O93" s="307">
        <v>0.31681541266384594</v>
      </c>
      <c r="P93" s="307">
        <v>0.31860405000290531</v>
      </c>
      <c r="Q93" s="307">
        <v>0.32039268734196469</v>
      </c>
      <c r="R93" s="307">
        <v>0.32218132468102406</v>
      </c>
      <c r="S93" s="307">
        <v>0.32396996202008344</v>
      </c>
      <c r="T93" s="307">
        <v>0.32575859935914281</v>
      </c>
      <c r="U93" s="307">
        <v>0.32754723669820218</v>
      </c>
      <c r="V93" s="307">
        <v>0.32933587403726156</v>
      </c>
      <c r="W93" s="307">
        <v>0.33112451137632093</v>
      </c>
      <c r="X93" s="307">
        <v>0.3329131487153803</v>
      </c>
      <c r="Y93" s="307">
        <v>0.33470178605443968</v>
      </c>
      <c r="Z93" s="307">
        <v>0.33649042339349905</v>
      </c>
      <c r="AA93" s="307">
        <v>0.33827906073255831</v>
      </c>
      <c r="AB93" s="307">
        <v>0.3391155709866554</v>
      </c>
      <c r="AC93" s="307">
        <v>0.33995208124075249</v>
      </c>
      <c r="AD93" s="307">
        <v>0.34078859149484958</v>
      </c>
      <c r="AE93" s="307">
        <v>0.34162510174894667</v>
      </c>
      <c r="AF93" s="307">
        <v>0.34246161200304376</v>
      </c>
      <c r="AG93" s="307">
        <v>0.34329812225714085</v>
      </c>
      <c r="AH93" s="307">
        <v>0.34413463251123794</v>
      </c>
      <c r="AI93" s="307">
        <v>0.34497114276533503</v>
      </c>
      <c r="AJ93" s="307">
        <v>0.34580765301943212</v>
      </c>
      <c r="AK93" s="307">
        <v>0.3466441632735292</v>
      </c>
      <c r="AL93" s="307">
        <v>0.34748067352762629</v>
      </c>
      <c r="AM93" s="307">
        <v>0.34831718378172338</v>
      </c>
      <c r="AN93" s="307">
        <v>0.34915369403582047</v>
      </c>
      <c r="AO93" s="307">
        <v>0.34999020428991756</v>
      </c>
      <c r="AP93" s="307">
        <v>0.35082671454401448</v>
      </c>
    </row>
    <row r="94" spans="4:44" ht="14.25" customHeight="1" x14ac:dyDescent="0.6">
      <c r="G94" s="145"/>
      <c r="H94" s="391"/>
      <c r="J94" s="352"/>
      <c r="K94" s="142" t="s">
        <v>1039</v>
      </c>
      <c r="L94" s="192" t="s">
        <v>962</v>
      </c>
      <c r="M94" s="308">
        <v>0.31323813798572719</v>
      </c>
      <c r="N94" s="308">
        <v>0.31453518202945757</v>
      </c>
      <c r="O94" s="308">
        <v>0.31583222607318795</v>
      </c>
      <c r="P94" s="308">
        <v>0.31712927011691833</v>
      </c>
      <c r="Q94" s="308">
        <v>0.3184263141606487</v>
      </c>
      <c r="R94" s="308">
        <v>0.31972335820437908</v>
      </c>
      <c r="S94" s="308">
        <v>0.32102040224810946</v>
      </c>
      <c r="T94" s="308">
        <v>0.32231744629183984</v>
      </c>
      <c r="U94" s="308">
        <v>0.32361449033557022</v>
      </c>
      <c r="V94" s="308">
        <v>0.32491153437930059</v>
      </c>
      <c r="W94" s="308">
        <v>0.32620857842303097</v>
      </c>
      <c r="X94" s="308">
        <v>0.32750562246676135</v>
      </c>
      <c r="Y94" s="308">
        <v>0.32880266651049173</v>
      </c>
      <c r="Z94" s="308">
        <v>0.3300997105542221</v>
      </c>
      <c r="AA94" s="308">
        <v>0.33139675459795281</v>
      </c>
      <c r="AB94" s="308">
        <v>0.33185557500692653</v>
      </c>
      <c r="AC94" s="308">
        <v>0.33231439541590024</v>
      </c>
      <c r="AD94" s="308">
        <v>0.33277321582487396</v>
      </c>
      <c r="AE94" s="308">
        <v>0.33323203623384767</v>
      </c>
      <c r="AF94" s="308">
        <v>0.33369085664282139</v>
      </c>
      <c r="AG94" s="308">
        <v>0.3341496770517951</v>
      </c>
      <c r="AH94" s="308">
        <v>0.33460849746076882</v>
      </c>
      <c r="AI94" s="308">
        <v>0.33506731786974253</v>
      </c>
      <c r="AJ94" s="308">
        <v>0.33552613827871625</v>
      </c>
      <c r="AK94" s="308">
        <v>0.33598495868768996</v>
      </c>
      <c r="AL94" s="308">
        <v>0.33644377909666368</v>
      </c>
      <c r="AM94" s="308">
        <v>0.33690259950563739</v>
      </c>
      <c r="AN94" s="308">
        <v>0.3373614199146111</v>
      </c>
      <c r="AO94" s="308">
        <v>0.33782024032358482</v>
      </c>
      <c r="AP94" s="308">
        <v>0.33827906073255831</v>
      </c>
    </row>
    <row r="95" spans="4:44" ht="14.25" customHeight="1" thickBot="1" x14ac:dyDescent="0.75">
      <c r="G95" s="145"/>
      <c r="H95" s="391"/>
      <c r="J95" s="352"/>
      <c r="K95" s="203" t="s">
        <v>1039</v>
      </c>
      <c r="L95" s="203" t="s">
        <v>963</v>
      </c>
      <c r="M95" s="309">
        <v>0.31323813798572719</v>
      </c>
      <c r="N95" s="309">
        <v>0.31323813798572719</v>
      </c>
      <c r="O95" s="309">
        <v>0.31323813798572719</v>
      </c>
      <c r="P95" s="309">
        <v>0.31323813798572719</v>
      </c>
      <c r="Q95" s="309">
        <v>0.31323813798572719</v>
      </c>
      <c r="R95" s="309">
        <v>0.31323813798572719</v>
      </c>
      <c r="S95" s="309">
        <v>0.31323813798572719</v>
      </c>
      <c r="T95" s="309">
        <v>0.31323813798572719</v>
      </c>
      <c r="U95" s="309">
        <v>0.31323813798572719</v>
      </c>
      <c r="V95" s="309">
        <v>0.31323813798572719</v>
      </c>
      <c r="W95" s="309">
        <v>0.31323813798572719</v>
      </c>
      <c r="X95" s="309">
        <v>0.31323813798572719</v>
      </c>
      <c r="Y95" s="309">
        <v>0.31323813798572719</v>
      </c>
      <c r="Z95" s="309">
        <v>0.31323813798572719</v>
      </c>
      <c r="AA95" s="309">
        <v>0.31323813798572719</v>
      </c>
      <c r="AB95" s="309">
        <v>0.31444871242654221</v>
      </c>
      <c r="AC95" s="309">
        <v>0.31565928686735722</v>
      </c>
      <c r="AD95" s="309">
        <v>0.31686986130817224</v>
      </c>
      <c r="AE95" s="309">
        <v>0.31808043574898726</v>
      </c>
      <c r="AF95" s="309">
        <v>0.31929101018980227</v>
      </c>
      <c r="AG95" s="309">
        <v>0.32050158463061729</v>
      </c>
      <c r="AH95" s="309">
        <v>0.3217121590714323</v>
      </c>
      <c r="AI95" s="309">
        <v>0.32292273351224732</v>
      </c>
      <c r="AJ95" s="309">
        <v>0.32413330795306233</v>
      </c>
      <c r="AK95" s="309">
        <v>0.32534388239387735</v>
      </c>
      <c r="AL95" s="309">
        <v>0.32655445683469236</v>
      </c>
      <c r="AM95" s="309">
        <v>0.32776503127550738</v>
      </c>
      <c r="AN95" s="309">
        <v>0.32897560571632239</v>
      </c>
      <c r="AO95" s="309">
        <v>0.33018618015713741</v>
      </c>
      <c r="AP95" s="309">
        <v>0.33139675459795281</v>
      </c>
    </row>
    <row r="96" spans="4:44" ht="14.25" customHeight="1" thickTop="1" x14ac:dyDescent="0.6">
      <c r="G96" s="145"/>
      <c r="H96" s="391"/>
      <c r="J96" s="352"/>
      <c r="K96" s="201" t="s">
        <v>1040</v>
      </c>
      <c r="L96" s="201" t="s">
        <v>961</v>
      </c>
      <c r="M96" s="307">
        <v>0.29822263806689919</v>
      </c>
      <c r="N96" s="307">
        <v>0.30003450683111649</v>
      </c>
      <c r="O96" s="307">
        <v>0.30184637559533378</v>
      </c>
      <c r="P96" s="307">
        <v>0.30365824435955108</v>
      </c>
      <c r="Q96" s="307">
        <v>0.30547011312376837</v>
      </c>
      <c r="R96" s="307">
        <v>0.30728198188798567</v>
      </c>
      <c r="S96" s="307">
        <v>0.30909385065220296</v>
      </c>
      <c r="T96" s="307">
        <v>0.31090571941642026</v>
      </c>
      <c r="U96" s="307">
        <v>0.31271758818063755</v>
      </c>
      <c r="V96" s="307">
        <v>0.31452945694485485</v>
      </c>
      <c r="W96" s="307">
        <v>0.31634132570907214</v>
      </c>
      <c r="X96" s="307">
        <v>0.31815319447328944</v>
      </c>
      <c r="Y96" s="307">
        <v>0.31996506323750673</v>
      </c>
      <c r="Z96" s="307">
        <v>0.32177693200172403</v>
      </c>
      <c r="AA96" s="307">
        <v>0.32358880076594121</v>
      </c>
      <c r="AB96" s="307">
        <v>0.32428350435720693</v>
      </c>
      <c r="AC96" s="307">
        <v>0.32497820794847265</v>
      </c>
      <c r="AD96" s="307">
        <v>0.32567291153973837</v>
      </c>
      <c r="AE96" s="307">
        <v>0.3263676151310041</v>
      </c>
      <c r="AF96" s="307">
        <v>0.32706231872226982</v>
      </c>
      <c r="AG96" s="307">
        <v>0.32775702231353554</v>
      </c>
      <c r="AH96" s="307">
        <v>0.32845172590480126</v>
      </c>
      <c r="AI96" s="307">
        <v>0.32914642949606698</v>
      </c>
      <c r="AJ96" s="307">
        <v>0.32984113308733271</v>
      </c>
      <c r="AK96" s="307">
        <v>0.33053583667859843</v>
      </c>
      <c r="AL96" s="307">
        <v>0.33123054026986415</v>
      </c>
      <c r="AM96" s="307">
        <v>0.33192524386112987</v>
      </c>
      <c r="AN96" s="307">
        <v>0.33261994745239559</v>
      </c>
      <c r="AO96" s="307">
        <v>0.33331465104366131</v>
      </c>
      <c r="AP96" s="307">
        <v>0.33400935463492715</v>
      </c>
    </row>
    <row r="97" spans="7:43" ht="14.25" customHeight="1" x14ac:dyDescent="0.6">
      <c r="G97" s="145"/>
      <c r="H97" s="391"/>
      <c r="J97" s="352"/>
      <c r="K97" s="142" t="s">
        <v>1040</v>
      </c>
      <c r="L97" s="192" t="s">
        <v>962</v>
      </c>
      <c r="M97" s="308">
        <v>0.29822263806689919</v>
      </c>
      <c r="N97" s="308">
        <v>0.29953314383281376</v>
      </c>
      <c r="O97" s="308">
        <v>0.30084364959872834</v>
      </c>
      <c r="P97" s="308">
        <v>0.30215415536464291</v>
      </c>
      <c r="Q97" s="308">
        <v>0.30346466113055748</v>
      </c>
      <c r="R97" s="308">
        <v>0.30477516689647205</v>
      </c>
      <c r="S97" s="308">
        <v>0.30608567266238662</v>
      </c>
      <c r="T97" s="308">
        <v>0.30739617842830119</v>
      </c>
      <c r="U97" s="308">
        <v>0.30870668419421576</v>
      </c>
      <c r="V97" s="308">
        <v>0.31001718996013033</v>
      </c>
      <c r="W97" s="308">
        <v>0.31132769572604491</v>
      </c>
      <c r="X97" s="308">
        <v>0.31263820149195948</v>
      </c>
      <c r="Y97" s="308">
        <v>0.31394870725787405</v>
      </c>
      <c r="Z97" s="308">
        <v>0.31525921302378862</v>
      </c>
      <c r="AA97" s="308">
        <v>0.31656971878970325</v>
      </c>
      <c r="AB97" s="308">
        <v>0.31703765758811914</v>
      </c>
      <c r="AC97" s="308">
        <v>0.31750559638653503</v>
      </c>
      <c r="AD97" s="308">
        <v>0.31797353518495092</v>
      </c>
      <c r="AE97" s="308">
        <v>0.31844147398336681</v>
      </c>
      <c r="AF97" s="308">
        <v>0.3189094127817827</v>
      </c>
      <c r="AG97" s="308">
        <v>0.31937735158019859</v>
      </c>
      <c r="AH97" s="308">
        <v>0.31984529037861448</v>
      </c>
      <c r="AI97" s="308">
        <v>0.32031322917703037</v>
      </c>
      <c r="AJ97" s="308">
        <v>0.32078116797544626</v>
      </c>
      <c r="AK97" s="308">
        <v>0.32124910677386215</v>
      </c>
      <c r="AL97" s="308">
        <v>0.32171704557227804</v>
      </c>
      <c r="AM97" s="308">
        <v>0.32218498437069393</v>
      </c>
      <c r="AN97" s="308">
        <v>0.32265292316910982</v>
      </c>
      <c r="AO97" s="308">
        <v>0.32312086196752571</v>
      </c>
      <c r="AP97" s="308">
        <v>0.32358880076594121</v>
      </c>
    </row>
    <row r="98" spans="7:43" ht="14.25" customHeight="1" thickBot="1" x14ac:dyDescent="0.75">
      <c r="G98" s="145"/>
      <c r="H98" s="391"/>
      <c r="J98" s="352"/>
      <c r="K98" s="203" t="s">
        <v>1040</v>
      </c>
      <c r="L98" s="203" t="s">
        <v>963</v>
      </c>
      <c r="M98" s="309">
        <v>0.29822263806689919</v>
      </c>
      <c r="N98" s="309">
        <v>0.29822263806689919</v>
      </c>
      <c r="O98" s="309">
        <v>0.29822263806689919</v>
      </c>
      <c r="P98" s="309">
        <v>0.29822263806689919</v>
      </c>
      <c r="Q98" s="309">
        <v>0.29822263806689919</v>
      </c>
      <c r="R98" s="309">
        <v>0.29822263806689919</v>
      </c>
      <c r="S98" s="309">
        <v>0.29822263806689919</v>
      </c>
      <c r="T98" s="309">
        <v>0.29822263806689919</v>
      </c>
      <c r="U98" s="309">
        <v>0.29822263806689919</v>
      </c>
      <c r="V98" s="309">
        <v>0.29822263806689919</v>
      </c>
      <c r="W98" s="309">
        <v>0.29822263806689919</v>
      </c>
      <c r="X98" s="309">
        <v>0.29822263806689919</v>
      </c>
      <c r="Y98" s="309">
        <v>0.29822263806689919</v>
      </c>
      <c r="Z98" s="309">
        <v>0.29822263806689919</v>
      </c>
      <c r="AA98" s="309">
        <v>0.29822263806689919</v>
      </c>
      <c r="AB98" s="309">
        <v>0.29944577678175277</v>
      </c>
      <c r="AC98" s="309">
        <v>0.30066891549660635</v>
      </c>
      <c r="AD98" s="309">
        <v>0.30189205421145993</v>
      </c>
      <c r="AE98" s="309">
        <v>0.3031151929263135</v>
      </c>
      <c r="AF98" s="309">
        <v>0.30433833164116708</v>
      </c>
      <c r="AG98" s="309">
        <v>0.30556147035602066</v>
      </c>
      <c r="AH98" s="309">
        <v>0.30678460907087424</v>
      </c>
      <c r="AI98" s="309">
        <v>0.30800774778572781</v>
      </c>
      <c r="AJ98" s="309">
        <v>0.30923088650058139</v>
      </c>
      <c r="AK98" s="309">
        <v>0.31045402521543497</v>
      </c>
      <c r="AL98" s="309">
        <v>0.31167716393028855</v>
      </c>
      <c r="AM98" s="309">
        <v>0.31290030264514213</v>
      </c>
      <c r="AN98" s="309">
        <v>0.3141234413599957</v>
      </c>
      <c r="AO98" s="309">
        <v>0.31534658007484928</v>
      </c>
      <c r="AP98" s="309">
        <v>0.31656971878970325</v>
      </c>
    </row>
    <row r="99" spans="7:43" ht="14.25" customHeight="1" thickTop="1" x14ac:dyDescent="0.6">
      <c r="G99" s="145"/>
      <c r="H99" s="391"/>
      <c r="J99" s="352"/>
      <c r="K99" s="201" t="s">
        <v>1041</v>
      </c>
      <c r="L99" s="201" t="s">
        <v>961</v>
      </c>
      <c r="M99" s="307">
        <v>0.28327663878760079</v>
      </c>
      <c r="N99" s="307">
        <v>0.28506566870490641</v>
      </c>
      <c r="O99" s="307">
        <v>0.28685469862221202</v>
      </c>
      <c r="P99" s="307">
        <v>0.28864372853951764</v>
      </c>
      <c r="Q99" s="307">
        <v>0.29043275845682326</v>
      </c>
      <c r="R99" s="307">
        <v>0.29222178837412888</v>
      </c>
      <c r="S99" s="307">
        <v>0.29401081829143449</v>
      </c>
      <c r="T99" s="307">
        <v>0.29579984820874011</v>
      </c>
      <c r="U99" s="307">
        <v>0.29758887812604573</v>
      </c>
      <c r="V99" s="307">
        <v>0.29937790804335135</v>
      </c>
      <c r="W99" s="307">
        <v>0.30116693796065697</v>
      </c>
      <c r="X99" s="307">
        <v>0.30295596787796258</v>
      </c>
      <c r="Y99" s="307">
        <v>0.3047449977952682</v>
      </c>
      <c r="Z99" s="307">
        <v>0.30653402771257382</v>
      </c>
      <c r="AA99" s="307">
        <v>0.30832305762987922</v>
      </c>
      <c r="AB99" s="307">
        <v>0.30891950948402813</v>
      </c>
      <c r="AC99" s="307">
        <v>0.30951596133817705</v>
      </c>
      <c r="AD99" s="307">
        <v>0.31011241319232596</v>
      </c>
      <c r="AE99" s="307">
        <v>0.31070886504647488</v>
      </c>
      <c r="AF99" s="307">
        <v>0.3113053169006238</v>
      </c>
      <c r="AG99" s="307">
        <v>0.31190176875477271</v>
      </c>
      <c r="AH99" s="307">
        <v>0.31249822060892163</v>
      </c>
      <c r="AI99" s="307">
        <v>0.31309467246307054</v>
      </c>
      <c r="AJ99" s="307">
        <v>0.31369112431721946</v>
      </c>
      <c r="AK99" s="307">
        <v>0.31428757617136838</v>
      </c>
      <c r="AL99" s="307">
        <v>0.31488402802551729</v>
      </c>
      <c r="AM99" s="307">
        <v>0.31548047987966621</v>
      </c>
      <c r="AN99" s="307">
        <v>0.31607693173381513</v>
      </c>
      <c r="AO99" s="307">
        <v>0.31667338358796404</v>
      </c>
      <c r="AP99" s="307">
        <v>0.3172698354421129</v>
      </c>
    </row>
    <row r="100" spans="7:43" ht="14.25" customHeight="1" x14ac:dyDescent="0.6">
      <c r="G100" s="145"/>
      <c r="H100" s="391"/>
      <c r="J100" s="352"/>
      <c r="K100" s="142" t="s">
        <v>1041</v>
      </c>
      <c r="L100" s="192" t="s">
        <v>962</v>
      </c>
      <c r="M100" s="308">
        <v>0.28327663878760079</v>
      </c>
      <c r="N100" s="308">
        <v>0.28456304297059154</v>
      </c>
      <c r="O100" s="308">
        <v>0.28584944715358229</v>
      </c>
      <c r="P100" s="308">
        <v>0.28713585133657304</v>
      </c>
      <c r="Q100" s="308">
        <v>0.2884222555195638</v>
      </c>
      <c r="R100" s="308">
        <v>0.28970865970255455</v>
      </c>
      <c r="S100" s="308">
        <v>0.2909950638855453</v>
      </c>
      <c r="T100" s="308">
        <v>0.29228146806853605</v>
      </c>
      <c r="U100" s="308">
        <v>0.29356787225152681</v>
      </c>
      <c r="V100" s="308">
        <v>0.29485427643451756</v>
      </c>
      <c r="W100" s="308">
        <v>0.29614068061750831</v>
      </c>
      <c r="X100" s="308">
        <v>0.29742708480049906</v>
      </c>
      <c r="Y100" s="308">
        <v>0.29871348898348982</v>
      </c>
      <c r="Z100" s="308">
        <v>0.29999989316648057</v>
      </c>
      <c r="AA100" s="308">
        <v>0.30128629734947132</v>
      </c>
      <c r="AB100" s="308">
        <v>0.30175541470149853</v>
      </c>
      <c r="AC100" s="308">
        <v>0.30222453205352573</v>
      </c>
      <c r="AD100" s="308">
        <v>0.30269364940555293</v>
      </c>
      <c r="AE100" s="308">
        <v>0.30316276675758014</v>
      </c>
      <c r="AF100" s="308">
        <v>0.30363188410960734</v>
      </c>
      <c r="AG100" s="308">
        <v>0.30410100146163455</v>
      </c>
      <c r="AH100" s="308">
        <v>0.30457011881366175</v>
      </c>
      <c r="AI100" s="308">
        <v>0.30503923616568895</v>
      </c>
      <c r="AJ100" s="308">
        <v>0.30550835351771616</v>
      </c>
      <c r="AK100" s="308">
        <v>0.30597747086974336</v>
      </c>
      <c r="AL100" s="308">
        <v>0.30644658822177057</v>
      </c>
      <c r="AM100" s="308">
        <v>0.30691570557379777</v>
      </c>
      <c r="AN100" s="308">
        <v>0.30738482292582497</v>
      </c>
      <c r="AO100" s="308">
        <v>0.30785394027785218</v>
      </c>
      <c r="AP100" s="308">
        <v>0.30832305762987922</v>
      </c>
    </row>
    <row r="101" spans="7:43" ht="14.25" customHeight="1" thickBot="1" x14ac:dyDescent="0.75">
      <c r="G101" s="145"/>
      <c r="H101" s="391"/>
      <c r="J101" s="352"/>
      <c r="K101" s="203" t="s">
        <v>1041</v>
      </c>
      <c r="L101" s="203" t="s">
        <v>963</v>
      </c>
      <c r="M101" s="309">
        <v>0.28327663878760079</v>
      </c>
      <c r="N101" s="309">
        <v>0.28327663878760079</v>
      </c>
      <c r="O101" s="309">
        <v>0.28327663878760079</v>
      </c>
      <c r="P101" s="309">
        <v>0.28327663878760079</v>
      </c>
      <c r="Q101" s="309">
        <v>0.28327663878760079</v>
      </c>
      <c r="R101" s="309">
        <v>0.28327663878760079</v>
      </c>
      <c r="S101" s="309">
        <v>0.28327663878760079</v>
      </c>
      <c r="T101" s="309">
        <v>0.28327663878760079</v>
      </c>
      <c r="U101" s="309">
        <v>0.28327663878760079</v>
      </c>
      <c r="V101" s="309">
        <v>0.28327663878760079</v>
      </c>
      <c r="W101" s="309">
        <v>0.28327663878760079</v>
      </c>
      <c r="X101" s="309">
        <v>0.28327663878760079</v>
      </c>
      <c r="Y101" s="309">
        <v>0.28327663878760079</v>
      </c>
      <c r="Z101" s="309">
        <v>0.28327663878760079</v>
      </c>
      <c r="AA101" s="309">
        <v>0.28327663878760079</v>
      </c>
      <c r="AB101" s="309">
        <v>0.28447728269172551</v>
      </c>
      <c r="AC101" s="309">
        <v>0.28567792659585023</v>
      </c>
      <c r="AD101" s="309">
        <v>0.28687857049997495</v>
      </c>
      <c r="AE101" s="309">
        <v>0.28807921440409967</v>
      </c>
      <c r="AF101" s="309">
        <v>0.28927985830822439</v>
      </c>
      <c r="AG101" s="309">
        <v>0.29048050221234911</v>
      </c>
      <c r="AH101" s="309">
        <v>0.29168114611647383</v>
      </c>
      <c r="AI101" s="309">
        <v>0.29288179002059855</v>
      </c>
      <c r="AJ101" s="309">
        <v>0.29408243392472327</v>
      </c>
      <c r="AK101" s="309">
        <v>0.295283077828848</v>
      </c>
      <c r="AL101" s="309">
        <v>0.29648372173297272</v>
      </c>
      <c r="AM101" s="309">
        <v>0.29768436563709744</v>
      </c>
      <c r="AN101" s="309">
        <v>0.29888500954122216</v>
      </c>
      <c r="AO101" s="309">
        <v>0.30008565344534688</v>
      </c>
      <c r="AP101" s="309">
        <v>0.30128629734947132</v>
      </c>
    </row>
    <row r="102" spans="7:43" ht="14.25" customHeight="1" thickTop="1" x14ac:dyDescent="0.6">
      <c r="G102" s="145"/>
      <c r="H102" s="391"/>
      <c r="J102" s="352"/>
      <c r="K102" s="201" t="s">
        <v>1042</v>
      </c>
      <c r="L102" s="201" t="s">
        <v>961</v>
      </c>
      <c r="M102" s="307">
        <v>0.26855696409946994</v>
      </c>
      <c r="N102" s="307">
        <v>0.27032333142156345</v>
      </c>
      <c r="O102" s="307">
        <v>0.27208969874365696</v>
      </c>
      <c r="P102" s="307">
        <v>0.27385606606575047</v>
      </c>
      <c r="Q102" s="307">
        <v>0.27562243338784398</v>
      </c>
      <c r="R102" s="307">
        <v>0.27738880070993749</v>
      </c>
      <c r="S102" s="307">
        <v>0.279155168032031</v>
      </c>
      <c r="T102" s="307">
        <v>0.28092153535412451</v>
      </c>
      <c r="U102" s="307">
        <v>0.28268790267621802</v>
      </c>
      <c r="V102" s="307">
        <v>0.28445426999831153</v>
      </c>
      <c r="W102" s="307">
        <v>0.28622063732040504</v>
      </c>
      <c r="X102" s="307">
        <v>0.28798700464249855</v>
      </c>
      <c r="Y102" s="307">
        <v>0.28975337196459205</v>
      </c>
      <c r="Z102" s="307">
        <v>0.29151973928668556</v>
      </c>
      <c r="AA102" s="307">
        <v>0.29328610660877941</v>
      </c>
      <c r="AB102" s="307">
        <v>0.29378595282095454</v>
      </c>
      <c r="AC102" s="307">
        <v>0.29428579903312968</v>
      </c>
      <c r="AD102" s="307">
        <v>0.29478564524530482</v>
      </c>
      <c r="AE102" s="307">
        <v>0.29528549145747995</v>
      </c>
      <c r="AF102" s="307">
        <v>0.29578533766965509</v>
      </c>
      <c r="AG102" s="307">
        <v>0.29628518388183023</v>
      </c>
      <c r="AH102" s="307">
        <v>0.29678503009400536</v>
      </c>
      <c r="AI102" s="307">
        <v>0.2972848763061805</v>
      </c>
      <c r="AJ102" s="307">
        <v>0.29778472251835564</v>
      </c>
      <c r="AK102" s="307">
        <v>0.29828456873053077</v>
      </c>
      <c r="AL102" s="307">
        <v>0.29878441494270591</v>
      </c>
      <c r="AM102" s="307">
        <v>0.29928426115488105</v>
      </c>
      <c r="AN102" s="307">
        <v>0.29978410736705619</v>
      </c>
      <c r="AO102" s="307">
        <v>0.30028395357923132</v>
      </c>
      <c r="AP102" s="307">
        <v>0.30078379979140635</v>
      </c>
      <c r="AQ102" s="306"/>
    </row>
    <row r="103" spans="7:43" ht="14.25" customHeight="1" x14ac:dyDescent="0.6">
      <c r="G103" s="145"/>
      <c r="H103" s="391"/>
      <c r="J103" s="352"/>
      <c r="K103" s="142" t="s">
        <v>1042</v>
      </c>
      <c r="L103" s="192" t="s">
        <v>962</v>
      </c>
      <c r="M103" s="308">
        <v>0.26855696409946994</v>
      </c>
      <c r="N103" s="308">
        <v>0.26981915651445304</v>
      </c>
      <c r="O103" s="308">
        <v>0.27108134892943614</v>
      </c>
      <c r="P103" s="308">
        <v>0.27234354134441924</v>
      </c>
      <c r="Q103" s="308">
        <v>0.27360573375940234</v>
      </c>
      <c r="R103" s="308">
        <v>0.27486792617438544</v>
      </c>
      <c r="S103" s="308">
        <v>0.27613011858936853</v>
      </c>
      <c r="T103" s="308">
        <v>0.27739231100435163</v>
      </c>
      <c r="U103" s="308">
        <v>0.27865450341933473</v>
      </c>
      <c r="V103" s="308">
        <v>0.27991669583431783</v>
      </c>
      <c r="W103" s="308">
        <v>0.28117888824930093</v>
      </c>
      <c r="X103" s="308">
        <v>0.28244108066428403</v>
      </c>
      <c r="Y103" s="308">
        <v>0.28370327307926713</v>
      </c>
      <c r="Z103" s="308">
        <v>0.28496546549425023</v>
      </c>
      <c r="AA103" s="308">
        <v>0.28622765790923349</v>
      </c>
      <c r="AB103" s="308">
        <v>0.2866982211558699</v>
      </c>
      <c r="AC103" s="308">
        <v>0.28716878440250632</v>
      </c>
      <c r="AD103" s="308">
        <v>0.28763934764914273</v>
      </c>
      <c r="AE103" s="308">
        <v>0.28810991089577914</v>
      </c>
      <c r="AF103" s="308">
        <v>0.28858047414241556</v>
      </c>
      <c r="AG103" s="308">
        <v>0.28905103738905197</v>
      </c>
      <c r="AH103" s="308">
        <v>0.28952160063568838</v>
      </c>
      <c r="AI103" s="308">
        <v>0.28999216388232479</v>
      </c>
      <c r="AJ103" s="308">
        <v>0.29046272712896121</v>
      </c>
      <c r="AK103" s="308">
        <v>0.29093329037559762</v>
      </c>
      <c r="AL103" s="308">
        <v>0.29140385362223403</v>
      </c>
      <c r="AM103" s="308">
        <v>0.29187441686887045</v>
      </c>
      <c r="AN103" s="308">
        <v>0.29234498011550686</v>
      </c>
      <c r="AO103" s="308">
        <v>0.29281554336214327</v>
      </c>
      <c r="AP103" s="308">
        <v>0.29328610660877941</v>
      </c>
    </row>
    <row r="104" spans="7:43" ht="14.25" customHeight="1" thickBot="1" x14ac:dyDescent="0.75">
      <c r="G104" s="145"/>
      <c r="H104" s="391"/>
      <c r="J104" s="352"/>
      <c r="K104" s="203" t="s">
        <v>1042</v>
      </c>
      <c r="L104" s="203" t="s">
        <v>963</v>
      </c>
      <c r="M104" s="309">
        <v>0.26855696409946994</v>
      </c>
      <c r="N104" s="309">
        <v>0.26855696409946994</v>
      </c>
      <c r="O104" s="309">
        <v>0.26855696409946994</v>
      </c>
      <c r="P104" s="309">
        <v>0.26855696409946994</v>
      </c>
      <c r="Q104" s="309">
        <v>0.26855696409946994</v>
      </c>
      <c r="R104" s="309">
        <v>0.26855696409946994</v>
      </c>
      <c r="S104" s="309">
        <v>0.26855696409946994</v>
      </c>
      <c r="T104" s="309">
        <v>0.26855696409946994</v>
      </c>
      <c r="U104" s="309">
        <v>0.26855696409946994</v>
      </c>
      <c r="V104" s="309">
        <v>0.26855696409946994</v>
      </c>
      <c r="W104" s="309">
        <v>0.26855696409946994</v>
      </c>
      <c r="X104" s="309">
        <v>0.26855696409946994</v>
      </c>
      <c r="Y104" s="309">
        <v>0.26855696409946994</v>
      </c>
      <c r="Z104" s="309">
        <v>0.26855696409946994</v>
      </c>
      <c r="AA104" s="309">
        <v>0.26855696409946994</v>
      </c>
      <c r="AB104" s="309">
        <v>0.26973501035345415</v>
      </c>
      <c r="AC104" s="309">
        <v>0.27091305660743836</v>
      </c>
      <c r="AD104" s="309">
        <v>0.27209110286142257</v>
      </c>
      <c r="AE104" s="309">
        <v>0.27326914911540678</v>
      </c>
      <c r="AF104" s="309">
        <v>0.27444719536939099</v>
      </c>
      <c r="AG104" s="309">
        <v>0.27562524162337521</v>
      </c>
      <c r="AH104" s="309">
        <v>0.27680328787735942</v>
      </c>
      <c r="AI104" s="309">
        <v>0.27798133413134363</v>
      </c>
      <c r="AJ104" s="309">
        <v>0.27915938038532784</v>
      </c>
      <c r="AK104" s="309">
        <v>0.28033742663931205</v>
      </c>
      <c r="AL104" s="309">
        <v>0.28151547289329626</v>
      </c>
      <c r="AM104" s="309">
        <v>0.28269351914728047</v>
      </c>
      <c r="AN104" s="309">
        <v>0.28387156540126468</v>
      </c>
      <c r="AO104" s="309">
        <v>0.28504961165524889</v>
      </c>
      <c r="AP104" s="309">
        <v>0.28622765790923349</v>
      </c>
    </row>
    <row r="105" spans="7:43" ht="14.25" customHeight="1" thickTop="1" x14ac:dyDescent="0.6">
      <c r="G105" s="145"/>
      <c r="H105" s="391"/>
      <c r="J105" s="352"/>
      <c r="K105" s="201" t="s">
        <v>1043</v>
      </c>
      <c r="L105" s="201" t="s">
        <v>961</v>
      </c>
      <c r="M105" s="307">
        <v>0.25470627051585804</v>
      </c>
      <c r="N105" s="307">
        <v>0.25644457369392104</v>
      </c>
      <c r="O105" s="307">
        <v>0.25818287687198405</v>
      </c>
      <c r="P105" s="307">
        <v>0.25992118005004705</v>
      </c>
      <c r="Q105" s="307">
        <v>0.26165948322811006</v>
      </c>
      <c r="R105" s="307">
        <v>0.26339778640617306</v>
      </c>
      <c r="S105" s="307">
        <v>0.26513608958423607</v>
      </c>
      <c r="T105" s="307">
        <v>0.26687439276229907</v>
      </c>
      <c r="U105" s="307">
        <v>0.26861269594036208</v>
      </c>
      <c r="V105" s="307">
        <v>0.27035099911842508</v>
      </c>
      <c r="W105" s="307">
        <v>0.27208930229648809</v>
      </c>
      <c r="X105" s="307">
        <v>0.27382760547455109</v>
      </c>
      <c r="Y105" s="307">
        <v>0.2755659086526141</v>
      </c>
      <c r="Z105" s="307">
        <v>0.27730421183067711</v>
      </c>
      <c r="AA105" s="307">
        <v>0.27904251500874</v>
      </c>
      <c r="AB105" s="307">
        <v>0.27945774887334141</v>
      </c>
      <c r="AC105" s="307">
        <v>0.27987298273794281</v>
      </c>
      <c r="AD105" s="307">
        <v>0.28028821660254422</v>
      </c>
      <c r="AE105" s="307">
        <v>0.28070345046714562</v>
      </c>
      <c r="AF105" s="307">
        <v>0.28111868433174703</v>
      </c>
      <c r="AG105" s="307">
        <v>0.28153391819634843</v>
      </c>
      <c r="AH105" s="307">
        <v>0.28194915206094984</v>
      </c>
      <c r="AI105" s="307">
        <v>0.28236438592555124</v>
      </c>
      <c r="AJ105" s="307">
        <v>0.28277961979015265</v>
      </c>
      <c r="AK105" s="307">
        <v>0.28319485365475405</v>
      </c>
      <c r="AL105" s="307">
        <v>0.28361008751935546</v>
      </c>
      <c r="AM105" s="307">
        <v>0.28402532138395686</v>
      </c>
      <c r="AN105" s="307">
        <v>0.28444055524855827</v>
      </c>
      <c r="AO105" s="307">
        <v>0.28485578911315967</v>
      </c>
      <c r="AP105" s="307">
        <v>0.28527102297776102</v>
      </c>
    </row>
    <row r="106" spans="7:43" ht="14.25" customHeight="1" x14ac:dyDescent="0.6">
      <c r="G106" s="145"/>
      <c r="H106" s="391"/>
      <c r="J106" s="352"/>
      <c r="K106" s="142" t="s">
        <v>1043</v>
      </c>
      <c r="L106" s="192" t="s">
        <v>962</v>
      </c>
      <c r="M106" s="308">
        <v>0.25470627051585804</v>
      </c>
      <c r="N106" s="308">
        <v>0.25594881396975727</v>
      </c>
      <c r="O106" s="308">
        <v>0.25719135742365651</v>
      </c>
      <c r="P106" s="308">
        <v>0.25843390087755574</v>
      </c>
      <c r="Q106" s="308">
        <v>0.25967644433145498</v>
      </c>
      <c r="R106" s="308">
        <v>0.26091898778535422</v>
      </c>
      <c r="S106" s="308">
        <v>0.26216153123925345</v>
      </c>
      <c r="T106" s="308">
        <v>0.26340407469315269</v>
      </c>
      <c r="U106" s="308">
        <v>0.26464661814705193</v>
      </c>
      <c r="V106" s="308">
        <v>0.26588916160095116</v>
      </c>
      <c r="W106" s="308">
        <v>0.2671317050548504</v>
      </c>
      <c r="X106" s="308">
        <v>0.26837424850874964</v>
      </c>
      <c r="Y106" s="308">
        <v>0.26961679196264887</v>
      </c>
      <c r="Z106" s="308">
        <v>0.27085933541654811</v>
      </c>
      <c r="AA106" s="308">
        <v>0.27210187887044762</v>
      </c>
      <c r="AB106" s="308">
        <v>0.27256458794633376</v>
      </c>
      <c r="AC106" s="308">
        <v>0.27302729702221989</v>
      </c>
      <c r="AD106" s="308">
        <v>0.27349000609810603</v>
      </c>
      <c r="AE106" s="308">
        <v>0.27395271517399217</v>
      </c>
      <c r="AF106" s="308">
        <v>0.2744154242498783</v>
      </c>
      <c r="AG106" s="308">
        <v>0.27487813332576444</v>
      </c>
      <c r="AH106" s="308">
        <v>0.27534084240165058</v>
      </c>
      <c r="AI106" s="308">
        <v>0.27580355147753671</v>
      </c>
      <c r="AJ106" s="308">
        <v>0.27626626055342285</v>
      </c>
      <c r="AK106" s="308">
        <v>0.27672896962930899</v>
      </c>
      <c r="AL106" s="308">
        <v>0.27719167870519512</v>
      </c>
      <c r="AM106" s="308">
        <v>0.27765438778108126</v>
      </c>
      <c r="AN106" s="308">
        <v>0.27811709685696739</v>
      </c>
      <c r="AO106" s="308">
        <v>0.27857980593285353</v>
      </c>
      <c r="AP106" s="308">
        <v>0.27904251500874</v>
      </c>
    </row>
    <row r="107" spans="7:43" ht="14.25" customHeight="1" thickBot="1" x14ac:dyDescent="0.75">
      <c r="G107" s="145"/>
      <c r="H107" s="391"/>
      <c r="J107" s="352"/>
      <c r="K107" s="203" t="s">
        <v>1043</v>
      </c>
      <c r="L107" s="203" t="s">
        <v>963</v>
      </c>
      <c r="M107" s="309">
        <v>0.25470627051585804</v>
      </c>
      <c r="N107" s="309">
        <v>0.25470627051585804</v>
      </c>
      <c r="O107" s="309">
        <v>0.25470627051585804</v>
      </c>
      <c r="P107" s="309">
        <v>0.25470627051585804</v>
      </c>
      <c r="Q107" s="309">
        <v>0.25470627051585804</v>
      </c>
      <c r="R107" s="309">
        <v>0.25470627051585804</v>
      </c>
      <c r="S107" s="309">
        <v>0.25470627051585804</v>
      </c>
      <c r="T107" s="309">
        <v>0.25470627051585804</v>
      </c>
      <c r="U107" s="309">
        <v>0.25470627051585804</v>
      </c>
      <c r="V107" s="309">
        <v>0.25470627051585804</v>
      </c>
      <c r="W107" s="309">
        <v>0.25470627051585804</v>
      </c>
      <c r="X107" s="309">
        <v>0.25470627051585804</v>
      </c>
      <c r="Y107" s="309">
        <v>0.25470627051585804</v>
      </c>
      <c r="Z107" s="309">
        <v>0.25470627051585804</v>
      </c>
      <c r="AA107" s="309">
        <v>0.25470627051585804</v>
      </c>
      <c r="AB107" s="309">
        <v>0.25586597773949732</v>
      </c>
      <c r="AC107" s="309">
        <v>0.2570256849631366</v>
      </c>
      <c r="AD107" s="309">
        <v>0.25818539218677589</v>
      </c>
      <c r="AE107" s="309">
        <v>0.25934509941041517</v>
      </c>
      <c r="AF107" s="309">
        <v>0.26050480663405445</v>
      </c>
      <c r="AG107" s="309">
        <v>0.26166451385769374</v>
      </c>
      <c r="AH107" s="309">
        <v>0.26282422108133302</v>
      </c>
      <c r="AI107" s="309">
        <v>0.2639839283049723</v>
      </c>
      <c r="AJ107" s="309">
        <v>0.26514363552861159</v>
      </c>
      <c r="AK107" s="309">
        <v>0.26630334275225087</v>
      </c>
      <c r="AL107" s="309">
        <v>0.26746304997589015</v>
      </c>
      <c r="AM107" s="309">
        <v>0.26862275719952944</v>
      </c>
      <c r="AN107" s="309">
        <v>0.26978246442316872</v>
      </c>
      <c r="AO107" s="309">
        <v>0.27094217164680801</v>
      </c>
      <c r="AP107" s="309">
        <v>0.27210187887044762</v>
      </c>
    </row>
    <row r="108" spans="7:43" ht="14.25" customHeight="1" thickTop="1" x14ac:dyDescent="0.6">
      <c r="G108" s="145"/>
      <c r="H108" s="391"/>
      <c r="J108" s="352"/>
      <c r="K108" s="201" t="s">
        <v>1044</v>
      </c>
      <c r="L108" s="201" t="s">
        <v>961</v>
      </c>
      <c r="M108" s="307">
        <v>0.24489028160130469</v>
      </c>
      <c r="N108" s="307">
        <v>0.24656276907630442</v>
      </c>
      <c r="O108" s="307">
        <v>0.24823525655130413</v>
      </c>
      <c r="P108" s="307">
        <v>0.24990774402630384</v>
      </c>
      <c r="Q108" s="307">
        <v>0.25158023150130354</v>
      </c>
      <c r="R108" s="307">
        <v>0.25325271897630325</v>
      </c>
      <c r="S108" s="307">
        <v>0.25492520645130295</v>
      </c>
      <c r="T108" s="307">
        <v>0.25659769392630266</v>
      </c>
      <c r="U108" s="307">
        <v>0.25827018140130237</v>
      </c>
      <c r="V108" s="307">
        <v>0.25994266887630207</v>
      </c>
      <c r="W108" s="307">
        <v>0.26161515635130178</v>
      </c>
      <c r="X108" s="307">
        <v>0.26328764382630149</v>
      </c>
      <c r="Y108" s="307">
        <v>0.26496013130130119</v>
      </c>
      <c r="Z108" s="307">
        <v>0.2666326187763009</v>
      </c>
      <c r="AA108" s="307">
        <v>0.26830510625130077</v>
      </c>
      <c r="AB108" s="307">
        <v>0.26870324019411146</v>
      </c>
      <c r="AC108" s="307">
        <v>0.26910137413692214</v>
      </c>
      <c r="AD108" s="307">
        <v>0.26949950807973283</v>
      </c>
      <c r="AE108" s="307">
        <v>0.26989764202254352</v>
      </c>
      <c r="AF108" s="307">
        <v>0.2702957759653542</v>
      </c>
      <c r="AG108" s="307">
        <v>0.27069390990816489</v>
      </c>
      <c r="AH108" s="307">
        <v>0.27109204385097557</v>
      </c>
      <c r="AI108" s="307">
        <v>0.27149017779378626</v>
      </c>
      <c r="AJ108" s="307">
        <v>0.27188831173659694</v>
      </c>
      <c r="AK108" s="307">
        <v>0.27228644567940763</v>
      </c>
      <c r="AL108" s="307">
        <v>0.27268457962221831</v>
      </c>
      <c r="AM108" s="307">
        <v>0.273082713565029</v>
      </c>
      <c r="AN108" s="307">
        <v>0.27348084750783969</v>
      </c>
      <c r="AO108" s="307">
        <v>0.27387898145065037</v>
      </c>
      <c r="AP108" s="307">
        <v>0.27427711539346128</v>
      </c>
    </row>
    <row r="109" spans="7:43" ht="14.25" customHeight="1" x14ac:dyDescent="0.6">
      <c r="G109" s="145"/>
      <c r="H109" s="391"/>
      <c r="J109" s="352"/>
      <c r="K109" s="142" t="s">
        <v>1044</v>
      </c>
      <c r="L109" s="192" t="s">
        <v>962</v>
      </c>
      <c r="M109" s="308">
        <v>0.24489028160130469</v>
      </c>
      <c r="N109" s="308">
        <v>0.24609459370711675</v>
      </c>
      <c r="O109" s="308">
        <v>0.24729890581292882</v>
      </c>
      <c r="P109" s="308">
        <v>0.24850321791874089</v>
      </c>
      <c r="Q109" s="308">
        <v>0.24970753002455295</v>
      </c>
      <c r="R109" s="308">
        <v>0.25091184213036499</v>
      </c>
      <c r="S109" s="308">
        <v>0.25211615423617706</v>
      </c>
      <c r="T109" s="308">
        <v>0.25332046634198913</v>
      </c>
      <c r="U109" s="308">
        <v>0.25452477844780119</v>
      </c>
      <c r="V109" s="308">
        <v>0.25572909055361326</v>
      </c>
      <c r="W109" s="308">
        <v>0.25693340265942533</v>
      </c>
      <c r="X109" s="308">
        <v>0.25813771476523739</v>
      </c>
      <c r="Y109" s="308">
        <v>0.25934202687104946</v>
      </c>
      <c r="Z109" s="308">
        <v>0.26054633897686152</v>
      </c>
      <c r="AA109" s="308">
        <v>0.26175065108267354</v>
      </c>
      <c r="AB109" s="308">
        <v>0.262187614760582</v>
      </c>
      <c r="AC109" s="308">
        <v>0.26262457843849046</v>
      </c>
      <c r="AD109" s="308">
        <v>0.26306154211639893</v>
      </c>
      <c r="AE109" s="308">
        <v>0.26349850579430739</v>
      </c>
      <c r="AF109" s="308">
        <v>0.26393546947221586</v>
      </c>
      <c r="AG109" s="308">
        <v>0.26437243315012432</v>
      </c>
      <c r="AH109" s="308">
        <v>0.26480939682803278</v>
      </c>
      <c r="AI109" s="308">
        <v>0.26524636050594125</v>
      </c>
      <c r="AJ109" s="308">
        <v>0.26568332418384971</v>
      </c>
      <c r="AK109" s="308">
        <v>0.26612028786175818</v>
      </c>
      <c r="AL109" s="308">
        <v>0.26655725153966664</v>
      </c>
      <c r="AM109" s="308">
        <v>0.2669942152175751</v>
      </c>
      <c r="AN109" s="308">
        <v>0.26743117889548357</v>
      </c>
      <c r="AO109" s="308">
        <v>0.26786814257339203</v>
      </c>
      <c r="AP109" s="308">
        <v>0.26830510625130077</v>
      </c>
    </row>
    <row r="110" spans="7:43" ht="14.25" customHeight="1" thickBot="1" x14ac:dyDescent="0.75">
      <c r="G110" s="145"/>
      <c r="H110" s="391"/>
      <c r="J110" s="352"/>
      <c r="K110" s="203" t="s">
        <v>1044</v>
      </c>
      <c r="L110" s="203" t="s">
        <v>963</v>
      </c>
      <c r="M110" s="309">
        <v>0.24489028160130469</v>
      </c>
      <c r="N110" s="309">
        <v>0.24489028160130469</v>
      </c>
      <c r="O110" s="309">
        <v>0.24489028160130469</v>
      </c>
      <c r="P110" s="309">
        <v>0.24489028160130469</v>
      </c>
      <c r="Q110" s="309">
        <v>0.24489028160130469</v>
      </c>
      <c r="R110" s="309">
        <v>0.24489028160130469</v>
      </c>
      <c r="S110" s="309">
        <v>0.24489028160130469</v>
      </c>
      <c r="T110" s="309">
        <v>0.24489028160130469</v>
      </c>
      <c r="U110" s="309">
        <v>0.24489028160130469</v>
      </c>
      <c r="V110" s="309">
        <v>0.24489028160130469</v>
      </c>
      <c r="W110" s="309">
        <v>0.24489028160130469</v>
      </c>
      <c r="X110" s="309">
        <v>0.24489028160130469</v>
      </c>
      <c r="Y110" s="309">
        <v>0.24489028160130469</v>
      </c>
      <c r="Z110" s="309">
        <v>0.24489028160130469</v>
      </c>
      <c r="AA110" s="309">
        <v>0.24489028160130469</v>
      </c>
      <c r="AB110" s="309">
        <v>0.24601430623339596</v>
      </c>
      <c r="AC110" s="309">
        <v>0.24713833086548723</v>
      </c>
      <c r="AD110" s="309">
        <v>0.2482623554975785</v>
      </c>
      <c r="AE110" s="309">
        <v>0.24938638012966977</v>
      </c>
      <c r="AF110" s="309">
        <v>0.25051040476176101</v>
      </c>
      <c r="AG110" s="309">
        <v>0.25163442939385228</v>
      </c>
      <c r="AH110" s="309">
        <v>0.25275845402594355</v>
      </c>
      <c r="AI110" s="309">
        <v>0.25388247865803482</v>
      </c>
      <c r="AJ110" s="309">
        <v>0.25500650329012609</v>
      </c>
      <c r="AK110" s="309">
        <v>0.25613052792221735</v>
      </c>
      <c r="AL110" s="309">
        <v>0.25725455255430862</v>
      </c>
      <c r="AM110" s="309">
        <v>0.25837857718639989</v>
      </c>
      <c r="AN110" s="309">
        <v>0.25950260181849116</v>
      </c>
      <c r="AO110" s="309">
        <v>0.26062662645058243</v>
      </c>
      <c r="AP110" s="309">
        <v>0.26175065108267354</v>
      </c>
    </row>
    <row r="111" spans="7:43" ht="14.25" customHeight="1" thickTop="1" x14ac:dyDescent="0.6">
      <c r="G111" s="145"/>
      <c r="H111" s="391"/>
      <c r="J111" s="352"/>
      <c r="K111" s="201" t="s">
        <v>1045</v>
      </c>
      <c r="L111" s="201" t="s">
        <v>961</v>
      </c>
      <c r="M111" s="307">
        <v>0.23299606754760818</v>
      </c>
      <c r="N111" s="307">
        <v>0.2346200569341032</v>
      </c>
      <c r="O111" s="307">
        <v>0.23624404632059823</v>
      </c>
      <c r="P111" s="307">
        <v>0.23786803570709325</v>
      </c>
      <c r="Q111" s="307">
        <v>0.23949202509358827</v>
      </c>
      <c r="R111" s="307">
        <v>0.2411160144800833</v>
      </c>
      <c r="S111" s="307">
        <v>0.24274000386657832</v>
      </c>
      <c r="T111" s="307">
        <v>0.24436399325307334</v>
      </c>
      <c r="U111" s="307">
        <v>0.24598798263956836</v>
      </c>
      <c r="V111" s="307">
        <v>0.24761197202606339</v>
      </c>
      <c r="W111" s="307">
        <v>0.24923596141255841</v>
      </c>
      <c r="X111" s="307">
        <v>0.25085995079905343</v>
      </c>
      <c r="Y111" s="307">
        <v>0.25248394018554843</v>
      </c>
      <c r="Z111" s="307">
        <v>0.25410792957204342</v>
      </c>
      <c r="AA111" s="307">
        <v>0.25573191895853847</v>
      </c>
      <c r="AB111" s="307">
        <v>0.25608016407152401</v>
      </c>
      <c r="AC111" s="307">
        <v>0.25642840918450954</v>
      </c>
      <c r="AD111" s="307">
        <v>0.25677665429749508</v>
      </c>
      <c r="AE111" s="307">
        <v>0.25712489941048061</v>
      </c>
      <c r="AF111" s="307">
        <v>0.25747314452346615</v>
      </c>
      <c r="AG111" s="307">
        <v>0.25782138963645168</v>
      </c>
      <c r="AH111" s="307">
        <v>0.25816963474943722</v>
      </c>
      <c r="AI111" s="307">
        <v>0.25851787986242275</v>
      </c>
      <c r="AJ111" s="307">
        <v>0.25886612497540828</v>
      </c>
      <c r="AK111" s="307">
        <v>0.25921437008839382</v>
      </c>
      <c r="AL111" s="307">
        <v>0.25956261520137935</v>
      </c>
      <c r="AM111" s="307">
        <v>0.25991086031436489</v>
      </c>
      <c r="AN111" s="307">
        <v>0.26025910542735042</v>
      </c>
      <c r="AO111" s="307">
        <v>0.26060735054033596</v>
      </c>
      <c r="AP111" s="307">
        <v>0.26095559565332122</v>
      </c>
    </row>
    <row r="112" spans="7:43" ht="14.25" customHeight="1" x14ac:dyDescent="0.6">
      <c r="G112" s="145"/>
      <c r="H112" s="391"/>
      <c r="J112" s="352"/>
      <c r="K112" s="142" t="s">
        <v>1045</v>
      </c>
      <c r="L112" s="192" t="s">
        <v>962</v>
      </c>
      <c r="M112" s="308">
        <v>0.23299606754760818</v>
      </c>
      <c r="N112" s="308">
        <v>0.23416688001891517</v>
      </c>
      <c r="O112" s="308">
        <v>0.23533769249022213</v>
      </c>
      <c r="P112" s="308">
        <v>0.23650850496152909</v>
      </c>
      <c r="Q112" s="308">
        <v>0.23767931743283605</v>
      </c>
      <c r="R112" s="308">
        <v>0.238850129904143</v>
      </c>
      <c r="S112" s="308">
        <v>0.24002094237544996</v>
      </c>
      <c r="T112" s="308">
        <v>0.24119175484675692</v>
      </c>
      <c r="U112" s="308">
        <v>0.24236256731806388</v>
      </c>
      <c r="V112" s="308">
        <v>0.24353337978937084</v>
      </c>
      <c r="W112" s="308">
        <v>0.2447041922606778</v>
      </c>
      <c r="X112" s="308">
        <v>0.24587500473198476</v>
      </c>
      <c r="Y112" s="308">
        <v>0.24704581720329172</v>
      </c>
      <c r="Z112" s="308">
        <v>0.24821662967459868</v>
      </c>
      <c r="AA112" s="308">
        <v>0.2493874421459058</v>
      </c>
      <c r="AB112" s="308">
        <v>0.24981040726674797</v>
      </c>
      <c r="AC112" s="308">
        <v>0.25023337238759014</v>
      </c>
      <c r="AD112" s="308">
        <v>0.2506563375084323</v>
      </c>
      <c r="AE112" s="308">
        <v>0.25107930262927447</v>
      </c>
      <c r="AF112" s="308">
        <v>0.25150226775011664</v>
      </c>
      <c r="AG112" s="308">
        <v>0.2519252328709588</v>
      </c>
      <c r="AH112" s="308">
        <v>0.25234819799180097</v>
      </c>
      <c r="AI112" s="308">
        <v>0.25277116311264314</v>
      </c>
      <c r="AJ112" s="308">
        <v>0.2531941282334853</v>
      </c>
      <c r="AK112" s="308">
        <v>0.25361709335432747</v>
      </c>
      <c r="AL112" s="308">
        <v>0.25404005847516964</v>
      </c>
      <c r="AM112" s="308">
        <v>0.25446302359601181</v>
      </c>
      <c r="AN112" s="308">
        <v>0.25488598871685397</v>
      </c>
      <c r="AO112" s="308">
        <v>0.25530895383769614</v>
      </c>
      <c r="AP112" s="308">
        <v>0.25573191895853847</v>
      </c>
    </row>
    <row r="113" spans="7:43" ht="14.25" customHeight="1" thickBot="1" x14ac:dyDescent="0.75">
      <c r="G113" s="145"/>
      <c r="H113" s="391"/>
      <c r="J113" s="352"/>
      <c r="K113" s="203" t="s">
        <v>1045</v>
      </c>
      <c r="L113" s="203" t="s">
        <v>963</v>
      </c>
      <c r="M113" s="309">
        <v>0.23299606754760818</v>
      </c>
      <c r="N113" s="309">
        <v>0.23299606754760818</v>
      </c>
      <c r="O113" s="309">
        <v>0.23299606754760818</v>
      </c>
      <c r="P113" s="309">
        <v>0.23299606754760818</v>
      </c>
      <c r="Q113" s="309">
        <v>0.23299606754760818</v>
      </c>
      <c r="R113" s="309">
        <v>0.23299606754760818</v>
      </c>
      <c r="S113" s="309">
        <v>0.23299606754760818</v>
      </c>
      <c r="T113" s="309">
        <v>0.23299606754760818</v>
      </c>
      <c r="U113" s="309">
        <v>0.23299606754760818</v>
      </c>
      <c r="V113" s="309">
        <v>0.23299606754760818</v>
      </c>
      <c r="W113" s="309">
        <v>0.23299606754760818</v>
      </c>
      <c r="X113" s="309">
        <v>0.23299606754760818</v>
      </c>
      <c r="Y113" s="309">
        <v>0.23299606754760818</v>
      </c>
      <c r="Z113" s="309">
        <v>0.23299606754760818</v>
      </c>
      <c r="AA113" s="309">
        <v>0.23299606754760818</v>
      </c>
      <c r="AB113" s="309">
        <v>0.23408882585416135</v>
      </c>
      <c r="AC113" s="309">
        <v>0.23518158416071452</v>
      </c>
      <c r="AD113" s="309">
        <v>0.2362743424672677</v>
      </c>
      <c r="AE113" s="309">
        <v>0.23736710077382087</v>
      </c>
      <c r="AF113" s="309">
        <v>0.23845985908037404</v>
      </c>
      <c r="AG113" s="309">
        <v>0.23955261738692721</v>
      </c>
      <c r="AH113" s="309">
        <v>0.24064537569348038</v>
      </c>
      <c r="AI113" s="309">
        <v>0.24173813400003355</v>
      </c>
      <c r="AJ113" s="309">
        <v>0.24283089230658672</v>
      </c>
      <c r="AK113" s="309">
        <v>0.24392365061313989</v>
      </c>
      <c r="AL113" s="309">
        <v>0.24501640891969306</v>
      </c>
      <c r="AM113" s="309">
        <v>0.24610916722624623</v>
      </c>
      <c r="AN113" s="309">
        <v>0.2472019255327994</v>
      </c>
      <c r="AO113" s="309">
        <v>0.24829468383935258</v>
      </c>
      <c r="AP113" s="309">
        <v>0.2493874421459058</v>
      </c>
    </row>
    <row r="114" spans="7:43" ht="14.25" customHeight="1" thickTop="1" x14ac:dyDescent="0.6">
      <c r="G114" s="145"/>
      <c r="H114" s="391"/>
      <c r="J114" s="352"/>
      <c r="K114" s="201" t="s">
        <v>1046</v>
      </c>
      <c r="L114" s="201" t="s">
        <v>961</v>
      </c>
      <c r="M114" s="307">
        <v>0.21372639520672257</v>
      </c>
      <c r="N114" s="307">
        <v>0.21527982036711696</v>
      </c>
      <c r="O114" s="307">
        <v>0.21683324552751135</v>
      </c>
      <c r="P114" s="307">
        <v>0.21838667068790574</v>
      </c>
      <c r="Q114" s="307">
        <v>0.21994009584830013</v>
      </c>
      <c r="R114" s="307">
        <v>0.22149352100869452</v>
      </c>
      <c r="S114" s="307">
        <v>0.22304694616908891</v>
      </c>
      <c r="T114" s="307">
        <v>0.22460037132948329</v>
      </c>
      <c r="U114" s="307">
        <v>0.22615379648987768</v>
      </c>
      <c r="V114" s="307">
        <v>0.22770722165027207</v>
      </c>
      <c r="W114" s="307">
        <v>0.22926064681066646</v>
      </c>
      <c r="X114" s="307">
        <v>0.23081407197106085</v>
      </c>
      <c r="Y114" s="307">
        <v>0.23236749713145524</v>
      </c>
      <c r="Z114" s="307">
        <v>0.23392092229184963</v>
      </c>
      <c r="AA114" s="307">
        <v>0.23547434745224405</v>
      </c>
      <c r="AB114" s="307">
        <v>0.23573429513086305</v>
      </c>
      <c r="AC114" s="307">
        <v>0.23599424280948206</v>
      </c>
      <c r="AD114" s="307">
        <v>0.23625419048810106</v>
      </c>
      <c r="AE114" s="307">
        <v>0.23651413816672007</v>
      </c>
      <c r="AF114" s="307">
        <v>0.23677408584533907</v>
      </c>
      <c r="AG114" s="307">
        <v>0.23703403352395808</v>
      </c>
      <c r="AH114" s="307">
        <v>0.23729398120257708</v>
      </c>
      <c r="AI114" s="307">
        <v>0.23755392888119609</v>
      </c>
      <c r="AJ114" s="307">
        <v>0.23781387655981509</v>
      </c>
      <c r="AK114" s="307">
        <v>0.2380738242384341</v>
      </c>
      <c r="AL114" s="307">
        <v>0.2383337719170531</v>
      </c>
      <c r="AM114" s="307">
        <v>0.2385937195956721</v>
      </c>
      <c r="AN114" s="307">
        <v>0.23885366727429111</v>
      </c>
      <c r="AO114" s="307">
        <v>0.23911361495291011</v>
      </c>
      <c r="AP114" s="307">
        <v>0.23937356263152931</v>
      </c>
      <c r="AQ114" s="306"/>
    </row>
    <row r="115" spans="7:43" ht="14.25" customHeight="1" x14ac:dyDescent="0.6">
      <c r="G115" s="145"/>
      <c r="H115" s="391"/>
      <c r="J115" s="352"/>
      <c r="K115" s="142" t="s">
        <v>1046</v>
      </c>
      <c r="L115" s="192" t="s">
        <v>962</v>
      </c>
      <c r="M115" s="308">
        <v>0.21372639520672257</v>
      </c>
      <c r="N115" s="308">
        <v>0.2148366810327087</v>
      </c>
      <c r="O115" s="308">
        <v>0.21594696685869483</v>
      </c>
      <c r="P115" s="308">
        <v>0.21705725268468096</v>
      </c>
      <c r="Q115" s="308">
        <v>0.21816753851066709</v>
      </c>
      <c r="R115" s="308">
        <v>0.21927782433665322</v>
      </c>
      <c r="S115" s="308">
        <v>0.22038811016263934</v>
      </c>
      <c r="T115" s="308">
        <v>0.22149839598862547</v>
      </c>
      <c r="U115" s="308">
        <v>0.2226086818146116</v>
      </c>
      <c r="V115" s="308">
        <v>0.22371896764059773</v>
      </c>
      <c r="W115" s="308">
        <v>0.22482925346658386</v>
      </c>
      <c r="X115" s="308">
        <v>0.22593953929256999</v>
      </c>
      <c r="Y115" s="308">
        <v>0.22704982511855612</v>
      </c>
      <c r="Z115" s="308">
        <v>0.22816011094454225</v>
      </c>
      <c r="AA115" s="308">
        <v>0.22927039677052824</v>
      </c>
      <c r="AB115" s="308">
        <v>0.22968399348264262</v>
      </c>
      <c r="AC115" s="308">
        <v>0.23009759019475701</v>
      </c>
      <c r="AD115" s="308">
        <v>0.23051118690687139</v>
      </c>
      <c r="AE115" s="308">
        <v>0.23092478361898577</v>
      </c>
      <c r="AF115" s="308">
        <v>0.23133838033110016</v>
      </c>
      <c r="AG115" s="308">
        <v>0.23175197704321454</v>
      </c>
      <c r="AH115" s="308">
        <v>0.23216557375532892</v>
      </c>
      <c r="AI115" s="308">
        <v>0.23257917046744331</v>
      </c>
      <c r="AJ115" s="308">
        <v>0.23299276717955769</v>
      </c>
      <c r="AK115" s="308">
        <v>0.23340636389167208</v>
      </c>
      <c r="AL115" s="308">
        <v>0.23381996060378646</v>
      </c>
      <c r="AM115" s="308">
        <v>0.23423355731590084</v>
      </c>
      <c r="AN115" s="308">
        <v>0.23464715402801523</v>
      </c>
      <c r="AO115" s="308">
        <v>0.23506075074012961</v>
      </c>
      <c r="AP115" s="308">
        <v>0.23547434745224405</v>
      </c>
    </row>
    <row r="116" spans="7:43" ht="14.25" customHeight="1" thickBot="1" x14ac:dyDescent="0.75">
      <c r="G116" s="145"/>
      <c r="H116" s="391"/>
      <c r="J116" s="385"/>
      <c r="K116" s="203" t="s">
        <v>1046</v>
      </c>
      <c r="L116" s="203" t="s">
        <v>963</v>
      </c>
      <c r="M116" s="309">
        <v>0.21372639520672257</v>
      </c>
      <c r="N116" s="309">
        <v>0.21372639520672257</v>
      </c>
      <c r="O116" s="309">
        <v>0.21372639520672257</v>
      </c>
      <c r="P116" s="309">
        <v>0.21372639520672257</v>
      </c>
      <c r="Q116" s="309">
        <v>0.21372639520672257</v>
      </c>
      <c r="R116" s="309">
        <v>0.21372639520672257</v>
      </c>
      <c r="S116" s="309">
        <v>0.21372639520672257</v>
      </c>
      <c r="T116" s="309">
        <v>0.21372639520672257</v>
      </c>
      <c r="U116" s="309">
        <v>0.21372639520672257</v>
      </c>
      <c r="V116" s="309">
        <v>0.21372639520672257</v>
      </c>
      <c r="W116" s="309">
        <v>0.21372639520672257</v>
      </c>
      <c r="X116" s="309">
        <v>0.21372639520672257</v>
      </c>
      <c r="Y116" s="309">
        <v>0.21372639520672257</v>
      </c>
      <c r="Z116" s="309">
        <v>0.21372639520672257</v>
      </c>
      <c r="AA116" s="309">
        <v>0.21372639520672257</v>
      </c>
      <c r="AB116" s="309">
        <v>0.21476266197764296</v>
      </c>
      <c r="AC116" s="309">
        <v>0.21579892874856335</v>
      </c>
      <c r="AD116" s="309">
        <v>0.21683519551948374</v>
      </c>
      <c r="AE116" s="309">
        <v>0.21787146229040413</v>
      </c>
      <c r="AF116" s="309">
        <v>0.21890772906132452</v>
      </c>
      <c r="AG116" s="309">
        <v>0.21994399583224492</v>
      </c>
      <c r="AH116" s="309">
        <v>0.22098026260316531</v>
      </c>
      <c r="AI116" s="309">
        <v>0.2220165293740857</v>
      </c>
      <c r="AJ116" s="309">
        <v>0.22305279614500609</v>
      </c>
      <c r="AK116" s="309">
        <v>0.22408906291592648</v>
      </c>
      <c r="AL116" s="309">
        <v>0.22512532968684687</v>
      </c>
      <c r="AM116" s="309">
        <v>0.22616159645776726</v>
      </c>
      <c r="AN116" s="309">
        <v>0.22719786322868765</v>
      </c>
      <c r="AO116" s="309">
        <v>0.22823412999960804</v>
      </c>
      <c r="AP116" s="309">
        <v>0.22927039677052824</v>
      </c>
    </row>
    <row r="117" spans="7:43" ht="14.25" customHeight="1" thickTop="1" x14ac:dyDescent="0.6">
      <c r="G117" s="145"/>
      <c r="H117" s="391"/>
      <c r="J117" s="208"/>
      <c r="K117" s="142"/>
      <c r="L117" s="142"/>
      <c r="M117" s="209"/>
      <c r="N117" s="209"/>
      <c r="O117" s="209"/>
      <c r="P117" s="209"/>
      <c r="Q117" s="209"/>
      <c r="R117" s="209"/>
      <c r="S117" s="209"/>
      <c r="T117" s="209"/>
      <c r="U117" s="209"/>
      <c r="V117" s="209"/>
      <c r="W117" s="209"/>
      <c r="X117" s="209"/>
      <c r="Y117" s="209"/>
      <c r="Z117" s="209"/>
      <c r="AA117" s="209"/>
      <c r="AB117" s="209"/>
      <c r="AC117" s="209"/>
      <c r="AD117" s="209"/>
      <c r="AE117" s="209"/>
      <c r="AF117" s="209"/>
      <c r="AG117" s="209"/>
      <c r="AH117" s="209"/>
      <c r="AI117" s="209"/>
      <c r="AJ117" s="209"/>
      <c r="AK117" s="209"/>
      <c r="AL117" s="209"/>
      <c r="AM117" s="209"/>
      <c r="AN117" s="209"/>
      <c r="AO117" s="209"/>
      <c r="AP117" s="209"/>
    </row>
    <row r="118" spans="7:43" ht="14.25" customHeight="1" x14ac:dyDescent="0.6">
      <c r="G118" s="145"/>
      <c r="H118" s="391"/>
      <c r="J118" s="147"/>
      <c r="M118" s="129">
        <v>2021</v>
      </c>
      <c r="N118" s="129">
        <v>2022</v>
      </c>
      <c r="O118" s="129">
        <v>2023</v>
      </c>
      <c r="P118" s="129">
        <v>2024</v>
      </c>
      <c r="Q118" s="129">
        <v>2025</v>
      </c>
      <c r="R118" s="129">
        <v>2026</v>
      </c>
      <c r="S118" s="129">
        <v>2027</v>
      </c>
      <c r="T118" s="129">
        <v>2028</v>
      </c>
      <c r="U118" s="129">
        <v>2029</v>
      </c>
      <c r="V118" s="129">
        <v>2030</v>
      </c>
      <c r="W118" s="129">
        <v>2031</v>
      </c>
      <c r="X118" s="129">
        <v>2032</v>
      </c>
      <c r="Y118" s="129">
        <v>2033</v>
      </c>
      <c r="Z118" s="129">
        <v>2034</v>
      </c>
      <c r="AA118" s="129">
        <v>2035</v>
      </c>
      <c r="AB118" s="129">
        <v>2036</v>
      </c>
      <c r="AC118" s="129">
        <v>2037</v>
      </c>
      <c r="AD118" s="129">
        <v>2038</v>
      </c>
      <c r="AE118" s="129">
        <v>2039</v>
      </c>
      <c r="AF118" s="129">
        <v>2040</v>
      </c>
      <c r="AG118" s="129">
        <v>2041</v>
      </c>
      <c r="AH118" s="129">
        <v>2042</v>
      </c>
      <c r="AI118" s="129">
        <v>2043</v>
      </c>
      <c r="AJ118" s="129">
        <v>2044</v>
      </c>
      <c r="AK118" s="129">
        <v>2045</v>
      </c>
      <c r="AL118" s="129">
        <v>2046</v>
      </c>
      <c r="AM118" s="129">
        <v>2047</v>
      </c>
      <c r="AN118" s="129">
        <v>2048</v>
      </c>
      <c r="AO118" s="129">
        <v>2049</v>
      </c>
      <c r="AP118" s="129">
        <v>2050</v>
      </c>
    </row>
    <row r="119" spans="7:43" ht="14.25" customHeight="1" x14ac:dyDescent="0.6">
      <c r="G119" s="145"/>
      <c r="H119" s="391"/>
      <c r="J119" s="351" t="s">
        <v>978</v>
      </c>
      <c r="K119" s="201" t="s">
        <v>1036</v>
      </c>
      <c r="L119" s="201" t="s">
        <v>961</v>
      </c>
      <c r="M119" s="310">
        <v>2978.2984732762034</v>
      </c>
      <c r="N119" s="310">
        <v>2994.2347008111806</v>
      </c>
      <c r="O119" s="310">
        <v>3010.1709283461578</v>
      </c>
      <c r="P119" s="310">
        <v>3026.1071558811354</v>
      </c>
      <c r="Q119" s="310">
        <v>3042.0433834161126</v>
      </c>
      <c r="R119" s="310">
        <v>3057.9796109510899</v>
      </c>
      <c r="S119" s="310">
        <v>3073.9158384860675</v>
      </c>
      <c r="T119" s="310">
        <v>3089.8520660210447</v>
      </c>
      <c r="U119" s="310">
        <v>3105.7882935560219</v>
      </c>
      <c r="V119" s="310">
        <v>3121.7245210909996</v>
      </c>
      <c r="W119" s="310">
        <v>3137.6607486259768</v>
      </c>
      <c r="X119" s="310">
        <v>3153.596976160954</v>
      </c>
      <c r="Y119" s="310">
        <v>3169.5332036959317</v>
      </c>
      <c r="Z119" s="310">
        <v>3185.4694312309089</v>
      </c>
      <c r="AA119" s="310">
        <v>3201.4056587658888</v>
      </c>
      <c r="AB119" s="310">
        <v>3210.3582341861193</v>
      </c>
      <c r="AC119" s="310">
        <v>3219.3108096063502</v>
      </c>
      <c r="AD119" s="310">
        <v>3228.2633850265806</v>
      </c>
      <c r="AE119" s="310">
        <v>3237.2159604468111</v>
      </c>
      <c r="AF119" s="310">
        <v>3246.168535867042</v>
      </c>
      <c r="AG119" s="310">
        <v>3255.1211112872725</v>
      </c>
      <c r="AH119" s="310">
        <v>3264.0736867075034</v>
      </c>
      <c r="AI119" s="310">
        <v>3273.0262621277338</v>
      </c>
      <c r="AJ119" s="310">
        <v>3281.9788375479648</v>
      </c>
      <c r="AK119" s="310">
        <v>3290.9314129681952</v>
      </c>
      <c r="AL119" s="310">
        <v>3299.8839883884261</v>
      </c>
      <c r="AM119" s="310">
        <v>3308.8365638086566</v>
      </c>
      <c r="AN119" s="310">
        <v>3317.7891392288875</v>
      </c>
      <c r="AO119" s="310">
        <v>3326.741714649118</v>
      </c>
      <c r="AP119" s="310">
        <v>3335.694290069348</v>
      </c>
    </row>
    <row r="120" spans="7:43" ht="14.25" customHeight="1" x14ac:dyDescent="0.6">
      <c r="G120" s="145"/>
      <c r="H120" s="391"/>
      <c r="J120" s="352"/>
      <c r="K120" s="142" t="s">
        <v>1036</v>
      </c>
      <c r="L120" s="192" t="s">
        <v>962</v>
      </c>
      <c r="M120" s="311">
        <v>2978.2984732762034</v>
      </c>
      <c r="N120" s="311">
        <v>2989.8930131659363</v>
      </c>
      <c r="O120" s="311">
        <v>3001.4875530556697</v>
      </c>
      <c r="P120" s="311">
        <v>3013.0820929454026</v>
      </c>
      <c r="Q120" s="311">
        <v>3024.6766328351359</v>
      </c>
      <c r="R120" s="311">
        <v>3036.2711727248693</v>
      </c>
      <c r="S120" s="311">
        <v>3047.8657126146022</v>
      </c>
      <c r="T120" s="311">
        <v>3059.4602525043356</v>
      </c>
      <c r="U120" s="311">
        <v>3071.0547923940685</v>
      </c>
      <c r="V120" s="311">
        <v>3082.6493322838019</v>
      </c>
      <c r="W120" s="311">
        <v>3094.2438721735352</v>
      </c>
      <c r="X120" s="311">
        <v>3105.8384120632682</v>
      </c>
      <c r="Y120" s="311">
        <v>3117.4329519530015</v>
      </c>
      <c r="Z120" s="311">
        <v>3129.0274918427344</v>
      </c>
      <c r="AA120" s="311">
        <v>3140.6220317324664</v>
      </c>
      <c r="AB120" s="311">
        <v>3144.6742735346947</v>
      </c>
      <c r="AC120" s="311">
        <v>3148.7265153369226</v>
      </c>
      <c r="AD120" s="311">
        <v>3152.7787571391509</v>
      </c>
      <c r="AE120" s="311">
        <v>3156.8309989413792</v>
      </c>
      <c r="AF120" s="311">
        <v>3160.8832407436075</v>
      </c>
      <c r="AG120" s="311">
        <v>3164.9354825458358</v>
      </c>
      <c r="AH120" s="311">
        <v>3168.9877243480637</v>
      </c>
      <c r="AI120" s="311">
        <v>3173.039966150292</v>
      </c>
      <c r="AJ120" s="311">
        <v>3177.0922079525203</v>
      </c>
      <c r="AK120" s="311">
        <v>3181.1444497547486</v>
      </c>
      <c r="AL120" s="311">
        <v>3185.1966915569769</v>
      </c>
      <c r="AM120" s="311">
        <v>3189.2489333592048</v>
      </c>
      <c r="AN120" s="311">
        <v>3193.3011751614331</v>
      </c>
      <c r="AO120" s="311">
        <v>3197.3534169636614</v>
      </c>
      <c r="AP120" s="311">
        <v>3201.4056587658888</v>
      </c>
    </row>
    <row r="121" spans="7:43" ht="14.25" customHeight="1" thickBot="1" x14ac:dyDescent="0.75">
      <c r="G121" s="145"/>
      <c r="H121" s="391"/>
      <c r="J121" s="352"/>
      <c r="K121" s="203" t="s">
        <v>1036</v>
      </c>
      <c r="L121" s="203" t="s">
        <v>963</v>
      </c>
      <c r="M121" s="312">
        <v>2978.2984732762034</v>
      </c>
      <c r="N121" s="312">
        <v>2978.2984732762034</v>
      </c>
      <c r="O121" s="312">
        <v>2978.2984732762034</v>
      </c>
      <c r="P121" s="312">
        <v>2978.2984732762034</v>
      </c>
      <c r="Q121" s="312">
        <v>2978.2984732762034</v>
      </c>
      <c r="R121" s="312">
        <v>2978.2984732762034</v>
      </c>
      <c r="S121" s="312">
        <v>2978.2984732762034</v>
      </c>
      <c r="T121" s="312">
        <v>2978.2984732762034</v>
      </c>
      <c r="U121" s="312">
        <v>2978.2984732762034</v>
      </c>
      <c r="V121" s="312">
        <v>2978.2984732762034</v>
      </c>
      <c r="W121" s="312">
        <v>2978.2984732762034</v>
      </c>
      <c r="X121" s="312">
        <v>2978.2984732762034</v>
      </c>
      <c r="Y121" s="312">
        <v>2978.2984732762034</v>
      </c>
      <c r="Z121" s="312">
        <v>2978.2984732762034</v>
      </c>
      <c r="AA121" s="312">
        <v>2978.2984732762034</v>
      </c>
      <c r="AB121" s="312">
        <v>2989.1200438399542</v>
      </c>
      <c r="AC121" s="312">
        <v>2999.9416144037054</v>
      </c>
      <c r="AD121" s="312">
        <v>3010.7631849674567</v>
      </c>
      <c r="AE121" s="312">
        <v>3021.5847555312075</v>
      </c>
      <c r="AF121" s="312">
        <v>3032.4063260949588</v>
      </c>
      <c r="AG121" s="312">
        <v>3043.2278966587101</v>
      </c>
      <c r="AH121" s="312">
        <v>3054.0494672224609</v>
      </c>
      <c r="AI121" s="312">
        <v>3064.8710377862121</v>
      </c>
      <c r="AJ121" s="312">
        <v>3075.6926083499629</v>
      </c>
      <c r="AK121" s="312">
        <v>3086.5141789137142</v>
      </c>
      <c r="AL121" s="312">
        <v>3097.3357494774655</v>
      </c>
      <c r="AM121" s="312">
        <v>3108.1573200412163</v>
      </c>
      <c r="AN121" s="312">
        <v>3118.9788906049675</v>
      </c>
      <c r="AO121" s="312">
        <v>3129.8004611687188</v>
      </c>
      <c r="AP121" s="312">
        <v>3140.6220317324664</v>
      </c>
    </row>
    <row r="122" spans="7:43" ht="14.25" customHeight="1" thickTop="1" x14ac:dyDescent="0.6">
      <c r="G122" s="145"/>
      <c r="H122" s="391"/>
      <c r="J122" s="352"/>
      <c r="K122" s="201" t="s">
        <v>1038</v>
      </c>
      <c r="L122" s="201" t="s">
        <v>961</v>
      </c>
      <c r="M122" s="313">
        <v>2881.2937628623613</v>
      </c>
      <c r="N122" s="313">
        <v>2896.4464045773138</v>
      </c>
      <c r="O122" s="313">
        <v>2911.5990462922664</v>
      </c>
      <c r="P122" s="313">
        <v>2926.7516880072189</v>
      </c>
      <c r="Q122" s="313">
        <v>2941.9043297221715</v>
      </c>
      <c r="R122" s="313">
        <v>2957.056971437124</v>
      </c>
      <c r="S122" s="313">
        <v>2972.2096131520771</v>
      </c>
      <c r="T122" s="313">
        <v>2987.3622548670296</v>
      </c>
      <c r="U122" s="313">
        <v>3002.5148965819822</v>
      </c>
      <c r="V122" s="313">
        <v>3017.6675382969347</v>
      </c>
      <c r="W122" s="313">
        <v>3032.8201800118873</v>
      </c>
      <c r="X122" s="313">
        <v>3047.9728217268398</v>
      </c>
      <c r="Y122" s="313">
        <v>3063.1254634417924</v>
      </c>
      <c r="Z122" s="313">
        <v>3078.2781051567449</v>
      </c>
      <c r="AA122" s="313">
        <v>3093.4307468716952</v>
      </c>
      <c r="AB122" s="313">
        <v>3102.3386313739716</v>
      </c>
      <c r="AC122" s="313">
        <v>3111.2465158762479</v>
      </c>
      <c r="AD122" s="313">
        <v>3120.1544003785243</v>
      </c>
      <c r="AE122" s="313">
        <v>3129.0622848808007</v>
      </c>
      <c r="AF122" s="313">
        <v>3137.9701693830775</v>
      </c>
      <c r="AG122" s="313">
        <v>3146.8780538853539</v>
      </c>
      <c r="AH122" s="313">
        <v>3155.7859383876303</v>
      </c>
      <c r="AI122" s="313">
        <v>3164.6938228899066</v>
      </c>
      <c r="AJ122" s="313">
        <v>3173.6017073921835</v>
      </c>
      <c r="AK122" s="313">
        <v>3182.5095918944598</v>
      </c>
      <c r="AL122" s="313">
        <v>3191.4174763967362</v>
      </c>
      <c r="AM122" s="313">
        <v>3200.3253608990126</v>
      </c>
      <c r="AN122" s="313">
        <v>3209.2332454012894</v>
      </c>
      <c r="AO122" s="313">
        <v>3218.1411299035658</v>
      </c>
      <c r="AP122" s="313">
        <v>3227.0490144058449</v>
      </c>
    </row>
    <row r="123" spans="7:43" ht="14.25" customHeight="1" x14ac:dyDescent="0.6">
      <c r="G123" s="145"/>
      <c r="H123" s="391"/>
      <c r="J123" s="352"/>
      <c r="K123" s="142" t="s">
        <v>1038</v>
      </c>
      <c r="L123" s="192" t="s">
        <v>962</v>
      </c>
      <c r="M123" s="311">
        <v>2881.2937628623613</v>
      </c>
      <c r="N123" s="311">
        <v>2892.3072456382056</v>
      </c>
      <c r="O123" s="311">
        <v>2903.3207284140503</v>
      </c>
      <c r="P123" s="311">
        <v>2914.3342111898946</v>
      </c>
      <c r="Q123" s="311">
        <v>2925.3476939657389</v>
      </c>
      <c r="R123" s="311">
        <v>2936.3611767415832</v>
      </c>
      <c r="S123" s="311">
        <v>2947.3746595174275</v>
      </c>
      <c r="T123" s="311">
        <v>2958.3881422932718</v>
      </c>
      <c r="U123" s="311">
        <v>2969.4016250691166</v>
      </c>
      <c r="V123" s="311">
        <v>2980.4151078449609</v>
      </c>
      <c r="W123" s="311">
        <v>2991.4285906208052</v>
      </c>
      <c r="X123" s="311">
        <v>3002.4420733966494</v>
      </c>
      <c r="Y123" s="311">
        <v>3013.4555561724937</v>
      </c>
      <c r="Z123" s="311">
        <v>3024.469038948338</v>
      </c>
      <c r="AA123" s="311">
        <v>3035.4825217241823</v>
      </c>
      <c r="AB123" s="311">
        <v>3039.3457367340166</v>
      </c>
      <c r="AC123" s="311">
        <v>3043.2089517438508</v>
      </c>
      <c r="AD123" s="311">
        <v>3047.072166753685</v>
      </c>
      <c r="AE123" s="311">
        <v>3050.9353817635188</v>
      </c>
      <c r="AF123" s="311">
        <v>3054.798596773353</v>
      </c>
      <c r="AG123" s="311">
        <v>3058.6618117831872</v>
      </c>
      <c r="AH123" s="311">
        <v>3062.5250267930214</v>
      </c>
      <c r="AI123" s="311">
        <v>3066.3882418028552</v>
      </c>
      <c r="AJ123" s="311">
        <v>3070.2514568126894</v>
      </c>
      <c r="AK123" s="311">
        <v>3074.1146718225236</v>
      </c>
      <c r="AL123" s="311">
        <v>3077.9778868323579</v>
      </c>
      <c r="AM123" s="311">
        <v>3081.8411018421916</v>
      </c>
      <c r="AN123" s="311">
        <v>3085.7043168520258</v>
      </c>
      <c r="AO123" s="311">
        <v>3089.5675318618601</v>
      </c>
      <c r="AP123" s="311">
        <v>3093.4307468716952</v>
      </c>
    </row>
    <row r="124" spans="7:43" ht="13.5" customHeight="1" thickBot="1" x14ac:dyDescent="0.75">
      <c r="G124" s="145"/>
      <c r="H124" s="391"/>
      <c r="J124" s="352"/>
      <c r="K124" s="203" t="s">
        <v>1038</v>
      </c>
      <c r="L124" s="203" t="s">
        <v>963</v>
      </c>
      <c r="M124" s="312">
        <v>2881.2937628623613</v>
      </c>
      <c r="N124" s="312">
        <v>2881.2937628623613</v>
      </c>
      <c r="O124" s="312">
        <v>2881.2937628623613</v>
      </c>
      <c r="P124" s="312">
        <v>2881.2937628623613</v>
      </c>
      <c r="Q124" s="312">
        <v>2881.2937628623613</v>
      </c>
      <c r="R124" s="312">
        <v>2881.2937628623613</v>
      </c>
      <c r="S124" s="312">
        <v>2881.2937628623613</v>
      </c>
      <c r="T124" s="312">
        <v>2881.2937628623613</v>
      </c>
      <c r="U124" s="312">
        <v>2881.2937628623613</v>
      </c>
      <c r="V124" s="312">
        <v>2881.2937628623613</v>
      </c>
      <c r="W124" s="312">
        <v>2881.2937628623613</v>
      </c>
      <c r="X124" s="312">
        <v>2881.2937628623613</v>
      </c>
      <c r="Y124" s="312">
        <v>2881.2937628623613</v>
      </c>
      <c r="Z124" s="312">
        <v>2881.2937628623613</v>
      </c>
      <c r="AA124" s="312">
        <v>2881.2937628623613</v>
      </c>
      <c r="AB124" s="312">
        <v>2891.5730134531495</v>
      </c>
      <c r="AC124" s="312">
        <v>2901.8522640439378</v>
      </c>
      <c r="AD124" s="312">
        <v>2912.131514634726</v>
      </c>
      <c r="AE124" s="312">
        <v>2922.4107652255143</v>
      </c>
      <c r="AF124" s="312">
        <v>2932.6900158163021</v>
      </c>
      <c r="AG124" s="312">
        <v>2942.9692664070903</v>
      </c>
      <c r="AH124" s="312">
        <v>2953.2485169978786</v>
      </c>
      <c r="AI124" s="312">
        <v>2963.5277675886668</v>
      </c>
      <c r="AJ124" s="312">
        <v>2973.8070181794551</v>
      </c>
      <c r="AK124" s="312">
        <v>2984.0862687702434</v>
      </c>
      <c r="AL124" s="312">
        <v>2994.3655193610311</v>
      </c>
      <c r="AM124" s="312">
        <v>3004.6447699518194</v>
      </c>
      <c r="AN124" s="312">
        <v>3014.9240205426076</v>
      </c>
      <c r="AO124" s="312">
        <v>3025.2032711333959</v>
      </c>
      <c r="AP124" s="312">
        <v>3035.4825217241823</v>
      </c>
    </row>
    <row r="125" spans="7:43" ht="14.25" customHeight="1" thickTop="1" x14ac:dyDescent="0.6">
      <c r="G125" s="145"/>
      <c r="H125" s="391"/>
      <c r="J125" s="352"/>
      <c r="K125" s="201" t="s">
        <v>1039</v>
      </c>
      <c r="L125" s="201" t="s">
        <v>961</v>
      </c>
      <c r="M125" s="313">
        <v>2743.9660887549703</v>
      </c>
      <c r="N125" s="313">
        <v>2759.6345518451303</v>
      </c>
      <c r="O125" s="313">
        <v>2775.3030149352903</v>
      </c>
      <c r="P125" s="313">
        <v>2790.9714780254508</v>
      </c>
      <c r="Q125" s="313">
        <v>2806.6399411156108</v>
      </c>
      <c r="R125" s="313">
        <v>2822.3084042057708</v>
      </c>
      <c r="S125" s="313">
        <v>2837.9768672959308</v>
      </c>
      <c r="T125" s="313">
        <v>2853.6453303860908</v>
      </c>
      <c r="U125" s="313">
        <v>2869.3137934762512</v>
      </c>
      <c r="V125" s="313">
        <v>2884.9822565664113</v>
      </c>
      <c r="W125" s="313">
        <v>2900.6507196565713</v>
      </c>
      <c r="X125" s="313">
        <v>2916.3191827467313</v>
      </c>
      <c r="Y125" s="313">
        <v>2931.9876458368917</v>
      </c>
      <c r="Z125" s="313">
        <v>2947.6561089270517</v>
      </c>
      <c r="AA125" s="313">
        <v>2963.3245720172108</v>
      </c>
      <c r="AB125" s="313">
        <v>2970.6524018431014</v>
      </c>
      <c r="AC125" s="313">
        <v>2977.980231668992</v>
      </c>
      <c r="AD125" s="313">
        <v>2985.3080614948822</v>
      </c>
      <c r="AE125" s="313">
        <v>2992.6358913207728</v>
      </c>
      <c r="AF125" s="313">
        <v>2999.9637211466634</v>
      </c>
      <c r="AG125" s="313">
        <v>3007.291550972554</v>
      </c>
      <c r="AH125" s="313">
        <v>3014.6193807984441</v>
      </c>
      <c r="AI125" s="313">
        <v>3021.9472106243347</v>
      </c>
      <c r="AJ125" s="313">
        <v>3029.2750404502253</v>
      </c>
      <c r="AK125" s="313">
        <v>3036.6028702761159</v>
      </c>
      <c r="AL125" s="313">
        <v>3043.9307001020065</v>
      </c>
      <c r="AM125" s="313">
        <v>3051.2585299278967</v>
      </c>
      <c r="AN125" s="313">
        <v>3058.5863597537873</v>
      </c>
      <c r="AO125" s="313">
        <v>3065.9141895796779</v>
      </c>
      <c r="AP125" s="313">
        <v>3073.2420194055667</v>
      </c>
    </row>
    <row r="126" spans="7:43" ht="14.25" customHeight="1" x14ac:dyDescent="0.6">
      <c r="G126" s="145"/>
      <c r="H126" s="391"/>
      <c r="J126" s="352"/>
      <c r="K126" s="142" t="s">
        <v>1039</v>
      </c>
      <c r="L126" s="192" t="s">
        <v>962</v>
      </c>
      <c r="M126" s="311">
        <v>2743.9660887549703</v>
      </c>
      <c r="N126" s="311">
        <v>2755.3281945780482</v>
      </c>
      <c r="O126" s="311">
        <v>2766.6903004011265</v>
      </c>
      <c r="P126" s="311">
        <v>2778.0524062242043</v>
      </c>
      <c r="Q126" s="311">
        <v>2789.4145120472826</v>
      </c>
      <c r="R126" s="311">
        <v>2800.776617870361</v>
      </c>
      <c r="S126" s="311">
        <v>2812.1387236934388</v>
      </c>
      <c r="T126" s="311">
        <v>2823.5008295165171</v>
      </c>
      <c r="U126" s="311">
        <v>2834.862935339595</v>
      </c>
      <c r="V126" s="311">
        <v>2846.2250411626733</v>
      </c>
      <c r="W126" s="311">
        <v>2857.5871469857511</v>
      </c>
      <c r="X126" s="311">
        <v>2868.9492528088294</v>
      </c>
      <c r="Y126" s="311">
        <v>2880.3113586319073</v>
      </c>
      <c r="Z126" s="311">
        <v>2891.6734644549856</v>
      </c>
      <c r="AA126" s="311">
        <v>2903.0355702780666</v>
      </c>
      <c r="AB126" s="311">
        <v>2907.0548370606766</v>
      </c>
      <c r="AC126" s="311">
        <v>2911.0741038432861</v>
      </c>
      <c r="AD126" s="311">
        <v>2915.0933706258957</v>
      </c>
      <c r="AE126" s="311">
        <v>2919.1126374085056</v>
      </c>
      <c r="AF126" s="311">
        <v>2923.1319041911152</v>
      </c>
      <c r="AG126" s="311">
        <v>2927.1511709737251</v>
      </c>
      <c r="AH126" s="311">
        <v>2931.1704377563346</v>
      </c>
      <c r="AI126" s="311">
        <v>2935.1897045389446</v>
      </c>
      <c r="AJ126" s="311">
        <v>2939.2089713215541</v>
      </c>
      <c r="AK126" s="311">
        <v>2943.2282381041641</v>
      </c>
      <c r="AL126" s="311">
        <v>2947.2475048867736</v>
      </c>
      <c r="AM126" s="311">
        <v>2951.2667716693836</v>
      </c>
      <c r="AN126" s="311">
        <v>2955.2860384519931</v>
      </c>
      <c r="AO126" s="311">
        <v>2959.3053052346031</v>
      </c>
      <c r="AP126" s="311">
        <v>2963.3245720172108</v>
      </c>
    </row>
    <row r="127" spans="7:43" ht="14.25" customHeight="1" thickBot="1" x14ac:dyDescent="0.75">
      <c r="G127" s="145"/>
      <c r="H127" s="391"/>
      <c r="J127" s="352"/>
      <c r="K127" s="203" t="s">
        <v>1039</v>
      </c>
      <c r="L127" s="203" t="s">
        <v>963</v>
      </c>
      <c r="M127" s="314">
        <v>2743.9660887549703</v>
      </c>
      <c r="N127" s="314">
        <v>2743.9660887549703</v>
      </c>
      <c r="O127" s="314">
        <v>2743.9660887549703</v>
      </c>
      <c r="P127" s="314">
        <v>2743.9660887549703</v>
      </c>
      <c r="Q127" s="314">
        <v>2743.9660887549703</v>
      </c>
      <c r="R127" s="314">
        <v>2743.9660887549703</v>
      </c>
      <c r="S127" s="314">
        <v>2743.9660887549703</v>
      </c>
      <c r="T127" s="314">
        <v>2743.9660887549703</v>
      </c>
      <c r="U127" s="314">
        <v>2743.9660887549703</v>
      </c>
      <c r="V127" s="314">
        <v>2743.9660887549703</v>
      </c>
      <c r="W127" s="314">
        <v>2743.9660887549703</v>
      </c>
      <c r="X127" s="314">
        <v>2743.9660887549703</v>
      </c>
      <c r="Y127" s="314">
        <v>2743.9660887549703</v>
      </c>
      <c r="Z127" s="314">
        <v>2743.9660887549703</v>
      </c>
      <c r="AA127" s="314">
        <v>2743.9660887549703</v>
      </c>
      <c r="AB127" s="314">
        <v>2754.57072085651</v>
      </c>
      <c r="AC127" s="314">
        <v>2765.1753529580492</v>
      </c>
      <c r="AD127" s="314">
        <v>2775.7799850595889</v>
      </c>
      <c r="AE127" s="314">
        <v>2786.3846171611285</v>
      </c>
      <c r="AF127" s="314">
        <v>2796.9892492626677</v>
      </c>
      <c r="AG127" s="314">
        <v>2807.5938813642074</v>
      </c>
      <c r="AH127" s="314">
        <v>2818.1985134657471</v>
      </c>
      <c r="AI127" s="314">
        <v>2828.8031455672867</v>
      </c>
      <c r="AJ127" s="314">
        <v>2839.4077776688259</v>
      </c>
      <c r="AK127" s="314">
        <v>2850.0124097703656</v>
      </c>
      <c r="AL127" s="314">
        <v>2860.6170418719053</v>
      </c>
      <c r="AM127" s="314">
        <v>2871.2216739734445</v>
      </c>
      <c r="AN127" s="314">
        <v>2881.8263060749841</v>
      </c>
      <c r="AO127" s="314">
        <v>2892.4309381765238</v>
      </c>
      <c r="AP127" s="314">
        <v>2903.0355702780666</v>
      </c>
      <c r="AQ127" s="206"/>
    </row>
    <row r="128" spans="7:43" ht="14.25" customHeight="1" thickTop="1" x14ac:dyDescent="0.6">
      <c r="G128" s="145"/>
      <c r="H128" s="391"/>
      <c r="J128" s="352"/>
      <c r="K128" s="201" t="s">
        <v>1040</v>
      </c>
      <c r="L128" s="201" t="s">
        <v>961</v>
      </c>
      <c r="M128" s="313">
        <v>2612.4303094660368</v>
      </c>
      <c r="N128" s="313">
        <v>2628.3022798405805</v>
      </c>
      <c r="O128" s="313">
        <v>2644.1742502151237</v>
      </c>
      <c r="P128" s="313">
        <v>2660.0462205896674</v>
      </c>
      <c r="Q128" s="313">
        <v>2675.9181909642111</v>
      </c>
      <c r="R128" s="313">
        <v>2691.7901613387544</v>
      </c>
      <c r="S128" s="313">
        <v>2707.6621317132981</v>
      </c>
      <c r="T128" s="313">
        <v>2723.5341020878413</v>
      </c>
      <c r="U128" s="313">
        <v>2739.4060724623851</v>
      </c>
      <c r="V128" s="313">
        <v>2755.2780428369283</v>
      </c>
      <c r="W128" s="313">
        <v>2771.150013211472</v>
      </c>
      <c r="X128" s="313">
        <v>2787.0219835860153</v>
      </c>
      <c r="Y128" s="313">
        <v>2802.893953960559</v>
      </c>
      <c r="Z128" s="313">
        <v>2818.7659243351027</v>
      </c>
      <c r="AA128" s="313">
        <v>2834.637894709645</v>
      </c>
      <c r="AB128" s="313">
        <v>2840.7234981691327</v>
      </c>
      <c r="AC128" s="313">
        <v>2846.8091016286203</v>
      </c>
      <c r="AD128" s="313">
        <v>2852.8947050881084</v>
      </c>
      <c r="AE128" s="313">
        <v>2858.980308547596</v>
      </c>
      <c r="AF128" s="313">
        <v>2865.0659120070836</v>
      </c>
      <c r="AG128" s="313">
        <v>2871.1515154665713</v>
      </c>
      <c r="AH128" s="313">
        <v>2877.2371189260589</v>
      </c>
      <c r="AI128" s="313">
        <v>2883.322722385547</v>
      </c>
      <c r="AJ128" s="313">
        <v>2889.4083258450346</v>
      </c>
      <c r="AK128" s="313">
        <v>2895.4939293045222</v>
      </c>
      <c r="AL128" s="313">
        <v>2901.5795327640099</v>
      </c>
      <c r="AM128" s="313">
        <v>2907.6651362234975</v>
      </c>
      <c r="AN128" s="313">
        <v>2913.7507396829856</v>
      </c>
      <c r="AO128" s="313">
        <v>2919.8363431424732</v>
      </c>
      <c r="AP128" s="313">
        <v>2925.9219466019617</v>
      </c>
    </row>
    <row r="129" spans="7:43" ht="14.25" customHeight="1" x14ac:dyDescent="0.6">
      <c r="G129" s="145"/>
      <c r="H129" s="391"/>
      <c r="J129" s="352"/>
      <c r="K129" s="142" t="s">
        <v>1040</v>
      </c>
      <c r="L129" s="192" t="s">
        <v>962</v>
      </c>
      <c r="M129" s="311">
        <v>2612.4303094660368</v>
      </c>
      <c r="N129" s="311">
        <v>2623.9103399754486</v>
      </c>
      <c r="O129" s="311">
        <v>2635.3903704848603</v>
      </c>
      <c r="P129" s="311">
        <v>2646.8704009942717</v>
      </c>
      <c r="Q129" s="311">
        <v>2658.3504315036835</v>
      </c>
      <c r="R129" s="311">
        <v>2669.8304620130953</v>
      </c>
      <c r="S129" s="311">
        <v>2681.3104925225066</v>
      </c>
      <c r="T129" s="311">
        <v>2692.7905230319184</v>
      </c>
      <c r="U129" s="311">
        <v>2704.2705535413302</v>
      </c>
      <c r="V129" s="311">
        <v>2715.7505840507415</v>
      </c>
      <c r="W129" s="311">
        <v>2727.2306145601533</v>
      </c>
      <c r="X129" s="311">
        <v>2738.7106450695651</v>
      </c>
      <c r="Y129" s="311">
        <v>2750.1906755789769</v>
      </c>
      <c r="Z129" s="311">
        <v>2761.6707060883882</v>
      </c>
      <c r="AA129" s="311">
        <v>2773.1507365978005</v>
      </c>
      <c r="AB129" s="311">
        <v>2777.2498804719235</v>
      </c>
      <c r="AC129" s="311">
        <v>2781.3490243460469</v>
      </c>
      <c r="AD129" s="311">
        <v>2785.4481682201699</v>
      </c>
      <c r="AE129" s="311">
        <v>2789.5473120942934</v>
      </c>
      <c r="AF129" s="311">
        <v>2793.6464559684164</v>
      </c>
      <c r="AG129" s="311">
        <v>2797.7455998425398</v>
      </c>
      <c r="AH129" s="311">
        <v>2801.8447437166628</v>
      </c>
      <c r="AI129" s="311">
        <v>2805.9438875907858</v>
      </c>
      <c r="AJ129" s="311">
        <v>2810.0430314649093</v>
      </c>
      <c r="AK129" s="311">
        <v>2814.1421753390323</v>
      </c>
      <c r="AL129" s="311">
        <v>2818.2413192131557</v>
      </c>
      <c r="AM129" s="311">
        <v>2822.3404630872787</v>
      </c>
      <c r="AN129" s="311">
        <v>2826.4396069614022</v>
      </c>
      <c r="AO129" s="311">
        <v>2830.5387508355252</v>
      </c>
      <c r="AP129" s="311">
        <v>2834.637894709645</v>
      </c>
    </row>
    <row r="130" spans="7:43" ht="14.25" customHeight="1" thickBot="1" x14ac:dyDescent="0.75">
      <c r="G130" s="145"/>
      <c r="H130" s="391"/>
      <c r="J130" s="352"/>
      <c r="K130" s="203" t="s">
        <v>1040</v>
      </c>
      <c r="L130" s="203" t="s">
        <v>963</v>
      </c>
      <c r="M130" s="314">
        <v>2612.4303094660368</v>
      </c>
      <c r="N130" s="314">
        <v>2612.4303094660368</v>
      </c>
      <c r="O130" s="314">
        <v>2612.4303094660368</v>
      </c>
      <c r="P130" s="314">
        <v>2612.4303094660368</v>
      </c>
      <c r="Q130" s="314">
        <v>2612.4303094660368</v>
      </c>
      <c r="R130" s="314">
        <v>2612.4303094660368</v>
      </c>
      <c r="S130" s="314">
        <v>2612.4303094660368</v>
      </c>
      <c r="T130" s="314">
        <v>2612.4303094660368</v>
      </c>
      <c r="U130" s="314">
        <v>2612.4303094660368</v>
      </c>
      <c r="V130" s="314">
        <v>2612.4303094660368</v>
      </c>
      <c r="W130" s="314">
        <v>2612.4303094660368</v>
      </c>
      <c r="X130" s="314">
        <v>2612.4303094660368</v>
      </c>
      <c r="Y130" s="314">
        <v>2612.4303094660368</v>
      </c>
      <c r="Z130" s="314">
        <v>2612.4303094660368</v>
      </c>
      <c r="AA130" s="314">
        <v>2612.4303094660368</v>
      </c>
      <c r="AB130" s="314">
        <v>2623.1450046081541</v>
      </c>
      <c r="AC130" s="314">
        <v>2633.8596997502718</v>
      </c>
      <c r="AD130" s="314">
        <v>2644.5743948923891</v>
      </c>
      <c r="AE130" s="314">
        <v>2655.2890900345064</v>
      </c>
      <c r="AF130" s="314">
        <v>2666.0037851766238</v>
      </c>
      <c r="AG130" s="314">
        <v>2676.7184803187411</v>
      </c>
      <c r="AH130" s="314">
        <v>2687.4331754608584</v>
      </c>
      <c r="AI130" s="314">
        <v>2698.1478706029757</v>
      </c>
      <c r="AJ130" s="314">
        <v>2708.862565745093</v>
      </c>
      <c r="AK130" s="314">
        <v>2719.5772608872103</v>
      </c>
      <c r="AL130" s="314">
        <v>2730.2919560293276</v>
      </c>
      <c r="AM130" s="314">
        <v>2741.0066511714449</v>
      </c>
      <c r="AN130" s="314">
        <v>2751.7213463135622</v>
      </c>
      <c r="AO130" s="314">
        <v>2762.4360414556795</v>
      </c>
      <c r="AP130" s="314">
        <v>2773.1507365978005</v>
      </c>
      <c r="AQ130" s="206"/>
    </row>
    <row r="131" spans="7:43" ht="14.25" customHeight="1" thickTop="1" x14ac:dyDescent="0.6">
      <c r="G131" s="145"/>
      <c r="H131" s="391"/>
      <c r="J131" s="352"/>
      <c r="K131" s="201" t="s">
        <v>1041</v>
      </c>
      <c r="L131" s="201" t="s">
        <v>961</v>
      </c>
      <c r="M131" s="313">
        <v>2481.5033557793827</v>
      </c>
      <c r="N131" s="313">
        <v>2497.1752578549799</v>
      </c>
      <c r="O131" s="313">
        <v>2512.8471599305772</v>
      </c>
      <c r="P131" s="313">
        <v>2528.5190620061744</v>
      </c>
      <c r="Q131" s="313">
        <v>2544.1909640817717</v>
      </c>
      <c r="R131" s="313">
        <v>2559.8628661573689</v>
      </c>
      <c r="S131" s="313">
        <v>2575.5347682329661</v>
      </c>
      <c r="T131" s="313">
        <v>2591.2066703085634</v>
      </c>
      <c r="U131" s="313">
        <v>2606.8785723841606</v>
      </c>
      <c r="V131" s="313">
        <v>2622.5504744597579</v>
      </c>
      <c r="W131" s="313">
        <v>2638.2223765353551</v>
      </c>
      <c r="X131" s="313">
        <v>2653.8942786109524</v>
      </c>
      <c r="Y131" s="313">
        <v>2669.5661806865496</v>
      </c>
      <c r="Z131" s="313">
        <v>2685.2380827621469</v>
      </c>
      <c r="AA131" s="313">
        <v>2700.9099848377418</v>
      </c>
      <c r="AB131" s="313">
        <v>2706.1349030800866</v>
      </c>
      <c r="AC131" s="313">
        <v>2711.3598213224309</v>
      </c>
      <c r="AD131" s="313">
        <v>2716.5847395647756</v>
      </c>
      <c r="AE131" s="313">
        <v>2721.8096578071199</v>
      </c>
      <c r="AF131" s="313">
        <v>2727.0345760494642</v>
      </c>
      <c r="AG131" s="313">
        <v>2732.259494291809</v>
      </c>
      <c r="AH131" s="313">
        <v>2737.4844125341533</v>
      </c>
      <c r="AI131" s="313">
        <v>2742.7093307764981</v>
      </c>
      <c r="AJ131" s="313">
        <v>2747.9342490188424</v>
      </c>
      <c r="AK131" s="313">
        <v>2753.1591672611871</v>
      </c>
      <c r="AL131" s="313">
        <v>2758.3840855035314</v>
      </c>
      <c r="AM131" s="313">
        <v>2763.6090037458762</v>
      </c>
      <c r="AN131" s="313">
        <v>2768.8339219882205</v>
      </c>
      <c r="AO131" s="313">
        <v>2774.0588402305648</v>
      </c>
      <c r="AP131" s="313">
        <v>2779.2837584729091</v>
      </c>
    </row>
    <row r="132" spans="7:43" ht="14.25" customHeight="1" x14ac:dyDescent="0.6">
      <c r="G132" s="145"/>
      <c r="H132" s="391"/>
      <c r="J132" s="352"/>
      <c r="K132" s="142" t="s">
        <v>1041</v>
      </c>
      <c r="L132" s="192" t="s">
        <v>962</v>
      </c>
      <c r="M132" s="311">
        <v>2481.5033557793827</v>
      </c>
      <c r="N132" s="311">
        <v>2492.7722564223818</v>
      </c>
      <c r="O132" s="311">
        <v>2504.041157065381</v>
      </c>
      <c r="P132" s="311">
        <v>2515.3100577083796</v>
      </c>
      <c r="Q132" s="311">
        <v>2526.5789583513788</v>
      </c>
      <c r="R132" s="311">
        <v>2537.8478589943779</v>
      </c>
      <c r="S132" s="311">
        <v>2549.1167596373771</v>
      </c>
      <c r="T132" s="311">
        <v>2560.3856602803758</v>
      </c>
      <c r="U132" s="311">
        <v>2571.6545609233749</v>
      </c>
      <c r="V132" s="311">
        <v>2582.923461566374</v>
      </c>
      <c r="W132" s="311">
        <v>2594.1923622093727</v>
      </c>
      <c r="X132" s="311">
        <v>2605.4612628523719</v>
      </c>
      <c r="Y132" s="311">
        <v>2616.730163495371</v>
      </c>
      <c r="Z132" s="311">
        <v>2627.9990641383697</v>
      </c>
      <c r="AA132" s="311">
        <v>2639.2679647813688</v>
      </c>
      <c r="AB132" s="311">
        <v>2643.377432785127</v>
      </c>
      <c r="AC132" s="311">
        <v>2647.4869007888856</v>
      </c>
      <c r="AD132" s="311">
        <v>2651.5963687926437</v>
      </c>
      <c r="AE132" s="311">
        <v>2655.7058367964019</v>
      </c>
      <c r="AF132" s="311">
        <v>2659.8153048001604</v>
      </c>
      <c r="AG132" s="311">
        <v>2663.9247728039186</v>
      </c>
      <c r="AH132" s="311">
        <v>2668.0342408076767</v>
      </c>
      <c r="AI132" s="311">
        <v>2672.1437088114353</v>
      </c>
      <c r="AJ132" s="311">
        <v>2676.2531768151935</v>
      </c>
      <c r="AK132" s="311">
        <v>2680.362644818952</v>
      </c>
      <c r="AL132" s="311">
        <v>2684.4721128227102</v>
      </c>
      <c r="AM132" s="311">
        <v>2688.5815808264683</v>
      </c>
      <c r="AN132" s="311">
        <v>2692.6910488302269</v>
      </c>
      <c r="AO132" s="311">
        <v>2696.8005168339851</v>
      </c>
      <c r="AP132" s="311">
        <v>2700.9099848377418</v>
      </c>
    </row>
    <row r="133" spans="7:43" ht="14.25" customHeight="1" thickBot="1" x14ac:dyDescent="0.75">
      <c r="G133" s="145"/>
      <c r="H133" s="391"/>
      <c r="J133" s="352"/>
      <c r="K133" s="203" t="s">
        <v>1041</v>
      </c>
      <c r="L133" s="203" t="s">
        <v>963</v>
      </c>
      <c r="M133" s="314">
        <v>2481.5033557793827</v>
      </c>
      <c r="N133" s="314">
        <v>2481.5033557793827</v>
      </c>
      <c r="O133" s="314">
        <v>2481.5033557793827</v>
      </c>
      <c r="P133" s="314">
        <v>2481.5033557793827</v>
      </c>
      <c r="Q133" s="314">
        <v>2481.5033557793827</v>
      </c>
      <c r="R133" s="314">
        <v>2481.5033557793827</v>
      </c>
      <c r="S133" s="314">
        <v>2481.5033557793827</v>
      </c>
      <c r="T133" s="314">
        <v>2481.5033557793827</v>
      </c>
      <c r="U133" s="314">
        <v>2481.5033557793827</v>
      </c>
      <c r="V133" s="314">
        <v>2481.5033557793827</v>
      </c>
      <c r="W133" s="314">
        <v>2481.5033557793827</v>
      </c>
      <c r="X133" s="314">
        <v>2481.5033557793827</v>
      </c>
      <c r="Y133" s="314">
        <v>2481.5033557793827</v>
      </c>
      <c r="Z133" s="314">
        <v>2481.5033557793827</v>
      </c>
      <c r="AA133" s="314">
        <v>2481.5033557793827</v>
      </c>
      <c r="AB133" s="314">
        <v>2492.0209963795155</v>
      </c>
      <c r="AC133" s="314">
        <v>2502.5386369796479</v>
      </c>
      <c r="AD133" s="314">
        <v>2513.0562775797807</v>
      </c>
      <c r="AE133" s="314">
        <v>2523.5739181799131</v>
      </c>
      <c r="AF133" s="314">
        <v>2534.0915587800455</v>
      </c>
      <c r="AG133" s="314">
        <v>2544.6091993801783</v>
      </c>
      <c r="AH133" s="314">
        <v>2555.1268399803107</v>
      </c>
      <c r="AI133" s="314">
        <v>2565.6444805804435</v>
      </c>
      <c r="AJ133" s="314">
        <v>2576.1621211805759</v>
      </c>
      <c r="AK133" s="314">
        <v>2586.6797617807083</v>
      </c>
      <c r="AL133" s="314">
        <v>2597.1974023808411</v>
      </c>
      <c r="AM133" s="314">
        <v>2607.7150429809735</v>
      </c>
      <c r="AN133" s="314">
        <v>2618.2326835811059</v>
      </c>
      <c r="AO133" s="314">
        <v>2628.7503241812387</v>
      </c>
      <c r="AP133" s="314">
        <v>2639.2679647813688</v>
      </c>
      <c r="AQ133" s="206"/>
    </row>
    <row r="134" spans="7:43" ht="14.25" customHeight="1" thickTop="1" x14ac:dyDescent="0.6">
      <c r="G134" s="145"/>
      <c r="H134" s="391"/>
      <c r="J134" s="352"/>
      <c r="K134" s="201" t="s">
        <v>1042</v>
      </c>
      <c r="L134" s="201" t="s">
        <v>961</v>
      </c>
      <c r="M134" s="310">
        <v>2352.5590055113566</v>
      </c>
      <c r="N134" s="310">
        <v>2368.0323832528957</v>
      </c>
      <c r="O134" s="310">
        <v>2383.5057609944351</v>
      </c>
      <c r="P134" s="310">
        <v>2398.9791387359742</v>
      </c>
      <c r="Q134" s="310">
        <v>2414.4525164775132</v>
      </c>
      <c r="R134" s="310">
        <v>2429.9258942190522</v>
      </c>
      <c r="S134" s="310">
        <v>2445.3992719605917</v>
      </c>
      <c r="T134" s="310">
        <v>2460.8726497021307</v>
      </c>
      <c r="U134" s="310">
        <v>2476.3460274436698</v>
      </c>
      <c r="V134" s="310">
        <v>2491.8194051852088</v>
      </c>
      <c r="W134" s="310">
        <v>2507.2927829267483</v>
      </c>
      <c r="X134" s="310">
        <v>2522.7661606682873</v>
      </c>
      <c r="Y134" s="310">
        <v>2538.2395384098263</v>
      </c>
      <c r="Z134" s="310">
        <v>2553.7129161513653</v>
      </c>
      <c r="AA134" s="310">
        <v>2569.1862938929075</v>
      </c>
      <c r="AB134" s="310">
        <v>2573.5649467115618</v>
      </c>
      <c r="AC134" s="310">
        <v>2577.943599530216</v>
      </c>
      <c r="AD134" s="310">
        <v>2582.3222523488703</v>
      </c>
      <c r="AE134" s="310">
        <v>2586.7009051675245</v>
      </c>
      <c r="AF134" s="310">
        <v>2591.0795579861788</v>
      </c>
      <c r="AG134" s="310">
        <v>2595.458210804833</v>
      </c>
      <c r="AH134" s="310">
        <v>2599.8368636234868</v>
      </c>
      <c r="AI134" s="310">
        <v>2604.2155164421411</v>
      </c>
      <c r="AJ134" s="310">
        <v>2608.5941692607953</v>
      </c>
      <c r="AK134" s="310">
        <v>2612.9728220794495</v>
      </c>
      <c r="AL134" s="310">
        <v>2617.3514748981038</v>
      </c>
      <c r="AM134" s="310">
        <v>2621.730127716758</v>
      </c>
      <c r="AN134" s="310">
        <v>2626.1087805354123</v>
      </c>
      <c r="AO134" s="310">
        <v>2630.4874333540665</v>
      </c>
      <c r="AP134" s="310">
        <v>2634.8660861727194</v>
      </c>
    </row>
    <row r="135" spans="7:43" ht="14.25" customHeight="1" x14ac:dyDescent="0.6">
      <c r="G135" s="145"/>
      <c r="H135" s="391"/>
      <c r="J135" s="352"/>
      <c r="K135" s="142" t="s">
        <v>1042</v>
      </c>
      <c r="L135" s="192" t="s">
        <v>962</v>
      </c>
      <c r="M135" s="311">
        <v>2352.5590055113566</v>
      </c>
      <c r="N135" s="311">
        <v>2363.6158110666088</v>
      </c>
      <c r="O135" s="311">
        <v>2374.6726166218605</v>
      </c>
      <c r="P135" s="311">
        <v>2385.7294221771126</v>
      </c>
      <c r="Q135" s="311">
        <v>2396.7862277323643</v>
      </c>
      <c r="R135" s="311">
        <v>2407.8430332876164</v>
      </c>
      <c r="S135" s="311">
        <v>2418.8998388428686</v>
      </c>
      <c r="T135" s="311">
        <v>2429.9566443981203</v>
      </c>
      <c r="U135" s="311">
        <v>2441.0134499533724</v>
      </c>
      <c r="V135" s="311">
        <v>2452.0702555086241</v>
      </c>
      <c r="W135" s="311">
        <v>2463.1270610638762</v>
      </c>
      <c r="X135" s="311">
        <v>2474.1838666191279</v>
      </c>
      <c r="Y135" s="311">
        <v>2485.2406721743801</v>
      </c>
      <c r="Z135" s="311">
        <v>2496.2974777296322</v>
      </c>
      <c r="AA135" s="311">
        <v>2507.3542832848852</v>
      </c>
      <c r="AB135" s="311">
        <v>2511.4764173254202</v>
      </c>
      <c r="AC135" s="311">
        <v>2515.5985513659552</v>
      </c>
      <c r="AD135" s="311">
        <v>2519.7206854064902</v>
      </c>
      <c r="AE135" s="311">
        <v>2523.8428194470252</v>
      </c>
      <c r="AF135" s="311">
        <v>2527.9649534875603</v>
      </c>
      <c r="AG135" s="311">
        <v>2532.0870875280953</v>
      </c>
      <c r="AH135" s="311">
        <v>2536.2092215686303</v>
      </c>
      <c r="AI135" s="311">
        <v>2540.3313556091653</v>
      </c>
      <c r="AJ135" s="311">
        <v>2544.4534896497003</v>
      </c>
      <c r="AK135" s="311">
        <v>2548.5756236902353</v>
      </c>
      <c r="AL135" s="311">
        <v>2552.6977577307703</v>
      </c>
      <c r="AM135" s="311">
        <v>2556.8198917713053</v>
      </c>
      <c r="AN135" s="311">
        <v>2560.9420258118403</v>
      </c>
      <c r="AO135" s="311">
        <v>2565.0641598523753</v>
      </c>
      <c r="AP135" s="311">
        <v>2569.1862938929075</v>
      </c>
    </row>
    <row r="136" spans="7:43" ht="14.25" customHeight="1" thickBot="1" x14ac:dyDescent="0.75">
      <c r="G136" s="145"/>
      <c r="H136" s="391"/>
      <c r="J136" s="352"/>
      <c r="K136" s="203" t="s">
        <v>1042</v>
      </c>
      <c r="L136" s="203" t="s">
        <v>963</v>
      </c>
      <c r="M136" s="312">
        <v>2352.5590055113566</v>
      </c>
      <c r="N136" s="312">
        <v>2352.5590055113566</v>
      </c>
      <c r="O136" s="312">
        <v>2352.5590055113566</v>
      </c>
      <c r="P136" s="312">
        <v>2352.5590055113566</v>
      </c>
      <c r="Q136" s="312">
        <v>2352.5590055113566</v>
      </c>
      <c r="R136" s="312">
        <v>2352.5590055113566</v>
      </c>
      <c r="S136" s="312">
        <v>2352.5590055113566</v>
      </c>
      <c r="T136" s="312">
        <v>2352.5590055113566</v>
      </c>
      <c r="U136" s="312">
        <v>2352.5590055113566</v>
      </c>
      <c r="V136" s="312">
        <v>2352.5590055113566</v>
      </c>
      <c r="W136" s="312">
        <v>2352.5590055113566</v>
      </c>
      <c r="X136" s="312">
        <v>2352.5590055113566</v>
      </c>
      <c r="Y136" s="312">
        <v>2352.5590055113566</v>
      </c>
      <c r="Z136" s="312">
        <v>2352.5590055113566</v>
      </c>
      <c r="AA136" s="312">
        <v>2352.5590055113566</v>
      </c>
      <c r="AB136" s="312">
        <v>2362.8786906962582</v>
      </c>
      <c r="AC136" s="312">
        <v>2373.1983758811602</v>
      </c>
      <c r="AD136" s="312">
        <v>2383.5180610660618</v>
      </c>
      <c r="AE136" s="312">
        <v>2393.8377462509634</v>
      </c>
      <c r="AF136" s="312">
        <v>2404.157431435865</v>
      </c>
      <c r="AG136" s="312">
        <v>2414.477116620767</v>
      </c>
      <c r="AH136" s="312">
        <v>2424.7968018056686</v>
      </c>
      <c r="AI136" s="312">
        <v>2435.1164869905701</v>
      </c>
      <c r="AJ136" s="312">
        <v>2445.4361721754717</v>
      </c>
      <c r="AK136" s="312">
        <v>2455.7558573603737</v>
      </c>
      <c r="AL136" s="312">
        <v>2466.0755425452753</v>
      </c>
      <c r="AM136" s="312">
        <v>2476.3952277301769</v>
      </c>
      <c r="AN136" s="312">
        <v>2486.7149129150785</v>
      </c>
      <c r="AO136" s="312">
        <v>2497.0345980999805</v>
      </c>
      <c r="AP136" s="312">
        <v>2507.3542832848852</v>
      </c>
    </row>
    <row r="137" spans="7:43" ht="14.25" customHeight="1" thickTop="1" x14ac:dyDescent="0.6">
      <c r="G137" s="145"/>
      <c r="H137" s="391"/>
      <c r="J137" s="352"/>
      <c r="K137" s="201" t="s">
        <v>1043</v>
      </c>
      <c r="L137" s="201" t="s">
        <v>961</v>
      </c>
      <c r="M137" s="313">
        <v>2231.2269297189164</v>
      </c>
      <c r="N137" s="313">
        <v>2246.4544655587483</v>
      </c>
      <c r="O137" s="313">
        <v>2261.6820013985803</v>
      </c>
      <c r="P137" s="313">
        <v>2276.9095372384122</v>
      </c>
      <c r="Q137" s="313">
        <v>2292.1370730782442</v>
      </c>
      <c r="R137" s="313">
        <v>2307.3646089180761</v>
      </c>
      <c r="S137" s="313">
        <v>2322.592144757908</v>
      </c>
      <c r="T137" s="313">
        <v>2337.81968059774</v>
      </c>
      <c r="U137" s="313">
        <v>2353.0472164375719</v>
      </c>
      <c r="V137" s="313">
        <v>2368.2747522774039</v>
      </c>
      <c r="W137" s="313">
        <v>2383.5022881172358</v>
      </c>
      <c r="X137" s="313">
        <v>2398.7298239570678</v>
      </c>
      <c r="Y137" s="313">
        <v>2413.9573597968997</v>
      </c>
      <c r="Z137" s="313">
        <v>2429.1848956367317</v>
      </c>
      <c r="AA137" s="313">
        <v>2444.4124314765622</v>
      </c>
      <c r="AB137" s="313">
        <v>2448.0498801304707</v>
      </c>
      <c r="AC137" s="313">
        <v>2451.6873287843791</v>
      </c>
      <c r="AD137" s="313">
        <v>2455.3247774382871</v>
      </c>
      <c r="AE137" s="313">
        <v>2458.9622260921956</v>
      </c>
      <c r="AF137" s="313">
        <v>2462.599674746104</v>
      </c>
      <c r="AG137" s="313">
        <v>2466.2371234000125</v>
      </c>
      <c r="AH137" s="313">
        <v>2469.8745720539205</v>
      </c>
      <c r="AI137" s="313">
        <v>2473.5120207078289</v>
      </c>
      <c r="AJ137" s="313">
        <v>2477.1494693617374</v>
      </c>
      <c r="AK137" s="313">
        <v>2480.7869180156454</v>
      </c>
      <c r="AL137" s="313">
        <v>2484.4243666695538</v>
      </c>
      <c r="AM137" s="313">
        <v>2488.0618153234623</v>
      </c>
      <c r="AN137" s="313">
        <v>2491.6992639773703</v>
      </c>
      <c r="AO137" s="313">
        <v>2495.3367126312787</v>
      </c>
      <c r="AP137" s="313">
        <v>2498.9741612851867</v>
      </c>
    </row>
    <row r="138" spans="7:43" ht="14.25" customHeight="1" x14ac:dyDescent="0.6">
      <c r="G138" s="145"/>
      <c r="H138" s="391"/>
      <c r="J138" s="352"/>
      <c r="K138" s="142" t="s">
        <v>1043</v>
      </c>
      <c r="L138" s="192" t="s">
        <v>962</v>
      </c>
      <c r="M138" s="311">
        <v>2231.2269297189164</v>
      </c>
      <c r="N138" s="311">
        <v>2242.1116103750737</v>
      </c>
      <c r="O138" s="311">
        <v>2252.9962910312311</v>
      </c>
      <c r="P138" s="311">
        <v>2263.8809716873884</v>
      </c>
      <c r="Q138" s="311">
        <v>2274.7656523435458</v>
      </c>
      <c r="R138" s="311">
        <v>2285.6503329997031</v>
      </c>
      <c r="S138" s="311">
        <v>2296.5350136558604</v>
      </c>
      <c r="T138" s="311">
        <v>2307.4196943120178</v>
      </c>
      <c r="U138" s="311">
        <v>2318.3043749681747</v>
      </c>
      <c r="V138" s="311">
        <v>2329.189055624332</v>
      </c>
      <c r="W138" s="311">
        <v>2340.0737362804894</v>
      </c>
      <c r="X138" s="311">
        <v>2350.9584169366467</v>
      </c>
      <c r="Y138" s="311">
        <v>2361.843097592804</v>
      </c>
      <c r="Z138" s="311">
        <v>2372.7277782489614</v>
      </c>
      <c r="AA138" s="311">
        <v>2383.612458905121</v>
      </c>
      <c r="AB138" s="311">
        <v>2387.6657904098838</v>
      </c>
      <c r="AC138" s="311">
        <v>2391.7191219146462</v>
      </c>
      <c r="AD138" s="311">
        <v>2395.772453419409</v>
      </c>
      <c r="AE138" s="311">
        <v>2399.8257849241713</v>
      </c>
      <c r="AF138" s="311">
        <v>2403.8791164289341</v>
      </c>
      <c r="AG138" s="311">
        <v>2407.9324479336965</v>
      </c>
      <c r="AH138" s="311">
        <v>2411.9857794384588</v>
      </c>
      <c r="AI138" s="311">
        <v>2416.0391109432217</v>
      </c>
      <c r="AJ138" s="311">
        <v>2420.092442447984</v>
      </c>
      <c r="AK138" s="311">
        <v>2424.1457739527468</v>
      </c>
      <c r="AL138" s="311">
        <v>2428.1991054575092</v>
      </c>
      <c r="AM138" s="311">
        <v>2432.252436962272</v>
      </c>
      <c r="AN138" s="311">
        <v>2436.3057684670343</v>
      </c>
      <c r="AO138" s="311">
        <v>2440.3590999717971</v>
      </c>
      <c r="AP138" s="311">
        <v>2444.4124314765622</v>
      </c>
    </row>
    <row r="139" spans="7:43" ht="13.5" customHeight="1" thickBot="1" x14ac:dyDescent="0.75">
      <c r="G139" s="145"/>
      <c r="H139" s="391"/>
      <c r="J139" s="352"/>
      <c r="K139" s="203" t="s">
        <v>1043</v>
      </c>
      <c r="L139" s="203" t="s">
        <v>963</v>
      </c>
      <c r="M139" s="312">
        <v>2231.2269297189164</v>
      </c>
      <c r="N139" s="312">
        <v>2231.2269297189164</v>
      </c>
      <c r="O139" s="312">
        <v>2231.2269297189164</v>
      </c>
      <c r="P139" s="312">
        <v>2231.2269297189164</v>
      </c>
      <c r="Q139" s="312">
        <v>2231.2269297189164</v>
      </c>
      <c r="R139" s="312">
        <v>2231.2269297189164</v>
      </c>
      <c r="S139" s="312">
        <v>2231.2269297189164</v>
      </c>
      <c r="T139" s="312">
        <v>2231.2269297189164</v>
      </c>
      <c r="U139" s="312">
        <v>2231.2269297189164</v>
      </c>
      <c r="V139" s="312">
        <v>2231.2269297189164</v>
      </c>
      <c r="W139" s="312">
        <v>2231.2269297189164</v>
      </c>
      <c r="X139" s="312">
        <v>2231.2269297189164</v>
      </c>
      <c r="Y139" s="312">
        <v>2231.2269297189164</v>
      </c>
      <c r="Z139" s="312">
        <v>2231.2269297189164</v>
      </c>
      <c r="AA139" s="312">
        <v>2231.2269297189164</v>
      </c>
      <c r="AB139" s="312">
        <v>2241.3859649979963</v>
      </c>
      <c r="AC139" s="312">
        <v>2251.5450002770767</v>
      </c>
      <c r="AD139" s="312">
        <v>2261.7040355561567</v>
      </c>
      <c r="AE139" s="312">
        <v>2271.8630708352371</v>
      </c>
      <c r="AF139" s="312">
        <v>2282.022106114317</v>
      </c>
      <c r="AG139" s="312">
        <v>2292.181141393397</v>
      </c>
      <c r="AH139" s="312">
        <v>2302.3401766724774</v>
      </c>
      <c r="AI139" s="312">
        <v>2312.4992119515573</v>
      </c>
      <c r="AJ139" s="312">
        <v>2322.6582472306377</v>
      </c>
      <c r="AK139" s="312">
        <v>2332.8172825097176</v>
      </c>
      <c r="AL139" s="312">
        <v>2342.9763177887976</v>
      </c>
      <c r="AM139" s="312">
        <v>2353.135353067878</v>
      </c>
      <c r="AN139" s="312">
        <v>2363.2943883469579</v>
      </c>
      <c r="AO139" s="312">
        <v>2373.4534236260383</v>
      </c>
      <c r="AP139" s="312">
        <v>2383.612458905121</v>
      </c>
    </row>
    <row r="140" spans="7:43" ht="14.25" customHeight="1" thickTop="1" x14ac:dyDescent="0.6">
      <c r="G140" s="145"/>
      <c r="H140" s="391"/>
      <c r="J140" s="352"/>
      <c r="K140" s="201" t="s">
        <v>1044</v>
      </c>
      <c r="L140" s="201" t="s">
        <v>961</v>
      </c>
      <c r="M140" s="313">
        <v>2145.2388668274289</v>
      </c>
      <c r="N140" s="313">
        <v>2159.8898571084269</v>
      </c>
      <c r="O140" s="313">
        <v>2174.540847389424</v>
      </c>
      <c r="P140" s="313">
        <v>2189.1918376704216</v>
      </c>
      <c r="Q140" s="313">
        <v>2203.8428279514192</v>
      </c>
      <c r="R140" s="313">
        <v>2218.4938182324163</v>
      </c>
      <c r="S140" s="313">
        <v>2233.1448085134139</v>
      </c>
      <c r="T140" s="313">
        <v>2247.7957987944114</v>
      </c>
      <c r="U140" s="313">
        <v>2262.4467890754086</v>
      </c>
      <c r="V140" s="313">
        <v>2277.0977793564061</v>
      </c>
      <c r="W140" s="313">
        <v>2291.7487696374037</v>
      </c>
      <c r="X140" s="313">
        <v>2306.3997599184008</v>
      </c>
      <c r="Y140" s="313">
        <v>2321.0507501993984</v>
      </c>
      <c r="Z140" s="313">
        <v>2335.701740480396</v>
      </c>
      <c r="AA140" s="313">
        <v>2350.3527307613949</v>
      </c>
      <c r="AB140" s="313">
        <v>2353.8403841004165</v>
      </c>
      <c r="AC140" s="313">
        <v>2357.328037439438</v>
      </c>
      <c r="AD140" s="313">
        <v>2360.8156907784596</v>
      </c>
      <c r="AE140" s="313">
        <v>2364.3033441174812</v>
      </c>
      <c r="AF140" s="313">
        <v>2367.7909974565027</v>
      </c>
      <c r="AG140" s="313">
        <v>2371.2786507955243</v>
      </c>
      <c r="AH140" s="313">
        <v>2374.7663041345459</v>
      </c>
      <c r="AI140" s="313">
        <v>2378.2539574735674</v>
      </c>
      <c r="AJ140" s="313">
        <v>2381.7416108125894</v>
      </c>
      <c r="AK140" s="313">
        <v>2385.229264151611</v>
      </c>
      <c r="AL140" s="313">
        <v>2388.7169174906326</v>
      </c>
      <c r="AM140" s="313">
        <v>2392.2045708296541</v>
      </c>
      <c r="AN140" s="313">
        <v>2395.6922241686757</v>
      </c>
      <c r="AO140" s="313">
        <v>2399.1798775076973</v>
      </c>
      <c r="AP140" s="313">
        <v>2402.6675308467206</v>
      </c>
    </row>
    <row r="141" spans="7:43" ht="14.25" customHeight="1" x14ac:dyDescent="0.6">
      <c r="G141" s="145"/>
      <c r="H141" s="391"/>
      <c r="J141" s="352"/>
      <c r="K141" s="142" t="s">
        <v>1044</v>
      </c>
      <c r="L141" s="192" t="s">
        <v>962</v>
      </c>
      <c r="M141" s="311">
        <v>2145.2388668274289</v>
      </c>
      <c r="N141" s="311">
        <v>2155.7886408743429</v>
      </c>
      <c r="O141" s="311">
        <v>2166.3384149212566</v>
      </c>
      <c r="P141" s="311">
        <v>2176.8881889681702</v>
      </c>
      <c r="Q141" s="311">
        <v>2187.4379630150838</v>
      </c>
      <c r="R141" s="311">
        <v>2197.9877370619974</v>
      </c>
      <c r="S141" s="311">
        <v>2208.5375111089111</v>
      </c>
      <c r="T141" s="311">
        <v>2219.0872851558247</v>
      </c>
      <c r="U141" s="311">
        <v>2229.6370592027383</v>
      </c>
      <c r="V141" s="311">
        <v>2240.186833249652</v>
      </c>
      <c r="W141" s="311">
        <v>2250.736607296566</v>
      </c>
      <c r="X141" s="311">
        <v>2261.2863813434797</v>
      </c>
      <c r="Y141" s="311">
        <v>2271.8361553903933</v>
      </c>
      <c r="Z141" s="311">
        <v>2282.3859294373069</v>
      </c>
      <c r="AA141" s="311">
        <v>2292.9357034842201</v>
      </c>
      <c r="AB141" s="311">
        <v>2296.7635053026984</v>
      </c>
      <c r="AC141" s="311">
        <v>2300.5913071211767</v>
      </c>
      <c r="AD141" s="311">
        <v>2304.4191089396545</v>
      </c>
      <c r="AE141" s="311">
        <v>2308.2469107581328</v>
      </c>
      <c r="AF141" s="311">
        <v>2312.0747125766111</v>
      </c>
      <c r="AG141" s="311">
        <v>2315.9025143950889</v>
      </c>
      <c r="AH141" s="311">
        <v>2319.7303162135672</v>
      </c>
      <c r="AI141" s="311">
        <v>2323.5581180320455</v>
      </c>
      <c r="AJ141" s="311">
        <v>2327.3859198505234</v>
      </c>
      <c r="AK141" s="311">
        <v>2331.2137216690016</v>
      </c>
      <c r="AL141" s="311">
        <v>2335.0415234874799</v>
      </c>
      <c r="AM141" s="311">
        <v>2338.8693253059578</v>
      </c>
      <c r="AN141" s="311">
        <v>2342.6971271244361</v>
      </c>
      <c r="AO141" s="311">
        <v>2346.5249289429144</v>
      </c>
      <c r="AP141" s="311">
        <v>2350.3527307613949</v>
      </c>
    </row>
    <row r="142" spans="7:43" ht="14.25" customHeight="1" thickBot="1" x14ac:dyDescent="0.75">
      <c r="G142" s="145"/>
      <c r="H142" s="391"/>
      <c r="J142" s="352"/>
      <c r="K142" s="203" t="s">
        <v>1044</v>
      </c>
      <c r="L142" s="203" t="s">
        <v>963</v>
      </c>
      <c r="M142" s="314">
        <v>2145.2388668274289</v>
      </c>
      <c r="N142" s="314">
        <v>2145.2388668274289</v>
      </c>
      <c r="O142" s="314">
        <v>2145.2388668274289</v>
      </c>
      <c r="P142" s="314">
        <v>2145.2388668274289</v>
      </c>
      <c r="Q142" s="314">
        <v>2145.2388668274289</v>
      </c>
      <c r="R142" s="314">
        <v>2145.2388668274289</v>
      </c>
      <c r="S142" s="314">
        <v>2145.2388668274289</v>
      </c>
      <c r="T142" s="314">
        <v>2145.2388668274289</v>
      </c>
      <c r="U142" s="314">
        <v>2145.2388668274289</v>
      </c>
      <c r="V142" s="314">
        <v>2145.2388668274289</v>
      </c>
      <c r="W142" s="314">
        <v>2145.2388668274289</v>
      </c>
      <c r="X142" s="314">
        <v>2145.2388668274289</v>
      </c>
      <c r="Y142" s="314">
        <v>2145.2388668274289</v>
      </c>
      <c r="Z142" s="314">
        <v>2145.2388668274289</v>
      </c>
      <c r="AA142" s="314">
        <v>2145.2388668274289</v>
      </c>
      <c r="AB142" s="314">
        <v>2155.0853226045488</v>
      </c>
      <c r="AC142" s="314">
        <v>2164.9317783816682</v>
      </c>
      <c r="AD142" s="314">
        <v>2174.7782341587877</v>
      </c>
      <c r="AE142" s="314">
        <v>2184.6246899359071</v>
      </c>
      <c r="AF142" s="314">
        <v>2194.4711457130265</v>
      </c>
      <c r="AG142" s="314">
        <v>2204.317601490146</v>
      </c>
      <c r="AH142" s="314">
        <v>2214.1640572672654</v>
      </c>
      <c r="AI142" s="314">
        <v>2224.0105130443849</v>
      </c>
      <c r="AJ142" s="314">
        <v>2233.8569688215043</v>
      </c>
      <c r="AK142" s="314">
        <v>2243.7034245986242</v>
      </c>
      <c r="AL142" s="314">
        <v>2253.5498803757437</v>
      </c>
      <c r="AM142" s="314">
        <v>2263.3963361528631</v>
      </c>
      <c r="AN142" s="314">
        <v>2273.2427919299826</v>
      </c>
      <c r="AO142" s="314">
        <v>2283.089247707102</v>
      </c>
      <c r="AP142" s="314">
        <v>2292.9357034842201</v>
      </c>
      <c r="AQ142" s="206"/>
    </row>
    <row r="143" spans="7:43" ht="14.25" customHeight="1" thickTop="1" x14ac:dyDescent="0.6">
      <c r="G143" s="145"/>
      <c r="H143" s="391"/>
      <c r="J143" s="352"/>
      <c r="K143" s="201" t="s">
        <v>1045</v>
      </c>
      <c r="L143" s="201" t="s">
        <v>961</v>
      </c>
      <c r="M143" s="313">
        <v>2041.0455517170476</v>
      </c>
      <c r="N143" s="313">
        <v>2055.2716987427439</v>
      </c>
      <c r="O143" s="313">
        <v>2069.4978457684406</v>
      </c>
      <c r="P143" s="313">
        <v>2083.7239927941368</v>
      </c>
      <c r="Q143" s="313">
        <v>2097.9501398198331</v>
      </c>
      <c r="R143" s="313">
        <v>2112.1762868455298</v>
      </c>
      <c r="S143" s="313">
        <v>2126.4024338712261</v>
      </c>
      <c r="T143" s="313">
        <v>2140.6285808969224</v>
      </c>
      <c r="U143" s="313">
        <v>2154.8547279226191</v>
      </c>
      <c r="V143" s="313">
        <v>2169.0808749483153</v>
      </c>
      <c r="W143" s="313">
        <v>2183.3070219740116</v>
      </c>
      <c r="X143" s="313">
        <v>2197.5331689997079</v>
      </c>
      <c r="Y143" s="313">
        <v>2211.7593160254041</v>
      </c>
      <c r="Z143" s="313">
        <v>2225.9854630511004</v>
      </c>
      <c r="AA143" s="313">
        <v>2240.2116100767971</v>
      </c>
      <c r="AB143" s="313">
        <v>2243.2622372665505</v>
      </c>
      <c r="AC143" s="313">
        <v>2246.3128644563035</v>
      </c>
      <c r="AD143" s="313">
        <v>2249.3634916460569</v>
      </c>
      <c r="AE143" s="313">
        <v>2252.4141188358103</v>
      </c>
      <c r="AF143" s="313">
        <v>2255.4647460255633</v>
      </c>
      <c r="AG143" s="313">
        <v>2258.5153732153167</v>
      </c>
      <c r="AH143" s="313">
        <v>2261.5660004050701</v>
      </c>
      <c r="AI143" s="313">
        <v>2264.6166275948235</v>
      </c>
      <c r="AJ143" s="313">
        <v>2267.6672547845765</v>
      </c>
      <c r="AK143" s="313">
        <v>2270.7178819743299</v>
      </c>
      <c r="AL143" s="313">
        <v>2273.7685091640833</v>
      </c>
      <c r="AM143" s="313">
        <v>2276.8191363538363</v>
      </c>
      <c r="AN143" s="313">
        <v>2279.8697635435897</v>
      </c>
      <c r="AO143" s="313">
        <v>2282.9203907333431</v>
      </c>
      <c r="AP143" s="313">
        <v>2285.9710179230938</v>
      </c>
    </row>
    <row r="144" spans="7:43" ht="14.25" customHeight="1" x14ac:dyDescent="0.6">
      <c r="G144" s="145"/>
      <c r="H144" s="391"/>
      <c r="J144" s="352"/>
      <c r="K144" s="142" t="s">
        <v>1045</v>
      </c>
      <c r="L144" s="192" t="s">
        <v>962</v>
      </c>
      <c r="M144" s="311">
        <v>2041.0455517170476</v>
      </c>
      <c r="N144" s="311">
        <v>2051.3018689656969</v>
      </c>
      <c r="O144" s="311">
        <v>2061.5581862143458</v>
      </c>
      <c r="P144" s="311">
        <v>2071.8145034629947</v>
      </c>
      <c r="Q144" s="311">
        <v>2082.0708207116436</v>
      </c>
      <c r="R144" s="311">
        <v>2092.3271379602929</v>
      </c>
      <c r="S144" s="311">
        <v>2102.5834552089418</v>
      </c>
      <c r="T144" s="311">
        <v>2112.8397724575907</v>
      </c>
      <c r="U144" s="311">
        <v>2123.0960897062396</v>
      </c>
      <c r="V144" s="311">
        <v>2133.3524069548885</v>
      </c>
      <c r="W144" s="311">
        <v>2143.6087242035373</v>
      </c>
      <c r="X144" s="311">
        <v>2153.8650414521867</v>
      </c>
      <c r="Y144" s="311">
        <v>2164.1213587008356</v>
      </c>
      <c r="Z144" s="311">
        <v>2174.3776759494845</v>
      </c>
      <c r="AA144" s="311">
        <v>2184.6339931981347</v>
      </c>
      <c r="AB144" s="311">
        <v>2188.3391676567121</v>
      </c>
      <c r="AC144" s="311">
        <v>2192.0443421152895</v>
      </c>
      <c r="AD144" s="311">
        <v>2195.7495165738669</v>
      </c>
      <c r="AE144" s="311">
        <v>2199.4546910324443</v>
      </c>
      <c r="AF144" s="311">
        <v>2203.1598654910217</v>
      </c>
      <c r="AG144" s="311">
        <v>2206.8650399495991</v>
      </c>
      <c r="AH144" s="311">
        <v>2210.5702144081765</v>
      </c>
      <c r="AI144" s="311">
        <v>2214.2753888667539</v>
      </c>
      <c r="AJ144" s="311">
        <v>2217.9805633253313</v>
      </c>
      <c r="AK144" s="311">
        <v>2221.6857377839087</v>
      </c>
      <c r="AL144" s="311">
        <v>2225.3909122424861</v>
      </c>
      <c r="AM144" s="311">
        <v>2229.0960867010635</v>
      </c>
      <c r="AN144" s="311">
        <v>2232.8012611596409</v>
      </c>
      <c r="AO144" s="311">
        <v>2236.5064356182183</v>
      </c>
      <c r="AP144" s="311">
        <v>2240.2116100767971</v>
      </c>
    </row>
    <row r="145" spans="1:89" ht="14.25" customHeight="1" thickBot="1" x14ac:dyDescent="0.75">
      <c r="G145" s="145"/>
      <c r="H145" s="391"/>
      <c r="J145" s="352"/>
      <c r="K145" s="203" t="s">
        <v>1045</v>
      </c>
      <c r="L145" s="203" t="s">
        <v>963</v>
      </c>
      <c r="M145" s="314">
        <v>2041.0455517170476</v>
      </c>
      <c r="N145" s="314">
        <v>2041.0455517170476</v>
      </c>
      <c r="O145" s="314">
        <v>2041.0455517170476</v>
      </c>
      <c r="P145" s="314">
        <v>2041.0455517170476</v>
      </c>
      <c r="Q145" s="314">
        <v>2041.0455517170476</v>
      </c>
      <c r="R145" s="314">
        <v>2041.0455517170476</v>
      </c>
      <c r="S145" s="314">
        <v>2041.0455517170476</v>
      </c>
      <c r="T145" s="314">
        <v>2041.0455517170476</v>
      </c>
      <c r="U145" s="314">
        <v>2041.0455517170476</v>
      </c>
      <c r="V145" s="314">
        <v>2041.0455517170476</v>
      </c>
      <c r="W145" s="314">
        <v>2041.0455517170476</v>
      </c>
      <c r="X145" s="314">
        <v>2041.0455517170476</v>
      </c>
      <c r="Y145" s="314">
        <v>2041.0455517170476</v>
      </c>
      <c r="Z145" s="314">
        <v>2041.0455517170476</v>
      </c>
      <c r="AA145" s="314">
        <v>2041.0455517170476</v>
      </c>
      <c r="AB145" s="314">
        <v>2050.6181144824536</v>
      </c>
      <c r="AC145" s="314">
        <v>2060.1906772478592</v>
      </c>
      <c r="AD145" s="314">
        <v>2069.7632400132652</v>
      </c>
      <c r="AE145" s="314">
        <v>2079.3358027786708</v>
      </c>
      <c r="AF145" s="314">
        <v>2088.9083655440768</v>
      </c>
      <c r="AG145" s="314">
        <v>2098.4809283094824</v>
      </c>
      <c r="AH145" s="314">
        <v>2108.0534910748879</v>
      </c>
      <c r="AI145" s="314">
        <v>2117.6260538402939</v>
      </c>
      <c r="AJ145" s="314">
        <v>2127.1986166056995</v>
      </c>
      <c r="AK145" s="314">
        <v>2136.7711793711055</v>
      </c>
      <c r="AL145" s="314">
        <v>2146.3437421365111</v>
      </c>
      <c r="AM145" s="314">
        <v>2155.9163049019171</v>
      </c>
      <c r="AN145" s="314">
        <v>2165.4888676673227</v>
      </c>
      <c r="AO145" s="314">
        <v>2175.0614304327287</v>
      </c>
      <c r="AP145" s="314">
        <v>2184.6339931981347</v>
      </c>
      <c r="AQ145" s="206"/>
    </row>
    <row r="146" spans="1:89" ht="14.25" customHeight="1" thickTop="1" x14ac:dyDescent="0.6">
      <c r="G146" s="145"/>
      <c r="H146" s="391"/>
      <c r="J146" s="352"/>
      <c r="K146" s="201" t="s">
        <v>1046</v>
      </c>
      <c r="L146" s="201" t="s">
        <v>961</v>
      </c>
      <c r="M146" s="313">
        <v>1872.2432220108897</v>
      </c>
      <c r="N146" s="313">
        <v>1885.8512264159447</v>
      </c>
      <c r="O146" s="313">
        <v>1899.4592308209994</v>
      </c>
      <c r="P146" s="313">
        <v>1913.0672352260542</v>
      </c>
      <c r="Q146" s="313">
        <v>1926.6752396311092</v>
      </c>
      <c r="R146" s="313">
        <v>1940.283244036164</v>
      </c>
      <c r="S146" s="313">
        <v>1953.8912484412187</v>
      </c>
      <c r="T146" s="313">
        <v>1967.4992528462737</v>
      </c>
      <c r="U146" s="313">
        <v>1981.1072572513285</v>
      </c>
      <c r="V146" s="313">
        <v>1994.7152616563833</v>
      </c>
      <c r="W146" s="313">
        <v>2008.3232660614383</v>
      </c>
      <c r="X146" s="313">
        <v>2021.9312704664931</v>
      </c>
      <c r="Y146" s="313">
        <v>2035.5392748715478</v>
      </c>
      <c r="Z146" s="313">
        <v>2049.1472792766026</v>
      </c>
      <c r="AA146" s="313">
        <v>2062.7552836816581</v>
      </c>
      <c r="AB146" s="313">
        <v>2065.0324253463605</v>
      </c>
      <c r="AC146" s="313">
        <v>2067.3095670110629</v>
      </c>
      <c r="AD146" s="313">
        <v>2069.5867086757653</v>
      </c>
      <c r="AE146" s="313">
        <v>2071.8638503404677</v>
      </c>
      <c r="AF146" s="313">
        <v>2074.1409920051701</v>
      </c>
      <c r="AG146" s="313">
        <v>2076.4181336698725</v>
      </c>
      <c r="AH146" s="313">
        <v>2078.6952753345754</v>
      </c>
      <c r="AI146" s="313">
        <v>2080.9724169992778</v>
      </c>
      <c r="AJ146" s="313">
        <v>2083.2495586639802</v>
      </c>
      <c r="AK146" s="313">
        <v>2085.5267003286826</v>
      </c>
      <c r="AL146" s="313">
        <v>2087.803841993385</v>
      </c>
      <c r="AM146" s="313">
        <v>2090.0809836580875</v>
      </c>
      <c r="AN146" s="313">
        <v>2092.3581253227903</v>
      </c>
      <c r="AO146" s="313">
        <v>2094.6352669874927</v>
      </c>
      <c r="AP146" s="313">
        <v>2096.912408652197</v>
      </c>
    </row>
    <row r="147" spans="1:89" ht="14.25" customHeight="1" x14ac:dyDescent="0.6">
      <c r="G147" s="145"/>
      <c r="H147" s="391"/>
      <c r="J147" s="352"/>
      <c r="K147" s="142" t="s">
        <v>1046</v>
      </c>
      <c r="L147" s="192" t="s">
        <v>962</v>
      </c>
      <c r="M147" s="311">
        <v>1872.2432220108897</v>
      </c>
      <c r="N147" s="311">
        <v>1881.9693258465281</v>
      </c>
      <c r="O147" s="311">
        <v>1891.6954296821666</v>
      </c>
      <c r="P147" s="311">
        <v>1901.4215335178051</v>
      </c>
      <c r="Q147" s="311">
        <v>1911.1476373534438</v>
      </c>
      <c r="R147" s="311">
        <v>1920.8737411890822</v>
      </c>
      <c r="S147" s="311">
        <v>1930.5998450247207</v>
      </c>
      <c r="T147" s="311">
        <v>1940.3259488603592</v>
      </c>
      <c r="U147" s="311">
        <v>1950.0520526959976</v>
      </c>
      <c r="V147" s="311">
        <v>1959.7781565316361</v>
      </c>
      <c r="W147" s="311">
        <v>1969.5042603672746</v>
      </c>
      <c r="X147" s="311">
        <v>1979.2303642029131</v>
      </c>
      <c r="Y147" s="311">
        <v>1988.9564680385515</v>
      </c>
      <c r="Z147" s="311">
        <v>1998.6825718741902</v>
      </c>
      <c r="AA147" s="311">
        <v>2008.4086757098273</v>
      </c>
      <c r="AB147" s="311">
        <v>2012.0317829079495</v>
      </c>
      <c r="AC147" s="311">
        <v>2015.6548901060714</v>
      </c>
      <c r="AD147" s="311">
        <v>2019.2779973041934</v>
      </c>
      <c r="AE147" s="311">
        <v>2022.9011045023153</v>
      </c>
      <c r="AF147" s="311">
        <v>2026.5242117004375</v>
      </c>
      <c r="AG147" s="311">
        <v>2030.1473188985594</v>
      </c>
      <c r="AH147" s="311">
        <v>2033.7704260966814</v>
      </c>
      <c r="AI147" s="311">
        <v>2037.3935332948033</v>
      </c>
      <c r="AJ147" s="311">
        <v>2041.0166404929255</v>
      </c>
      <c r="AK147" s="311">
        <v>2044.6397476910474</v>
      </c>
      <c r="AL147" s="311">
        <v>2048.2628548891694</v>
      </c>
      <c r="AM147" s="311">
        <v>2051.8859620872913</v>
      </c>
      <c r="AN147" s="311">
        <v>2055.5090692854133</v>
      </c>
      <c r="AO147" s="311">
        <v>2059.1321764835352</v>
      </c>
      <c r="AP147" s="311">
        <v>2062.7552836816581</v>
      </c>
    </row>
    <row r="148" spans="1:89" ht="14.25" customHeight="1" thickBot="1" x14ac:dyDescent="0.75">
      <c r="G148" s="145"/>
      <c r="H148" s="391"/>
      <c r="J148" s="385"/>
      <c r="K148" s="203" t="s">
        <v>1046</v>
      </c>
      <c r="L148" s="203" t="s">
        <v>963</v>
      </c>
      <c r="M148" s="314">
        <v>1872.2432220108897</v>
      </c>
      <c r="N148" s="314">
        <v>1872.2432220108897</v>
      </c>
      <c r="O148" s="314">
        <v>1872.2432220108897</v>
      </c>
      <c r="P148" s="314">
        <v>1872.2432220108897</v>
      </c>
      <c r="Q148" s="314">
        <v>1872.2432220108897</v>
      </c>
      <c r="R148" s="314">
        <v>1872.2432220108897</v>
      </c>
      <c r="S148" s="314">
        <v>1872.2432220108897</v>
      </c>
      <c r="T148" s="314">
        <v>1872.2432220108897</v>
      </c>
      <c r="U148" s="314">
        <v>1872.2432220108897</v>
      </c>
      <c r="V148" s="314">
        <v>1872.2432220108897</v>
      </c>
      <c r="W148" s="314">
        <v>1872.2432220108897</v>
      </c>
      <c r="X148" s="314">
        <v>1872.2432220108897</v>
      </c>
      <c r="Y148" s="314">
        <v>1872.2432220108897</v>
      </c>
      <c r="Z148" s="314">
        <v>1872.2432220108897</v>
      </c>
      <c r="AA148" s="314">
        <v>1872.2432220108897</v>
      </c>
      <c r="AB148" s="314">
        <v>1881.3209189241522</v>
      </c>
      <c r="AC148" s="314">
        <v>1890.398615837415</v>
      </c>
      <c r="AD148" s="314">
        <v>1899.4763127506776</v>
      </c>
      <c r="AE148" s="314">
        <v>1908.5540096639402</v>
      </c>
      <c r="AF148" s="314">
        <v>1917.6317065772027</v>
      </c>
      <c r="AG148" s="314">
        <v>1926.7094034904655</v>
      </c>
      <c r="AH148" s="314">
        <v>1935.7871004037281</v>
      </c>
      <c r="AI148" s="314">
        <v>1944.8647973169907</v>
      </c>
      <c r="AJ148" s="314">
        <v>1953.9424942302533</v>
      </c>
      <c r="AK148" s="314">
        <v>1963.0201911435161</v>
      </c>
      <c r="AL148" s="314">
        <v>1972.0978880567786</v>
      </c>
      <c r="AM148" s="314">
        <v>1981.1755849700412</v>
      </c>
      <c r="AN148" s="314">
        <v>1990.2532818833038</v>
      </c>
      <c r="AO148" s="314">
        <v>1999.3309787965666</v>
      </c>
      <c r="AP148" s="314">
        <v>2008.4086757098273</v>
      </c>
      <c r="AQ148" s="206"/>
    </row>
    <row r="149" spans="1:89" ht="14.25" customHeight="1" thickTop="1" x14ac:dyDescent="0.6">
      <c r="G149" s="145"/>
      <c r="H149" s="391"/>
      <c r="J149" s="208"/>
      <c r="K149" s="142"/>
      <c r="L149" s="142"/>
      <c r="M149" s="217"/>
      <c r="N149" s="217"/>
      <c r="O149" s="217"/>
      <c r="P149" s="217"/>
      <c r="Q149" s="217"/>
      <c r="R149" s="217"/>
      <c r="S149" s="217"/>
      <c r="T149" s="217"/>
      <c r="U149" s="217"/>
      <c r="V149" s="217"/>
      <c r="W149" s="217"/>
      <c r="X149" s="217"/>
      <c r="Y149" s="217"/>
      <c r="Z149" s="217"/>
      <c r="AA149" s="296"/>
      <c r="AB149" s="296"/>
      <c r="AC149" s="296"/>
      <c r="AD149" s="217"/>
      <c r="AE149" s="217"/>
      <c r="AF149" s="217"/>
      <c r="AG149" s="217"/>
      <c r="AH149" s="217"/>
      <c r="AI149" s="217"/>
      <c r="AJ149" s="217"/>
      <c r="AK149" s="217"/>
      <c r="AL149" s="217"/>
      <c r="AM149" s="217"/>
      <c r="AN149" s="217"/>
      <c r="AO149" s="217"/>
      <c r="AP149" s="306"/>
      <c r="AQ149" s="306"/>
      <c r="AR149" s="306"/>
    </row>
    <row r="150" spans="1:89" ht="14.25" customHeight="1" x14ac:dyDescent="0.6">
      <c r="G150" s="145"/>
      <c r="H150" s="391"/>
      <c r="J150" s="147"/>
      <c r="M150" s="129">
        <v>2021</v>
      </c>
      <c r="N150" s="129">
        <v>2022</v>
      </c>
      <c r="O150" s="129">
        <v>2023</v>
      </c>
      <c r="P150" s="129">
        <v>2024</v>
      </c>
      <c r="Q150" s="129">
        <v>2025</v>
      </c>
      <c r="R150" s="129">
        <v>2026</v>
      </c>
      <c r="S150" s="129">
        <v>2027</v>
      </c>
      <c r="T150" s="129">
        <v>2028</v>
      </c>
      <c r="U150" s="129">
        <v>2029</v>
      </c>
      <c r="V150" s="129">
        <v>2030</v>
      </c>
      <c r="W150" s="129">
        <v>2031</v>
      </c>
      <c r="X150" s="129">
        <v>2032</v>
      </c>
      <c r="Y150" s="129">
        <v>2033</v>
      </c>
      <c r="Z150" s="129">
        <v>2034</v>
      </c>
      <c r="AA150" s="129">
        <v>2035</v>
      </c>
      <c r="AB150" s="129">
        <v>2036</v>
      </c>
      <c r="AC150" s="129">
        <v>2037</v>
      </c>
      <c r="AD150" s="129">
        <v>2038</v>
      </c>
      <c r="AE150" s="129">
        <v>2039</v>
      </c>
      <c r="AF150" s="129">
        <v>2040</v>
      </c>
      <c r="AG150" s="129">
        <v>2041</v>
      </c>
      <c r="AH150" s="129">
        <v>2042</v>
      </c>
      <c r="AI150" s="129">
        <v>2043</v>
      </c>
      <c r="AJ150" s="129">
        <v>2044</v>
      </c>
      <c r="AK150" s="129">
        <v>2045</v>
      </c>
      <c r="AL150" s="129">
        <v>2046</v>
      </c>
      <c r="AM150" s="129">
        <v>2047</v>
      </c>
      <c r="AN150" s="129">
        <v>2048</v>
      </c>
      <c r="AO150" s="129">
        <v>2049</v>
      </c>
      <c r="AP150" s="129">
        <v>2050</v>
      </c>
    </row>
    <row r="151" spans="1:89" ht="14.25" customHeight="1" x14ac:dyDescent="0.6">
      <c r="G151" s="145"/>
      <c r="H151" s="391"/>
      <c r="J151" s="351" t="s">
        <v>979</v>
      </c>
      <c r="K151" s="201" t="s">
        <v>1036</v>
      </c>
      <c r="L151" s="201" t="s">
        <v>961</v>
      </c>
      <c r="M151" s="219">
        <v>1290.8062682686857</v>
      </c>
      <c r="N151" s="219">
        <v>1373.1981577326442</v>
      </c>
      <c r="O151" s="219">
        <v>1316.2190335666319</v>
      </c>
      <c r="P151" s="219">
        <v>1259.2399094006194</v>
      </c>
      <c r="Q151" s="219">
        <v>1202.2607852346068</v>
      </c>
      <c r="R151" s="219">
        <v>1145.2816610685943</v>
      </c>
      <c r="S151" s="219">
        <v>1088.3025369025818</v>
      </c>
      <c r="T151" s="219">
        <v>1031.3234127365695</v>
      </c>
      <c r="U151" s="219">
        <v>974.34428857055696</v>
      </c>
      <c r="V151" s="219">
        <v>917.36516440454443</v>
      </c>
      <c r="W151" s="219">
        <v>860.38604023853202</v>
      </c>
      <c r="X151" s="219">
        <v>803.40691607251949</v>
      </c>
      <c r="Y151" s="219">
        <v>746.42779190650708</v>
      </c>
      <c r="Z151" s="219">
        <v>689.44866774049456</v>
      </c>
      <c r="AA151" s="219">
        <v>632.46954357448169</v>
      </c>
      <c r="AB151" s="219">
        <v>625.04005636870511</v>
      </c>
      <c r="AC151" s="219">
        <v>617.61056916292853</v>
      </c>
      <c r="AD151" s="219">
        <v>610.18108195715195</v>
      </c>
      <c r="AE151" s="219">
        <v>602.75159475137548</v>
      </c>
      <c r="AF151" s="219">
        <v>595.32210754559878</v>
      </c>
      <c r="AG151" s="219">
        <v>587.89262033982232</v>
      </c>
      <c r="AH151" s="219">
        <v>580.46313313404573</v>
      </c>
      <c r="AI151" s="219">
        <v>573.03364592826892</v>
      </c>
      <c r="AJ151" s="219">
        <v>565.60415872249246</v>
      </c>
      <c r="AK151" s="219">
        <v>558.17467151671576</v>
      </c>
      <c r="AL151" s="219">
        <v>550.74518431093929</v>
      </c>
      <c r="AM151" s="219">
        <v>543.31569710516271</v>
      </c>
      <c r="AN151" s="219">
        <v>535.88620989938613</v>
      </c>
      <c r="AO151" s="219">
        <v>528.45672269360955</v>
      </c>
      <c r="AP151" s="219">
        <v>521.0272354878324</v>
      </c>
      <c r="AQ151" s="306"/>
    </row>
    <row r="152" spans="1:89" ht="14.25" customHeight="1" x14ac:dyDescent="0.6">
      <c r="G152" s="145"/>
      <c r="H152" s="391"/>
      <c r="J152" s="352"/>
      <c r="K152" s="142" t="s">
        <v>1036</v>
      </c>
      <c r="L152" s="192" t="s">
        <v>962</v>
      </c>
      <c r="M152" s="220">
        <v>1290.8062682686857</v>
      </c>
      <c r="N152" s="220">
        <v>1373.1981577326442</v>
      </c>
      <c r="O152" s="220">
        <v>1331.3527873137889</v>
      </c>
      <c r="P152" s="220">
        <v>1289.5074168949341</v>
      </c>
      <c r="Q152" s="220">
        <v>1247.6620464760786</v>
      </c>
      <c r="R152" s="220">
        <v>1205.8166760572233</v>
      </c>
      <c r="S152" s="220">
        <v>1163.9713056383682</v>
      </c>
      <c r="T152" s="220">
        <v>1122.1259352195129</v>
      </c>
      <c r="U152" s="220">
        <v>1080.2805648006577</v>
      </c>
      <c r="V152" s="220">
        <v>1038.4351943818024</v>
      </c>
      <c r="W152" s="220">
        <v>996.58982396294721</v>
      </c>
      <c r="X152" s="220">
        <v>954.74445354409204</v>
      </c>
      <c r="Y152" s="220">
        <v>912.89908312523676</v>
      </c>
      <c r="Z152" s="220">
        <v>871.05371270638148</v>
      </c>
      <c r="AA152" s="220">
        <v>829.20834228752562</v>
      </c>
      <c r="AB152" s="220">
        <v>816.09242237332262</v>
      </c>
      <c r="AC152" s="220">
        <v>802.97650245911973</v>
      </c>
      <c r="AD152" s="220">
        <v>789.86058254491684</v>
      </c>
      <c r="AE152" s="220">
        <v>776.74466263071395</v>
      </c>
      <c r="AF152" s="220">
        <v>763.62874271651094</v>
      </c>
      <c r="AG152" s="220">
        <v>750.51282280230805</v>
      </c>
      <c r="AH152" s="220">
        <v>737.39690288810516</v>
      </c>
      <c r="AI152" s="220">
        <v>724.28098297390216</v>
      </c>
      <c r="AJ152" s="220">
        <v>711.16506305969938</v>
      </c>
      <c r="AK152" s="220">
        <v>698.04914314549637</v>
      </c>
      <c r="AL152" s="220">
        <v>684.93322323129348</v>
      </c>
      <c r="AM152" s="220">
        <v>671.81730331709059</v>
      </c>
      <c r="AN152" s="220">
        <v>658.70138340288759</v>
      </c>
      <c r="AO152" s="220">
        <v>645.58546348868481</v>
      </c>
      <c r="AP152" s="220">
        <v>632.46954357448169</v>
      </c>
      <c r="AQ152" s="306"/>
    </row>
    <row r="153" spans="1:89" ht="14.25" customHeight="1" thickBot="1" x14ac:dyDescent="0.75">
      <c r="G153" s="145"/>
      <c r="H153" s="391"/>
      <c r="J153" s="352"/>
      <c r="K153" s="203" t="s">
        <v>1036</v>
      </c>
      <c r="L153" s="203" t="s">
        <v>963</v>
      </c>
      <c r="M153" s="221">
        <v>1290.8062682686857</v>
      </c>
      <c r="N153" s="221">
        <v>1373.1981577326442</v>
      </c>
      <c r="O153" s="221">
        <v>1352.2929183600088</v>
      </c>
      <c r="P153" s="221">
        <v>1331.3876789873734</v>
      </c>
      <c r="Q153" s="221">
        <v>1310.4824396147383</v>
      </c>
      <c r="R153" s="221">
        <v>1289.5772002421029</v>
      </c>
      <c r="S153" s="221">
        <v>1268.6719608694677</v>
      </c>
      <c r="T153" s="221">
        <v>1247.7667214968324</v>
      </c>
      <c r="U153" s="221">
        <v>1226.8614821241972</v>
      </c>
      <c r="V153" s="221">
        <v>1205.9562427515618</v>
      </c>
      <c r="W153" s="221">
        <v>1185.0510033789265</v>
      </c>
      <c r="X153" s="221">
        <v>1164.1457640062911</v>
      </c>
      <c r="Y153" s="221">
        <v>1143.2405246336557</v>
      </c>
      <c r="Z153" s="221">
        <v>1122.3352852610205</v>
      </c>
      <c r="AA153" s="221">
        <v>1101.4300458883845</v>
      </c>
      <c r="AB153" s="221">
        <v>1083.281932314994</v>
      </c>
      <c r="AC153" s="221">
        <v>1065.1338187416036</v>
      </c>
      <c r="AD153" s="221">
        <v>1046.9857051682129</v>
      </c>
      <c r="AE153" s="221">
        <v>1028.8375915948225</v>
      </c>
      <c r="AF153" s="221">
        <v>1010.6894780214318</v>
      </c>
      <c r="AG153" s="221">
        <v>992.54136444804124</v>
      </c>
      <c r="AH153" s="221">
        <v>974.39325087465056</v>
      </c>
      <c r="AI153" s="221">
        <v>956.24513730126012</v>
      </c>
      <c r="AJ153" s="221">
        <v>938.09702372786955</v>
      </c>
      <c r="AK153" s="221">
        <v>919.94891015447888</v>
      </c>
      <c r="AL153" s="221">
        <v>901.80079658108832</v>
      </c>
      <c r="AM153" s="221">
        <v>883.65268300769787</v>
      </c>
      <c r="AN153" s="221">
        <v>865.5045694343072</v>
      </c>
      <c r="AO153" s="221">
        <v>847.35645586091664</v>
      </c>
      <c r="AP153" s="221">
        <v>829.20834228752562</v>
      </c>
      <c r="AQ153" s="306"/>
    </row>
    <row r="154" spans="1:89" ht="14.25" customHeight="1" thickTop="1" x14ac:dyDescent="0.6">
      <c r="G154" s="145"/>
      <c r="H154" s="391"/>
      <c r="J154" s="352"/>
      <c r="K154" s="201" t="s">
        <v>1038</v>
      </c>
      <c r="L154" s="201" t="s">
        <v>961</v>
      </c>
      <c r="M154" s="222">
        <v>1290.8062682686857</v>
      </c>
      <c r="N154" s="222">
        <v>1373.1981577326442</v>
      </c>
      <c r="O154" s="222">
        <v>1316.2190335666319</v>
      </c>
      <c r="P154" s="222">
        <v>1259.2399094006194</v>
      </c>
      <c r="Q154" s="222">
        <v>1202.2607852346068</v>
      </c>
      <c r="R154" s="222">
        <v>1145.2816610685943</v>
      </c>
      <c r="S154" s="222">
        <v>1088.3025369025818</v>
      </c>
      <c r="T154" s="222">
        <v>1031.3234127365695</v>
      </c>
      <c r="U154" s="222">
        <v>974.34428857055696</v>
      </c>
      <c r="V154" s="222">
        <v>917.36516440454443</v>
      </c>
      <c r="W154" s="222">
        <v>860.38604023853202</v>
      </c>
      <c r="X154" s="222">
        <v>803.40691607251949</v>
      </c>
      <c r="Y154" s="222">
        <v>746.42779190650708</v>
      </c>
      <c r="Z154" s="222">
        <v>689.44866774049456</v>
      </c>
      <c r="AA154" s="222">
        <v>632.46954357448169</v>
      </c>
      <c r="AB154" s="222">
        <v>625.04005636870511</v>
      </c>
      <c r="AC154" s="222">
        <v>617.61056916292853</v>
      </c>
      <c r="AD154" s="222">
        <v>610.18108195715195</v>
      </c>
      <c r="AE154" s="222">
        <v>602.75159475137548</v>
      </c>
      <c r="AF154" s="222">
        <v>595.32210754559878</v>
      </c>
      <c r="AG154" s="222">
        <v>587.89262033982232</v>
      </c>
      <c r="AH154" s="222">
        <v>580.46313313404573</v>
      </c>
      <c r="AI154" s="222">
        <v>573.03364592826892</v>
      </c>
      <c r="AJ154" s="222">
        <v>565.60415872249246</v>
      </c>
      <c r="AK154" s="222">
        <v>558.17467151671576</v>
      </c>
      <c r="AL154" s="222">
        <v>550.74518431093929</v>
      </c>
      <c r="AM154" s="222">
        <v>543.31569710516271</v>
      </c>
      <c r="AN154" s="222">
        <v>535.88620989938613</v>
      </c>
      <c r="AO154" s="222">
        <v>528.45672269360955</v>
      </c>
      <c r="AP154" s="222">
        <v>521.0272354878324</v>
      </c>
    </row>
    <row r="155" spans="1:89" ht="14.25" customHeight="1" x14ac:dyDescent="0.6">
      <c r="G155" s="145"/>
      <c r="H155" s="391"/>
      <c r="J155" s="352"/>
      <c r="K155" s="142" t="s">
        <v>1038</v>
      </c>
      <c r="L155" s="192" t="s">
        <v>962</v>
      </c>
      <c r="M155" s="220">
        <v>1290.8062682686857</v>
      </c>
      <c r="N155" s="220">
        <v>1373.1981577326442</v>
      </c>
      <c r="O155" s="220">
        <v>1331.3527873137889</v>
      </c>
      <c r="P155" s="220">
        <v>1289.5074168949341</v>
      </c>
      <c r="Q155" s="220">
        <v>1247.6620464760786</v>
      </c>
      <c r="R155" s="220">
        <v>1205.8166760572233</v>
      </c>
      <c r="S155" s="220">
        <v>1163.9713056383682</v>
      </c>
      <c r="T155" s="220">
        <v>1122.1259352195129</v>
      </c>
      <c r="U155" s="220">
        <v>1080.2805648006577</v>
      </c>
      <c r="V155" s="220">
        <v>1038.4351943818024</v>
      </c>
      <c r="W155" s="220">
        <v>996.58982396294721</v>
      </c>
      <c r="X155" s="220">
        <v>954.74445354409204</v>
      </c>
      <c r="Y155" s="220">
        <v>912.89908312523676</v>
      </c>
      <c r="Z155" s="220">
        <v>871.05371270638148</v>
      </c>
      <c r="AA155" s="220">
        <v>829.20834228752562</v>
      </c>
      <c r="AB155" s="220">
        <v>816.09242237332262</v>
      </c>
      <c r="AC155" s="220">
        <v>802.97650245911973</v>
      </c>
      <c r="AD155" s="220">
        <v>789.86058254491684</v>
      </c>
      <c r="AE155" s="220">
        <v>776.74466263071395</v>
      </c>
      <c r="AF155" s="220">
        <v>763.62874271651094</v>
      </c>
      <c r="AG155" s="220">
        <v>750.51282280230805</v>
      </c>
      <c r="AH155" s="220">
        <v>737.39690288810516</v>
      </c>
      <c r="AI155" s="220">
        <v>724.28098297390216</v>
      </c>
      <c r="AJ155" s="220">
        <v>711.16506305969938</v>
      </c>
      <c r="AK155" s="220">
        <v>698.04914314549637</v>
      </c>
      <c r="AL155" s="220">
        <v>684.93322323129348</v>
      </c>
      <c r="AM155" s="220">
        <v>671.81730331709059</v>
      </c>
      <c r="AN155" s="220">
        <v>658.70138340288759</v>
      </c>
      <c r="AO155" s="220">
        <v>645.58546348868481</v>
      </c>
      <c r="AP155" s="220">
        <v>632.46954357448169</v>
      </c>
    </row>
    <row r="156" spans="1:89" ht="13.5" customHeight="1" thickBot="1" x14ac:dyDescent="0.75">
      <c r="G156" s="145"/>
      <c r="H156" s="391"/>
      <c r="J156" s="352"/>
      <c r="K156" s="203" t="s">
        <v>1038</v>
      </c>
      <c r="L156" s="203" t="s">
        <v>963</v>
      </c>
      <c r="M156" s="221">
        <v>1290.8062682686857</v>
      </c>
      <c r="N156" s="221">
        <v>1373.1981577326442</v>
      </c>
      <c r="O156" s="221">
        <v>1352.2929183600088</v>
      </c>
      <c r="P156" s="221">
        <v>1331.3876789873734</v>
      </c>
      <c r="Q156" s="221">
        <v>1310.4824396147383</v>
      </c>
      <c r="R156" s="221">
        <v>1289.5772002421029</v>
      </c>
      <c r="S156" s="221">
        <v>1268.6719608694677</v>
      </c>
      <c r="T156" s="221">
        <v>1247.7667214968324</v>
      </c>
      <c r="U156" s="221">
        <v>1226.8614821241972</v>
      </c>
      <c r="V156" s="221">
        <v>1205.9562427515618</v>
      </c>
      <c r="W156" s="221">
        <v>1185.0510033789265</v>
      </c>
      <c r="X156" s="221">
        <v>1164.1457640062911</v>
      </c>
      <c r="Y156" s="221">
        <v>1143.2405246336557</v>
      </c>
      <c r="Z156" s="221">
        <v>1122.3352852610205</v>
      </c>
      <c r="AA156" s="221">
        <v>1101.4300458883845</v>
      </c>
      <c r="AB156" s="221">
        <v>1083.281932314994</v>
      </c>
      <c r="AC156" s="221">
        <v>1065.1338187416036</v>
      </c>
      <c r="AD156" s="221">
        <v>1046.9857051682129</v>
      </c>
      <c r="AE156" s="221">
        <v>1028.8375915948225</v>
      </c>
      <c r="AF156" s="221">
        <v>1010.6894780214318</v>
      </c>
      <c r="AG156" s="221">
        <v>992.54136444804124</v>
      </c>
      <c r="AH156" s="221">
        <v>974.39325087465056</v>
      </c>
      <c r="AI156" s="221">
        <v>956.24513730126012</v>
      </c>
      <c r="AJ156" s="221">
        <v>938.09702372786955</v>
      </c>
      <c r="AK156" s="221">
        <v>919.94891015447888</v>
      </c>
      <c r="AL156" s="221">
        <v>901.80079658108832</v>
      </c>
      <c r="AM156" s="221">
        <v>883.65268300769787</v>
      </c>
      <c r="AN156" s="221">
        <v>865.5045694343072</v>
      </c>
      <c r="AO156" s="221">
        <v>847.35645586091664</v>
      </c>
      <c r="AP156" s="221">
        <v>829.20834228752562</v>
      </c>
      <c r="AR156" s="206"/>
      <c r="AS156" s="206"/>
    </row>
    <row r="157" spans="1:89" ht="13.5" customHeight="1" thickTop="1" thickBot="1" x14ac:dyDescent="0.75">
      <c r="G157" s="145"/>
      <c r="H157" s="391"/>
      <c r="J157" s="352"/>
      <c r="K157" s="201" t="s">
        <v>1039</v>
      </c>
      <c r="L157" s="201" t="s">
        <v>961</v>
      </c>
      <c r="M157" s="222">
        <v>1290.8062682686857</v>
      </c>
      <c r="N157" s="222">
        <v>1373.1981577326442</v>
      </c>
      <c r="O157" s="222">
        <v>1316.2190335666319</v>
      </c>
      <c r="P157" s="222">
        <v>1259.2399094006194</v>
      </c>
      <c r="Q157" s="222">
        <v>1202.2607852346068</v>
      </c>
      <c r="R157" s="222">
        <v>1145.2816610685943</v>
      </c>
      <c r="S157" s="222">
        <v>1088.3025369025818</v>
      </c>
      <c r="T157" s="222">
        <v>1031.3234127365695</v>
      </c>
      <c r="U157" s="222">
        <v>974.34428857055696</v>
      </c>
      <c r="V157" s="222">
        <v>917.36516440454443</v>
      </c>
      <c r="W157" s="222">
        <v>860.38604023853202</v>
      </c>
      <c r="X157" s="222">
        <v>803.40691607251949</v>
      </c>
      <c r="Y157" s="222">
        <v>746.42779190650708</v>
      </c>
      <c r="Z157" s="222">
        <v>689.44866774049456</v>
      </c>
      <c r="AA157" s="222">
        <v>632.46954357448169</v>
      </c>
      <c r="AB157" s="222">
        <v>625.04005636870511</v>
      </c>
      <c r="AC157" s="222">
        <v>617.61056916292853</v>
      </c>
      <c r="AD157" s="222">
        <v>610.18108195715195</v>
      </c>
      <c r="AE157" s="222">
        <v>602.75159475137548</v>
      </c>
      <c r="AF157" s="222">
        <v>595.32210754559878</v>
      </c>
      <c r="AG157" s="222">
        <v>587.89262033982232</v>
      </c>
      <c r="AH157" s="222">
        <v>580.46313313404573</v>
      </c>
      <c r="AI157" s="222">
        <v>573.03364592826892</v>
      </c>
      <c r="AJ157" s="222">
        <v>565.60415872249246</v>
      </c>
      <c r="AK157" s="222">
        <v>558.17467151671576</v>
      </c>
      <c r="AL157" s="222">
        <v>550.74518431093929</v>
      </c>
      <c r="AM157" s="222">
        <v>543.31569710516271</v>
      </c>
      <c r="AN157" s="222">
        <v>535.88620989938613</v>
      </c>
      <c r="AO157" s="222">
        <v>528.45672269360955</v>
      </c>
      <c r="AP157" s="222">
        <v>521.0272354878324</v>
      </c>
      <c r="AT157" s="206"/>
      <c r="AU157" s="206"/>
      <c r="AV157" s="206"/>
      <c r="AW157" s="206"/>
      <c r="AZ157" s="206"/>
    </row>
    <row r="158" spans="1:89" s="206" customFormat="1" ht="14.25" customHeight="1" thickTop="1" thickBot="1" x14ac:dyDescent="0.75">
      <c r="A158" s="137"/>
      <c r="B158" s="137"/>
      <c r="C158" s="137"/>
      <c r="D158" s="137"/>
      <c r="E158" s="137"/>
      <c r="F158" s="137"/>
      <c r="G158" s="145"/>
      <c r="H158" s="391"/>
      <c r="I158" s="137"/>
      <c r="J158" s="352"/>
      <c r="K158" s="142" t="s">
        <v>1039</v>
      </c>
      <c r="L158" s="192" t="s">
        <v>962</v>
      </c>
      <c r="M158" s="220">
        <v>1290.8062682686857</v>
      </c>
      <c r="N158" s="220">
        <v>1373.1981577326442</v>
      </c>
      <c r="O158" s="220">
        <v>1331.3527873137889</v>
      </c>
      <c r="P158" s="220">
        <v>1289.5074168949341</v>
      </c>
      <c r="Q158" s="220">
        <v>1247.6620464760786</v>
      </c>
      <c r="R158" s="220">
        <v>1205.8166760572233</v>
      </c>
      <c r="S158" s="220">
        <v>1163.9713056383682</v>
      </c>
      <c r="T158" s="220">
        <v>1122.1259352195129</v>
      </c>
      <c r="U158" s="220">
        <v>1080.2805648006577</v>
      </c>
      <c r="V158" s="220">
        <v>1038.4351943818024</v>
      </c>
      <c r="W158" s="220">
        <v>996.58982396294721</v>
      </c>
      <c r="X158" s="220">
        <v>954.74445354409204</v>
      </c>
      <c r="Y158" s="220">
        <v>912.89908312523676</v>
      </c>
      <c r="Z158" s="220">
        <v>871.05371270638148</v>
      </c>
      <c r="AA158" s="220">
        <v>829.20834228752562</v>
      </c>
      <c r="AB158" s="220">
        <v>816.09242237332262</v>
      </c>
      <c r="AC158" s="220">
        <v>802.97650245911973</v>
      </c>
      <c r="AD158" s="220">
        <v>789.86058254491684</v>
      </c>
      <c r="AE158" s="220">
        <v>776.74466263071395</v>
      </c>
      <c r="AF158" s="220">
        <v>763.62874271651094</v>
      </c>
      <c r="AG158" s="220">
        <v>750.51282280230805</v>
      </c>
      <c r="AH158" s="220">
        <v>737.39690288810516</v>
      </c>
      <c r="AI158" s="220">
        <v>724.28098297390216</v>
      </c>
      <c r="AJ158" s="220">
        <v>711.16506305969938</v>
      </c>
      <c r="AK158" s="220">
        <v>698.04914314549637</v>
      </c>
      <c r="AL158" s="220">
        <v>684.93322323129348</v>
      </c>
      <c r="AM158" s="220">
        <v>671.81730331709059</v>
      </c>
      <c r="AN158" s="220">
        <v>658.70138340288759</v>
      </c>
      <c r="AO158" s="220">
        <v>645.58546348868481</v>
      </c>
      <c r="AP158" s="220">
        <v>632.46954357448169</v>
      </c>
      <c r="AQ158" s="137"/>
      <c r="AR158" s="137"/>
      <c r="AS158" s="137"/>
      <c r="AT158" s="207"/>
      <c r="AU158" s="207"/>
      <c r="AV158" s="207"/>
      <c r="AW158" s="207"/>
      <c r="AZ158" s="207"/>
      <c r="BA158" s="137"/>
      <c r="BB158" s="137"/>
      <c r="BC158" s="137"/>
      <c r="BD158" s="137"/>
      <c r="BE158" s="137"/>
      <c r="BF158" s="137"/>
      <c r="BG158" s="137"/>
      <c r="BH158" s="137"/>
      <c r="BI158" s="137"/>
      <c r="BJ158" s="137"/>
      <c r="BK158" s="137"/>
      <c r="BL158" s="137"/>
      <c r="BM158" s="137"/>
      <c r="BN158" s="137"/>
      <c r="BO158" s="137"/>
      <c r="BP158" s="137"/>
      <c r="BQ158" s="137"/>
      <c r="BR158" s="137"/>
      <c r="BS158" s="137"/>
      <c r="BT158" s="137"/>
      <c r="BU158" s="137"/>
      <c r="BV158" s="137"/>
      <c r="BW158" s="137"/>
      <c r="BX158" s="137"/>
      <c r="BY158" s="137"/>
      <c r="BZ158" s="137"/>
      <c r="CA158" s="137"/>
      <c r="CB158" s="137"/>
      <c r="CC158" s="137"/>
      <c r="CD158" s="137"/>
      <c r="CE158" s="137"/>
      <c r="CF158" s="137"/>
      <c r="CG158" s="137"/>
      <c r="CH158" s="137"/>
      <c r="CI158" s="137"/>
      <c r="CJ158" s="137"/>
      <c r="CK158" s="137"/>
    </row>
    <row r="159" spans="1:89" s="207" customFormat="1" ht="14.25" customHeight="1" thickTop="1" thickBot="1" x14ac:dyDescent="0.75">
      <c r="A159" s="137"/>
      <c r="B159" s="137"/>
      <c r="C159" s="137"/>
      <c r="D159" s="137"/>
      <c r="E159" s="137"/>
      <c r="F159" s="137"/>
      <c r="G159" s="145"/>
      <c r="H159" s="391"/>
      <c r="I159" s="137"/>
      <c r="J159" s="352"/>
      <c r="K159" s="203" t="s">
        <v>1039</v>
      </c>
      <c r="L159" s="203" t="s">
        <v>963</v>
      </c>
      <c r="M159" s="225">
        <v>1290.8062682686857</v>
      </c>
      <c r="N159" s="225">
        <v>1373.1981577326442</v>
      </c>
      <c r="O159" s="225">
        <v>1352.2929183600088</v>
      </c>
      <c r="P159" s="225">
        <v>1331.3876789873734</v>
      </c>
      <c r="Q159" s="225">
        <v>1310.4824396147383</v>
      </c>
      <c r="R159" s="225">
        <v>1289.5772002421029</v>
      </c>
      <c r="S159" s="225">
        <v>1268.6719608694677</v>
      </c>
      <c r="T159" s="225">
        <v>1247.7667214968324</v>
      </c>
      <c r="U159" s="225">
        <v>1226.8614821241972</v>
      </c>
      <c r="V159" s="225">
        <v>1205.9562427515618</v>
      </c>
      <c r="W159" s="225">
        <v>1185.0510033789265</v>
      </c>
      <c r="X159" s="225">
        <v>1164.1457640062911</v>
      </c>
      <c r="Y159" s="225">
        <v>1143.2405246336557</v>
      </c>
      <c r="Z159" s="225">
        <v>1122.3352852610205</v>
      </c>
      <c r="AA159" s="225">
        <v>1101.4300458883845</v>
      </c>
      <c r="AB159" s="225">
        <v>1083.281932314994</v>
      </c>
      <c r="AC159" s="225">
        <v>1065.1338187416036</v>
      </c>
      <c r="AD159" s="225">
        <v>1046.9857051682129</v>
      </c>
      <c r="AE159" s="225">
        <v>1028.8375915948225</v>
      </c>
      <c r="AF159" s="225">
        <v>1010.6894780214318</v>
      </c>
      <c r="AG159" s="225">
        <v>992.54136444804124</v>
      </c>
      <c r="AH159" s="225">
        <v>974.39325087465056</v>
      </c>
      <c r="AI159" s="225">
        <v>956.24513730126012</v>
      </c>
      <c r="AJ159" s="225">
        <v>938.09702372786955</v>
      </c>
      <c r="AK159" s="225">
        <v>919.94891015447888</v>
      </c>
      <c r="AL159" s="225">
        <v>901.80079658108832</v>
      </c>
      <c r="AM159" s="225">
        <v>883.65268300769787</v>
      </c>
      <c r="AN159" s="225">
        <v>865.5045694343072</v>
      </c>
      <c r="AO159" s="225">
        <v>847.35645586091664</v>
      </c>
      <c r="AP159" s="225">
        <v>829.20834228752562</v>
      </c>
      <c r="AQ159" s="137"/>
      <c r="AR159" s="137"/>
      <c r="AS159" s="137"/>
      <c r="AT159" s="137"/>
      <c r="AU159" s="137"/>
      <c r="AV159" s="137"/>
      <c r="AW159" s="137"/>
      <c r="AZ159" s="137"/>
      <c r="BA159" s="137"/>
      <c r="BB159" s="137"/>
      <c r="BC159" s="137"/>
      <c r="BD159" s="137"/>
      <c r="BE159" s="206"/>
      <c r="BF159" s="206"/>
      <c r="BG159" s="206"/>
      <c r="BH159" s="137"/>
      <c r="BI159" s="137"/>
      <c r="BJ159" s="137"/>
      <c r="BK159" s="137"/>
      <c r="BL159" s="137"/>
      <c r="BM159" s="137"/>
      <c r="BN159" s="137"/>
      <c r="BO159" s="137"/>
      <c r="BP159" s="137"/>
      <c r="BQ159" s="137"/>
      <c r="BR159" s="137"/>
      <c r="BS159" s="137"/>
      <c r="BT159" s="137"/>
      <c r="BU159" s="137"/>
      <c r="BV159" s="137"/>
      <c r="BW159" s="137"/>
      <c r="BX159" s="137"/>
      <c r="BY159" s="137"/>
      <c r="BZ159" s="137"/>
      <c r="CA159" s="137"/>
      <c r="CB159" s="137"/>
      <c r="CC159" s="137"/>
      <c r="CD159" s="137"/>
      <c r="CE159" s="137"/>
      <c r="CF159" s="137"/>
      <c r="CG159" s="137"/>
      <c r="CH159" s="137"/>
      <c r="CI159" s="137"/>
      <c r="CJ159" s="137"/>
      <c r="CK159" s="137"/>
    </row>
    <row r="160" spans="1:89" ht="13.5" customHeight="1" thickTop="1" thickBot="1" x14ac:dyDescent="0.75">
      <c r="G160" s="145"/>
      <c r="H160" s="391"/>
      <c r="J160" s="352"/>
      <c r="K160" s="201" t="s">
        <v>1040</v>
      </c>
      <c r="L160" s="201" t="s">
        <v>961</v>
      </c>
      <c r="M160" s="222">
        <v>1290.8062682686857</v>
      </c>
      <c r="N160" s="222">
        <v>1373.1981577326442</v>
      </c>
      <c r="O160" s="222">
        <v>1316.2190335666319</v>
      </c>
      <c r="P160" s="222">
        <v>1259.2399094006194</v>
      </c>
      <c r="Q160" s="222">
        <v>1202.2607852346068</v>
      </c>
      <c r="R160" s="222">
        <v>1145.2816610685943</v>
      </c>
      <c r="S160" s="222">
        <v>1088.3025369025818</v>
      </c>
      <c r="T160" s="222">
        <v>1031.3234127365695</v>
      </c>
      <c r="U160" s="222">
        <v>974.34428857055696</v>
      </c>
      <c r="V160" s="222">
        <v>917.36516440454443</v>
      </c>
      <c r="W160" s="222">
        <v>860.38604023853202</v>
      </c>
      <c r="X160" s="222">
        <v>803.40691607251949</v>
      </c>
      <c r="Y160" s="222">
        <v>746.42779190650708</v>
      </c>
      <c r="Z160" s="222">
        <v>689.44866774049456</v>
      </c>
      <c r="AA160" s="222">
        <v>632.46954357448169</v>
      </c>
      <c r="AB160" s="222">
        <v>625.04005636870511</v>
      </c>
      <c r="AC160" s="222">
        <v>617.61056916292853</v>
      </c>
      <c r="AD160" s="222">
        <v>610.18108195715195</v>
      </c>
      <c r="AE160" s="222">
        <v>602.75159475137548</v>
      </c>
      <c r="AF160" s="222">
        <v>595.32210754559878</v>
      </c>
      <c r="AG160" s="222">
        <v>587.89262033982232</v>
      </c>
      <c r="AH160" s="222">
        <v>580.46313313404573</v>
      </c>
      <c r="AI160" s="222">
        <v>573.03364592826892</v>
      </c>
      <c r="AJ160" s="222">
        <v>565.60415872249246</v>
      </c>
      <c r="AK160" s="222">
        <v>558.17467151671576</v>
      </c>
      <c r="AL160" s="222">
        <v>550.74518431093929</v>
      </c>
      <c r="AM160" s="222">
        <v>543.31569710516271</v>
      </c>
      <c r="AN160" s="222">
        <v>535.88620989938613</v>
      </c>
      <c r="AO160" s="222">
        <v>528.45672269360955</v>
      </c>
      <c r="AP160" s="222">
        <v>521.0272354878324</v>
      </c>
      <c r="AT160" s="206"/>
      <c r="AU160" s="206"/>
      <c r="AV160" s="206"/>
      <c r="AW160" s="206"/>
      <c r="AZ160" s="206"/>
    </row>
    <row r="161" spans="1:89" s="206" customFormat="1" ht="14.25" customHeight="1" thickTop="1" thickBot="1" x14ac:dyDescent="0.75">
      <c r="A161" s="137"/>
      <c r="B161" s="137"/>
      <c r="C161" s="137"/>
      <c r="D161" s="137"/>
      <c r="E161" s="137"/>
      <c r="F161" s="137"/>
      <c r="G161" s="145"/>
      <c r="H161" s="391"/>
      <c r="I161" s="137"/>
      <c r="J161" s="352"/>
      <c r="K161" s="142" t="s">
        <v>1040</v>
      </c>
      <c r="L161" s="192" t="s">
        <v>962</v>
      </c>
      <c r="M161" s="220">
        <v>1290.8062682686857</v>
      </c>
      <c r="N161" s="220">
        <v>1373.1981577326442</v>
      </c>
      <c r="O161" s="220">
        <v>1331.3527873137889</v>
      </c>
      <c r="P161" s="220">
        <v>1289.5074168949341</v>
      </c>
      <c r="Q161" s="220">
        <v>1247.6620464760786</v>
      </c>
      <c r="R161" s="220">
        <v>1205.8166760572233</v>
      </c>
      <c r="S161" s="220">
        <v>1163.9713056383682</v>
      </c>
      <c r="T161" s="220">
        <v>1122.1259352195129</v>
      </c>
      <c r="U161" s="220">
        <v>1080.2805648006577</v>
      </c>
      <c r="V161" s="220">
        <v>1038.4351943818024</v>
      </c>
      <c r="W161" s="220">
        <v>996.58982396294721</v>
      </c>
      <c r="X161" s="220">
        <v>954.74445354409204</v>
      </c>
      <c r="Y161" s="220">
        <v>912.89908312523676</v>
      </c>
      <c r="Z161" s="220">
        <v>871.05371270638148</v>
      </c>
      <c r="AA161" s="220">
        <v>829.20834228752562</v>
      </c>
      <c r="AB161" s="220">
        <v>816.09242237332262</v>
      </c>
      <c r="AC161" s="220">
        <v>802.97650245911973</v>
      </c>
      <c r="AD161" s="220">
        <v>789.86058254491684</v>
      </c>
      <c r="AE161" s="220">
        <v>776.74466263071395</v>
      </c>
      <c r="AF161" s="220">
        <v>763.62874271651094</v>
      </c>
      <c r="AG161" s="220">
        <v>750.51282280230805</v>
      </c>
      <c r="AH161" s="220">
        <v>737.39690288810516</v>
      </c>
      <c r="AI161" s="220">
        <v>724.28098297390216</v>
      </c>
      <c r="AJ161" s="220">
        <v>711.16506305969938</v>
      </c>
      <c r="AK161" s="220">
        <v>698.04914314549637</v>
      </c>
      <c r="AL161" s="220">
        <v>684.93322323129348</v>
      </c>
      <c r="AM161" s="220">
        <v>671.81730331709059</v>
      </c>
      <c r="AN161" s="220">
        <v>658.70138340288759</v>
      </c>
      <c r="AO161" s="220">
        <v>645.58546348868481</v>
      </c>
      <c r="AP161" s="220">
        <v>632.46954357448169</v>
      </c>
      <c r="AQ161" s="137"/>
      <c r="AR161" s="137"/>
      <c r="AS161" s="137"/>
      <c r="AT161" s="207"/>
      <c r="AU161" s="207"/>
      <c r="AV161" s="207"/>
      <c r="AW161" s="207"/>
      <c r="AZ161" s="207"/>
      <c r="BA161" s="137"/>
      <c r="BB161" s="137"/>
      <c r="BC161" s="137"/>
      <c r="BD161" s="137"/>
      <c r="BE161" s="137"/>
      <c r="BF161" s="137"/>
      <c r="BG161" s="137"/>
      <c r="BH161" s="137"/>
      <c r="BI161" s="137"/>
      <c r="BJ161" s="137"/>
      <c r="BK161" s="137"/>
      <c r="BL161" s="137"/>
      <c r="BM161" s="137"/>
      <c r="BN161" s="137"/>
      <c r="BO161" s="137"/>
      <c r="BP161" s="137"/>
      <c r="BQ161" s="137"/>
      <c r="BR161" s="137"/>
      <c r="BS161" s="137"/>
      <c r="BT161" s="137"/>
      <c r="BU161" s="137"/>
      <c r="BV161" s="137"/>
      <c r="BW161" s="137"/>
      <c r="BX161" s="137"/>
      <c r="BY161" s="137"/>
      <c r="BZ161" s="137"/>
      <c r="CA161" s="137"/>
      <c r="CB161" s="137"/>
      <c r="CC161" s="137"/>
      <c r="CD161" s="137"/>
      <c r="CE161" s="137"/>
      <c r="CF161" s="137"/>
      <c r="CG161" s="137"/>
      <c r="CH161" s="137"/>
      <c r="CI161" s="137"/>
      <c r="CJ161" s="137"/>
      <c r="CK161" s="137"/>
    </row>
    <row r="162" spans="1:89" s="207" customFormat="1" ht="14.25" customHeight="1" thickTop="1" thickBot="1" x14ac:dyDescent="0.75">
      <c r="A162" s="137"/>
      <c r="B162" s="137"/>
      <c r="C162" s="137"/>
      <c r="D162" s="137"/>
      <c r="E162" s="137"/>
      <c r="F162" s="137"/>
      <c r="G162" s="145"/>
      <c r="H162" s="391"/>
      <c r="I162" s="137"/>
      <c r="J162" s="352"/>
      <c r="K162" s="203" t="s">
        <v>1040</v>
      </c>
      <c r="L162" s="203" t="s">
        <v>963</v>
      </c>
      <c r="M162" s="225">
        <v>1290.8062682686857</v>
      </c>
      <c r="N162" s="225">
        <v>1373.1981577326442</v>
      </c>
      <c r="O162" s="225">
        <v>1352.2929183600088</v>
      </c>
      <c r="P162" s="225">
        <v>1331.3876789873734</v>
      </c>
      <c r="Q162" s="225">
        <v>1310.4824396147383</v>
      </c>
      <c r="R162" s="225">
        <v>1289.5772002421029</v>
      </c>
      <c r="S162" s="225">
        <v>1268.6719608694677</v>
      </c>
      <c r="T162" s="225">
        <v>1247.7667214968324</v>
      </c>
      <c r="U162" s="225">
        <v>1226.8614821241972</v>
      </c>
      <c r="V162" s="225">
        <v>1205.9562427515618</v>
      </c>
      <c r="W162" s="225">
        <v>1185.0510033789265</v>
      </c>
      <c r="X162" s="225">
        <v>1164.1457640062911</v>
      </c>
      <c r="Y162" s="225">
        <v>1143.2405246336557</v>
      </c>
      <c r="Z162" s="225">
        <v>1122.3352852610205</v>
      </c>
      <c r="AA162" s="225">
        <v>1101.4300458883845</v>
      </c>
      <c r="AB162" s="225">
        <v>1083.281932314994</v>
      </c>
      <c r="AC162" s="225">
        <v>1065.1338187416036</v>
      </c>
      <c r="AD162" s="225">
        <v>1046.9857051682129</v>
      </c>
      <c r="AE162" s="225">
        <v>1028.8375915948225</v>
      </c>
      <c r="AF162" s="225">
        <v>1010.6894780214318</v>
      </c>
      <c r="AG162" s="225">
        <v>992.54136444804124</v>
      </c>
      <c r="AH162" s="225">
        <v>974.39325087465056</v>
      </c>
      <c r="AI162" s="225">
        <v>956.24513730126012</v>
      </c>
      <c r="AJ162" s="225">
        <v>938.09702372786955</v>
      </c>
      <c r="AK162" s="225">
        <v>919.94891015447888</v>
      </c>
      <c r="AL162" s="225">
        <v>901.80079658108832</v>
      </c>
      <c r="AM162" s="225">
        <v>883.65268300769787</v>
      </c>
      <c r="AN162" s="225">
        <v>865.5045694343072</v>
      </c>
      <c r="AO162" s="225">
        <v>847.35645586091664</v>
      </c>
      <c r="AP162" s="225">
        <v>829.20834228752562</v>
      </c>
      <c r="AQ162" s="137"/>
      <c r="AR162" s="137"/>
      <c r="AS162" s="137"/>
      <c r="AT162" s="137"/>
      <c r="AU162" s="137"/>
      <c r="AV162" s="137"/>
      <c r="AW162" s="137"/>
      <c r="AZ162" s="137"/>
      <c r="BA162" s="137"/>
      <c r="BB162" s="137"/>
      <c r="BC162" s="137"/>
      <c r="BD162" s="137"/>
      <c r="BE162" s="206"/>
      <c r="BF162" s="206"/>
      <c r="BG162" s="206"/>
      <c r="BH162" s="137"/>
      <c r="BI162" s="137"/>
      <c r="BJ162" s="137"/>
      <c r="BK162" s="137"/>
      <c r="BL162" s="137"/>
      <c r="BM162" s="137"/>
      <c r="BN162" s="137"/>
      <c r="BO162" s="137"/>
      <c r="BP162" s="137"/>
      <c r="BQ162" s="137"/>
      <c r="BR162" s="137"/>
      <c r="BS162" s="137"/>
      <c r="BT162" s="137"/>
      <c r="BU162" s="137"/>
      <c r="BV162" s="137"/>
      <c r="BW162" s="137"/>
      <c r="BX162" s="137"/>
      <c r="BY162" s="137"/>
      <c r="BZ162" s="137"/>
      <c r="CA162" s="137"/>
      <c r="CB162" s="137"/>
      <c r="CC162" s="137"/>
      <c r="CD162" s="137"/>
      <c r="CE162" s="137"/>
      <c r="CF162" s="137"/>
      <c r="CG162" s="137"/>
      <c r="CH162" s="137"/>
      <c r="CI162" s="137"/>
      <c r="CJ162" s="137"/>
      <c r="CK162" s="137"/>
    </row>
    <row r="163" spans="1:89" ht="13.5" customHeight="1" thickTop="1" thickBot="1" x14ac:dyDescent="0.75">
      <c r="G163" s="145"/>
      <c r="H163" s="391"/>
      <c r="J163" s="352"/>
      <c r="K163" s="201" t="s">
        <v>1041</v>
      </c>
      <c r="L163" s="201" t="s">
        <v>961</v>
      </c>
      <c r="M163" s="222">
        <v>1290.8062682686857</v>
      </c>
      <c r="N163" s="222">
        <v>1373.1981577326442</v>
      </c>
      <c r="O163" s="222">
        <v>1316.2190335666319</v>
      </c>
      <c r="P163" s="222">
        <v>1259.2399094006194</v>
      </c>
      <c r="Q163" s="222">
        <v>1202.2607852346068</v>
      </c>
      <c r="R163" s="222">
        <v>1145.2816610685943</v>
      </c>
      <c r="S163" s="222">
        <v>1088.3025369025818</v>
      </c>
      <c r="T163" s="222">
        <v>1031.3234127365695</v>
      </c>
      <c r="U163" s="222">
        <v>974.34428857055696</v>
      </c>
      <c r="V163" s="222">
        <v>917.36516440454443</v>
      </c>
      <c r="W163" s="222">
        <v>860.38604023853202</v>
      </c>
      <c r="X163" s="222">
        <v>803.40691607251949</v>
      </c>
      <c r="Y163" s="222">
        <v>746.42779190650708</v>
      </c>
      <c r="Z163" s="222">
        <v>689.44866774049456</v>
      </c>
      <c r="AA163" s="222">
        <v>632.46954357448169</v>
      </c>
      <c r="AB163" s="222">
        <v>625.04005636870511</v>
      </c>
      <c r="AC163" s="222">
        <v>617.61056916292853</v>
      </c>
      <c r="AD163" s="222">
        <v>610.18108195715195</v>
      </c>
      <c r="AE163" s="222">
        <v>602.75159475137548</v>
      </c>
      <c r="AF163" s="222">
        <v>595.32210754559878</v>
      </c>
      <c r="AG163" s="222">
        <v>587.89262033982232</v>
      </c>
      <c r="AH163" s="222">
        <v>580.46313313404573</v>
      </c>
      <c r="AI163" s="222">
        <v>573.03364592826892</v>
      </c>
      <c r="AJ163" s="222">
        <v>565.60415872249246</v>
      </c>
      <c r="AK163" s="222">
        <v>558.17467151671576</v>
      </c>
      <c r="AL163" s="222">
        <v>550.74518431093929</v>
      </c>
      <c r="AM163" s="222">
        <v>543.31569710516271</v>
      </c>
      <c r="AN163" s="222">
        <v>535.88620989938613</v>
      </c>
      <c r="AO163" s="222">
        <v>528.45672269360955</v>
      </c>
      <c r="AP163" s="222">
        <v>521.0272354878324</v>
      </c>
      <c r="AT163" s="206"/>
      <c r="AU163" s="206"/>
      <c r="AV163" s="206"/>
      <c r="AW163" s="206"/>
      <c r="AZ163" s="206"/>
    </row>
    <row r="164" spans="1:89" s="206" customFormat="1" ht="14.25" customHeight="1" thickTop="1" thickBot="1" x14ac:dyDescent="0.75">
      <c r="A164" s="137"/>
      <c r="B164" s="137"/>
      <c r="C164" s="137"/>
      <c r="D164" s="137"/>
      <c r="E164" s="137"/>
      <c r="F164" s="137"/>
      <c r="G164" s="145"/>
      <c r="H164" s="391"/>
      <c r="I164" s="137"/>
      <c r="J164" s="352"/>
      <c r="K164" s="142" t="s">
        <v>1041</v>
      </c>
      <c r="L164" s="192" t="s">
        <v>962</v>
      </c>
      <c r="M164" s="220">
        <v>1290.8062682686857</v>
      </c>
      <c r="N164" s="220">
        <v>1373.1981577326442</v>
      </c>
      <c r="O164" s="220">
        <v>1331.3527873137889</v>
      </c>
      <c r="P164" s="220">
        <v>1289.5074168949341</v>
      </c>
      <c r="Q164" s="220">
        <v>1247.6620464760786</v>
      </c>
      <c r="R164" s="220">
        <v>1205.8166760572233</v>
      </c>
      <c r="S164" s="220">
        <v>1163.9713056383682</v>
      </c>
      <c r="T164" s="220">
        <v>1122.1259352195129</v>
      </c>
      <c r="U164" s="220">
        <v>1080.2805648006577</v>
      </c>
      <c r="V164" s="220">
        <v>1038.4351943818024</v>
      </c>
      <c r="W164" s="220">
        <v>996.58982396294721</v>
      </c>
      <c r="X164" s="220">
        <v>954.74445354409204</v>
      </c>
      <c r="Y164" s="220">
        <v>912.89908312523676</v>
      </c>
      <c r="Z164" s="220">
        <v>871.05371270638148</v>
      </c>
      <c r="AA164" s="220">
        <v>829.20834228752562</v>
      </c>
      <c r="AB164" s="220">
        <v>816.09242237332262</v>
      </c>
      <c r="AC164" s="220">
        <v>802.97650245911973</v>
      </c>
      <c r="AD164" s="220">
        <v>789.86058254491684</v>
      </c>
      <c r="AE164" s="220">
        <v>776.74466263071395</v>
      </c>
      <c r="AF164" s="220">
        <v>763.62874271651094</v>
      </c>
      <c r="AG164" s="220">
        <v>750.51282280230805</v>
      </c>
      <c r="AH164" s="220">
        <v>737.39690288810516</v>
      </c>
      <c r="AI164" s="220">
        <v>724.28098297390216</v>
      </c>
      <c r="AJ164" s="220">
        <v>711.16506305969938</v>
      </c>
      <c r="AK164" s="220">
        <v>698.04914314549637</v>
      </c>
      <c r="AL164" s="220">
        <v>684.93322323129348</v>
      </c>
      <c r="AM164" s="220">
        <v>671.81730331709059</v>
      </c>
      <c r="AN164" s="220">
        <v>658.70138340288759</v>
      </c>
      <c r="AO164" s="220">
        <v>645.58546348868481</v>
      </c>
      <c r="AP164" s="220">
        <v>632.46954357448169</v>
      </c>
      <c r="AQ164" s="137"/>
      <c r="AR164" s="137"/>
      <c r="AS164" s="137"/>
      <c r="AT164" s="207"/>
      <c r="AU164" s="207"/>
      <c r="AV164" s="207"/>
      <c r="AW164" s="207"/>
      <c r="AZ164" s="207"/>
      <c r="BA164" s="137"/>
      <c r="BB164" s="137"/>
      <c r="BC164" s="137"/>
      <c r="BD164" s="137"/>
      <c r="BE164" s="137"/>
      <c r="BF164" s="137"/>
      <c r="BG164" s="137"/>
      <c r="BH164" s="137"/>
      <c r="BI164" s="137"/>
      <c r="BJ164" s="137"/>
      <c r="BK164" s="137"/>
      <c r="BL164" s="137"/>
      <c r="BM164" s="137"/>
      <c r="BN164" s="137"/>
      <c r="BO164" s="137"/>
      <c r="BP164" s="137"/>
      <c r="BQ164" s="137"/>
      <c r="BR164" s="137"/>
      <c r="BS164" s="137"/>
      <c r="BT164" s="137"/>
      <c r="BU164" s="137"/>
      <c r="BV164" s="137"/>
      <c r="BW164" s="137"/>
      <c r="BX164" s="137"/>
      <c r="BY164" s="137"/>
      <c r="BZ164" s="137"/>
      <c r="CA164" s="137"/>
      <c r="CB164" s="137"/>
      <c r="CC164" s="137"/>
      <c r="CD164" s="137"/>
      <c r="CE164" s="137"/>
      <c r="CF164" s="137"/>
      <c r="CG164" s="137"/>
      <c r="CH164" s="137"/>
      <c r="CI164" s="137"/>
      <c r="CJ164" s="137"/>
      <c r="CK164" s="137"/>
    </row>
    <row r="165" spans="1:89" s="207" customFormat="1" ht="14.25" customHeight="1" thickTop="1" thickBot="1" x14ac:dyDescent="0.75">
      <c r="A165" s="137"/>
      <c r="B165" s="137"/>
      <c r="C165" s="137"/>
      <c r="D165" s="137"/>
      <c r="E165" s="137"/>
      <c r="F165" s="137"/>
      <c r="G165" s="145"/>
      <c r="H165" s="391"/>
      <c r="I165" s="137"/>
      <c r="J165" s="352"/>
      <c r="K165" s="203" t="s">
        <v>1041</v>
      </c>
      <c r="L165" s="203" t="s">
        <v>963</v>
      </c>
      <c r="M165" s="225">
        <v>1290.8062682686857</v>
      </c>
      <c r="N165" s="225">
        <v>1373.1981577326442</v>
      </c>
      <c r="O165" s="225">
        <v>1352.2929183600088</v>
      </c>
      <c r="P165" s="225">
        <v>1331.3876789873734</v>
      </c>
      <c r="Q165" s="225">
        <v>1310.4824396147383</v>
      </c>
      <c r="R165" s="225">
        <v>1289.5772002421029</v>
      </c>
      <c r="S165" s="225">
        <v>1268.6719608694677</v>
      </c>
      <c r="T165" s="225">
        <v>1247.7667214968324</v>
      </c>
      <c r="U165" s="225">
        <v>1226.8614821241972</v>
      </c>
      <c r="V165" s="225">
        <v>1205.9562427515618</v>
      </c>
      <c r="W165" s="225">
        <v>1185.0510033789265</v>
      </c>
      <c r="X165" s="225">
        <v>1164.1457640062911</v>
      </c>
      <c r="Y165" s="225">
        <v>1143.2405246336557</v>
      </c>
      <c r="Z165" s="225">
        <v>1122.3352852610205</v>
      </c>
      <c r="AA165" s="225">
        <v>1101.4300458883845</v>
      </c>
      <c r="AB165" s="225">
        <v>1083.281932314994</v>
      </c>
      <c r="AC165" s="225">
        <v>1065.1338187416036</v>
      </c>
      <c r="AD165" s="225">
        <v>1046.9857051682129</v>
      </c>
      <c r="AE165" s="225">
        <v>1028.8375915948225</v>
      </c>
      <c r="AF165" s="225">
        <v>1010.6894780214318</v>
      </c>
      <c r="AG165" s="225">
        <v>992.54136444804124</v>
      </c>
      <c r="AH165" s="225">
        <v>974.39325087465056</v>
      </c>
      <c r="AI165" s="225">
        <v>956.24513730126012</v>
      </c>
      <c r="AJ165" s="225">
        <v>938.09702372786955</v>
      </c>
      <c r="AK165" s="225">
        <v>919.94891015447888</v>
      </c>
      <c r="AL165" s="225">
        <v>901.80079658108832</v>
      </c>
      <c r="AM165" s="225">
        <v>883.65268300769787</v>
      </c>
      <c r="AN165" s="225">
        <v>865.5045694343072</v>
      </c>
      <c r="AO165" s="225">
        <v>847.35645586091664</v>
      </c>
      <c r="AP165" s="225">
        <v>829.20834228752562</v>
      </c>
      <c r="AQ165" s="137"/>
      <c r="AR165" s="137"/>
      <c r="AS165" s="137"/>
      <c r="AT165" s="137"/>
      <c r="AU165" s="137"/>
      <c r="AV165" s="137"/>
      <c r="AW165" s="137"/>
      <c r="AZ165" s="137"/>
      <c r="BA165" s="137"/>
      <c r="BB165" s="137"/>
      <c r="BC165" s="137"/>
      <c r="BD165" s="137"/>
      <c r="BE165" s="206"/>
      <c r="BF165" s="206"/>
      <c r="BG165" s="206"/>
      <c r="BH165" s="137"/>
      <c r="BI165" s="137"/>
      <c r="BJ165" s="137"/>
      <c r="BK165" s="137"/>
      <c r="BL165" s="137"/>
      <c r="BM165" s="137"/>
      <c r="BN165" s="137"/>
      <c r="BO165" s="137"/>
      <c r="BP165" s="137"/>
      <c r="BQ165" s="137"/>
      <c r="BR165" s="137"/>
      <c r="BS165" s="137"/>
      <c r="BT165" s="137"/>
      <c r="BU165" s="137"/>
      <c r="BV165" s="137"/>
      <c r="BW165" s="137"/>
      <c r="BX165" s="137"/>
      <c r="BY165" s="137"/>
      <c r="BZ165" s="137"/>
      <c r="CA165" s="137"/>
      <c r="CB165" s="137"/>
      <c r="CC165" s="137"/>
      <c r="CD165" s="137"/>
      <c r="CE165" s="137"/>
      <c r="CF165" s="137"/>
      <c r="CG165" s="137"/>
      <c r="CH165" s="137"/>
      <c r="CI165" s="137"/>
      <c r="CJ165" s="137"/>
      <c r="CK165" s="137"/>
    </row>
    <row r="166" spans="1:89" ht="14.25" customHeight="1" thickTop="1" x14ac:dyDescent="0.6">
      <c r="G166" s="145"/>
      <c r="H166" s="391"/>
      <c r="J166" s="352"/>
      <c r="K166" s="201" t="s">
        <v>1042</v>
      </c>
      <c r="L166" s="201" t="s">
        <v>961</v>
      </c>
      <c r="M166" s="219">
        <v>1290.8062682686857</v>
      </c>
      <c r="N166" s="219">
        <v>1373.1981577326442</v>
      </c>
      <c r="O166" s="219">
        <v>1316.2190335666319</v>
      </c>
      <c r="P166" s="219">
        <v>1259.2399094006194</v>
      </c>
      <c r="Q166" s="219">
        <v>1202.2607852346068</v>
      </c>
      <c r="R166" s="219">
        <v>1145.2816610685943</v>
      </c>
      <c r="S166" s="219">
        <v>1088.3025369025818</v>
      </c>
      <c r="T166" s="219">
        <v>1031.3234127365695</v>
      </c>
      <c r="U166" s="219">
        <v>974.34428857055696</v>
      </c>
      <c r="V166" s="219">
        <v>917.36516440454443</v>
      </c>
      <c r="W166" s="219">
        <v>860.38604023853202</v>
      </c>
      <c r="X166" s="219">
        <v>803.40691607251949</v>
      </c>
      <c r="Y166" s="219">
        <v>746.42779190650708</v>
      </c>
      <c r="Z166" s="219">
        <v>689.44866774049456</v>
      </c>
      <c r="AA166" s="219">
        <v>632.46954357448169</v>
      </c>
      <c r="AB166" s="219">
        <v>625.04005636870511</v>
      </c>
      <c r="AC166" s="219">
        <v>617.61056916292853</v>
      </c>
      <c r="AD166" s="219">
        <v>610.18108195715195</v>
      </c>
      <c r="AE166" s="219">
        <v>602.75159475137548</v>
      </c>
      <c r="AF166" s="219">
        <v>595.32210754559878</v>
      </c>
      <c r="AG166" s="219">
        <v>587.89262033982232</v>
      </c>
      <c r="AH166" s="219">
        <v>580.46313313404573</v>
      </c>
      <c r="AI166" s="219">
        <v>573.03364592826892</v>
      </c>
      <c r="AJ166" s="219">
        <v>565.60415872249246</v>
      </c>
      <c r="AK166" s="219">
        <v>558.17467151671576</v>
      </c>
      <c r="AL166" s="219">
        <v>550.74518431093929</v>
      </c>
      <c r="AM166" s="219">
        <v>543.31569710516271</v>
      </c>
      <c r="AN166" s="219">
        <v>535.88620989938613</v>
      </c>
      <c r="AO166" s="219">
        <v>528.45672269360955</v>
      </c>
      <c r="AP166" s="219">
        <v>521.0272354878324</v>
      </c>
    </row>
    <row r="167" spans="1:89" ht="14.25" customHeight="1" x14ac:dyDescent="0.6">
      <c r="G167" s="145"/>
      <c r="H167" s="391"/>
      <c r="J167" s="352"/>
      <c r="K167" s="142" t="s">
        <v>1042</v>
      </c>
      <c r="L167" s="192" t="s">
        <v>962</v>
      </c>
      <c r="M167" s="220">
        <v>1290.8062682686857</v>
      </c>
      <c r="N167" s="220">
        <v>1373.1981577326442</v>
      </c>
      <c r="O167" s="220">
        <v>1331.3527873137889</v>
      </c>
      <c r="P167" s="220">
        <v>1289.5074168949341</v>
      </c>
      <c r="Q167" s="220">
        <v>1247.6620464760786</v>
      </c>
      <c r="R167" s="220">
        <v>1205.8166760572233</v>
      </c>
      <c r="S167" s="220">
        <v>1163.9713056383682</v>
      </c>
      <c r="T167" s="220">
        <v>1122.1259352195129</v>
      </c>
      <c r="U167" s="220">
        <v>1080.2805648006577</v>
      </c>
      <c r="V167" s="220">
        <v>1038.4351943818024</v>
      </c>
      <c r="W167" s="220">
        <v>996.58982396294721</v>
      </c>
      <c r="X167" s="220">
        <v>954.74445354409204</v>
      </c>
      <c r="Y167" s="220">
        <v>912.89908312523676</v>
      </c>
      <c r="Z167" s="220">
        <v>871.05371270638148</v>
      </c>
      <c r="AA167" s="220">
        <v>829.20834228752562</v>
      </c>
      <c r="AB167" s="220">
        <v>816.09242237332262</v>
      </c>
      <c r="AC167" s="220">
        <v>802.97650245911973</v>
      </c>
      <c r="AD167" s="220">
        <v>789.86058254491684</v>
      </c>
      <c r="AE167" s="220">
        <v>776.74466263071395</v>
      </c>
      <c r="AF167" s="220">
        <v>763.62874271651094</v>
      </c>
      <c r="AG167" s="220">
        <v>750.51282280230805</v>
      </c>
      <c r="AH167" s="220">
        <v>737.39690288810516</v>
      </c>
      <c r="AI167" s="220">
        <v>724.28098297390216</v>
      </c>
      <c r="AJ167" s="220">
        <v>711.16506305969938</v>
      </c>
      <c r="AK167" s="220">
        <v>698.04914314549637</v>
      </c>
      <c r="AL167" s="220">
        <v>684.93322323129348</v>
      </c>
      <c r="AM167" s="220">
        <v>671.81730331709059</v>
      </c>
      <c r="AN167" s="220">
        <v>658.70138340288759</v>
      </c>
      <c r="AO167" s="220">
        <v>645.58546348868481</v>
      </c>
      <c r="AP167" s="220">
        <v>632.46954357448169</v>
      </c>
    </row>
    <row r="168" spans="1:89" ht="14.25" customHeight="1" thickBot="1" x14ac:dyDescent="0.75">
      <c r="G168" s="145"/>
      <c r="H168" s="391"/>
      <c r="J168" s="352"/>
      <c r="K168" s="203" t="s">
        <v>1042</v>
      </c>
      <c r="L168" s="203" t="s">
        <v>963</v>
      </c>
      <c r="M168" s="221">
        <v>1290.8062682686857</v>
      </c>
      <c r="N168" s="221">
        <v>1373.1981577326442</v>
      </c>
      <c r="O168" s="221">
        <v>1352.2929183600088</v>
      </c>
      <c r="P168" s="221">
        <v>1331.3876789873734</v>
      </c>
      <c r="Q168" s="221">
        <v>1310.4824396147383</v>
      </c>
      <c r="R168" s="221">
        <v>1289.5772002421029</v>
      </c>
      <c r="S168" s="221">
        <v>1268.6719608694677</v>
      </c>
      <c r="T168" s="221">
        <v>1247.7667214968324</v>
      </c>
      <c r="U168" s="221">
        <v>1226.8614821241972</v>
      </c>
      <c r="V168" s="221">
        <v>1205.9562427515618</v>
      </c>
      <c r="W168" s="221">
        <v>1185.0510033789265</v>
      </c>
      <c r="X168" s="221">
        <v>1164.1457640062911</v>
      </c>
      <c r="Y168" s="221">
        <v>1143.2405246336557</v>
      </c>
      <c r="Z168" s="221">
        <v>1122.3352852610205</v>
      </c>
      <c r="AA168" s="221">
        <v>1101.4300458883845</v>
      </c>
      <c r="AB168" s="221">
        <v>1083.281932314994</v>
      </c>
      <c r="AC168" s="221">
        <v>1065.1338187416036</v>
      </c>
      <c r="AD168" s="221">
        <v>1046.9857051682129</v>
      </c>
      <c r="AE168" s="221">
        <v>1028.8375915948225</v>
      </c>
      <c r="AF168" s="221">
        <v>1010.6894780214318</v>
      </c>
      <c r="AG168" s="221">
        <v>992.54136444804124</v>
      </c>
      <c r="AH168" s="221">
        <v>974.39325087465056</v>
      </c>
      <c r="AI168" s="221">
        <v>956.24513730126012</v>
      </c>
      <c r="AJ168" s="221">
        <v>938.09702372786955</v>
      </c>
      <c r="AK168" s="221">
        <v>919.94891015447888</v>
      </c>
      <c r="AL168" s="221">
        <v>901.80079658108832</v>
      </c>
      <c r="AM168" s="221">
        <v>883.65268300769787</v>
      </c>
      <c r="AN168" s="221">
        <v>865.5045694343072</v>
      </c>
      <c r="AO168" s="221">
        <v>847.35645586091664</v>
      </c>
      <c r="AP168" s="221">
        <v>829.20834228752562</v>
      </c>
    </row>
    <row r="169" spans="1:89" ht="14.25" customHeight="1" thickTop="1" x14ac:dyDescent="0.6">
      <c r="G169" s="145"/>
      <c r="H169" s="391"/>
      <c r="J169" s="352"/>
      <c r="K169" s="201" t="s">
        <v>1043</v>
      </c>
      <c r="L169" s="201" t="s">
        <v>961</v>
      </c>
      <c r="M169" s="222">
        <v>1290.8062682686857</v>
      </c>
      <c r="N169" s="222">
        <v>1373.1981577326442</v>
      </c>
      <c r="O169" s="222">
        <v>1316.2190335666319</v>
      </c>
      <c r="P169" s="222">
        <v>1259.2399094006194</v>
      </c>
      <c r="Q169" s="222">
        <v>1202.2607852346068</v>
      </c>
      <c r="R169" s="222">
        <v>1145.2816610685943</v>
      </c>
      <c r="S169" s="222">
        <v>1088.3025369025818</v>
      </c>
      <c r="T169" s="222">
        <v>1031.3234127365695</v>
      </c>
      <c r="U169" s="222">
        <v>974.34428857055696</v>
      </c>
      <c r="V169" s="222">
        <v>917.36516440454443</v>
      </c>
      <c r="W169" s="222">
        <v>860.38604023853202</v>
      </c>
      <c r="X169" s="222">
        <v>803.40691607251949</v>
      </c>
      <c r="Y169" s="222">
        <v>746.42779190650708</v>
      </c>
      <c r="Z169" s="222">
        <v>689.44866774049456</v>
      </c>
      <c r="AA169" s="222">
        <v>632.46954357448169</v>
      </c>
      <c r="AB169" s="222">
        <v>625.04005636870511</v>
      </c>
      <c r="AC169" s="222">
        <v>617.61056916292853</v>
      </c>
      <c r="AD169" s="222">
        <v>610.18108195715195</v>
      </c>
      <c r="AE169" s="222">
        <v>602.75159475137548</v>
      </c>
      <c r="AF169" s="222">
        <v>595.32210754559878</v>
      </c>
      <c r="AG169" s="222">
        <v>587.89262033982232</v>
      </c>
      <c r="AH169" s="222">
        <v>580.46313313404573</v>
      </c>
      <c r="AI169" s="222">
        <v>573.03364592826892</v>
      </c>
      <c r="AJ169" s="222">
        <v>565.60415872249246</v>
      </c>
      <c r="AK169" s="222">
        <v>558.17467151671576</v>
      </c>
      <c r="AL169" s="222">
        <v>550.74518431093929</v>
      </c>
      <c r="AM169" s="222">
        <v>543.31569710516271</v>
      </c>
      <c r="AN169" s="222">
        <v>535.88620989938613</v>
      </c>
      <c r="AO169" s="222">
        <v>528.45672269360955</v>
      </c>
      <c r="AP169" s="222">
        <v>521.0272354878324</v>
      </c>
    </row>
    <row r="170" spans="1:89" ht="14.25" customHeight="1" x14ac:dyDescent="0.6">
      <c r="G170" s="145"/>
      <c r="H170" s="391"/>
      <c r="J170" s="352"/>
      <c r="K170" s="142" t="s">
        <v>1043</v>
      </c>
      <c r="L170" s="192" t="s">
        <v>962</v>
      </c>
      <c r="M170" s="220">
        <v>1290.8062682686857</v>
      </c>
      <c r="N170" s="220">
        <v>1373.1981577326442</v>
      </c>
      <c r="O170" s="220">
        <v>1331.3527873137889</v>
      </c>
      <c r="P170" s="220">
        <v>1289.5074168949341</v>
      </c>
      <c r="Q170" s="220">
        <v>1247.6620464760786</v>
      </c>
      <c r="R170" s="220">
        <v>1205.8166760572233</v>
      </c>
      <c r="S170" s="220">
        <v>1163.9713056383682</v>
      </c>
      <c r="T170" s="220">
        <v>1122.1259352195129</v>
      </c>
      <c r="U170" s="220">
        <v>1080.2805648006577</v>
      </c>
      <c r="V170" s="220">
        <v>1038.4351943818024</v>
      </c>
      <c r="W170" s="220">
        <v>996.58982396294721</v>
      </c>
      <c r="X170" s="220">
        <v>954.74445354409204</v>
      </c>
      <c r="Y170" s="220">
        <v>912.89908312523676</v>
      </c>
      <c r="Z170" s="220">
        <v>871.05371270638148</v>
      </c>
      <c r="AA170" s="220">
        <v>829.20834228752562</v>
      </c>
      <c r="AB170" s="220">
        <v>816.09242237332262</v>
      </c>
      <c r="AC170" s="220">
        <v>802.97650245911973</v>
      </c>
      <c r="AD170" s="220">
        <v>789.86058254491684</v>
      </c>
      <c r="AE170" s="220">
        <v>776.74466263071395</v>
      </c>
      <c r="AF170" s="220">
        <v>763.62874271651094</v>
      </c>
      <c r="AG170" s="220">
        <v>750.51282280230805</v>
      </c>
      <c r="AH170" s="220">
        <v>737.39690288810516</v>
      </c>
      <c r="AI170" s="220">
        <v>724.28098297390216</v>
      </c>
      <c r="AJ170" s="220">
        <v>711.16506305969938</v>
      </c>
      <c r="AK170" s="220">
        <v>698.04914314549637</v>
      </c>
      <c r="AL170" s="220">
        <v>684.93322323129348</v>
      </c>
      <c r="AM170" s="220">
        <v>671.81730331709059</v>
      </c>
      <c r="AN170" s="220">
        <v>658.70138340288759</v>
      </c>
      <c r="AO170" s="220">
        <v>645.58546348868481</v>
      </c>
      <c r="AP170" s="220">
        <v>632.46954357448169</v>
      </c>
    </row>
    <row r="171" spans="1:89" ht="13.5" customHeight="1" thickBot="1" x14ac:dyDescent="0.75">
      <c r="G171" s="145"/>
      <c r="H171" s="391"/>
      <c r="J171" s="352"/>
      <c r="K171" s="203" t="s">
        <v>1043</v>
      </c>
      <c r="L171" s="203" t="s">
        <v>963</v>
      </c>
      <c r="M171" s="221">
        <v>1290.8062682686857</v>
      </c>
      <c r="N171" s="221">
        <v>1373.1981577326442</v>
      </c>
      <c r="O171" s="221">
        <v>1352.2929183600088</v>
      </c>
      <c r="P171" s="221">
        <v>1331.3876789873734</v>
      </c>
      <c r="Q171" s="221">
        <v>1310.4824396147383</v>
      </c>
      <c r="R171" s="221">
        <v>1289.5772002421029</v>
      </c>
      <c r="S171" s="221">
        <v>1268.6719608694677</v>
      </c>
      <c r="T171" s="221">
        <v>1247.7667214968324</v>
      </c>
      <c r="U171" s="221">
        <v>1226.8614821241972</v>
      </c>
      <c r="V171" s="221">
        <v>1205.9562427515618</v>
      </c>
      <c r="W171" s="221">
        <v>1185.0510033789265</v>
      </c>
      <c r="X171" s="221">
        <v>1164.1457640062911</v>
      </c>
      <c r="Y171" s="221">
        <v>1143.2405246336557</v>
      </c>
      <c r="Z171" s="221">
        <v>1122.3352852610205</v>
      </c>
      <c r="AA171" s="221">
        <v>1101.4300458883845</v>
      </c>
      <c r="AB171" s="221">
        <v>1083.281932314994</v>
      </c>
      <c r="AC171" s="221">
        <v>1065.1338187416036</v>
      </c>
      <c r="AD171" s="221">
        <v>1046.9857051682129</v>
      </c>
      <c r="AE171" s="221">
        <v>1028.8375915948225</v>
      </c>
      <c r="AF171" s="221">
        <v>1010.6894780214318</v>
      </c>
      <c r="AG171" s="221">
        <v>992.54136444804124</v>
      </c>
      <c r="AH171" s="221">
        <v>974.39325087465056</v>
      </c>
      <c r="AI171" s="221">
        <v>956.24513730126012</v>
      </c>
      <c r="AJ171" s="221">
        <v>938.09702372786955</v>
      </c>
      <c r="AK171" s="221">
        <v>919.94891015447888</v>
      </c>
      <c r="AL171" s="221">
        <v>901.80079658108832</v>
      </c>
      <c r="AM171" s="221">
        <v>883.65268300769787</v>
      </c>
      <c r="AN171" s="221">
        <v>865.5045694343072</v>
      </c>
      <c r="AO171" s="221">
        <v>847.35645586091664</v>
      </c>
      <c r="AP171" s="221">
        <v>829.20834228752562</v>
      </c>
      <c r="AR171" s="206"/>
      <c r="AS171" s="206"/>
    </row>
    <row r="172" spans="1:89" ht="13.5" customHeight="1" thickTop="1" thickBot="1" x14ac:dyDescent="0.75">
      <c r="G172" s="145"/>
      <c r="H172" s="391"/>
      <c r="J172" s="352"/>
      <c r="K172" s="201" t="s">
        <v>1044</v>
      </c>
      <c r="L172" s="201" t="s">
        <v>961</v>
      </c>
      <c r="M172" s="222">
        <v>1290.8062682686857</v>
      </c>
      <c r="N172" s="222">
        <v>1373.1981577326442</v>
      </c>
      <c r="O172" s="222">
        <v>1316.2190335666319</v>
      </c>
      <c r="P172" s="222">
        <v>1259.2399094006194</v>
      </c>
      <c r="Q172" s="222">
        <v>1202.2607852346068</v>
      </c>
      <c r="R172" s="222">
        <v>1145.2816610685943</v>
      </c>
      <c r="S172" s="222">
        <v>1088.3025369025818</v>
      </c>
      <c r="T172" s="222">
        <v>1031.3234127365695</v>
      </c>
      <c r="U172" s="222">
        <v>974.34428857055696</v>
      </c>
      <c r="V172" s="222">
        <v>917.36516440454443</v>
      </c>
      <c r="W172" s="222">
        <v>860.38604023853202</v>
      </c>
      <c r="X172" s="222">
        <v>803.40691607251949</v>
      </c>
      <c r="Y172" s="222">
        <v>746.42779190650708</v>
      </c>
      <c r="Z172" s="222">
        <v>689.44866774049456</v>
      </c>
      <c r="AA172" s="222">
        <v>632.46954357448169</v>
      </c>
      <c r="AB172" s="222">
        <v>625.04005636870511</v>
      </c>
      <c r="AC172" s="222">
        <v>617.61056916292853</v>
      </c>
      <c r="AD172" s="222">
        <v>610.18108195715195</v>
      </c>
      <c r="AE172" s="222">
        <v>602.75159475137548</v>
      </c>
      <c r="AF172" s="222">
        <v>595.32210754559878</v>
      </c>
      <c r="AG172" s="222">
        <v>587.89262033982232</v>
      </c>
      <c r="AH172" s="222">
        <v>580.46313313404573</v>
      </c>
      <c r="AI172" s="222">
        <v>573.03364592826892</v>
      </c>
      <c r="AJ172" s="222">
        <v>565.60415872249246</v>
      </c>
      <c r="AK172" s="222">
        <v>558.17467151671576</v>
      </c>
      <c r="AL172" s="222">
        <v>550.74518431093929</v>
      </c>
      <c r="AM172" s="222">
        <v>543.31569710516271</v>
      </c>
      <c r="AN172" s="222">
        <v>535.88620989938613</v>
      </c>
      <c r="AO172" s="222">
        <v>528.45672269360955</v>
      </c>
      <c r="AP172" s="222">
        <v>521.0272354878324</v>
      </c>
      <c r="AT172" s="206"/>
      <c r="AU172" s="206"/>
      <c r="AV172" s="206"/>
      <c r="AW172" s="206"/>
      <c r="AZ172" s="206"/>
    </row>
    <row r="173" spans="1:89" s="206" customFormat="1" ht="14.25" customHeight="1" thickTop="1" thickBot="1" x14ac:dyDescent="0.75">
      <c r="A173" s="137"/>
      <c r="B173" s="137"/>
      <c r="C173" s="137"/>
      <c r="D173" s="137"/>
      <c r="E173" s="137"/>
      <c r="F173" s="137"/>
      <c r="G173" s="145"/>
      <c r="H173" s="391"/>
      <c r="I173" s="137"/>
      <c r="J173" s="352"/>
      <c r="K173" s="142" t="s">
        <v>1044</v>
      </c>
      <c r="L173" s="192" t="s">
        <v>962</v>
      </c>
      <c r="M173" s="220">
        <v>1290.8062682686857</v>
      </c>
      <c r="N173" s="220">
        <v>1373.1981577326442</v>
      </c>
      <c r="O173" s="220">
        <v>1331.3527873137889</v>
      </c>
      <c r="P173" s="220">
        <v>1289.5074168949341</v>
      </c>
      <c r="Q173" s="220">
        <v>1247.6620464760786</v>
      </c>
      <c r="R173" s="220">
        <v>1205.8166760572233</v>
      </c>
      <c r="S173" s="220">
        <v>1163.9713056383682</v>
      </c>
      <c r="T173" s="220">
        <v>1122.1259352195129</v>
      </c>
      <c r="U173" s="220">
        <v>1080.2805648006577</v>
      </c>
      <c r="V173" s="220">
        <v>1038.4351943818024</v>
      </c>
      <c r="W173" s="220">
        <v>996.58982396294721</v>
      </c>
      <c r="X173" s="220">
        <v>954.74445354409204</v>
      </c>
      <c r="Y173" s="220">
        <v>912.89908312523676</v>
      </c>
      <c r="Z173" s="220">
        <v>871.05371270638148</v>
      </c>
      <c r="AA173" s="220">
        <v>829.20834228752562</v>
      </c>
      <c r="AB173" s="220">
        <v>816.09242237332262</v>
      </c>
      <c r="AC173" s="220">
        <v>802.97650245911973</v>
      </c>
      <c r="AD173" s="220">
        <v>789.86058254491684</v>
      </c>
      <c r="AE173" s="220">
        <v>776.74466263071395</v>
      </c>
      <c r="AF173" s="220">
        <v>763.62874271651094</v>
      </c>
      <c r="AG173" s="220">
        <v>750.51282280230805</v>
      </c>
      <c r="AH173" s="220">
        <v>737.39690288810516</v>
      </c>
      <c r="AI173" s="220">
        <v>724.28098297390216</v>
      </c>
      <c r="AJ173" s="220">
        <v>711.16506305969938</v>
      </c>
      <c r="AK173" s="220">
        <v>698.04914314549637</v>
      </c>
      <c r="AL173" s="220">
        <v>684.93322323129348</v>
      </c>
      <c r="AM173" s="220">
        <v>671.81730331709059</v>
      </c>
      <c r="AN173" s="220">
        <v>658.70138340288759</v>
      </c>
      <c r="AO173" s="220">
        <v>645.58546348868481</v>
      </c>
      <c r="AP173" s="220">
        <v>632.46954357448169</v>
      </c>
      <c r="AQ173" s="137"/>
      <c r="AR173" s="137"/>
      <c r="AS173" s="137"/>
      <c r="AT173" s="207"/>
      <c r="AU173" s="207"/>
      <c r="AV173" s="207"/>
      <c r="AW173" s="207"/>
      <c r="AZ173" s="207"/>
      <c r="BA173" s="137"/>
      <c r="BB173" s="137"/>
      <c r="BC173" s="137"/>
      <c r="BD173" s="137"/>
      <c r="BE173" s="137"/>
      <c r="BF173" s="137"/>
      <c r="BG173" s="137"/>
      <c r="BH173" s="137"/>
      <c r="BI173" s="137"/>
      <c r="BJ173" s="137"/>
      <c r="BK173" s="137"/>
      <c r="BL173" s="137"/>
      <c r="BM173" s="137"/>
      <c r="BN173" s="137"/>
      <c r="BO173" s="137"/>
      <c r="BP173" s="137"/>
      <c r="BQ173" s="137"/>
      <c r="BR173" s="137"/>
      <c r="BS173" s="137"/>
      <c r="BT173" s="137"/>
      <c r="BU173" s="137"/>
      <c r="BV173" s="137"/>
      <c r="BW173" s="137"/>
      <c r="BX173" s="137"/>
      <c r="BY173" s="137"/>
      <c r="BZ173" s="137"/>
      <c r="CA173" s="137"/>
      <c r="CB173" s="137"/>
      <c r="CC173" s="137"/>
      <c r="CD173" s="137"/>
      <c r="CE173" s="137"/>
      <c r="CF173" s="137"/>
      <c r="CG173" s="137"/>
      <c r="CH173" s="137"/>
      <c r="CI173" s="137"/>
      <c r="CJ173" s="137"/>
      <c r="CK173" s="137"/>
    </row>
    <row r="174" spans="1:89" s="207" customFormat="1" ht="14.25" customHeight="1" thickTop="1" thickBot="1" x14ac:dyDescent="0.75">
      <c r="A174" s="137"/>
      <c r="B174" s="137"/>
      <c r="C174" s="137"/>
      <c r="D174" s="137"/>
      <c r="E174" s="137"/>
      <c r="F174" s="137"/>
      <c r="G174" s="145"/>
      <c r="H174" s="391"/>
      <c r="I174" s="137"/>
      <c r="J174" s="352"/>
      <c r="K174" s="203" t="s">
        <v>1044</v>
      </c>
      <c r="L174" s="203" t="s">
        <v>963</v>
      </c>
      <c r="M174" s="225">
        <v>1290.8062682686857</v>
      </c>
      <c r="N174" s="225">
        <v>1373.1981577326442</v>
      </c>
      <c r="O174" s="225">
        <v>1352.2929183600088</v>
      </c>
      <c r="P174" s="225">
        <v>1331.3876789873734</v>
      </c>
      <c r="Q174" s="225">
        <v>1310.4824396147383</v>
      </c>
      <c r="R174" s="225">
        <v>1289.5772002421029</v>
      </c>
      <c r="S174" s="225">
        <v>1268.6719608694677</v>
      </c>
      <c r="T174" s="225">
        <v>1247.7667214968324</v>
      </c>
      <c r="U174" s="225">
        <v>1226.8614821241972</v>
      </c>
      <c r="V174" s="225">
        <v>1205.9562427515618</v>
      </c>
      <c r="W174" s="225">
        <v>1185.0510033789265</v>
      </c>
      <c r="X174" s="225">
        <v>1164.1457640062911</v>
      </c>
      <c r="Y174" s="225">
        <v>1143.2405246336557</v>
      </c>
      <c r="Z174" s="225">
        <v>1122.3352852610205</v>
      </c>
      <c r="AA174" s="225">
        <v>1101.4300458883845</v>
      </c>
      <c r="AB174" s="225">
        <v>1083.281932314994</v>
      </c>
      <c r="AC174" s="225">
        <v>1065.1338187416036</v>
      </c>
      <c r="AD174" s="225">
        <v>1046.9857051682129</v>
      </c>
      <c r="AE174" s="225">
        <v>1028.8375915948225</v>
      </c>
      <c r="AF174" s="225">
        <v>1010.6894780214318</v>
      </c>
      <c r="AG174" s="225">
        <v>992.54136444804124</v>
      </c>
      <c r="AH174" s="225">
        <v>974.39325087465056</v>
      </c>
      <c r="AI174" s="225">
        <v>956.24513730126012</v>
      </c>
      <c r="AJ174" s="225">
        <v>938.09702372786955</v>
      </c>
      <c r="AK174" s="225">
        <v>919.94891015447888</v>
      </c>
      <c r="AL174" s="225">
        <v>901.80079658108832</v>
      </c>
      <c r="AM174" s="225">
        <v>883.65268300769787</v>
      </c>
      <c r="AN174" s="225">
        <v>865.5045694343072</v>
      </c>
      <c r="AO174" s="225">
        <v>847.35645586091664</v>
      </c>
      <c r="AP174" s="225">
        <v>829.20834228752562</v>
      </c>
      <c r="AQ174" s="137"/>
      <c r="AR174" s="137"/>
      <c r="AS174" s="137"/>
      <c r="AT174" s="137"/>
      <c r="AU174" s="137"/>
      <c r="AV174" s="137"/>
      <c r="AW174" s="137"/>
      <c r="AZ174" s="137"/>
      <c r="BA174" s="137"/>
      <c r="BB174" s="137"/>
      <c r="BC174" s="137"/>
      <c r="BD174" s="137"/>
      <c r="BE174" s="206"/>
      <c r="BF174" s="206"/>
      <c r="BG174" s="206"/>
      <c r="BH174" s="137"/>
      <c r="BI174" s="137"/>
      <c r="BJ174" s="137"/>
      <c r="BK174" s="137"/>
      <c r="BL174" s="137"/>
      <c r="BM174" s="137"/>
      <c r="BN174" s="137"/>
      <c r="BO174" s="137"/>
      <c r="BP174" s="137"/>
      <c r="BQ174" s="137"/>
      <c r="BR174" s="137"/>
      <c r="BS174" s="137"/>
      <c r="BT174" s="137"/>
      <c r="BU174" s="137"/>
      <c r="BV174" s="137"/>
      <c r="BW174" s="137"/>
      <c r="BX174" s="137"/>
      <c r="BY174" s="137"/>
      <c r="BZ174" s="137"/>
      <c r="CA174" s="137"/>
      <c r="CB174" s="137"/>
      <c r="CC174" s="137"/>
      <c r="CD174" s="137"/>
      <c r="CE174" s="137"/>
      <c r="CF174" s="137"/>
      <c r="CG174" s="137"/>
      <c r="CH174" s="137"/>
      <c r="CI174" s="137"/>
      <c r="CJ174" s="137"/>
      <c r="CK174" s="137"/>
    </row>
    <row r="175" spans="1:89" ht="13.5" customHeight="1" thickTop="1" thickBot="1" x14ac:dyDescent="0.75">
      <c r="G175" s="145"/>
      <c r="H175" s="391"/>
      <c r="J175" s="352"/>
      <c r="K175" s="201" t="s">
        <v>1045</v>
      </c>
      <c r="L175" s="201" t="s">
        <v>961</v>
      </c>
      <c r="M175" s="222">
        <v>1290.8062682686857</v>
      </c>
      <c r="N175" s="222">
        <v>1373.1981577326442</v>
      </c>
      <c r="O175" s="222">
        <v>1316.2190335666319</v>
      </c>
      <c r="P175" s="222">
        <v>1259.2399094006194</v>
      </c>
      <c r="Q175" s="222">
        <v>1202.2607852346068</v>
      </c>
      <c r="R175" s="222">
        <v>1145.2816610685943</v>
      </c>
      <c r="S175" s="222">
        <v>1088.3025369025818</v>
      </c>
      <c r="T175" s="222">
        <v>1031.3234127365695</v>
      </c>
      <c r="U175" s="222">
        <v>974.34428857055696</v>
      </c>
      <c r="V175" s="222">
        <v>917.36516440454443</v>
      </c>
      <c r="W175" s="222">
        <v>860.38604023853202</v>
      </c>
      <c r="X175" s="222">
        <v>803.40691607251949</v>
      </c>
      <c r="Y175" s="222">
        <v>746.42779190650708</v>
      </c>
      <c r="Z175" s="222">
        <v>689.44866774049456</v>
      </c>
      <c r="AA175" s="222">
        <v>632.46954357448169</v>
      </c>
      <c r="AB175" s="222">
        <v>625.04005636870511</v>
      </c>
      <c r="AC175" s="222">
        <v>617.61056916292853</v>
      </c>
      <c r="AD175" s="222">
        <v>610.18108195715195</v>
      </c>
      <c r="AE175" s="222">
        <v>602.75159475137548</v>
      </c>
      <c r="AF175" s="222">
        <v>595.32210754559878</v>
      </c>
      <c r="AG175" s="222">
        <v>587.89262033982232</v>
      </c>
      <c r="AH175" s="222">
        <v>580.46313313404573</v>
      </c>
      <c r="AI175" s="222">
        <v>573.03364592826892</v>
      </c>
      <c r="AJ175" s="222">
        <v>565.60415872249246</v>
      </c>
      <c r="AK175" s="222">
        <v>558.17467151671576</v>
      </c>
      <c r="AL175" s="222">
        <v>550.74518431093929</v>
      </c>
      <c r="AM175" s="222">
        <v>543.31569710516271</v>
      </c>
      <c r="AN175" s="222">
        <v>535.88620989938613</v>
      </c>
      <c r="AO175" s="222">
        <v>528.45672269360955</v>
      </c>
      <c r="AP175" s="222">
        <v>521.0272354878324</v>
      </c>
      <c r="AT175" s="206"/>
      <c r="AU175" s="206"/>
      <c r="AV175" s="206"/>
      <c r="AW175" s="206"/>
      <c r="AZ175" s="206"/>
    </row>
    <row r="176" spans="1:89" s="206" customFormat="1" ht="14.25" customHeight="1" thickTop="1" thickBot="1" x14ac:dyDescent="0.75">
      <c r="A176" s="137"/>
      <c r="B176" s="137"/>
      <c r="C176" s="137"/>
      <c r="D176" s="137"/>
      <c r="E176" s="137"/>
      <c r="F176" s="137"/>
      <c r="G176" s="145"/>
      <c r="H176" s="391"/>
      <c r="I176" s="137"/>
      <c r="J176" s="352"/>
      <c r="K176" s="142" t="s">
        <v>1045</v>
      </c>
      <c r="L176" s="192" t="s">
        <v>962</v>
      </c>
      <c r="M176" s="220">
        <v>1290.8062682686857</v>
      </c>
      <c r="N176" s="220">
        <v>1373.1981577326442</v>
      </c>
      <c r="O176" s="220">
        <v>1331.3527873137889</v>
      </c>
      <c r="P176" s="220">
        <v>1289.5074168949341</v>
      </c>
      <c r="Q176" s="220">
        <v>1247.6620464760786</v>
      </c>
      <c r="R176" s="220">
        <v>1205.8166760572233</v>
      </c>
      <c r="S176" s="220">
        <v>1163.9713056383682</v>
      </c>
      <c r="T176" s="220">
        <v>1122.1259352195129</v>
      </c>
      <c r="U176" s="220">
        <v>1080.2805648006577</v>
      </c>
      <c r="V176" s="220">
        <v>1038.4351943818024</v>
      </c>
      <c r="W176" s="220">
        <v>996.58982396294721</v>
      </c>
      <c r="X176" s="220">
        <v>954.74445354409204</v>
      </c>
      <c r="Y176" s="220">
        <v>912.89908312523676</v>
      </c>
      <c r="Z176" s="220">
        <v>871.05371270638148</v>
      </c>
      <c r="AA176" s="220">
        <v>829.20834228752562</v>
      </c>
      <c r="AB176" s="220">
        <v>816.09242237332262</v>
      </c>
      <c r="AC176" s="220">
        <v>802.97650245911973</v>
      </c>
      <c r="AD176" s="220">
        <v>789.86058254491684</v>
      </c>
      <c r="AE176" s="220">
        <v>776.74466263071395</v>
      </c>
      <c r="AF176" s="220">
        <v>763.62874271651094</v>
      </c>
      <c r="AG176" s="220">
        <v>750.51282280230805</v>
      </c>
      <c r="AH176" s="220">
        <v>737.39690288810516</v>
      </c>
      <c r="AI176" s="220">
        <v>724.28098297390216</v>
      </c>
      <c r="AJ176" s="220">
        <v>711.16506305969938</v>
      </c>
      <c r="AK176" s="220">
        <v>698.04914314549637</v>
      </c>
      <c r="AL176" s="220">
        <v>684.93322323129348</v>
      </c>
      <c r="AM176" s="220">
        <v>671.81730331709059</v>
      </c>
      <c r="AN176" s="220">
        <v>658.70138340288759</v>
      </c>
      <c r="AO176" s="220">
        <v>645.58546348868481</v>
      </c>
      <c r="AP176" s="220">
        <v>632.46954357448169</v>
      </c>
      <c r="AQ176" s="137"/>
      <c r="AR176" s="137"/>
      <c r="AS176" s="137"/>
      <c r="AT176" s="207"/>
      <c r="AU176" s="207"/>
      <c r="AV176" s="207"/>
      <c r="AW176" s="207"/>
      <c r="AZ176" s="207"/>
      <c r="BA176" s="137"/>
      <c r="BB176" s="137"/>
      <c r="BC176" s="137"/>
      <c r="BD176" s="137"/>
      <c r="BE176" s="137"/>
      <c r="BF176" s="137"/>
      <c r="BG176" s="137"/>
      <c r="BH176" s="137"/>
      <c r="BI176" s="137"/>
      <c r="BJ176" s="137"/>
      <c r="BK176" s="137"/>
      <c r="BL176" s="137"/>
      <c r="BM176" s="137"/>
      <c r="BN176" s="137"/>
      <c r="BO176" s="137"/>
      <c r="BP176" s="137"/>
      <c r="BQ176" s="137"/>
      <c r="BR176" s="137"/>
      <c r="BS176" s="137"/>
      <c r="BT176" s="137"/>
      <c r="BU176" s="137"/>
      <c r="BV176" s="137"/>
      <c r="BW176" s="137"/>
      <c r="BX176" s="137"/>
      <c r="BY176" s="137"/>
      <c r="BZ176" s="137"/>
      <c r="CA176" s="137"/>
      <c r="CB176" s="137"/>
      <c r="CC176" s="137"/>
      <c r="CD176" s="137"/>
      <c r="CE176" s="137"/>
      <c r="CF176" s="137"/>
      <c r="CG176" s="137"/>
      <c r="CH176" s="137"/>
      <c r="CI176" s="137"/>
      <c r="CJ176" s="137"/>
      <c r="CK176" s="137"/>
    </row>
    <row r="177" spans="1:89" s="207" customFormat="1" ht="14.25" customHeight="1" thickTop="1" thickBot="1" x14ac:dyDescent="0.75">
      <c r="A177" s="137"/>
      <c r="B177" s="137"/>
      <c r="C177" s="137"/>
      <c r="D177" s="137"/>
      <c r="E177" s="137"/>
      <c r="F177" s="137"/>
      <c r="G177" s="145"/>
      <c r="H177" s="391"/>
      <c r="I177" s="137"/>
      <c r="J177" s="352"/>
      <c r="K177" s="203" t="s">
        <v>1045</v>
      </c>
      <c r="L177" s="203" t="s">
        <v>963</v>
      </c>
      <c r="M177" s="225">
        <v>1290.8062682686857</v>
      </c>
      <c r="N177" s="225">
        <v>1373.1981577326442</v>
      </c>
      <c r="O177" s="225">
        <v>1352.2929183600088</v>
      </c>
      <c r="P177" s="225">
        <v>1331.3876789873734</v>
      </c>
      <c r="Q177" s="225">
        <v>1310.4824396147383</v>
      </c>
      <c r="R177" s="225">
        <v>1289.5772002421029</v>
      </c>
      <c r="S177" s="225">
        <v>1268.6719608694677</v>
      </c>
      <c r="T177" s="225">
        <v>1247.7667214968324</v>
      </c>
      <c r="U177" s="225">
        <v>1226.8614821241972</v>
      </c>
      <c r="V177" s="225">
        <v>1205.9562427515618</v>
      </c>
      <c r="W177" s="225">
        <v>1185.0510033789265</v>
      </c>
      <c r="X177" s="225">
        <v>1164.1457640062911</v>
      </c>
      <c r="Y177" s="225">
        <v>1143.2405246336557</v>
      </c>
      <c r="Z177" s="225">
        <v>1122.3352852610205</v>
      </c>
      <c r="AA177" s="225">
        <v>1101.4300458883845</v>
      </c>
      <c r="AB177" s="225">
        <v>1083.281932314994</v>
      </c>
      <c r="AC177" s="225">
        <v>1065.1338187416036</v>
      </c>
      <c r="AD177" s="225">
        <v>1046.9857051682129</v>
      </c>
      <c r="AE177" s="225">
        <v>1028.8375915948225</v>
      </c>
      <c r="AF177" s="225">
        <v>1010.6894780214318</v>
      </c>
      <c r="AG177" s="225">
        <v>992.54136444804124</v>
      </c>
      <c r="AH177" s="225">
        <v>974.39325087465056</v>
      </c>
      <c r="AI177" s="225">
        <v>956.24513730126012</v>
      </c>
      <c r="AJ177" s="225">
        <v>938.09702372786955</v>
      </c>
      <c r="AK177" s="225">
        <v>919.94891015447888</v>
      </c>
      <c r="AL177" s="225">
        <v>901.80079658108832</v>
      </c>
      <c r="AM177" s="225">
        <v>883.65268300769787</v>
      </c>
      <c r="AN177" s="225">
        <v>865.5045694343072</v>
      </c>
      <c r="AO177" s="225">
        <v>847.35645586091664</v>
      </c>
      <c r="AP177" s="225">
        <v>829.20834228752562</v>
      </c>
      <c r="AQ177" s="137"/>
      <c r="AR177" s="137"/>
      <c r="AS177" s="137"/>
      <c r="AT177" s="137"/>
      <c r="AU177" s="137"/>
      <c r="AV177" s="137"/>
      <c r="AW177" s="137"/>
      <c r="AZ177" s="137"/>
      <c r="BA177" s="137"/>
      <c r="BB177" s="137"/>
      <c r="BC177" s="137"/>
      <c r="BD177" s="137"/>
      <c r="BE177" s="206"/>
      <c r="BF177" s="206"/>
      <c r="BG177" s="206"/>
      <c r="BH177" s="137"/>
      <c r="BI177" s="137"/>
      <c r="BJ177" s="137"/>
      <c r="BK177" s="137"/>
      <c r="BL177" s="137"/>
      <c r="BM177" s="137"/>
      <c r="BN177" s="137"/>
      <c r="BO177" s="137"/>
      <c r="BP177" s="137"/>
      <c r="BQ177" s="137"/>
      <c r="BR177" s="137"/>
      <c r="BS177" s="137"/>
      <c r="BT177" s="137"/>
      <c r="BU177" s="137"/>
      <c r="BV177" s="137"/>
      <c r="BW177" s="137"/>
      <c r="BX177" s="137"/>
      <c r="BY177" s="137"/>
      <c r="BZ177" s="137"/>
      <c r="CA177" s="137"/>
      <c r="CB177" s="137"/>
      <c r="CC177" s="137"/>
      <c r="CD177" s="137"/>
      <c r="CE177" s="137"/>
      <c r="CF177" s="137"/>
      <c r="CG177" s="137"/>
      <c r="CH177" s="137"/>
      <c r="CI177" s="137"/>
      <c r="CJ177" s="137"/>
      <c r="CK177" s="137"/>
    </row>
    <row r="178" spans="1:89" ht="13.5" customHeight="1" thickTop="1" thickBot="1" x14ac:dyDescent="0.75">
      <c r="G178" s="145"/>
      <c r="H178" s="391"/>
      <c r="J178" s="352"/>
      <c r="K178" s="201" t="s">
        <v>1046</v>
      </c>
      <c r="L178" s="201" t="s">
        <v>961</v>
      </c>
      <c r="M178" s="222">
        <v>1290.8062682686857</v>
      </c>
      <c r="N178" s="222">
        <v>1373.1981577326442</v>
      </c>
      <c r="O178" s="222">
        <v>1316.2190335666319</v>
      </c>
      <c r="P178" s="222">
        <v>1259.2399094006194</v>
      </c>
      <c r="Q178" s="222">
        <v>1202.2607852346068</v>
      </c>
      <c r="R178" s="222">
        <v>1145.2816610685943</v>
      </c>
      <c r="S178" s="222">
        <v>1088.3025369025818</v>
      </c>
      <c r="T178" s="222">
        <v>1031.3234127365695</v>
      </c>
      <c r="U178" s="222">
        <v>974.34428857055696</v>
      </c>
      <c r="V178" s="222">
        <v>917.36516440454443</v>
      </c>
      <c r="W178" s="222">
        <v>860.38604023853202</v>
      </c>
      <c r="X178" s="222">
        <v>803.40691607251949</v>
      </c>
      <c r="Y178" s="222">
        <v>746.42779190650708</v>
      </c>
      <c r="Z178" s="222">
        <v>689.44866774049456</v>
      </c>
      <c r="AA178" s="222">
        <v>632.46954357448169</v>
      </c>
      <c r="AB178" s="222">
        <v>625.04005636870511</v>
      </c>
      <c r="AC178" s="222">
        <v>617.61056916292853</v>
      </c>
      <c r="AD178" s="222">
        <v>610.18108195715195</v>
      </c>
      <c r="AE178" s="222">
        <v>602.75159475137548</v>
      </c>
      <c r="AF178" s="222">
        <v>595.32210754559878</v>
      </c>
      <c r="AG178" s="222">
        <v>587.89262033982232</v>
      </c>
      <c r="AH178" s="222">
        <v>580.46313313404573</v>
      </c>
      <c r="AI178" s="222">
        <v>573.03364592826892</v>
      </c>
      <c r="AJ178" s="222">
        <v>565.60415872249246</v>
      </c>
      <c r="AK178" s="222">
        <v>558.17467151671576</v>
      </c>
      <c r="AL178" s="222">
        <v>550.74518431093929</v>
      </c>
      <c r="AM178" s="222">
        <v>543.31569710516271</v>
      </c>
      <c r="AN178" s="222">
        <v>535.88620989938613</v>
      </c>
      <c r="AO178" s="222">
        <v>528.45672269360955</v>
      </c>
      <c r="AP178" s="222">
        <v>521.0272354878324</v>
      </c>
      <c r="AT178" s="206"/>
      <c r="AU178" s="206"/>
      <c r="AV178" s="206"/>
      <c r="AW178" s="206"/>
      <c r="AZ178" s="206"/>
    </row>
    <row r="179" spans="1:89" s="206" customFormat="1" ht="14.25" customHeight="1" thickTop="1" thickBot="1" x14ac:dyDescent="0.75">
      <c r="A179" s="137"/>
      <c r="B179" s="137"/>
      <c r="C179" s="137"/>
      <c r="D179" s="137"/>
      <c r="E179" s="137"/>
      <c r="F179" s="137"/>
      <c r="G179" s="145"/>
      <c r="H179" s="391"/>
      <c r="I179" s="137"/>
      <c r="J179" s="352"/>
      <c r="K179" s="142" t="s">
        <v>1046</v>
      </c>
      <c r="L179" s="192" t="s">
        <v>962</v>
      </c>
      <c r="M179" s="220">
        <v>1290.8062682686857</v>
      </c>
      <c r="N179" s="220">
        <v>1373.1981577326442</v>
      </c>
      <c r="O179" s="220">
        <v>1331.3527873137889</v>
      </c>
      <c r="P179" s="220">
        <v>1289.5074168949341</v>
      </c>
      <c r="Q179" s="220">
        <v>1247.6620464760786</v>
      </c>
      <c r="R179" s="220">
        <v>1205.8166760572233</v>
      </c>
      <c r="S179" s="220">
        <v>1163.9713056383682</v>
      </c>
      <c r="T179" s="220">
        <v>1122.1259352195129</v>
      </c>
      <c r="U179" s="220">
        <v>1080.2805648006577</v>
      </c>
      <c r="V179" s="220">
        <v>1038.4351943818024</v>
      </c>
      <c r="W179" s="220">
        <v>996.58982396294721</v>
      </c>
      <c r="X179" s="220">
        <v>954.74445354409204</v>
      </c>
      <c r="Y179" s="220">
        <v>912.89908312523676</v>
      </c>
      <c r="Z179" s="220">
        <v>871.05371270638148</v>
      </c>
      <c r="AA179" s="220">
        <v>829.20834228752562</v>
      </c>
      <c r="AB179" s="220">
        <v>816.09242237332262</v>
      </c>
      <c r="AC179" s="220">
        <v>802.97650245911973</v>
      </c>
      <c r="AD179" s="220">
        <v>789.86058254491684</v>
      </c>
      <c r="AE179" s="220">
        <v>776.74466263071395</v>
      </c>
      <c r="AF179" s="220">
        <v>763.62874271651094</v>
      </c>
      <c r="AG179" s="220">
        <v>750.51282280230805</v>
      </c>
      <c r="AH179" s="220">
        <v>737.39690288810516</v>
      </c>
      <c r="AI179" s="220">
        <v>724.28098297390216</v>
      </c>
      <c r="AJ179" s="220">
        <v>711.16506305969938</v>
      </c>
      <c r="AK179" s="220">
        <v>698.04914314549637</v>
      </c>
      <c r="AL179" s="220">
        <v>684.93322323129348</v>
      </c>
      <c r="AM179" s="220">
        <v>671.81730331709059</v>
      </c>
      <c r="AN179" s="220">
        <v>658.70138340288759</v>
      </c>
      <c r="AO179" s="220">
        <v>645.58546348868481</v>
      </c>
      <c r="AP179" s="220">
        <v>632.46954357448169</v>
      </c>
      <c r="AQ179" s="137"/>
      <c r="AR179" s="137"/>
      <c r="AS179" s="137"/>
      <c r="AT179" s="207"/>
      <c r="AU179" s="207"/>
      <c r="AV179" s="207"/>
      <c r="AW179" s="207"/>
      <c r="AZ179" s="207"/>
      <c r="BA179" s="137"/>
      <c r="BB179" s="137"/>
      <c r="BC179" s="137"/>
      <c r="BD179" s="137"/>
      <c r="BE179" s="137"/>
      <c r="BF179" s="137"/>
      <c r="BG179" s="137"/>
      <c r="BH179" s="137"/>
      <c r="BI179" s="137"/>
      <c r="BJ179" s="137"/>
      <c r="BK179" s="137"/>
      <c r="BL179" s="137"/>
      <c r="BM179" s="137"/>
      <c r="BN179" s="137"/>
      <c r="BO179" s="137"/>
      <c r="BP179" s="137"/>
      <c r="BQ179" s="137"/>
      <c r="BR179" s="137"/>
      <c r="BS179" s="137"/>
      <c r="BT179" s="137"/>
      <c r="BU179" s="137"/>
      <c r="BV179" s="137"/>
      <c r="BW179" s="137"/>
      <c r="BX179" s="137"/>
      <c r="BY179" s="137"/>
      <c r="BZ179" s="137"/>
      <c r="CA179" s="137"/>
      <c r="CB179" s="137"/>
      <c r="CC179" s="137"/>
      <c r="CD179" s="137"/>
      <c r="CE179" s="137"/>
      <c r="CF179" s="137"/>
      <c r="CG179" s="137"/>
      <c r="CH179" s="137"/>
      <c r="CI179" s="137"/>
      <c r="CJ179" s="137"/>
      <c r="CK179" s="137"/>
    </row>
    <row r="180" spans="1:89" s="207" customFormat="1" ht="14.25" customHeight="1" thickTop="1" thickBot="1" x14ac:dyDescent="0.75">
      <c r="A180" s="137"/>
      <c r="B180" s="137"/>
      <c r="C180" s="137"/>
      <c r="D180" s="137"/>
      <c r="E180" s="137"/>
      <c r="F180" s="137"/>
      <c r="G180" s="145"/>
      <c r="H180" s="391"/>
      <c r="I180" s="137"/>
      <c r="J180" s="385"/>
      <c r="K180" s="203" t="s">
        <v>1046</v>
      </c>
      <c r="L180" s="203" t="s">
        <v>963</v>
      </c>
      <c r="M180" s="225">
        <v>1290.8062682686857</v>
      </c>
      <c r="N180" s="225">
        <v>1373.1981577326442</v>
      </c>
      <c r="O180" s="225">
        <v>1352.2929183600088</v>
      </c>
      <c r="P180" s="225">
        <v>1331.3876789873734</v>
      </c>
      <c r="Q180" s="225">
        <v>1310.4824396147383</v>
      </c>
      <c r="R180" s="225">
        <v>1289.5772002421029</v>
      </c>
      <c r="S180" s="225">
        <v>1268.6719608694677</v>
      </c>
      <c r="T180" s="225">
        <v>1247.7667214968324</v>
      </c>
      <c r="U180" s="225">
        <v>1226.8614821241972</v>
      </c>
      <c r="V180" s="225">
        <v>1205.9562427515618</v>
      </c>
      <c r="W180" s="225">
        <v>1185.0510033789265</v>
      </c>
      <c r="X180" s="225">
        <v>1164.1457640062911</v>
      </c>
      <c r="Y180" s="225">
        <v>1143.2405246336557</v>
      </c>
      <c r="Z180" s="225">
        <v>1122.3352852610205</v>
      </c>
      <c r="AA180" s="225">
        <v>1101.4300458883845</v>
      </c>
      <c r="AB180" s="225">
        <v>1083.281932314994</v>
      </c>
      <c r="AC180" s="225">
        <v>1065.1338187416036</v>
      </c>
      <c r="AD180" s="225">
        <v>1046.9857051682129</v>
      </c>
      <c r="AE180" s="225">
        <v>1028.8375915948225</v>
      </c>
      <c r="AF180" s="225">
        <v>1010.6894780214318</v>
      </c>
      <c r="AG180" s="225">
        <v>992.54136444804124</v>
      </c>
      <c r="AH180" s="225">
        <v>974.39325087465056</v>
      </c>
      <c r="AI180" s="225">
        <v>956.24513730126012</v>
      </c>
      <c r="AJ180" s="225">
        <v>938.09702372786955</v>
      </c>
      <c r="AK180" s="225">
        <v>919.94891015447888</v>
      </c>
      <c r="AL180" s="225">
        <v>901.80079658108832</v>
      </c>
      <c r="AM180" s="225">
        <v>883.65268300769787</v>
      </c>
      <c r="AN180" s="225">
        <v>865.5045694343072</v>
      </c>
      <c r="AO180" s="225">
        <v>847.35645586091664</v>
      </c>
      <c r="AP180" s="225">
        <v>829.20834228752562</v>
      </c>
      <c r="AQ180" s="137"/>
      <c r="AR180" s="137"/>
      <c r="AS180" s="137"/>
      <c r="AT180" s="137"/>
      <c r="AU180" s="137"/>
      <c r="AV180" s="137"/>
      <c r="AW180" s="137"/>
      <c r="AZ180" s="137"/>
      <c r="BA180" s="137"/>
      <c r="BB180" s="137"/>
      <c r="BC180" s="137"/>
      <c r="BD180" s="137"/>
      <c r="BE180" s="206"/>
      <c r="BF180" s="206"/>
      <c r="BG180" s="206"/>
      <c r="BH180" s="137"/>
      <c r="BI180" s="137"/>
      <c r="BJ180" s="137"/>
      <c r="BK180" s="137"/>
      <c r="BL180" s="137"/>
      <c r="BM180" s="137"/>
      <c r="BN180" s="137"/>
      <c r="BO180" s="137"/>
      <c r="BP180" s="137"/>
      <c r="BQ180" s="137"/>
      <c r="BR180" s="137"/>
      <c r="BS180" s="137"/>
      <c r="BT180" s="137"/>
      <c r="BU180" s="137"/>
      <c r="BV180" s="137"/>
      <c r="BW180" s="137"/>
      <c r="BX180" s="137"/>
      <c r="BY180" s="137"/>
      <c r="BZ180" s="137"/>
      <c r="CA180" s="137"/>
      <c r="CB180" s="137"/>
      <c r="CC180" s="137"/>
      <c r="CD180" s="137"/>
      <c r="CE180" s="137"/>
      <c r="CF180" s="137"/>
      <c r="CG180" s="137"/>
      <c r="CH180" s="137"/>
      <c r="CI180" s="137"/>
      <c r="CJ180" s="137"/>
      <c r="CK180" s="137"/>
    </row>
    <row r="181" spans="1:89" ht="14.25" customHeight="1" thickTop="1" thickBot="1" x14ac:dyDescent="0.75">
      <c r="G181" s="145"/>
      <c r="H181" s="391"/>
      <c r="J181" s="208"/>
      <c r="K181" s="142"/>
      <c r="L181" s="142"/>
      <c r="M181" s="217"/>
      <c r="N181" s="217"/>
      <c r="O181" s="217"/>
      <c r="P181" s="217"/>
      <c r="Q181" s="217"/>
      <c r="R181" s="217"/>
      <c r="S181" s="217"/>
      <c r="T181" s="217"/>
      <c r="U181" s="217"/>
      <c r="V181" s="217"/>
      <c r="W181" s="217"/>
      <c r="X181" s="217"/>
      <c r="Y181" s="217"/>
      <c r="Z181" s="217"/>
      <c r="AA181" s="217"/>
      <c r="AB181" s="217"/>
      <c r="AC181" s="217"/>
      <c r="AD181" s="217"/>
      <c r="AE181" s="217"/>
      <c r="AF181" s="217"/>
      <c r="AG181" s="217"/>
      <c r="AH181" s="217"/>
      <c r="AI181" s="217"/>
      <c r="AJ181" s="217"/>
      <c r="AK181" s="217"/>
      <c r="AL181" s="217"/>
      <c r="AM181" s="217"/>
      <c r="AN181" s="217"/>
      <c r="AO181" s="217"/>
      <c r="AP181" s="217"/>
    </row>
    <row r="182" spans="1:89" ht="14.25" customHeight="1" thickTop="1" thickBot="1" x14ac:dyDescent="0.75">
      <c r="G182" s="145"/>
      <c r="H182" s="391"/>
      <c r="M182" s="129">
        <v>2021</v>
      </c>
      <c r="N182" s="129">
        <v>2022</v>
      </c>
      <c r="O182" s="129">
        <v>2023</v>
      </c>
      <c r="P182" s="129">
        <v>2024</v>
      </c>
      <c r="Q182" s="129">
        <v>2025</v>
      </c>
      <c r="R182" s="129">
        <v>2026</v>
      </c>
      <c r="S182" s="129">
        <v>2027</v>
      </c>
      <c r="T182" s="129">
        <v>2028</v>
      </c>
      <c r="U182" s="129">
        <v>2029</v>
      </c>
      <c r="V182" s="129">
        <v>2030</v>
      </c>
      <c r="W182" s="129">
        <v>2031</v>
      </c>
      <c r="X182" s="129">
        <v>2032</v>
      </c>
      <c r="Y182" s="129">
        <v>2033</v>
      </c>
      <c r="Z182" s="129">
        <v>2034</v>
      </c>
      <c r="AA182" s="129">
        <v>2035</v>
      </c>
      <c r="AB182" s="129">
        <v>2036</v>
      </c>
      <c r="AC182" s="129">
        <v>2037</v>
      </c>
      <c r="AD182" s="129">
        <v>2038</v>
      </c>
      <c r="AE182" s="129">
        <v>2039</v>
      </c>
      <c r="AF182" s="129">
        <v>2040</v>
      </c>
      <c r="AG182" s="129">
        <v>2041</v>
      </c>
      <c r="AH182" s="129">
        <v>2042</v>
      </c>
      <c r="AI182" s="129">
        <v>2043</v>
      </c>
      <c r="AJ182" s="129">
        <v>2044</v>
      </c>
      <c r="AK182" s="129">
        <v>2045</v>
      </c>
      <c r="AL182" s="129">
        <v>2046</v>
      </c>
      <c r="AM182" s="129">
        <v>2047</v>
      </c>
      <c r="AN182" s="129">
        <v>2048</v>
      </c>
      <c r="AO182" s="129">
        <v>2049</v>
      </c>
      <c r="AP182" s="129">
        <v>2050</v>
      </c>
      <c r="BA182" s="206"/>
      <c r="BB182" s="206"/>
      <c r="BC182" s="206"/>
      <c r="BD182" s="206"/>
      <c r="BE182" s="207"/>
      <c r="BF182" s="207"/>
      <c r="BG182" s="207"/>
      <c r="BH182" s="206"/>
      <c r="BI182" s="206"/>
      <c r="BJ182" s="206"/>
      <c r="BK182" s="206"/>
      <c r="BL182" s="206"/>
      <c r="BM182" s="206"/>
      <c r="BN182" s="206"/>
      <c r="BO182" s="206"/>
      <c r="BP182" s="206"/>
      <c r="BQ182" s="206"/>
      <c r="BR182" s="206"/>
      <c r="BS182" s="206"/>
      <c r="BT182" s="206"/>
      <c r="BU182" s="206"/>
      <c r="BV182" s="206"/>
      <c r="BW182" s="206"/>
    </row>
    <row r="183" spans="1:89" ht="14.25" customHeight="1" thickTop="1" x14ac:dyDescent="0.6">
      <c r="G183" s="145"/>
      <c r="H183" s="391"/>
      <c r="J183" s="351" t="s">
        <v>980</v>
      </c>
      <c r="K183" s="201" t="s">
        <v>1036</v>
      </c>
      <c r="L183" s="201" t="s">
        <v>961</v>
      </c>
      <c r="M183" s="219">
        <v>44.991185857284954</v>
      </c>
      <c r="N183" s="219">
        <v>47.862963677962711</v>
      </c>
      <c r="O183" s="219">
        <v>45.876950417601961</v>
      </c>
      <c r="P183" s="219">
        <v>43.890937157241211</v>
      </c>
      <c r="Q183" s="219">
        <v>41.904923896880462</v>
      </c>
      <c r="R183" s="219">
        <v>39.918910636519712</v>
      </c>
      <c r="S183" s="219">
        <v>37.932897376158962</v>
      </c>
      <c r="T183" s="219">
        <v>35.94688411579822</v>
      </c>
      <c r="U183" s="219">
        <v>33.96087085543747</v>
      </c>
      <c r="V183" s="219">
        <v>31.97485759507672</v>
      </c>
      <c r="W183" s="219">
        <v>29.988844334715974</v>
      </c>
      <c r="X183" s="219">
        <v>28.002831074355225</v>
      </c>
      <c r="Y183" s="219">
        <v>26.016817813994475</v>
      </c>
      <c r="Z183" s="219">
        <v>24.030804553633725</v>
      </c>
      <c r="AA183" s="219">
        <v>22.044791293272965</v>
      </c>
      <c r="AB183" s="219">
        <v>21.785835749039556</v>
      </c>
      <c r="AC183" s="219">
        <v>21.526880204806144</v>
      </c>
      <c r="AD183" s="219">
        <v>21.267924660572735</v>
      </c>
      <c r="AE183" s="219">
        <v>21.008969116339326</v>
      </c>
      <c r="AF183" s="219">
        <v>20.750013572105914</v>
      </c>
      <c r="AG183" s="219">
        <v>20.491058027872505</v>
      </c>
      <c r="AH183" s="219">
        <v>20.232102483639096</v>
      </c>
      <c r="AI183" s="219">
        <v>19.97314693940568</v>
      </c>
      <c r="AJ183" s="219">
        <v>19.714191395172271</v>
      </c>
      <c r="AK183" s="219">
        <v>19.455235850938859</v>
      </c>
      <c r="AL183" s="219">
        <v>19.19628030670545</v>
      </c>
      <c r="AM183" s="219">
        <v>18.937324762472041</v>
      </c>
      <c r="AN183" s="219">
        <v>18.678369218238629</v>
      </c>
      <c r="AO183" s="219">
        <v>18.41941367400522</v>
      </c>
      <c r="AP183" s="219">
        <v>18.160458129771794</v>
      </c>
      <c r="BA183" s="207"/>
      <c r="BB183" s="207"/>
      <c r="BC183" s="207"/>
      <c r="BD183" s="207"/>
      <c r="BH183" s="207"/>
      <c r="BI183" s="207"/>
      <c r="BJ183" s="207"/>
      <c r="BK183" s="207"/>
      <c r="BL183" s="207"/>
      <c r="BM183" s="207"/>
      <c r="BN183" s="207"/>
      <c r="BO183" s="207"/>
      <c r="BP183" s="207"/>
      <c r="BQ183" s="207"/>
      <c r="BR183" s="207"/>
      <c r="BS183" s="207"/>
      <c r="BT183" s="207"/>
      <c r="BU183" s="207"/>
      <c r="BV183" s="207"/>
      <c r="BW183" s="207"/>
    </row>
    <row r="184" spans="1:89" ht="14.25" customHeight="1" x14ac:dyDescent="0.6">
      <c r="G184" s="145"/>
      <c r="H184" s="391"/>
      <c r="J184" s="352"/>
      <c r="K184" s="142" t="s">
        <v>1036</v>
      </c>
      <c r="L184" s="192" t="s">
        <v>962</v>
      </c>
      <c r="M184" s="220">
        <v>44.991185857284954</v>
      </c>
      <c r="N184" s="220">
        <v>47.862963677962711</v>
      </c>
      <c r="O184" s="220">
        <v>46.404438968203735</v>
      </c>
      <c r="P184" s="220">
        <v>44.945914258444766</v>
      </c>
      <c r="Q184" s="220">
        <v>43.48738954868579</v>
      </c>
      <c r="R184" s="220">
        <v>42.028864838926808</v>
      </c>
      <c r="S184" s="220">
        <v>40.570340129167846</v>
      </c>
      <c r="T184" s="220">
        <v>39.11181541940887</v>
      </c>
      <c r="U184" s="220">
        <v>37.653290709649895</v>
      </c>
      <c r="V184" s="220">
        <v>36.194765999890919</v>
      </c>
      <c r="W184" s="220">
        <v>34.736241290131943</v>
      </c>
      <c r="X184" s="220">
        <v>33.277716580372974</v>
      </c>
      <c r="Y184" s="220">
        <v>31.819191870613999</v>
      </c>
      <c r="Z184" s="220">
        <v>30.360667160855023</v>
      </c>
      <c r="AA184" s="220">
        <v>28.902142451096026</v>
      </c>
      <c r="AB184" s="220">
        <v>28.444985707241152</v>
      </c>
      <c r="AC184" s="220">
        <v>27.987828963386281</v>
      </c>
      <c r="AD184" s="220">
        <v>27.530672219531411</v>
      </c>
      <c r="AE184" s="220">
        <v>27.07351547567654</v>
      </c>
      <c r="AF184" s="220">
        <v>26.616358731821666</v>
      </c>
      <c r="AG184" s="220">
        <v>26.159201987966803</v>
      </c>
      <c r="AH184" s="220">
        <v>25.702045244111932</v>
      </c>
      <c r="AI184" s="220">
        <v>25.244888500257058</v>
      </c>
      <c r="AJ184" s="220">
        <v>24.787731756402192</v>
      </c>
      <c r="AK184" s="220">
        <v>24.330575012547317</v>
      </c>
      <c r="AL184" s="220">
        <v>23.873418268692447</v>
      </c>
      <c r="AM184" s="220">
        <v>23.41626152483758</v>
      </c>
      <c r="AN184" s="220">
        <v>22.95910478098271</v>
      </c>
      <c r="AO184" s="220">
        <v>22.501948037127843</v>
      </c>
      <c r="AP184" s="220">
        <v>22.044791293272965</v>
      </c>
    </row>
    <row r="185" spans="1:89" ht="14.25" customHeight="1" thickBot="1" x14ac:dyDescent="0.75">
      <c r="G185" s="145"/>
      <c r="H185" s="391"/>
      <c r="J185" s="352"/>
      <c r="K185" s="203" t="s">
        <v>1036</v>
      </c>
      <c r="L185" s="203" t="s">
        <v>963</v>
      </c>
      <c r="M185" s="221">
        <v>44.991185857284954</v>
      </c>
      <c r="N185" s="221">
        <v>47.862963677962711</v>
      </c>
      <c r="O185" s="221">
        <v>47.134309399527268</v>
      </c>
      <c r="P185" s="221">
        <v>46.405655121091819</v>
      </c>
      <c r="Q185" s="221">
        <v>45.677000842656383</v>
      </c>
      <c r="R185" s="221">
        <v>44.948346564220941</v>
      </c>
      <c r="S185" s="221">
        <v>44.219692285785499</v>
      </c>
      <c r="T185" s="221">
        <v>43.491038007350056</v>
      </c>
      <c r="U185" s="221">
        <v>42.762383728914614</v>
      </c>
      <c r="V185" s="221">
        <v>42.033729450479171</v>
      </c>
      <c r="W185" s="221">
        <v>41.305075172043729</v>
      </c>
      <c r="X185" s="221">
        <v>40.57642089360828</v>
      </c>
      <c r="Y185" s="221">
        <v>39.847766615172837</v>
      </c>
      <c r="Z185" s="221">
        <v>39.119112336737395</v>
      </c>
      <c r="AA185" s="221">
        <v>38.390458058301924</v>
      </c>
      <c r="AB185" s="221">
        <v>37.757903684488205</v>
      </c>
      <c r="AC185" s="221">
        <v>37.12534931067448</v>
      </c>
      <c r="AD185" s="221">
        <v>36.492794936860754</v>
      </c>
      <c r="AE185" s="221">
        <v>35.860240563047029</v>
      </c>
      <c r="AF185" s="221">
        <v>35.227686189233303</v>
      </c>
      <c r="AG185" s="221">
        <v>34.595131815419577</v>
      </c>
      <c r="AH185" s="221">
        <v>33.962577441605845</v>
      </c>
      <c r="AI185" s="221">
        <v>33.330023067792126</v>
      </c>
      <c r="AJ185" s="221">
        <v>32.697468693978394</v>
      </c>
      <c r="AK185" s="221">
        <v>32.064914320164668</v>
      </c>
      <c r="AL185" s="221">
        <v>31.432359946350942</v>
      </c>
      <c r="AM185" s="221">
        <v>30.79980557253722</v>
      </c>
      <c r="AN185" s="221">
        <v>30.167251198723488</v>
      </c>
      <c r="AO185" s="221">
        <v>29.534696824909762</v>
      </c>
      <c r="AP185" s="221">
        <v>28.902142451096026</v>
      </c>
    </row>
    <row r="186" spans="1:89" ht="14.25" customHeight="1" thickTop="1" thickBot="1" x14ac:dyDescent="0.75">
      <c r="G186" s="145"/>
      <c r="H186" s="391"/>
      <c r="J186" s="352"/>
      <c r="K186" s="201" t="s">
        <v>1038</v>
      </c>
      <c r="L186" s="201" t="s">
        <v>961</v>
      </c>
      <c r="M186" s="222">
        <v>44.991185857284954</v>
      </c>
      <c r="N186" s="222">
        <v>47.862963677962711</v>
      </c>
      <c r="O186" s="222">
        <v>45.876950417601961</v>
      </c>
      <c r="P186" s="222">
        <v>43.890937157241211</v>
      </c>
      <c r="Q186" s="222">
        <v>41.904923896880462</v>
      </c>
      <c r="R186" s="222">
        <v>39.918910636519712</v>
      </c>
      <c r="S186" s="222">
        <v>37.932897376158962</v>
      </c>
      <c r="T186" s="222">
        <v>35.94688411579822</v>
      </c>
      <c r="U186" s="222">
        <v>33.96087085543747</v>
      </c>
      <c r="V186" s="222">
        <v>31.97485759507672</v>
      </c>
      <c r="W186" s="222">
        <v>29.988844334715974</v>
      </c>
      <c r="X186" s="222">
        <v>28.002831074355225</v>
      </c>
      <c r="Y186" s="222">
        <v>26.016817813994475</v>
      </c>
      <c r="Z186" s="222">
        <v>24.030804553633725</v>
      </c>
      <c r="AA186" s="222">
        <v>22.044791293272965</v>
      </c>
      <c r="AB186" s="222">
        <v>21.785835749039556</v>
      </c>
      <c r="AC186" s="222">
        <v>21.526880204806144</v>
      </c>
      <c r="AD186" s="222">
        <v>21.267924660572735</v>
      </c>
      <c r="AE186" s="222">
        <v>21.008969116339326</v>
      </c>
      <c r="AF186" s="222">
        <v>20.750013572105914</v>
      </c>
      <c r="AG186" s="222">
        <v>20.491058027872505</v>
      </c>
      <c r="AH186" s="222">
        <v>20.232102483639096</v>
      </c>
      <c r="AI186" s="222">
        <v>19.97314693940568</v>
      </c>
      <c r="AJ186" s="222">
        <v>19.714191395172271</v>
      </c>
      <c r="AK186" s="222">
        <v>19.455235850938859</v>
      </c>
      <c r="AL186" s="222">
        <v>19.19628030670545</v>
      </c>
      <c r="AM186" s="222">
        <v>18.937324762472041</v>
      </c>
      <c r="AN186" s="222">
        <v>18.678369218238629</v>
      </c>
      <c r="AO186" s="222">
        <v>18.41941367400522</v>
      </c>
      <c r="AP186" s="222">
        <v>18.160458129771794</v>
      </c>
      <c r="BX186" s="206"/>
      <c r="BY186" s="206"/>
      <c r="BZ186" s="206"/>
      <c r="CA186" s="206"/>
      <c r="CB186" s="206"/>
      <c r="CC186" s="206"/>
      <c r="CD186" s="206"/>
      <c r="CE186" s="206"/>
      <c r="CF186" s="206"/>
      <c r="CG186" s="206"/>
      <c r="CH186" s="206"/>
      <c r="CI186" s="206"/>
      <c r="CJ186" s="206"/>
      <c r="CK186" s="206"/>
    </row>
    <row r="187" spans="1:89" ht="14.25" customHeight="1" thickTop="1" x14ac:dyDescent="0.6">
      <c r="G187" s="145"/>
      <c r="H187" s="391"/>
      <c r="J187" s="352"/>
      <c r="K187" s="142" t="s">
        <v>1038</v>
      </c>
      <c r="L187" s="192" t="s">
        <v>962</v>
      </c>
      <c r="M187" s="220">
        <v>44.991185857284954</v>
      </c>
      <c r="N187" s="220">
        <v>47.862963677962711</v>
      </c>
      <c r="O187" s="220">
        <v>46.404438968203735</v>
      </c>
      <c r="P187" s="220">
        <v>44.945914258444766</v>
      </c>
      <c r="Q187" s="220">
        <v>43.48738954868579</v>
      </c>
      <c r="R187" s="220">
        <v>42.028864838926808</v>
      </c>
      <c r="S187" s="220">
        <v>40.570340129167846</v>
      </c>
      <c r="T187" s="220">
        <v>39.11181541940887</v>
      </c>
      <c r="U187" s="220">
        <v>37.653290709649895</v>
      </c>
      <c r="V187" s="220">
        <v>36.194765999890919</v>
      </c>
      <c r="W187" s="220">
        <v>34.736241290131943</v>
      </c>
      <c r="X187" s="220">
        <v>33.277716580372974</v>
      </c>
      <c r="Y187" s="220">
        <v>31.819191870613999</v>
      </c>
      <c r="Z187" s="220">
        <v>30.360667160855023</v>
      </c>
      <c r="AA187" s="220">
        <v>28.902142451096026</v>
      </c>
      <c r="AB187" s="220">
        <v>28.444985707241152</v>
      </c>
      <c r="AC187" s="220">
        <v>27.987828963386281</v>
      </c>
      <c r="AD187" s="220">
        <v>27.530672219531411</v>
      </c>
      <c r="AE187" s="220">
        <v>27.07351547567654</v>
      </c>
      <c r="AF187" s="220">
        <v>26.616358731821666</v>
      </c>
      <c r="AG187" s="220">
        <v>26.159201987966803</v>
      </c>
      <c r="AH187" s="220">
        <v>25.702045244111932</v>
      </c>
      <c r="AI187" s="220">
        <v>25.244888500257058</v>
      </c>
      <c r="AJ187" s="220">
        <v>24.787731756402192</v>
      </c>
      <c r="AK187" s="220">
        <v>24.330575012547317</v>
      </c>
      <c r="AL187" s="220">
        <v>23.873418268692447</v>
      </c>
      <c r="AM187" s="220">
        <v>23.41626152483758</v>
      </c>
      <c r="AN187" s="220">
        <v>22.95910478098271</v>
      </c>
      <c r="AO187" s="220">
        <v>22.501948037127843</v>
      </c>
      <c r="AP187" s="220">
        <v>22.044791293272965</v>
      </c>
      <c r="BX187" s="207"/>
      <c r="BY187" s="207"/>
      <c r="BZ187" s="207"/>
      <c r="CA187" s="207"/>
      <c r="CB187" s="207"/>
      <c r="CC187" s="207"/>
      <c r="CD187" s="207"/>
      <c r="CE187" s="207"/>
      <c r="CF187" s="207"/>
      <c r="CG187" s="207"/>
      <c r="CH187" s="207"/>
      <c r="CI187" s="207"/>
      <c r="CJ187" s="207"/>
      <c r="CK187" s="207"/>
    </row>
    <row r="188" spans="1:89" ht="14.25" customHeight="1" thickBot="1" x14ac:dyDescent="0.75">
      <c r="G188" s="145"/>
      <c r="H188" s="391"/>
      <c r="J188" s="352"/>
      <c r="K188" s="203" t="s">
        <v>1038</v>
      </c>
      <c r="L188" s="203" t="s">
        <v>963</v>
      </c>
      <c r="M188" s="221">
        <v>44.991185857284954</v>
      </c>
      <c r="N188" s="221">
        <v>47.862963677962711</v>
      </c>
      <c r="O188" s="221">
        <v>47.134309399527268</v>
      </c>
      <c r="P188" s="221">
        <v>46.405655121091819</v>
      </c>
      <c r="Q188" s="221">
        <v>45.677000842656383</v>
      </c>
      <c r="R188" s="221">
        <v>44.948346564220941</v>
      </c>
      <c r="S188" s="221">
        <v>44.219692285785499</v>
      </c>
      <c r="T188" s="221">
        <v>43.491038007350056</v>
      </c>
      <c r="U188" s="221">
        <v>42.762383728914614</v>
      </c>
      <c r="V188" s="221">
        <v>42.033729450479171</v>
      </c>
      <c r="W188" s="221">
        <v>41.305075172043729</v>
      </c>
      <c r="X188" s="221">
        <v>40.57642089360828</v>
      </c>
      <c r="Y188" s="221">
        <v>39.847766615172837</v>
      </c>
      <c r="Z188" s="221">
        <v>39.119112336737395</v>
      </c>
      <c r="AA188" s="221">
        <v>38.390458058301924</v>
      </c>
      <c r="AB188" s="221">
        <v>37.757903684488205</v>
      </c>
      <c r="AC188" s="221">
        <v>37.12534931067448</v>
      </c>
      <c r="AD188" s="221">
        <v>36.492794936860754</v>
      </c>
      <c r="AE188" s="221">
        <v>35.860240563047029</v>
      </c>
      <c r="AF188" s="221">
        <v>35.227686189233303</v>
      </c>
      <c r="AG188" s="221">
        <v>34.595131815419577</v>
      </c>
      <c r="AH188" s="221">
        <v>33.962577441605845</v>
      </c>
      <c r="AI188" s="221">
        <v>33.330023067792126</v>
      </c>
      <c r="AJ188" s="221">
        <v>32.697468693978394</v>
      </c>
      <c r="AK188" s="221">
        <v>32.064914320164668</v>
      </c>
      <c r="AL188" s="221">
        <v>31.432359946350942</v>
      </c>
      <c r="AM188" s="221">
        <v>30.79980557253722</v>
      </c>
      <c r="AN188" s="221">
        <v>30.167251198723488</v>
      </c>
      <c r="AO188" s="221">
        <v>29.534696824909762</v>
      </c>
      <c r="AP188" s="221">
        <v>28.902142451096026</v>
      </c>
    </row>
    <row r="189" spans="1:89" ht="13.5" customHeight="1" thickTop="1" thickBot="1" x14ac:dyDescent="0.75">
      <c r="G189" s="145"/>
      <c r="H189" s="391"/>
      <c r="J189" s="352"/>
      <c r="K189" s="201" t="s">
        <v>1039</v>
      </c>
      <c r="L189" s="201" t="s">
        <v>961</v>
      </c>
      <c r="M189" s="219">
        <v>44.991185857284954</v>
      </c>
      <c r="N189" s="219">
        <v>47.862963677962711</v>
      </c>
      <c r="O189" s="219">
        <v>45.876950417601961</v>
      </c>
      <c r="P189" s="219">
        <v>43.890937157241211</v>
      </c>
      <c r="Q189" s="219">
        <v>41.904923896880462</v>
      </c>
      <c r="R189" s="219">
        <v>39.918910636519712</v>
      </c>
      <c r="S189" s="219">
        <v>37.932897376158962</v>
      </c>
      <c r="T189" s="219">
        <v>35.94688411579822</v>
      </c>
      <c r="U189" s="219">
        <v>33.96087085543747</v>
      </c>
      <c r="V189" s="219">
        <v>31.97485759507672</v>
      </c>
      <c r="W189" s="219">
        <v>29.988844334715974</v>
      </c>
      <c r="X189" s="219">
        <v>28.002831074355225</v>
      </c>
      <c r="Y189" s="219">
        <v>26.016817813994475</v>
      </c>
      <c r="Z189" s="219">
        <v>24.030804553633725</v>
      </c>
      <c r="AA189" s="219">
        <v>22.044791293272965</v>
      </c>
      <c r="AB189" s="219">
        <v>21.785835749039556</v>
      </c>
      <c r="AC189" s="219">
        <v>21.526880204806144</v>
      </c>
      <c r="AD189" s="219">
        <v>21.267924660572735</v>
      </c>
      <c r="AE189" s="219">
        <v>21.008969116339326</v>
      </c>
      <c r="AF189" s="219">
        <v>20.750013572105914</v>
      </c>
      <c r="AG189" s="219">
        <v>20.491058027872505</v>
      </c>
      <c r="AH189" s="219">
        <v>20.232102483639096</v>
      </c>
      <c r="AI189" s="219">
        <v>19.97314693940568</v>
      </c>
      <c r="AJ189" s="219">
        <v>19.714191395172271</v>
      </c>
      <c r="AK189" s="219">
        <v>19.455235850938859</v>
      </c>
      <c r="AL189" s="219">
        <v>19.19628030670545</v>
      </c>
      <c r="AM189" s="219">
        <v>18.937324762472041</v>
      </c>
      <c r="AN189" s="219">
        <v>18.678369218238629</v>
      </c>
      <c r="AO189" s="219">
        <v>18.41941367400522</v>
      </c>
      <c r="AP189" s="219">
        <v>18.160458129771794</v>
      </c>
      <c r="AT189" s="206"/>
      <c r="AU189" s="206"/>
      <c r="AV189" s="206"/>
      <c r="AW189" s="206"/>
      <c r="AZ189" s="206"/>
    </row>
    <row r="190" spans="1:89" s="206" customFormat="1" ht="14.25" customHeight="1" thickTop="1" thickBot="1" x14ac:dyDescent="0.75">
      <c r="A190" s="137"/>
      <c r="B190" s="137"/>
      <c r="C190" s="137"/>
      <c r="D190" s="137"/>
      <c r="E190" s="137"/>
      <c r="F190" s="137"/>
      <c r="G190" s="145"/>
      <c r="H190" s="391"/>
      <c r="I190" s="137"/>
      <c r="J190" s="352"/>
      <c r="K190" s="142" t="s">
        <v>1039</v>
      </c>
      <c r="L190" s="192" t="s">
        <v>962</v>
      </c>
      <c r="M190" s="220">
        <v>44.991185857284954</v>
      </c>
      <c r="N190" s="220">
        <v>47.862963677962711</v>
      </c>
      <c r="O190" s="220">
        <v>46.404438968203735</v>
      </c>
      <c r="P190" s="220">
        <v>44.945914258444766</v>
      </c>
      <c r="Q190" s="220">
        <v>43.48738954868579</v>
      </c>
      <c r="R190" s="220">
        <v>42.028864838926808</v>
      </c>
      <c r="S190" s="220">
        <v>40.570340129167846</v>
      </c>
      <c r="T190" s="220">
        <v>39.11181541940887</v>
      </c>
      <c r="U190" s="220">
        <v>37.653290709649895</v>
      </c>
      <c r="V190" s="220">
        <v>36.194765999890919</v>
      </c>
      <c r="W190" s="220">
        <v>34.736241290131943</v>
      </c>
      <c r="X190" s="220">
        <v>33.277716580372974</v>
      </c>
      <c r="Y190" s="220">
        <v>31.819191870613999</v>
      </c>
      <c r="Z190" s="220">
        <v>30.360667160855023</v>
      </c>
      <c r="AA190" s="220">
        <v>28.902142451096026</v>
      </c>
      <c r="AB190" s="220">
        <v>28.444985707241152</v>
      </c>
      <c r="AC190" s="220">
        <v>27.987828963386281</v>
      </c>
      <c r="AD190" s="220">
        <v>27.530672219531411</v>
      </c>
      <c r="AE190" s="220">
        <v>27.07351547567654</v>
      </c>
      <c r="AF190" s="220">
        <v>26.616358731821666</v>
      </c>
      <c r="AG190" s="220">
        <v>26.159201987966803</v>
      </c>
      <c r="AH190" s="220">
        <v>25.702045244111932</v>
      </c>
      <c r="AI190" s="220">
        <v>25.244888500257058</v>
      </c>
      <c r="AJ190" s="220">
        <v>24.787731756402192</v>
      </c>
      <c r="AK190" s="220">
        <v>24.330575012547317</v>
      </c>
      <c r="AL190" s="220">
        <v>23.873418268692447</v>
      </c>
      <c r="AM190" s="220">
        <v>23.41626152483758</v>
      </c>
      <c r="AN190" s="220">
        <v>22.95910478098271</v>
      </c>
      <c r="AO190" s="220">
        <v>22.501948037127843</v>
      </c>
      <c r="AP190" s="220">
        <v>22.044791293272965</v>
      </c>
      <c r="AQ190" s="137"/>
      <c r="AR190" s="137"/>
      <c r="AS190" s="137"/>
      <c r="AT190" s="207"/>
      <c r="AU190" s="207"/>
      <c r="AV190" s="207"/>
      <c r="AW190" s="207"/>
      <c r="AZ190" s="207"/>
      <c r="BA190" s="137"/>
      <c r="BB190" s="137"/>
      <c r="BC190" s="137"/>
      <c r="BD190" s="137"/>
      <c r="BE190" s="137"/>
      <c r="BF190" s="137"/>
      <c r="BG190" s="137"/>
      <c r="BH190" s="137"/>
      <c r="BI190" s="137"/>
      <c r="BJ190" s="137"/>
      <c r="BK190" s="137"/>
      <c r="BL190" s="137"/>
      <c r="BM190" s="137"/>
      <c r="BN190" s="137"/>
      <c r="BO190" s="137"/>
      <c r="BP190" s="137"/>
      <c r="BQ190" s="137"/>
      <c r="BR190" s="137"/>
      <c r="BS190" s="137"/>
      <c r="BT190" s="137"/>
      <c r="BU190" s="137"/>
      <c r="BV190" s="137"/>
      <c r="BW190" s="137"/>
      <c r="BX190" s="137"/>
      <c r="BY190" s="137"/>
      <c r="BZ190" s="137"/>
      <c r="CA190" s="137"/>
      <c r="CB190" s="137"/>
      <c r="CC190" s="137"/>
      <c r="CD190" s="137"/>
      <c r="CE190" s="137"/>
      <c r="CF190" s="137"/>
      <c r="CG190" s="137"/>
      <c r="CH190" s="137"/>
      <c r="CI190" s="137"/>
      <c r="CJ190" s="137"/>
      <c r="CK190" s="137"/>
    </row>
    <row r="191" spans="1:89" s="207" customFormat="1" ht="14.25" customHeight="1" thickTop="1" thickBot="1" x14ac:dyDescent="0.75">
      <c r="A191" s="137"/>
      <c r="B191" s="137"/>
      <c r="C191" s="137"/>
      <c r="D191" s="137"/>
      <c r="E191" s="137"/>
      <c r="F191" s="137"/>
      <c r="G191" s="145"/>
      <c r="H191" s="391"/>
      <c r="I191" s="137"/>
      <c r="J191" s="352"/>
      <c r="K191" s="203" t="s">
        <v>1039</v>
      </c>
      <c r="L191" s="203" t="s">
        <v>963</v>
      </c>
      <c r="M191" s="221">
        <v>44.991185857284954</v>
      </c>
      <c r="N191" s="221">
        <v>47.862963677962711</v>
      </c>
      <c r="O191" s="221">
        <v>47.134309399527268</v>
      </c>
      <c r="P191" s="221">
        <v>46.405655121091819</v>
      </c>
      <c r="Q191" s="221">
        <v>45.677000842656383</v>
      </c>
      <c r="R191" s="221">
        <v>44.948346564220941</v>
      </c>
      <c r="S191" s="221">
        <v>44.219692285785499</v>
      </c>
      <c r="T191" s="221">
        <v>43.491038007350056</v>
      </c>
      <c r="U191" s="221">
        <v>42.762383728914614</v>
      </c>
      <c r="V191" s="221">
        <v>42.033729450479171</v>
      </c>
      <c r="W191" s="221">
        <v>41.305075172043729</v>
      </c>
      <c r="X191" s="221">
        <v>40.57642089360828</v>
      </c>
      <c r="Y191" s="221">
        <v>39.847766615172837</v>
      </c>
      <c r="Z191" s="221">
        <v>39.119112336737395</v>
      </c>
      <c r="AA191" s="221">
        <v>38.390458058301924</v>
      </c>
      <c r="AB191" s="221">
        <v>37.757903684488205</v>
      </c>
      <c r="AC191" s="221">
        <v>37.12534931067448</v>
      </c>
      <c r="AD191" s="221">
        <v>36.492794936860754</v>
      </c>
      <c r="AE191" s="221">
        <v>35.860240563047029</v>
      </c>
      <c r="AF191" s="221">
        <v>35.227686189233303</v>
      </c>
      <c r="AG191" s="221">
        <v>34.595131815419577</v>
      </c>
      <c r="AH191" s="221">
        <v>33.962577441605845</v>
      </c>
      <c r="AI191" s="221">
        <v>33.330023067792126</v>
      </c>
      <c r="AJ191" s="221">
        <v>32.697468693978394</v>
      </c>
      <c r="AK191" s="221">
        <v>32.064914320164668</v>
      </c>
      <c r="AL191" s="221">
        <v>31.432359946350942</v>
      </c>
      <c r="AM191" s="221">
        <v>30.79980557253722</v>
      </c>
      <c r="AN191" s="221">
        <v>30.167251198723488</v>
      </c>
      <c r="AO191" s="221">
        <v>29.534696824909762</v>
      </c>
      <c r="AP191" s="221">
        <v>28.902142451096026</v>
      </c>
      <c r="AQ191" s="137"/>
      <c r="AR191" s="137"/>
      <c r="AS191" s="137"/>
      <c r="AT191" s="137"/>
      <c r="AU191" s="137"/>
      <c r="AV191" s="137"/>
      <c r="AW191" s="137"/>
      <c r="AZ191" s="137"/>
      <c r="BA191" s="137"/>
      <c r="BB191" s="137"/>
      <c r="BC191" s="137"/>
      <c r="BD191" s="137"/>
      <c r="BE191" s="206"/>
      <c r="BF191" s="206"/>
      <c r="BG191" s="206"/>
      <c r="BH191" s="137"/>
      <c r="BI191" s="137"/>
      <c r="BJ191" s="137"/>
      <c r="BK191" s="137"/>
      <c r="BL191" s="137"/>
      <c r="BM191" s="137"/>
      <c r="BN191" s="137"/>
      <c r="BO191" s="137"/>
      <c r="BP191" s="137"/>
      <c r="BQ191" s="137"/>
      <c r="BR191" s="137"/>
      <c r="BS191" s="137"/>
      <c r="BT191" s="137"/>
      <c r="BU191" s="137"/>
      <c r="BV191" s="137"/>
      <c r="BW191" s="137"/>
      <c r="BX191" s="137"/>
      <c r="BY191" s="137"/>
      <c r="BZ191" s="137"/>
      <c r="CA191" s="137"/>
      <c r="CB191" s="137"/>
      <c r="CC191" s="137"/>
      <c r="CD191" s="137"/>
      <c r="CE191" s="137"/>
      <c r="CF191" s="137"/>
      <c r="CG191" s="137"/>
      <c r="CH191" s="137"/>
      <c r="CI191" s="137"/>
      <c r="CJ191" s="137"/>
      <c r="CK191" s="137"/>
    </row>
    <row r="192" spans="1:89" ht="13.5" customHeight="1" thickTop="1" thickBot="1" x14ac:dyDescent="0.75">
      <c r="G192" s="145"/>
      <c r="H192" s="391"/>
      <c r="J192" s="352"/>
      <c r="K192" s="201" t="s">
        <v>1040</v>
      </c>
      <c r="L192" s="201" t="s">
        <v>961</v>
      </c>
      <c r="M192" s="222">
        <v>44.991185857284954</v>
      </c>
      <c r="N192" s="222">
        <v>47.862963677962711</v>
      </c>
      <c r="O192" s="222">
        <v>45.876950417601961</v>
      </c>
      <c r="P192" s="222">
        <v>43.890937157241211</v>
      </c>
      <c r="Q192" s="222">
        <v>41.904923896880462</v>
      </c>
      <c r="R192" s="222">
        <v>39.918910636519712</v>
      </c>
      <c r="S192" s="222">
        <v>37.932897376158962</v>
      </c>
      <c r="T192" s="222">
        <v>35.94688411579822</v>
      </c>
      <c r="U192" s="222">
        <v>33.96087085543747</v>
      </c>
      <c r="V192" s="222">
        <v>31.97485759507672</v>
      </c>
      <c r="W192" s="222">
        <v>29.988844334715974</v>
      </c>
      <c r="X192" s="222">
        <v>28.002831074355225</v>
      </c>
      <c r="Y192" s="222">
        <v>26.016817813994475</v>
      </c>
      <c r="Z192" s="222">
        <v>24.030804553633725</v>
      </c>
      <c r="AA192" s="222">
        <v>22.044791293272965</v>
      </c>
      <c r="AB192" s="222">
        <v>21.785835749039556</v>
      </c>
      <c r="AC192" s="222">
        <v>21.526880204806144</v>
      </c>
      <c r="AD192" s="222">
        <v>21.267924660572735</v>
      </c>
      <c r="AE192" s="222">
        <v>21.008969116339326</v>
      </c>
      <c r="AF192" s="222">
        <v>20.750013572105914</v>
      </c>
      <c r="AG192" s="222">
        <v>20.491058027872505</v>
      </c>
      <c r="AH192" s="222">
        <v>20.232102483639096</v>
      </c>
      <c r="AI192" s="222">
        <v>19.97314693940568</v>
      </c>
      <c r="AJ192" s="222">
        <v>19.714191395172271</v>
      </c>
      <c r="AK192" s="222">
        <v>19.455235850938859</v>
      </c>
      <c r="AL192" s="222">
        <v>19.19628030670545</v>
      </c>
      <c r="AM192" s="222">
        <v>18.937324762472041</v>
      </c>
      <c r="AN192" s="222">
        <v>18.678369218238629</v>
      </c>
      <c r="AO192" s="222">
        <v>18.41941367400522</v>
      </c>
      <c r="AP192" s="222">
        <v>18.160458129771794</v>
      </c>
      <c r="AT192" s="206"/>
      <c r="AU192" s="206"/>
      <c r="AV192" s="206"/>
      <c r="AW192" s="206"/>
      <c r="AZ192" s="206"/>
    </row>
    <row r="193" spans="1:89" s="206" customFormat="1" ht="14.25" customHeight="1" thickTop="1" thickBot="1" x14ac:dyDescent="0.75">
      <c r="A193" s="137"/>
      <c r="B193" s="137"/>
      <c r="C193" s="137"/>
      <c r="D193" s="137"/>
      <c r="E193" s="137"/>
      <c r="F193" s="137"/>
      <c r="G193" s="145"/>
      <c r="H193" s="391"/>
      <c r="I193" s="137"/>
      <c r="J193" s="352"/>
      <c r="K193" s="142" t="s">
        <v>1040</v>
      </c>
      <c r="L193" s="192" t="s">
        <v>962</v>
      </c>
      <c r="M193" s="220">
        <v>44.991185857284954</v>
      </c>
      <c r="N193" s="220">
        <v>47.862963677962711</v>
      </c>
      <c r="O193" s="220">
        <v>46.404438968203735</v>
      </c>
      <c r="P193" s="220">
        <v>44.945914258444766</v>
      </c>
      <c r="Q193" s="220">
        <v>43.48738954868579</v>
      </c>
      <c r="R193" s="220">
        <v>42.028864838926808</v>
      </c>
      <c r="S193" s="220">
        <v>40.570340129167846</v>
      </c>
      <c r="T193" s="220">
        <v>39.11181541940887</v>
      </c>
      <c r="U193" s="220">
        <v>37.653290709649895</v>
      </c>
      <c r="V193" s="220">
        <v>36.194765999890919</v>
      </c>
      <c r="W193" s="220">
        <v>34.736241290131943</v>
      </c>
      <c r="X193" s="220">
        <v>33.277716580372974</v>
      </c>
      <c r="Y193" s="220">
        <v>31.819191870613999</v>
      </c>
      <c r="Z193" s="220">
        <v>30.360667160855023</v>
      </c>
      <c r="AA193" s="220">
        <v>28.902142451096026</v>
      </c>
      <c r="AB193" s="220">
        <v>28.444985707241152</v>
      </c>
      <c r="AC193" s="220">
        <v>27.987828963386281</v>
      </c>
      <c r="AD193" s="220">
        <v>27.530672219531411</v>
      </c>
      <c r="AE193" s="220">
        <v>27.07351547567654</v>
      </c>
      <c r="AF193" s="220">
        <v>26.616358731821666</v>
      </c>
      <c r="AG193" s="220">
        <v>26.159201987966803</v>
      </c>
      <c r="AH193" s="220">
        <v>25.702045244111932</v>
      </c>
      <c r="AI193" s="220">
        <v>25.244888500257058</v>
      </c>
      <c r="AJ193" s="220">
        <v>24.787731756402192</v>
      </c>
      <c r="AK193" s="220">
        <v>24.330575012547317</v>
      </c>
      <c r="AL193" s="220">
        <v>23.873418268692447</v>
      </c>
      <c r="AM193" s="220">
        <v>23.41626152483758</v>
      </c>
      <c r="AN193" s="220">
        <v>22.95910478098271</v>
      </c>
      <c r="AO193" s="220">
        <v>22.501948037127843</v>
      </c>
      <c r="AP193" s="220">
        <v>22.044791293272965</v>
      </c>
      <c r="AQ193" s="137"/>
      <c r="AR193" s="137"/>
      <c r="AS193" s="137"/>
      <c r="AT193" s="207"/>
      <c r="AU193" s="207"/>
      <c r="AV193" s="207"/>
      <c r="AW193" s="207"/>
      <c r="AZ193" s="207"/>
      <c r="BA193" s="137"/>
      <c r="BB193" s="137"/>
      <c r="BC193" s="137"/>
      <c r="BD193" s="137"/>
      <c r="BE193" s="137"/>
      <c r="BF193" s="137"/>
      <c r="BG193" s="137"/>
      <c r="BH193" s="137"/>
      <c r="BI193" s="137"/>
      <c r="BJ193" s="137"/>
      <c r="BK193" s="137"/>
      <c r="BL193" s="137"/>
      <c r="BM193" s="137"/>
      <c r="BN193" s="137"/>
      <c r="BO193" s="137"/>
      <c r="BP193" s="137"/>
      <c r="BQ193" s="137"/>
      <c r="BR193" s="137"/>
      <c r="BS193" s="137"/>
      <c r="BT193" s="137"/>
      <c r="BU193" s="137"/>
      <c r="BV193" s="137"/>
      <c r="BW193" s="137"/>
      <c r="BX193" s="137"/>
      <c r="BY193" s="137"/>
      <c r="BZ193" s="137"/>
      <c r="CA193" s="137"/>
      <c r="CB193" s="137"/>
      <c r="CC193" s="137"/>
      <c r="CD193" s="137"/>
      <c r="CE193" s="137"/>
      <c r="CF193" s="137"/>
      <c r="CG193" s="137"/>
      <c r="CH193" s="137"/>
      <c r="CI193" s="137"/>
      <c r="CJ193" s="137"/>
      <c r="CK193" s="137"/>
    </row>
    <row r="194" spans="1:89" s="207" customFormat="1" ht="14.25" customHeight="1" thickTop="1" thickBot="1" x14ac:dyDescent="0.75">
      <c r="A194" s="137"/>
      <c r="B194" s="137"/>
      <c r="C194" s="137"/>
      <c r="D194" s="137"/>
      <c r="E194" s="137"/>
      <c r="F194" s="137"/>
      <c r="G194" s="145"/>
      <c r="H194" s="391"/>
      <c r="I194" s="137"/>
      <c r="J194" s="352"/>
      <c r="K194" s="203" t="s">
        <v>1040</v>
      </c>
      <c r="L194" s="203" t="s">
        <v>963</v>
      </c>
      <c r="M194" s="221">
        <v>44.991185857284954</v>
      </c>
      <c r="N194" s="221">
        <v>47.862963677962711</v>
      </c>
      <c r="O194" s="221">
        <v>47.134309399527268</v>
      </c>
      <c r="P194" s="221">
        <v>46.405655121091819</v>
      </c>
      <c r="Q194" s="221">
        <v>45.677000842656383</v>
      </c>
      <c r="R194" s="221">
        <v>44.948346564220941</v>
      </c>
      <c r="S194" s="221">
        <v>44.219692285785499</v>
      </c>
      <c r="T194" s="221">
        <v>43.491038007350056</v>
      </c>
      <c r="U194" s="221">
        <v>42.762383728914614</v>
      </c>
      <c r="V194" s="221">
        <v>42.033729450479171</v>
      </c>
      <c r="W194" s="221">
        <v>41.305075172043729</v>
      </c>
      <c r="X194" s="221">
        <v>40.57642089360828</v>
      </c>
      <c r="Y194" s="221">
        <v>39.847766615172837</v>
      </c>
      <c r="Z194" s="221">
        <v>39.119112336737395</v>
      </c>
      <c r="AA194" s="221">
        <v>38.390458058301924</v>
      </c>
      <c r="AB194" s="221">
        <v>37.757903684488205</v>
      </c>
      <c r="AC194" s="221">
        <v>37.12534931067448</v>
      </c>
      <c r="AD194" s="221">
        <v>36.492794936860754</v>
      </c>
      <c r="AE194" s="221">
        <v>35.860240563047029</v>
      </c>
      <c r="AF194" s="221">
        <v>35.227686189233303</v>
      </c>
      <c r="AG194" s="221">
        <v>34.595131815419577</v>
      </c>
      <c r="AH194" s="221">
        <v>33.962577441605845</v>
      </c>
      <c r="AI194" s="221">
        <v>33.330023067792126</v>
      </c>
      <c r="AJ194" s="221">
        <v>32.697468693978394</v>
      </c>
      <c r="AK194" s="221">
        <v>32.064914320164668</v>
      </c>
      <c r="AL194" s="221">
        <v>31.432359946350942</v>
      </c>
      <c r="AM194" s="221">
        <v>30.79980557253722</v>
      </c>
      <c r="AN194" s="221">
        <v>30.167251198723488</v>
      </c>
      <c r="AO194" s="221">
        <v>29.534696824909762</v>
      </c>
      <c r="AP194" s="221">
        <v>28.902142451096026</v>
      </c>
      <c r="AQ194" s="137"/>
      <c r="AR194" s="137"/>
      <c r="AS194" s="137"/>
      <c r="AT194" s="137"/>
      <c r="AU194" s="137"/>
      <c r="AV194" s="137"/>
      <c r="AW194" s="137"/>
      <c r="AZ194" s="137"/>
      <c r="BA194" s="137"/>
      <c r="BB194" s="137"/>
      <c r="BC194" s="137"/>
      <c r="BD194" s="137"/>
      <c r="BE194" s="206"/>
      <c r="BF194" s="206"/>
      <c r="BG194" s="206"/>
      <c r="BH194" s="137"/>
      <c r="BI194" s="137"/>
      <c r="BJ194" s="137"/>
      <c r="BK194" s="137"/>
      <c r="BL194" s="137"/>
      <c r="BM194" s="137"/>
      <c r="BN194" s="137"/>
      <c r="BO194" s="137"/>
      <c r="BP194" s="137"/>
      <c r="BQ194" s="137"/>
      <c r="BR194" s="137"/>
      <c r="BS194" s="137"/>
      <c r="BT194" s="137"/>
      <c r="BU194" s="137"/>
      <c r="BV194" s="137"/>
      <c r="BW194" s="137"/>
      <c r="BX194" s="137"/>
      <c r="BY194" s="137"/>
      <c r="BZ194" s="137"/>
      <c r="CA194" s="137"/>
      <c r="CB194" s="137"/>
      <c r="CC194" s="137"/>
      <c r="CD194" s="137"/>
      <c r="CE194" s="137"/>
      <c r="CF194" s="137"/>
      <c r="CG194" s="137"/>
      <c r="CH194" s="137"/>
      <c r="CI194" s="137"/>
      <c r="CJ194" s="137"/>
      <c r="CK194" s="137"/>
    </row>
    <row r="195" spans="1:89" ht="14.25" customHeight="1" thickTop="1" x14ac:dyDescent="0.6">
      <c r="G195" s="145"/>
      <c r="H195" s="391"/>
      <c r="J195" s="352"/>
      <c r="K195" s="201" t="s">
        <v>1041</v>
      </c>
      <c r="L195" s="201" t="s">
        <v>961</v>
      </c>
      <c r="M195" s="219">
        <v>44.991185857284954</v>
      </c>
      <c r="N195" s="219">
        <v>47.862963677962711</v>
      </c>
      <c r="O195" s="219">
        <v>45.876950417601961</v>
      </c>
      <c r="P195" s="219">
        <v>43.890937157241211</v>
      </c>
      <c r="Q195" s="219">
        <v>41.904923896880462</v>
      </c>
      <c r="R195" s="219">
        <v>39.918910636519712</v>
      </c>
      <c r="S195" s="219">
        <v>37.932897376158962</v>
      </c>
      <c r="T195" s="219">
        <v>35.94688411579822</v>
      </c>
      <c r="U195" s="219">
        <v>33.96087085543747</v>
      </c>
      <c r="V195" s="219">
        <v>31.97485759507672</v>
      </c>
      <c r="W195" s="219">
        <v>29.988844334715974</v>
      </c>
      <c r="X195" s="219">
        <v>28.002831074355225</v>
      </c>
      <c r="Y195" s="219">
        <v>26.016817813994475</v>
      </c>
      <c r="Z195" s="219">
        <v>24.030804553633725</v>
      </c>
      <c r="AA195" s="219">
        <v>22.044791293272965</v>
      </c>
      <c r="AB195" s="219">
        <v>21.785835749039556</v>
      </c>
      <c r="AC195" s="219">
        <v>21.526880204806144</v>
      </c>
      <c r="AD195" s="219">
        <v>21.267924660572735</v>
      </c>
      <c r="AE195" s="219">
        <v>21.008969116339326</v>
      </c>
      <c r="AF195" s="219">
        <v>20.750013572105914</v>
      </c>
      <c r="AG195" s="219">
        <v>20.491058027872505</v>
      </c>
      <c r="AH195" s="219">
        <v>20.232102483639096</v>
      </c>
      <c r="AI195" s="219">
        <v>19.97314693940568</v>
      </c>
      <c r="AJ195" s="219">
        <v>19.714191395172271</v>
      </c>
      <c r="AK195" s="219">
        <v>19.455235850938859</v>
      </c>
      <c r="AL195" s="219">
        <v>19.19628030670545</v>
      </c>
      <c r="AM195" s="219">
        <v>18.937324762472041</v>
      </c>
      <c r="AN195" s="219">
        <v>18.678369218238629</v>
      </c>
      <c r="AO195" s="219">
        <v>18.41941367400522</v>
      </c>
      <c r="AP195" s="219">
        <v>18.160458129771794</v>
      </c>
    </row>
    <row r="196" spans="1:89" ht="14.25" customHeight="1" x14ac:dyDescent="0.6">
      <c r="G196" s="145"/>
      <c r="H196" s="391"/>
      <c r="J196" s="352"/>
      <c r="K196" s="142" t="s">
        <v>1041</v>
      </c>
      <c r="L196" s="192" t="s">
        <v>962</v>
      </c>
      <c r="M196" s="220">
        <v>44.991185857284954</v>
      </c>
      <c r="N196" s="220">
        <v>47.862963677962711</v>
      </c>
      <c r="O196" s="220">
        <v>46.404438968203735</v>
      </c>
      <c r="P196" s="220">
        <v>44.945914258444766</v>
      </c>
      <c r="Q196" s="220">
        <v>43.48738954868579</v>
      </c>
      <c r="R196" s="220">
        <v>42.028864838926808</v>
      </c>
      <c r="S196" s="220">
        <v>40.570340129167846</v>
      </c>
      <c r="T196" s="220">
        <v>39.11181541940887</v>
      </c>
      <c r="U196" s="220">
        <v>37.653290709649895</v>
      </c>
      <c r="V196" s="220">
        <v>36.194765999890919</v>
      </c>
      <c r="W196" s="220">
        <v>34.736241290131943</v>
      </c>
      <c r="X196" s="220">
        <v>33.277716580372974</v>
      </c>
      <c r="Y196" s="220">
        <v>31.819191870613999</v>
      </c>
      <c r="Z196" s="220">
        <v>30.360667160855023</v>
      </c>
      <c r="AA196" s="220">
        <v>28.902142451096026</v>
      </c>
      <c r="AB196" s="220">
        <v>28.444985707241152</v>
      </c>
      <c r="AC196" s="220">
        <v>27.987828963386281</v>
      </c>
      <c r="AD196" s="220">
        <v>27.530672219531411</v>
      </c>
      <c r="AE196" s="220">
        <v>27.07351547567654</v>
      </c>
      <c r="AF196" s="220">
        <v>26.616358731821666</v>
      </c>
      <c r="AG196" s="220">
        <v>26.159201987966803</v>
      </c>
      <c r="AH196" s="220">
        <v>25.702045244111932</v>
      </c>
      <c r="AI196" s="220">
        <v>25.244888500257058</v>
      </c>
      <c r="AJ196" s="220">
        <v>24.787731756402192</v>
      </c>
      <c r="AK196" s="220">
        <v>24.330575012547317</v>
      </c>
      <c r="AL196" s="220">
        <v>23.873418268692447</v>
      </c>
      <c r="AM196" s="220">
        <v>23.41626152483758</v>
      </c>
      <c r="AN196" s="220">
        <v>22.95910478098271</v>
      </c>
      <c r="AO196" s="220">
        <v>22.501948037127843</v>
      </c>
      <c r="AP196" s="220">
        <v>22.044791293272965</v>
      </c>
    </row>
    <row r="197" spans="1:89" ht="14.25" customHeight="1" thickBot="1" x14ac:dyDescent="0.75">
      <c r="G197" s="145"/>
      <c r="H197" s="391"/>
      <c r="J197" s="352"/>
      <c r="K197" s="203" t="s">
        <v>1041</v>
      </c>
      <c r="L197" s="203" t="s">
        <v>963</v>
      </c>
      <c r="M197" s="221">
        <v>44.991185857284954</v>
      </c>
      <c r="N197" s="221">
        <v>47.862963677962711</v>
      </c>
      <c r="O197" s="221">
        <v>47.134309399527268</v>
      </c>
      <c r="P197" s="221">
        <v>46.405655121091819</v>
      </c>
      <c r="Q197" s="221">
        <v>45.677000842656383</v>
      </c>
      <c r="R197" s="221">
        <v>44.948346564220941</v>
      </c>
      <c r="S197" s="221">
        <v>44.219692285785499</v>
      </c>
      <c r="T197" s="221">
        <v>43.491038007350056</v>
      </c>
      <c r="U197" s="221">
        <v>42.762383728914614</v>
      </c>
      <c r="V197" s="221">
        <v>42.033729450479171</v>
      </c>
      <c r="W197" s="221">
        <v>41.305075172043729</v>
      </c>
      <c r="X197" s="221">
        <v>40.57642089360828</v>
      </c>
      <c r="Y197" s="221">
        <v>39.847766615172837</v>
      </c>
      <c r="Z197" s="221">
        <v>39.119112336737395</v>
      </c>
      <c r="AA197" s="221">
        <v>38.390458058301924</v>
      </c>
      <c r="AB197" s="221">
        <v>37.757903684488205</v>
      </c>
      <c r="AC197" s="221">
        <v>37.12534931067448</v>
      </c>
      <c r="AD197" s="221">
        <v>36.492794936860754</v>
      </c>
      <c r="AE197" s="221">
        <v>35.860240563047029</v>
      </c>
      <c r="AF197" s="221">
        <v>35.227686189233303</v>
      </c>
      <c r="AG197" s="221">
        <v>34.595131815419577</v>
      </c>
      <c r="AH197" s="221">
        <v>33.962577441605845</v>
      </c>
      <c r="AI197" s="221">
        <v>33.330023067792126</v>
      </c>
      <c r="AJ197" s="221">
        <v>32.697468693978394</v>
      </c>
      <c r="AK197" s="221">
        <v>32.064914320164668</v>
      </c>
      <c r="AL197" s="221">
        <v>31.432359946350942</v>
      </c>
      <c r="AM197" s="221">
        <v>30.79980557253722</v>
      </c>
      <c r="AN197" s="221">
        <v>30.167251198723488</v>
      </c>
      <c r="AO197" s="221">
        <v>29.534696824909762</v>
      </c>
      <c r="AP197" s="221">
        <v>28.902142451096026</v>
      </c>
    </row>
    <row r="198" spans="1:89" ht="14.25" customHeight="1" thickTop="1" x14ac:dyDescent="0.6">
      <c r="G198" s="145"/>
      <c r="H198" s="391"/>
      <c r="J198" s="352"/>
      <c r="K198" s="201" t="s">
        <v>1042</v>
      </c>
      <c r="L198" s="201" t="s">
        <v>961</v>
      </c>
      <c r="M198" s="222">
        <v>44.991185857284954</v>
      </c>
      <c r="N198" s="222">
        <v>47.862963677962711</v>
      </c>
      <c r="O198" s="222">
        <v>45.876950417601961</v>
      </c>
      <c r="P198" s="222">
        <v>43.890937157241211</v>
      </c>
      <c r="Q198" s="222">
        <v>41.904923896880462</v>
      </c>
      <c r="R198" s="222">
        <v>39.918910636519712</v>
      </c>
      <c r="S198" s="222">
        <v>37.932897376158962</v>
      </c>
      <c r="T198" s="222">
        <v>35.94688411579822</v>
      </c>
      <c r="U198" s="222">
        <v>33.96087085543747</v>
      </c>
      <c r="V198" s="222">
        <v>31.97485759507672</v>
      </c>
      <c r="W198" s="222">
        <v>29.988844334715974</v>
      </c>
      <c r="X198" s="222">
        <v>28.002831074355225</v>
      </c>
      <c r="Y198" s="222">
        <v>26.016817813994475</v>
      </c>
      <c r="Z198" s="222">
        <v>24.030804553633725</v>
      </c>
      <c r="AA198" s="222">
        <v>22.044791293272965</v>
      </c>
      <c r="AB198" s="222">
        <v>21.785835749039556</v>
      </c>
      <c r="AC198" s="222">
        <v>21.526880204806144</v>
      </c>
      <c r="AD198" s="222">
        <v>21.267924660572735</v>
      </c>
      <c r="AE198" s="222">
        <v>21.008969116339326</v>
      </c>
      <c r="AF198" s="222">
        <v>20.750013572105914</v>
      </c>
      <c r="AG198" s="222">
        <v>20.491058027872505</v>
      </c>
      <c r="AH198" s="222">
        <v>20.232102483639096</v>
      </c>
      <c r="AI198" s="222">
        <v>19.97314693940568</v>
      </c>
      <c r="AJ198" s="222">
        <v>19.714191395172271</v>
      </c>
      <c r="AK198" s="222">
        <v>19.455235850938859</v>
      </c>
      <c r="AL198" s="222">
        <v>19.19628030670545</v>
      </c>
      <c r="AM198" s="222">
        <v>18.937324762472041</v>
      </c>
      <c r="AN198" s="222">
        <v>18.678369218238629</v>
      </c>
      <c r="AO198" s="222">
        <v>18.41941367400522</v>
      </c>
      <c r="AP198" s="222">
        <v>18.160458129771794</v>
      </c>
      <c r="BA198" s="207"/>
      <c r="BB198" s="207"/>
      <c r="BC198" s="207"/>
      <c r="BD198" s="207"/>
      <c r="BH198" s="207"/>
      <c r="BI198" s="207"/>
      <c r="BJ198" s="207"/>
      <c r="BK198" s="207"/>
      <c r="BL198" s="207"/>
      <c r="BM198" s="207"/>
      <c r="BN198" s="207"/>
      <c r="BO198" s="207"/>
      <c r="BP198" s="207"/>
      <c r="BQ198" s="207"/>
      <c r="BR198" s="207"/>
      <c r="BS198" s="207"/>
      <c r="BT198" s="207"/>
      <c r="BU198" s="207"/>
      <c r="BV198" s="207"/>
      <c r="BW198" s="207"/>
    </row>
    <row r="199" spans="1:89" ht="14.25" customHeight="1" x14ac:dyDescent="0.6">
      <c r="G199" s="145"/>
      <c r="H199" s="391"/>
      <c r="J199" s="352"/>
      <c r="K199" s="142" t="s">
        <v>1042</v>
      </c>
      <c r="L199" s="192" t="s">
        <v>962</v>
      </c>
      <c r="M199" s="220">
        <v>44.991185857284954</v>
      </c>
      <c r="N199" s="220">
        <v>47.862963677962711</v>
      </c>
      <c r="O199" s="220">
        <v>46.404438968203735</v>
      </c>
      <c r="P199" s="220">
        <v>44.945914258444766</v>
      </c>
      <c r="Q199" s="220">
        <v>43.48738954868579</v>
      </c>
      <c r="R199" s="220">
        <v>42.028864838926808</v>
      </c>
      <c r="S199" s="220">
        <v>40.570340129167846</v>
      </c>
      <c r="T199" s="220">
        <v>39.11181541940887</v>
      </c>
      <c r="U199" s="220">
        <v>37.653290709649895</v>
      </c>
      <c r="V199" s="220">
        <v>36.194765999890919</v>
      </c>
      <c r="W199" s="220">
        <v>34.736241290131943</v>
      </c>
      <c r="X199" s="220">
        <v>33.277716580372974</v>
      </c>
      <c r="Y199" s="220">
        <v>31.819191870613999</v>
      </c>
      <c r="Z199" s="220">
        <v>30.360667160855023</v>
      </c>
      <c r="AA199" s="220">
        <v>28.902142451096026</v>
      </c>
      <c r="AB199" s="220">
        <v>28.444985707241152</v>
      </c>
      <c r="AC199" s="220">
        <v>27.987828963386281</v>
      </c>
      <c r="AD199" s="220">
        <v>27.530672219531411</v>
      </c>
      <c r="AE199" s="220">
        <v>27.07351547567654</v>
      </c>
      <c r="AF199" s="220">
        <v>26.616358731821666</v>
      </c>
      <c r="AG199" s="220">
        <v>26.159201987966803</v>
      </c>
      <c r="AH199" s="220">
        <v>25.702045244111932</v>
      </c>
      <c r="AI199" s="220">
        <v>25.244888500257058</v>
      </c>
      <c r="AJ199" s="220">
        <v>24.787731756402192</v>
      </c>
      <c r="AK199" s="220">
        <v>24.330575012547317</v>
      </c>
      <c r="AL199" s="220">
        <v>23.873418268692447</v>
      </c>
      <c r="AM199" s="220">
        <v>23.41626152483758</v>
      </c>
      <c r="AN199" s="220">
        <v>22.95910478098271</v>
      </c>
      <c r="AO199" s="220">
        <v>22.501948037127843</v>
      </c>
      <c r="AP199" s="220">
        <v>22.044791293272965</v>
      </c>
    </row>
    <row r="200" spans="1:89" ht="14.25" customHeight="1" thickBot="1" x14ac:dyDescent="0.75">
      <c r="G200" s="145"/>
      <c r="H200" s="391"/>
      <c r="J200" s="352"/>
      <c r="K200" s="203" t="s">
        <v>1042</v>
      </c>
      <c r="L200" s="203" t="s">
        <v>963</v>
      </c>
      <c r="M200" s="221">
        <v>44.991185857284954</v>
      </c>
      <c r="N200" s="221">
        <v>47.862963677962711</v>
      </c>
      <c r="O200" s="221">
        <v>47.134309399527268</v>
      </c>
      <c r="P200" s="221">
        <v>46.405655121091819</v>
      </c>
      <c r="Q200" s="221">
        <v>45.677000842656383</v>
      </c>
      <c r="R200" s="221">
        <v>44.948346564220941</v>
      </c>
      <c r="S200" s="221">
        <v>44.219692285785499</v>
      </c>
      <c r="T200" s="221">
        <v>43.491038007350056</v>
      </c>
      <c r="U200" s="221">
        <v>42.762383728914614</v>
      </c>
      <c r="V200" s="221">
        <v>42.033729450479171</v>
      </c>
      <c r="W200" s="221">
        <v>41.305075172043729</v>
      </c>
      <c r="X200" s="221">
        <v>40.57642089360828</v>
      </c>
      <c r="Y200" s="221">
        <v>39.847766615172837</v>
      </c>
      <c r="Z200" s="221">
        <v>39.119112336737395</v>
      </c>
      <c r="AA200" s="221">
        <v>38.390458058301924</v>
      </c>
      <c r="AB200" s="221">
        <v>37.757903684488205</v>
      </c>
      <c r="AC200" s="221">
        <v>37.12534931067448</v>
      </c>
      <c r="AD200" s="221">
        <v>36.492794936860754</v>
      </c>
      <c r="AE200" s="221">
        <v>35.860240563047029</v>
      </c>
      <c r="AF200" s="221">
        <v>35.227686189233303</v>
      </c>
      <c r="AG200" s="221">
        <v>34.595131815419577</v>
      </c>
      <c r="AH200" s="221">
        <v>33.962577441605845</v>
      </c>
      <c r="AI200" s="221">
        <v>33.330023067792126</v>
      </c>
      <c r="AJ200" s="221">
        <v>32.697468693978394</v>
      </c>
      <c r="AK200" s="221">
        <v>32.064914320164668</v>
      </c>
      <c r="AL200" s="221">
        <v>31.432359946350942</v>
      </c>
      <c r="AM200" s="221">
        <v>30.79980557253722</v>
      </c>
      <c r="AN200" s="221">
        <v>30.167251198723488</v>
      </c>
      <c r="AO200" s="221">
        <v>29.534696824909762</v>
      </c>
      <c r="AP200" s="221">
        <v>28.902142451096026</v>
      </c>
    </row>
    <row r="201" spans="1:89" ht="14.25" customHeight="1" thickTop="1" thickBot="1" x14ac:dyDescent="0.75">
      <c r="G201" s="145"/>
      <c r="H201" s="391"/>
      <c r="J201" s="352"/>
      <c r="K201" s="201" t="s">
        <v>1043</v>
      </c>
      <c r="L201" s="201" t="s">
        <v>961</v>
      </c>
      <c r="M201" s="219">
        <v>44.991185857284954</v>
      </c>
      <c r="N201" s="219">
        <v>47.862963677962711</v>
      </c>
      <c r="O201" s="219">
        <v>45.876950417601961</v>
      </c>
      <c r="P201" s="219">
        <v>43.890937157241211</v>
      </c>
      <c r="Q201" s="219">
        <v>41.904923896880462</v>
      </c>
      <c r="R201" s="219">
        <v>39.918910636519712</v>
      </c>
      <c r="S201" s="219">
        <v>37.932897376158962</v>
      </c>
      <c r="T201" s="219">
        <v>35.94688411579822</v>
      </c>
      <c r="U201" s="219">
        <v>33.96087085543747</v>
      </c>
      <c r="V201" s="219">
        <v>31.97485759507672</v>
      </c>
      <c r="W201" s="219">
        <v>29.988844334715974</v>
      </c>
      <c r="X201" s="219">
        <v>28.002831074355225</v>
      </c>
      <c r="Y201" s="219">
        <v>26.016817813994475</v>
      </c>
      <c r="Z201" s="219">
        <v>24.030804553633725</v>
      </c>
      <c r="AA201" s="219">
        <v>22.044791293272965</v>
      </c>
      <c r="AB201" s="219">
        <v>21.785835749039556</v>
      </c>
      <c r="AC201" s="219">
        <v>21.526880204806144</v>
      </c>
      <c r="AD201" s="219">
        <v>21.267924660572735</v>
      </c>
      <c r="AE201" s="219">
        <v>21.008969116339326</v>
      </c>
      <c r="AF201" s="219">
        <v>20.750013572105914</v>
      </c>
      <c r="AG201" s="219">
        <v>20.491058027872505</v>
      </c>
      <c r="AH201" s="219">
        <v>20.232102483639096</v>
      </c>
      <c r="AI201" s="219">
        <v>19.97314693940568</v>
      </c>
      <c r="AJ201" s="219">
        <v>19.714191395172271</v>
      </c>
      <c r="AK201" s="219">
        <v>19.455235850938859</v>
      </c>
      <c r="AL201" s="219">
        <v>19.19628030670545</v>
      </c>
      <c r="AM201" s="219">
        <v>18.937324762472041</v>
      </c>
      <c r="AN201" s="219">
        <v>18.678369218238629</v>
      </c>
      <c r="AO201" s="219">
        <v>18.41941367400522</v>
      </c>
      <c r="AP201" s="219">
        <v>18.160458129771794</v>
      </c>
      <c r="BX201" s="206"/>
      <c r="BY201" s="206"/>
      <c r="BZ201" s="206"/>
      <c r="CA201" s="206"/>
      <c r="CB201" s="206"/>
      <c r="CC201" s="206"/>
      <c r="CD201" s="206"/>
      <c r="CE201" s="206"/>
      <c r="CF201" s="206"/>
      <c r="CG201" s="206"/>
      <c r="CH201" s="206"/>
      <c r="CI201" s="206"/>
      <c r="CJ201" s="206"/>
      <c r="CK201" s="206"/>
    </row>
    <row r="202" spans="1:89" ht="14.25" customHeight="1" thickTop="1" x14ac:dyDescent="0.6">
      <c r="G202" s="145"/>
      <c r="H202" s="391"/>
      <c r="J202" s="352"/>
      <c r="K202" s="142" t="s">
        <v>1043</v>
      </c>
      <c r="L202" s="192" t="s">
        <v>962</v>
      </c>
      <c r="M202" s="220">
        <v>44.991185857284954</v>
      </c>
      <c r="N202" s="220">
        <v>47.862963677962711</v>
      </c>
      <c r="O202" s="220">
        <v>46.404438968203735</v>
      </c>
      <c r="P202" s="220">
        <v>44.945914258444766</v>
      </c>
      <c r="Q202" s="220">
        <v>43.48738954868579</v>
      </c>
      <c r="R202" s="220">
        <v>42.028864838926808</v>
      </c>
      <c r="S202" s="220">
        <v>40.570340129167846</v>
      </c>
      <c r="T202" s="220">
        <v>39.11181541940887</v>
      </c>
      <c r="U202" s="220">
        <v>37.653290709649895</v>
      </c>
      <c r="V202" s="220">
        <v>36.194765999890919</v>
      </c>
      <c r="W202" s="220">
        <v>34.736241290131943</v>
      </c>
      <c r="X202" s="220">
        <v>33.277716580372974</v>
      </c>
      <c r="Y202" s="220">
        <v>31.819191870613999</v>
      </c>
      <c r="Z202" s="220">
        <v>30.360667160855023</v>
      </c>
      <c r="AA202" s="220">
        <v>28.902142451096026</v>
      </c>
      <c r="AB202" s="220">
        <v>28.444985707241152</v>
      </c>
      <c r="AC202" s="220">
        <v>27.987828963386281</v>
      </c>
      <c r="AD202" s="220">
        <v>27.530672219531411</v>
      </c>
      <c r="AE202" s="220">
        <v>27.07351547567654</v>
      </c>
      <c r="AF202" s="220">
        <v>26.616358731821666</v>
      </c>
      <c r="AG202" s="220">
        <v>26.159201987966803</v>
      </c>
      <c r="AH202" s="220">
        <v>25.702045244111932</v>
      </c>
      <c r="AI202" s="220">
        <v>25.244888500257058</v>
      </c>
      <c r="AJ202" s="220">
        <v>24.787731756402192</v>
      </c>
      <c r="AK202" s="220">
        <v>24.330575012547317</v>
      </c>
      <c r="AL202" s="220">
        <v>23.873418268692447</v>
      </c>
      <c r="AM202" s="220">
        <v>23.41626152483758</v>
      </c>
      <c r="AN202" s="220">
        <v>22.95910478098271</v>
      </c>
      <c r="AO202" s="220">
        <v>22.501948037127843</v>
      </c>
      <c r="AP202" s="220">
        <v>22.044791293272965</v>
      </c>
      <c r="BX202" s="207"/>
      <c r="BY202" s="207"/>
      <c r="BZ202" s="207"/>
      <c r="CA202" s="207"/>
      <c r="CB202" s="207"/>
      <c r="CC202" s="207"/>
      <c r="CD202" s="207"/>
      <c r="CE202" s="207"/>
      <c r="CF202" s="207"/>
      <c r="CG202" s="207"/>
      <c r="CH202" s="207"/>
      <c r="CI202" s="207"/>
      <c r="CJ202" s="207"/>
      <c r="CK202" s="207"/>
    </row>
    <row r="203" spans="1:89" ht="14.25" customHeight="1" thickBot="1" x14ac:dyDescent="0.75">
      <c r="G203" s="145"/>
      <c r="H203" s="391"/>
      <c r="J203" s="352"/>
      <c r="K203" s="203" t="s">
        <v>1043</v>
      </c>
      <c r="L203" s="203" t="s">
        <v>963</v>
      </c>
      <c r="M203" s="221">
        <v>44.991185857284954</v>
      </c>
      <c r="N203" s="221">
        <v>47.862963677962711</v>
      </c>
      <c r="O203" s="221">
        <v>47.134309399527268</v>
      </c>
      <c r="P203" s="221">
        <v>46.405655121091819</v>
      </c>
      <c r="Q203" s="221">
        <v>45.677000842656383</v>
      </c>
      <c r="R203" s="221">
        <v>44.948346564220941</v>
      </c>
      <c r="S203" s="221">
        <v>44.219692285785499</v>
      </c>
      <c r="T203" s="221">
        <v>43.491038007350056</v>
      </c>
      <c r="U203" s="221">
        <v>42.762383728914614</v>
      </c>
      <c r="V203" s="221">
        <v>42.033729450479171</v>
      </c>
      <c r="W203" s="221">
        <v>41.305075172043729</v>
      </c>
      <c r="X203" s="221">
        <v>40.57642089360828</v>
      </c>
      <c r="Y203" s="221">
        <v>39.847766615172837</v>
      </c>
      <c r="Z203" s="221">
        <v>39.119112336737395</v>
      </c>
      <c r="AA203" s="221">
        <v>38.390458058301924</v>
      </c>
      <c r="AB203" s="221">
        <v>37.757903684488205</v>
      </c>
      <c r="AC203" s="221">
        <v>37.12534931067448</v>
      </c>
      <c r="AD203" s="221">
        <v>36.492794936860754</v>
      </c>
      <c r="AE203" s="221">
        <v>35.860240563047029</v>
      </c>
      <c r="AF203" s="221">
        <v>35.227686189233303</v>
      </c>
      <c r="AG203" s="221">
        <v>34.595131815419577</v>
      </c>
      <c r="AH203" s="221">
        <v>33.962577441605845</v>
      </c>
      <c r="AI203" s="221">
        <v>33.330023067792126</v>
      </c>
      <c r="AJ203" s="221">
        <v>32.697468693978394</v>
      </c>
      <c r="AK203" s="221">
        <v>32.064914320164668</v>
      </c>
      <c r="AL203" s="221">
        <v>31.432359946350942</v>
      </c>
      <c r="AM203" s="221">
        <v>30.79980557253722</v>
      </c>
      <c r="AN203" s="221">
        <v>30.167251198723488</v>
      </c>
      <c r="AO203" s="221">
        <v>29.534696824909762</v>
      </c>
      <c r="AP203" s="221">
        <v>28.902142451096026</v>
      </c>
    </row>
    <row r="204" spans="1:89" ht="13.5" customHeight="1" thickTop="1" thickBot="1" x14ac:dyDescent="0.75">
      <c r="G204" s="145"/>
      <c r="H204" s="391"/>
      <c r="J204" s="352"/>
      <c r="K204" s="201" t="s">
        <v>1044</v>
      </c>
      <c r="L204" s="201" t="s">
        <v>961</v>
      </c>
      <c r="M204" s="222">
        <v>44.991185857284954</v>
      </c>
      <c r="N204" s="222">
        <v>47.862963677962711</v>
      </c>
      <c r="O204" s="222">
        <v>45.876950417601961</v>
      </c>
      <c r="P204" s="222">
        <v>43.890937157241211</v>
      </c>
      <c r="Q204" s="222">
        <v>41.904923896880462</v>
      </c>
      <c r="R204" s="222">
        <v>39.918910636519712</v>
      </c>
      <c r="S204" s="222">
        <v>37.932897376158962</v>
      </c>
      <c r="T204" s="222">
        <v>35.94688411579822</v>
      </c>
      <c r="U204" s="222">
        <v>33.96087085543747</v>
      </c>
      <c r="V204" s="222">
        <v>31.97485759507672</v>
      </c>
      <c r="W204" s="222">
        <v>29.988844334715974</v>
      </c>
      <c r="X204" s="222">
        <v>28.002831074355225</v>
      </c>
      <c r="Y204" s="222">
        <v>26.016817813994475</v>
      </c>
      <c r="Z204" s="222">
        <v>24.030804553633725</v>
      </c>
      <c r="AA204" s="222">
        <v>22.044791293272965</v>
      </c>
      <c r="AB204" s="222">
        <v>21.785835749039556</v>
      </c>
      <c r="AC204" s="222">
        <v>21.526880204806144</v>
      </c>
      <c r="AD204" s="222">
        <v>21.267924660572735</v>
      </c>
      <c r="AE204" s="222">
        <v>21.008969116339326</v>
      </c>
      <c r="AF204" s="222">
        <v>20.750013572105914</v>
      </c>
      <c r="AG204" s="222">
        <v>20.491058027872505</v>
      </c>
      <c r="AH204" s="222">
        <v>20.232102483639096</v>
      </c>
      <c r="AI204" s="222">
        <v>19.97314693940568</v>
      </c>
      <c r="AJ204" s="222">
        <v>19.714191395172271</v>
      </c>
      <c r="AK204" s="222">
        <v>19.455235850938859</v>
      </c>
      <c r="AL204" s="222">
        <v>19.19628030670545</v>
      </c>
      <c r="AM204" s="222">
        <v>18.937324762472041</v>
      </c>
      <c r="AN204" s="222">
        <v>18.678369218238629</v>
      </c>
      <c r="AO204" s="222">
        <v>18.41941367400522</v>
      </c>
      <c r="AP204" s="222">
        <v>18.160458129771794</v>
      </c>
      <c r="AT204" s="206"/>
      <c r="AU204" s="206"/>
      <c r="AV204" s="206"/>
      <c r="AW204" s="206"/>
      <c r="AZ204" s="206"/>
    </row>
    <row r="205" spans="1:89" s="206" customFormat="1" ht="14.25" customHeight="1" thickTop="1" thickBot="1" x14ac:dyDescent="0.75">
      <c r="A205" s="137"/>
      <c r="B205" s="137"/>
      <c r="C205" s="137"/>
      <c r="D205" s="137"/>
      <c r="E205" s="137"/>
      <c r="F205" s="137"/>
      <c r="G205" s="145"/>
      <c r="H205" s="391"/>
      <c r="I205" s="137"/>
      <c r="J205" s="352"/>
      <c r="K205" s="142" t="s">
        <v>1044</v>
      </c>
      <c r="L205" s="192" t="s">
        <v>962</v>
      </c>
      <c r="M205" s="220">
        <v>44.991185857284954</v>
      </c>
      <c r="N205" s="220">
        <v>47.862963677962711</v>
      </c>
      <c r="O205" s="220">
        <v>46.404438968203735</v>
      </c>
      <c r="P205" s="220">
        <v>44.945914258444766</v>
      </c>
      <c r="Q205" s="220">
        <v>43.48738954868579</v>
      </c>
      <c r="R205" s="220">
        <v>42.028864838926808</v>
      </c>
      <c r="S205" s="220">
        <v>40.570340129167846</v>
      </c>
      <c r="T205" s="220">
        <v>39.11181541940887</v>
      </c>
      <c r="U205" s="220">
        <v>37.653290709649895</v>
      </c>
      <c r="V205" s="220">
        <v>36.194765999890919</v>
      </c>
      <c r="W205" s="220">
        <v>34.736241290131943</v>
      </c>
      <c r="X205" s="220">
        <v>33.277716580372974</v>
      </c>
      <c r="Y205" s="220">
        <v>31.819191870613999</v>
      </c>
      <c r="Z205" s="220">
        <v>30.360667160855023</v>
      </c>
      <c r="AA205" s="220">
        <v>28.902142451096026</v>
      </c>
      <c r="AB205" s="220">
        <v>28.444985707241152</v>
      </c>
      <c r="AC205" s="220">
        <v>27.987828963386281</v>
      </c>
      <c r="AD205" s="220">
        <v>27.530672219531411</v>
      </c>
      <c r="AE205" s="220">
        <v>27.07351547567654</v>
      </c>
      <c r="AF205" s="220">
        <v>26.616358731821666</v>
      </c>
      <c r="AG205" s="220">
        <v>26.159201987966803</v>
      </c>
      <c r="AH205" s="220">
        <v>25.702045244111932</v>
      </c>
      <c r="AI205" s="220">
        <v>25.244888500257058</v>
      </c>
      <c r="AJ205" s="220">
        <v>24.787731756402192</v>
      </c>
      <c r="AK205" s="220">
        <v>24.330575012547317</v>
      </c>
      <c r="AL205" s="220">
        <v>23.873418268692447</v>
      </c>
      <c r="AM205" s="220">
        <v>23.41626152483758</v>
      </c>
      <c r="AN205" s="220">
        <v>22.95910478098271</v>
      </c>
      <c r="AO205" s="220">
        <v>22.501948037127843</v>
      </c>
      <c r="AP205" s="220">
        <v>22.044791293272965</v>
      </c>
      <c r="AQ205" s="137"/>
      <c r="AR205" s="137"/>
      <c r="AS205" s="137"/>
      <c r="AT205" s="207"/>
      <c r="AU205" s="207"/>
      <c r="AV205" s="207"/>
      <c r="AW205" s="207"/>
      <c r="AZ205" s="207"/>
      <c r="BA205" s="137"/>
      <c r="BB205" s="137"/>
      <c r="BC205" s="137"/>
      <c r="BD205" s="137"/>
      <c r="BE205" s="137"/>
      <c r="BF205" s="137"/>
      <c r="BG205" s="137"/>
      <c r="BH205" s="137"/>
      <c r="BI205" s="137"/>
      <c r="BJ205" s="137"/>
      <c r="BK205" s="137"/>
      <c r="BL205" s="137"/>
      <c r="BM205" s="137"/>
      <c r="BN205" s="137"/>
      <c r="BO205" s="137"/>
      <c r="BP205" s="137"/>
      <c r="BQ205" s="137"/>
      <c r="BR205" s="137"/>
      <c r="BS205" s="137"/>
      <c r="BT205" s="137"/>
      <c r="BU205" s="137"/>
      <c r="BV205" s="137"/>
      <c r="BW205" s="137"/>
      <c r="BX205" s="137"/>
      <c r="BY205" s="137"/>
      <c r="BZ205" s="137"/>
      <c r="CA205" s="137"/>
      <c r="CB205" s="137"/>
      <c r="CC205" s="137"/>
      <c r="CD205" s="137"/>
      <c r="CE205" s="137"/>
      <c r="CF205" s="137"/>
      <c r="CG205" s="137"/>
      <c r="CH205" s="137"/>
      <c r="CI205" s="137"/>
      <c r="CJ205" s="137"/>
      <c r="CK205" s="137"/>
    </row>
    <row r="206" spans="1:89" s="207" customFormat="1" ht="14.25" customHeight="1" thickTop="1" thickBot="1" x14ac:dyDescent="0.75">
      <c r="A206" s="137"/>
      <c r="B206" s="137"/>
      <c r="C206" s="137"/>
      <c r="D206" s="137"/>
      <c r="E206" s="137"/>
      <c r="F206" s="137"/>
      <c r="G206" s="145"/>
      <c r="H206" s="391"/>
      <c r="I206" s="137"/>
      <c r="J206" s="352"/>
      <c r="K206" s="203" t="s">
        <v>1044</v>
      </c>
      <c r="L206" s="203" t="s">
        <v>963</v>
      </c>
      <c r="M206" s="221">
        <v>44.991185857284954</v>
      </c>
      <c r="N206" s="221">
        <v>47.862963677962711</v>
      </c>
      <c r="O206" s="221">
        <v>47.134309399527268</v>
      </c>
      <c r="P206" s="221">
        <v>46.405655121091819</v>
      </c>
      <c r="Q206" s="221">
        <v>45.677000842656383</v>
      </c>
      <c r="R206" s="221">
        <v>44.948346564220941</v>
      </c>
      <c r="S206" s="221">
        <v>44.219692285785499</v>
      </c>
      <c r="T206" s="221">
        <v>43.491038007350056</v>
      </c>
      <c r="U206" s="221">
        <v>42.762383728914614</v>
      </c>
      <c r="V206" s="221">
        <v>42.033729450479171</v>
      </c>
      <c r="W206" s="221">
        <v>41.305075172043729</v>
      </c>
      <c r="X206" s="221">
        <v>40.57642089360828</v>
      </c>
      <c r="Y206" s="221">
        <v>39.847766615172837</v>
      </c>
      <c r="Z206" s="221">
        <v>39.119112336737395</v>
      </c>
      <c r="AA206" s="221">
        <v>38.390458058301924</v>
      </c>
      <c r="AB206" s="221">
        <v>37.757903684488205</v>
      </c>
      <c r="AC206" s="221">
        <v>37.12534931067448</v>
      </c>
      <c r="AD206" s="221">
        <v>36.492794936860754</v>
      </c>
      <c r="AE206" s="221">
        <v>35.860240563047029</v>
      </c>
      <c r="AF206" s="221">
        <v>35.227686189233303</v>
      </c>
      <c r="AG206" s="221">
        <v>34.595131815419577</v>
      </c>
      <c r="AH206" s="221">
        <v>33.962577441605845</v>
      </c>
      <c r="AI206" s="221">
        <v>33.330023067792126</v>
      </c>
      <c r="AJ206" s="221">
        <v>32.697468693978394</v>
      </c>
      <c r="AK206" s="221">
        <v>32.064914320164668</v>
      </c>
      <c r="AL206" s="221">
        <v>31.432359946350942</v>
      </c>
      <c r="AM206" s="221">
        <v>30.79980557253722</v>
      </c>
      <c r="AN206" s="221">
        <v>30.167251198723488</v>
      </c>
      <c r="AO206" s="221">
        <v>29.534696824909762</v>
      </c>
      <c r="AP206" s="221">
        <v>28.902142451096026</v>
      </c>
      <c r="AQ206" s="137"/>
      <c r="AR206" s="137"/>
      <c r="AS206" s="137"/>
      <c r="AT206" s="137"/>
      <c r="AU206" s="137"/>
      <c r="AV206" s="137"/>
      <c r="AW206" s="137"/>
      <c r="AZ206" s="137"/>
      <c r="BA206" s="137"/>
      <c r="BB206" s="137"/>
      <c r="BC206" s="137"/>
      <c r="BD206" s="137"/>
      <c r="BE206" s="206"/>
      <c r="BF206" s="206"/>
      <c r="BG206" s="206"/>
      <c r="BH206" s="137"/>
      <c r="BI206" s="137"/>
      <c r="BJ206" s="137"/>
      <c r="BK206" s="137"/>
      <c r="BL206" s="137"/>
      <c r="BM206" s="137"/>
      <c r="BN206" s="137"/>
      <c r="BO206" s="137"/>
      <c r="BP206" s="137"/>
      <c r="BQ206" s="137"/>
      <c r="BR206" s="137"/>
      <c r="BS206" s="137"/>
      <c r="BT206" s="137"/>
      <c r="BU206" s="137"/>
      <c r="BV206" s="137"/>
      <c r="BW206" s="137"/>
      <c r="BX206" s="137"/>
      <c r="BY206" s="137"/>
      <c r="BZ206" s="137"/>
      <c r="CA206" s="137"/>
      <c r="CB206" s="137"/>
      <c r="CC206" s="137"/>
      <c r="CD206" s="137"/>
      <c r="CE206" s="137"/>
      <c r="CF206" s="137"/>
      <c r="CG206" s="137"/>
      <c r="CH206" s="137"/>
      <c r="CI206" s="137"/>
      <c r="CJ206" s="137"/>
      <c r="CK206" s="137"/>
    </row>
    <row r="207" spans="1:89" ht="13.5" customHeight="1" thickTop="1" thickBot="1" x14ac:dyDescent="0.75">
      <c r="G207" s="145"/>
      <c r="H207" s="391"/>
      <c r="J207" s="352"/>
      <c r="K207" s="201" t="s">
        <v>1045</v>
      </c>
      <c r="L207" s="201" t="s">
        <v>961</v>
      </c>
      <c r="M207" s="219">
        <v>44.991185857284954</v>
      </c>
      <c r="N207" s="219">
        <v>47.862963677962711</v>
      </c>
      <c r="O207" s="219">
        <v>45.876950417601961</v>
      </c>
      <c r="P207" s="219">
        <v>43.890937157241211</v>
      </c>
      <c r="Q207" s="219">
        <v>41.904923896880462</v>
      </c>
      <c r="R207" s="219">
        <v>39.918910636519712</v>
      </c>
      <c r="S207" s="219">
        <v>37.932897376158962</v>
      </c>
      <c r="T207" s="219">
        <v>35.94688411579822</v>
      </c>
      <c r="U207" s="219">
        <v>33.96087085543747</v>
      </c>
      <c r="V207" s="219">
        <v>31.97485759507672</v>
      </c>
      <c r="W207" s="219">
        <v>29.988844334715974</v>
      </c>
      <c r="X207" s="219">
        <v>28.002831074355225</v>
      </c>
      <c r="Y207" s="219">
        <v>26.016817813994475</v>
      </c>
      <c r="Z207" s="219">
        <v>24.030804553633725</v>
      </c>
      <c r="AA207" s="219">
        <v>22.044791293272965</v>
      </c>
      <c r="AB207" s="219">
        <v>21.785835749039556</v>
      </c>
      <c r="AC207" s="219">
        <v>21.526880204806144</v>
      </c>
      <c r="AD207" s="219">
        <v>21.267924660572735</v>
      </c>
      <c r="AE207" s="219">
        <v>21.008969116339326</v>
      </c>
      <c r="AF207" s="219">
        <v>20.750013572105914</v>
      </c>
      <c r="AG207" s="219">
        <v>20.491058027872505</v>
      </c>
      <c r="AH207" s="219">
        <v>20.232102483639096</v>
      </c>
      <c r="AI207" s="219">
        <v>19.97314693940568</v>
      </c>
      <c r="AJ207" s="219">
        <v>19.714191395172271</v>
      </c>
      <c r="AK207" s="219">
        <v>19.455235850938859</v>
      </c>
      <c r="AL207" s="219">
        <v>19.19628030670545</v>
      </c>
      <c r="AM207" s="219">
        <v>18.937324762472041</v>
      </c>
      <c r="AN207" s="219">
        <v>18.678369218238629</v>
      </c>
      <c r="AO207" s="219">
        <v>18.41941367400522</v>
      </c>
      <c r="AP207" s="219">
        <v>18.160458129771794</v>
      </c>
      <c r="AT207" s="206"/>
      <c r="AU207" s="206"/>
      <c r="AV207" s="206"/>
      <c r="AW207" s="206"/>
      <c r="AZ207" s="206"/>
    </row>
    <row r="208" spans="1:89" s="206" customFormat="1" ht="14.25" customHeight="1" thickTop="1" thickBot="1" x14ac:dyDescent="0.75">
      <c r="A208" s="137"/>
      <c r="B208" s="137"/>
      <c r="C208" s="137"/>
      <c r="D208" s="137"/>
      <c r="E208" s="137"/>
      <c r="F208" s="137"/>
      <c r="G208" s="145"/>
      <c r="H208" s="391"/>
      <c r="I208" s="137"/>
      <c r="J208" s="352"/>
      <c r="K208" s="142" t="s">
        <v>1045</v>
      </c>
      <c r="L208" s="192" t="s">
        <v>962</v>
      </c>
      <c r="M208" s="220">
        <v>44.991185857284954</v>
      </c>
      <c r="N208" s="220">
        <v>47.862963677962711</v>
      </c>
      <c r="O208" s="220">
        <v>46.404438968203735</v>
      </c>
      <c r="P208" s="220">
        <v>44.945914258444766</v>
      </c>
      <c r="Q208" s="220">
        <v>43.48738954868579</v>
      </c>
      <c r="R208" s="220">
        <v>42.028864838926808</v>
      </c>
      <c r="S208" s="220">
        <v>40.570340129167846</v>
      </c>
      <c r="T208" s="220">
        <v>39.11181541940887</v>
      </c>
      <c r="U208" s="220">
        <v>37.653290709649895</v>
      </c>
      <c r="V208" s="220">
        <v>36.194765999890919</v>
      </c>
      <c r="W208" s="220">
        <v>34.736241290131943</v>
      </c>
      <c r="X208" s="220">
        <v>33.277716580372974</v>
      </c>
      <c r="Y208" s="220">
        <v>31.819191870613999</v>
      </c>
      <c r="Z208" s="220">
        <v>30.360667160855023</v>
      </c>
      <c r="AA208" s="220">
        <v>28.902142451096026</v>
      </c>
      <c r="AB208" s="220">
        <v>28.444985707241152</v>
      </c>
      <c r="AC208" s="220">
        <v>27.987828963386281</v>
      </c>
      <c r="AD208" s="220">
        <v>27.530672219531411</v>
      </c>
      <c r="AE208" s="220">
        <v>27.07351547567654</v>
      </c>
      <c r="AF208" s="220">
        <v>26.616358731821666</v>
      </c>
      <c r="AG208" s="220">
        <v>26.159201987966803</v>
      </c>
      <c r="AH208" s="220">
        <v>25.702045244111932</v>
      </c>
      <c r="AI208" s="220">
        <v>25.244888500257058</v>
      </c>
      <c r="AJ208" s="220">
        <v>24.787731756402192</v>
      </c>
      <c r="AK208" s="220">
        <v>24.330575012547317</v>
      </c>
      <c r="AL208" s="220">
        <v>23.873418268692447</v>
      </c>
      <c r="AM208" s="220">
        <v>23.41626152483758</v>
      </c>
      <c r="AN208" s="220">
        <v>22.95910478098271</v>
      </c>
      <c r="AO208" s="220">
        <v>22.501948037127843</v>
      </c>
      <c r="AP208" s="220">
        <v>22.044791293272965</v>
      </c>
      <c r="AQ208" s="137"/>
      <c r="AR208" s="137"/>
      <c r="AS208" s="137"/>
      <c r="AT208" s="207"/>
      <c r="AU208" s="207"/>
      <c r="AV208" s="207"/>
      <c r="AW208" s="207"/>
      <c r="AZ208" s="207"/>
      <c r="BA208" s="137"/>
      <c r="BB208" s="137"/>
      <c r="BC208" s="137"/>
      <c r="BD208" s="137"/>
      <c r="BE208" s="137"/>
      <c r="BF208" s="137"/>
      <c r="BG208" s="137"/>
      <c r="BH208" s="137"/>
      <c r="BI208" s="137"/>
      <c r="BJ208" s="137"/>
      <c r="BK208" s="137"/>
      <c r="BL208" s="137"/>
      <c r="BM208" s="137"/>
      <c r="BN208" s="137"/>
      <c r="BO208" s="137"/>
      <c r="BP208" s="137"/>
      <c r="BQ208" s="137"/>
      <c r="BR208" s="137"/>
      <c r="BS208" s="137"/>
      <c r="BT208" s="137"/>
      <c r="BU208" s="137"/>
      <c r="BV208" s="137"/>
      <c r="BW208" s="137"/>
      <c r="BX208" s="137"/>
      <c r="BY208" s="137"/>
      <c r="BZ208" s="137"/>
      <c r="CA208" s="137"/>
      <c r="CB208" s="137"/>
      <c r="CC208" s="137"/>
      <c r="CD208" s="137"/>
      <c r="CE208" s="137"/>
      <c r="CF208" s="137"/>
      <c r="CG208" s="137"/>
      <c r="CH208" s="137"/>
      <c r="CI208" s="137"/>
      <c r="CJ208" s="137"/>
      <c r="CK208" s="137"/>
    </row>
    <row r="209" spans="1:89" s="207" customFormat="1" ht="14.25" customHeight="1" thickTop="1" thickBot="1" x14ac:dyDescent="0.75">
      <c r="A209" s="137"/>
      <c r="B209" s="137"/>
      <c r="C209" s="137"/>
      <c r="D209" s="137"/>
      <c r="E209" s="137"/>
      <c r="F209" s="137"/>
      <c r="G209" s="145"/>
      <c r="H209" s="391"/>
      <c r="I209" s="137"/>
      <c r="J209" s="352"/>
      <c r="K209" s="203" t="s">
        <v>1045</v>
      </c>
      <c r="L209" s="203" t="s">
        <v>963</v>
      </c>
      <c r="M209" s="221">
        <v>44.991185857284954</v>
      </c>
      <c r="N209" s="221">
        <v>47.862963677962711</v>
      </c>
      <c r="O209" s="221">
        <v>47.134309399527268</v>
      </c>
      <c r="P209" s="221">
        <v>46.405655121091819</v>
      </c>
      <c r="Q209" s="221">
        <v>45.677000842656383</v>
      </c>
      <c r="R209" s="221">
        <v>44.948346564220941</v>
      </c>
      <c r="S209" s="221">
        <v>44.219692285785499</v>
      </c>
      <c r="T209" s="221">
        <v>43.491038007350056</v>
      </c>
      <c r="U209" s="221">
        <v>42.762383728914614</v>
      </c>
      <c r="V209" s="221">
        <v>42.033729450479171</v>
      </c>
      <c r="W209" s="221">
        <v>41.305075172043729</v>
      </c>
      <c r="X209" s="221">
        <v>40.57642089360828</v>
      </c>
      <c r="Y209" s="221">
        <v>39.847766615172837</v>
      </c>
      <c r="Z209" s="221">
        <v>39.119112336737395</v>
      </c>
      <c r="AA209" s="221">
        <v>38.390458058301924</v>
      </c>
      <c r="AB209" s="221">
        <v>37.757903684488205</v>
      </c>
      <c r="AC209" s="221">
        <v>37.12534931067448</v>
      </c>
      <c r="AD209" s="221">
        <v>36.492794936860754</v>
      </c>
      <c r="AE209" s="221">
        <v>35.860240563047029</v>
      </c>
      <c r="AF209" s="221">
        <v>35.227686189233303</v>
      </c>
      <c r="AG209" s="221">
        <v>34.595131815419577</v>
      </c>
      <c r="AH209" s="221">
        <v>33.962577441605845</v>
      </c>
      <c r="AI209" s="221">
        <v>33.330023067792126</v>
      </c>
      <c r="AJ209" s="221">
        <v>32.697468693978394</v>
      </c>
      <c r="AK209" s="221">
        <v>32.064914320164668</v>
      </c>
      <c r="AL209" s="221">
        <v>31.432359946350942</v>
      </c>
      <c r="AM209" s="221">
        <v>30.79980557253722</v>
      </c>
      <c r="AN209" s="221">
        <v>30.167251198723488</v>
      </c>
      <c r="AO209" s="221">
        <v>29.534696824909762</v>
      </c>
      <c r="AP209" s="221">
        <v>28.902142451096026</v>
      </c>
      <c r="AQ209" s="137"/>
      <c r="AR209" s="137"/>
      <c r="AS209" s="137"/>
      <c r="AT209" s="137"/>
      <c r="AU209" s="137"/>
      <c r="AV209" s="137"/>
      <c r="AW209" s="137"/>
      <c r="AZ209" s="137"/>
      <c r="BA209" s="137"/>
      <c r="BB209" s="137"/>
      <c r="BC209" s="137"/>
      <c r="BD209" s="137"/>
      <c r="BE209" s="206"/>
      <c r="BF209" s="206"/>
      <c r="BG209" s="206"/>
      <c r="BH209" s="137"/>
      <c r="BI209" s="137"/>
      <c r="BJ209" s="137"/>
      <c r="BK209" s="137"/>
      <c r="BL209" s="137"/>
      <c r="BM209" s="137"/>
      <c r="BN209" s="137"/>
      <c r="BO209" s="137"/>
      <c r="BP209" s="137"/>
      <c r="BQ209" s="137"/>
      <c r="BR209" s="137"/>
      <c r="BS209" s="137"/>
      <c r="BT209" s="137"/>
      <c r="BU209" s="137"/>
      <c r="BV209" s="137"/>
      <c r="BW209" s="137"/>
      <c r="BX209" s="137"/>
      <c r="BY209" s="137"/>
      <c r="BZ209" s="137"/>
      <c r="CA209" s="137"/>
      <c r="CB209" s="137"/>
      <c r="CC209" s="137"/>
      <c r="CD209" s="137"/>
      <c r="CE209" s="137"/>
      <c r="CF209" s="137"/>
      <c r="CG209" s="137"/>
      <c r="CH209" s="137"/>
      <c r="CI209" s="137"/>
      <c r="CJ209" s="137"/>
      <c r="CK209" s="137"/>
    </row>
    <row r="210" spans="1:89" ht="14.25" customHeight="1" thickTop="1" x14ac:dyDescent="0.6">
      <c r="G210" s="145"/>
      <c r="H210" s="391"/>
      <c r="J210" s="352"/>
      <c r="K210" s="201" t="s">
        <v>1046</v>
      </c>
      <c r="L210" s="201" t="s">
        <v>961</v>
      </c>
      <c r="M210" s="222">
        <v>44.991185857284954</v>
      </c>
      <c r="N210" s="222">
        <v>47.862963677962711</v>
      </c>
      <c r="O210" s="222">
        <v>45.876950417601961</v>
      </c>
      <c r="P210" s="222">
        <v>43.890937157241211</v>
      </c>
      <c r="Q210" s="222">
        <v>41.904923896880462</v>
      </c>
      <c r="R210" s="222">
        <v>39.918910636519712</v>
      </c>
      <c r="S210" s="222">
        <v>37.932897376158962</v>
      </c>
      <c r="T210" s="222">
        <v>35.94688411579822</v>
      </c>
      <c r="U210" s="222">
        <v>33.96087085543747</v>
      </c>
      <c r="V210" s="222">
        <v>31.97485759507672</v>
      </c>
      <c r="W210" s="222">
        <v>29.988844334715974</v>
      </c>
      <c r="X210" s="222">
        <v>28.002831074355225</v>
      </c>
      <c r="Y210" s="222">
        <v>26.016817813994475</v>
      </c>
      <c r="Z210" s="222">
        <v>24.030804553633725</v>
      </c>
      <c r="AA210" s="222">
        <v>22.044791293272965</v>
      </c>
      <c r="AB210" s="222">
        <v>21.785835749039556</v>
      </c>
      <c r="AC210" s="222">
        <v>21.526880204806144</v>
      </c>
      <c r="AD210" s="222">
        <v>21.267924660572735</v>
      </c>
      <c r="AE210" s="222">
        <v>21.008969116339326</v>
      </c>
      <c r="AF210" s="222">
        <v>20.750013572105914</v>
      </c>
      <c r="AG210" s="222">
        <v>20.491058027872505</v>
      </c>
      <c r="AH210" s="222">
        <v>20.232102483639096</v>
      </c>
      <c r="AI210" s="222">
        <v>19.97314693940568</v>
      </c>
      <c r="AJ210" s="222">
        <v>19.714191395172271</v>
      </c>
      <c r="AK210" s="222">
        <v>19.455235850938859</v>
      </c>
      <c r="AL210" s="222">
        <v>19.19628030670545</v>
      </c>
      <c r="AM210" s="222">
        <v>18.937324762472041</v>
      </c>
      <c r="AN210" s="222">
        <v>18.678369218238629</v>
      </c>
      <c r="AO210" s="222">
        <v>18.41941367400522</v>
      </c>
      <c r="AP210" s="222">
        <v>18.160458129771794</v>
      </c>
    </row>
    <row r="211" spans="1:89" ht="14.25" customHeight="1" x14ac:dyDescent="0.6">
      <c r="G211" s="145"/>
      <c r="H211" s="391"/>
      <c r="J211" s="352"/>
      <c r="K211" s="142" t="s">
        <v>1046</v>
      </c>
      <c r="L211" s="192" t="s">
        <v>962</v>
      </c>
      <c r="M211" s="220">
        <v>44.991185857284954</v>
      </c>
      <c r="N211" s="220">
        <v>47.862963677962711</v>
      </c>
      <c r="O211" s="220">
        <v>46.404438968203735</v>
      </c>
      <c r="P211" s="220">
        <v>44.945914258444766</v>
      </c>
      <c r="Q211" s="220">
        <v>43.48738954868579</v>
      </c>
      <c r="R211" s="220">
        <v>42.028864838926808</v>
      </c>
      <c r="S211" s="220">
        <v>40.570340129167846</v>
      </c>
      <c r="T211" s="220">
        <v>39.11181541940887</v>
      </c>
      <c r="U211" s="220">
        <v>37.653290709649895</v>
      </c>
      <c r="V211" s="220">
        <v>36.194765999890919</v>
      </c>
      <c r="W211" s="220">
        <v>34.736241290131943</v>
      </c>
      <c r="X211" s="220">
        <v>33.277716580372974</v>
      </c>
      <c r="Y211" s="220">
        <v>31.819191870613999</v>
      </c>
      <c r="Z211" s="220">
        <v>30.360667160855023</v>
      </c>
      <c r="AA211" s="220">
        <v>28.902142451096026</v>
      </c>
      <c r="AB211" s="220">
        <v>28.444985707241152</v>
      </c>
      <c r="AC211" s="220">
        <v>27.987828963386281</v>
      </c>
      <c r="AD211" s="220">
        <v>27.530672219531411</v>
      </c>
      <c r="AE211" s="220">
        <v>27.07351547567654</v>
      </c>
      <c r="AF211" s="220">
        <v>26.616358731821666</v>
      </c>
      <c r="AG211" s="220">
        <v>26.159201987966803</v>
      </c>
      <c r="AH211" s="220">
        <v>25.702045244111932</v>
      </c>
      <c r="AI211" s="220">
        <v>25.244888500257058</v>
      </c>
      <c r="AJ211" s="220">
        <v>24.787731756402192</v>
      </c>
      <c r="AK211" s="220">
        <v>24.330575012547317</v>
      </c>
      <c r="AL211" s="220">
        <v>23.873418268692447</v>
      </c>
      <c r="AM211" s="220">
        <v>23.41626152483758</v>
      </c>
      <c r="AN211" s="220">
        <v>22.95910478098271</v>
      </c>
      <c r="AO211" s="220">
        <v>22.501948037127843</v>
      </c>
      <c r="AP211" s="220">
        <v>22.044791293272965</v>
      </c>
    </row>
    <row r="212" spans="1:89" ht="14.25" customHeight="1" thickBot="1" x14ac:dyDescent="0.75">
      <c r="G212" s="145"/>
      <c r="H212" s="391"/>
      <c r="J212" s="385"/>
      <c r="K212" s="203" t="s">
        <v>1046</v>
      </c>
      <c r="L212" s="203" t="s">
        <v>963</v>
      </c>
      <c r="M212" s="221">
        <v>44.991185857284954</v>
      </c>
      <c r="N212" s="221">
        <v>47.862963677962711</v>
      </c>
      <c r="O212" s="221">
        <v>47.134309399527268</v>
      </c>
      <c r="P212" s="221">
        <v>46.405655121091819</v>
      </c>
      <c r="Q212" s="221">
        <v>45.677000842656383</v>
      </c>
      <c r="R212" s="221">
        <v>44.948346564220941</v>
      </c>
      <c r="S212" s="221">
        <v>44.219692285785499</v>
      </c>
      <c r="T212" s="221">
        <v>43.491038007350056</v>
      </c>
      <c r="U212" s="221">
        <v>42.762383728914614</v>
      </c>
      <c r="V212" s="221">
        <v>42.033729450479171</v>
      </c>
      <c r="W212" s="221">
        <v>41.305075172043729</v>
      </c>
      <c r="X212" s="221">
        <v>40.57642089360828</v>
      </c>
      <c r="Y212" s="221">
        <v>39.847766615172837</v>
      </c>
      <c r="Z212" s="221">
        <v>39.119112336737395</v>
      </c>
      <c r="AA212" s="221">
        <v>38.390458058301924</v>
      </c>
      <c r="AB212" s="221">
        <v>37.757903684488205</v>
      </c>
      <c r="AC212" s="221">
        <v>37.12534931067448</v>
      </c>
      <c r="AD212" s="221">
        <v>36.492794936860754</v>
      </c>
      <c r="AE212" s="221">
        <v>35.860240563047029</v>
      </c>
      <c r="AF212" s="221">
        <v>35.227686189233303</v>
      </c>
      <c r="AG212" s="221">
        <v>34.595131815419577</v>
      </c>
      <c r="AH212" s="221">
        <v>33.962577441605845</v>
      </c>
      <c r="AI212" s="221">
        <v>33.330023067792126</v>
      </c>
      <c r="AJ212" s="221">
        <v>32.697468693978394</v>
      </c>
      <c r="AK212" s="221">
        <v>32.064914320164668</v>
      </c>
      <c r="AL212" s="221">
        <v>31.432359946350942</v>
      </c>
      <c r="AM212" s="221">
        <v>30.79980557253722</v>
      </c>
      <c r="AN212" s="221">
        <v>30.167251198723488</v>
      </c>
      <c r="AO212" s="221">
        <v>29.534696824909762</v>
      </c>
      <c r="AP212" s="221">
        <v>28.902142451096026</v>
      </c>
    </row>
    <row r="213" spans="1:89" ht="14.25" customHeight="1" thickTop="1" x14ac:dyDescent="0.6">
      <c r="G213" s="145"/>
      <c r="H213" s="391"/>
      <c r="J213" s="208"/>
      <c r="K213" s="142"/>
      <c r="L213" s="142"/>
    </row>
    <row r="214" spans="1:89" ht="14.25" customHeight="1" x14ac:dyDescent="0.6">
      <c r="G214" s="145"/>
      <c r="H214" s="391"/>
      <c r="M214" s="129">
        <v>2021</v>
      </c>
      <c r="N214" s="129">
        <v>2022</v>
      </c>
      <c r="O214" s="129">
        <v>2023</v>
      </c>
      <c r="P214" s="129">
        <v>2024</v>
      </c>
      <c r="Q214" s="129">
        <v>2025</v>
      </c>
      <c r="R214" s="129">
        <v>2026</v>
      </c>
      <c r="S214" s="129">
        <v>2027</v>
      </c>
      <c r="T214" s="129">
        <v>2028</v>
      </c>
      <c r="U214" s="129">
        <v>2029</v>
      </c>
      <c r="V214" s="129">
        <v>2030</v>
      </c>
      <c r="W214" s="129">
        <v>2031</v>
      </c>
      <c r="X214" s="129">
        <v>2032</v>
      </c>
      <c r="Y214" s="129">
        <v>2033</v>
      </c>
      <c r="Z214" s="129">
        <v>2034</v>
      </c>
      <c r="AA214" s="129">
        <v>2035</v>
      </c>
      <c r="AB214" s="129">
        <v>2036</v>
      </c>
      <c r="AC214" s="129">
        <v>2037</v>
      </c>
      <c r="AD214" s="129">
        <v>2038</v>
      </c>
      <c r="AE214" s="129">
        <v>2039</v>
      </c>
      <c r="AF214" s="129">
        <v>2040</v>
      </c>
      <c r="AG214" s="129">
        <v>2041</v>
      </c>
      <c r="AH214" s="129">
        <v>2042</v>
      </c>
      <c r="AI214" s="129">
        <v>2043</v>
      </c>
      <c r="AJ214" s="129">
        <v>2044</v>
      </c>
      <c r="AK214" s="129">
        <v>2045</v>
      </c>
      <c r="AL214" s="129">
        <v>2046</v>
      </c>
      <c r="AM214" s="129">
        <v>2047</v>
      </c>
      <c r="AN214" s="129">
        <v>2048</v>
      </c>
      <c r="AO214" s="129">
        <v>2049</v>
      </c>
      <c r="AP214" s="129">
        <v>2050</v>
      </c>
    </row>
    <row r="215" spans="1:89" ht="14.25" customHeight="1" x14ac:dyDescent="0.6">
      <c r="G215" s="145"/>
      <c r="H215" s="391"/>
      <c r="J215" s="351" t="s">
        <v>981</v>
      </c>
      <c r="K215" s="201" t="s">
        <v>1036</v>
      </c>
      <c r="L215" s="201" t="s">
        <v>961</v>
      </c>
      <c r="M215" s="227">
        <v>1245.8150824114007</v>
      </c>
      <c r="N215" s="227">
        <v>1325.3351940546816</v>
      </c>
      <c r="O215" s="227">
        <v>1270.3420831490298</v>
      </c>
      <c r="P215" s="227">
        <v>1215.3489722433781</v>
      </c>
      <c r="Q215" s="227">
        <v>1160.3558613377263</v>
      </c>
      <c r="R215" s="227">
        <v>1105.3627504320746</v>
      </c>
      <c r="S215" s="227">
        <v>1050.3696395264228</v>
      </c>
      <c r="T215" s="227">
        <v>995.37652862077118</v>
      </c>
      <c r="U215" s="227">
        <v>940.38341771511944</v>
      </c>
      <c r="V215" s="227">
        <v>885.39030680946769</v>
      </c>
      <c r="W215" s="227">
        <v>830.39719590381605</v>
      </c>
      <c r="X215" s="227">
        <v>775.40408499816431</v>
      </c>
      <c r="Y215" s="227">
        <v>720.41097409251256</v>
      </c>
      <c r="Z215" s="227">
        <v>665.41786318686081</v>
      </c>
      <c r="AA215" s="227">
        <v>610.42475228120873</v>
      </c>
      <c r="AB215" s="227">
        <v>603.2542206196656</v>
      </c>
      <c r="AC215" s="227">
        <v>596.08368895812237</v>
      </c>
      <c r="AD215" s="227">
        <v>588.91315729657924</v>
      </c>
      <c r="AE215" s="227">
        <v>581.74262563503612</v>
      </c>
      <c r="AF215" s="227">
        <v>574.57209397349288</v>
      </c>
      <c r="AG215" s="227">
        <v>567.40156231194976</v>
      </c>
      <c r="AH215" s="227">
        <v>560.23103065040664</v>
      </c>
      <c r="AI215" s="227">
        <v>553.06049898886329</v>
      </c>
      <c r="AJ215" s="227">
        <v>545.88996732732016</v>
      </c>
      <c r="AK215" s="227">
        <v>538.71943566577693</v>
      </c>
      <c r="AL215" s="227">
        <v>531.5489040042338</v>
      </c>
      <c r="AM215" s="227">
        <v>524.37837234269068</v>
      </c>
      <c r="AN215" s="227">
        <v>517.20784068114745</v>
      </c>
      <c r="AO215" s="227">
        <v>510.03730901960432</v>
      </c>
      <c r="AP215" s="227">
        <v>502.86677735806063</v>
      </c>
    </row>
    <row r="216" spans="1:89" ht="14.25" customHeight="1" x14ac:dyDescent="0.6">
      <c r="G216" s="145"/>
      <c r="H216" s="391"/>
      <c r="J216" s="352"/>
      <c r="K216" s="142" t="s">
        <v>1036</v>
      </c>
      <c r="L216" s="192" t="s">
        <v>962</v>
      </c>
      <c r="M216" s="228">
        <v>1245.8150824114007</v>
      </c>
      <c r="N216" s="228">
        <v>1325.3351940546816</v>
      </c>
      <c r="O216" s="228">
        <v>1284.9483483455851</v>
      </c>
      <c r="P216" s="228">
        <v>1244.5615026364892</v>
      </c>
      <c r="Q216" s="228">
        <v>1204.1746569273928</v>
      </c>
      <c r="R216" s="228">
        <v>1163.7878112182964</v>
      </c>
      <c r="S216" s="228">
        <v>1123.4009655092004</v>
      </c>
      <c r="T216" s="228">
        <v>1083.014119800104</v>
      </c>
      <c r="U216" s="228">
        <v>1042.6272740910078</v>
      </c>
      <c r="V216" s="228">
        <v>1002.2404283819116</v>
      </c>
      <c r="W216" s="228">
        <v>961.85358267281526</v>
      </c>
      <c r="X216" s="228">
        <v>921.46673696371909</v>
      </c>
      <c r="Y216" s="228">
        <v>881.07989125462279</v>
      </c>
      <c r="Z216" s="228">
        <v>840.6930455455265</v>
      </c>
      <c r="AA216" s="228">
        <v>800.30619983642964</v>
      </c>
      <c r="AB216" s="228">
        <v>787.64743666608149</v>
      </c>
      <c r="AC216" s="228">
        <v>774.98867349573345</v>
      </c>
      <c r="AD216" s="228">
        <v>762.32991032538541</v>
      </c>
      <c r="AE216" s="228">
        <v>749.67114715503737</v>
      </c>
      <c r="AF216" s="228">
        <v>737.01238398468922</v>
      </c>
      <c r="AG216" s="228">
        <v>724.3536208143413</v>
      </c>
      <c r="AH216" s="228">
        <v>711.69485764399326</v>
      </c>
      <c r="AI216" s="228">
        <v>699.03609447364511</v>
      </c>
      <c r="AJ216" s="228">
        <v>686.37733130329718</v>
      </c>
      <c r="AK216" s="228">
        <v>673.71856813294903</v>
      </c>
      <c r="AL216" s="228">
        <v>661.05980496260099</v>
      </c>
      <c r="AM216" s="228">
        <v>648.40104179225295</v>
      </c>
      <c r="AN216" s="228">
        <v>635.74227862190492</v>
      </c>
      <c r="AO216" s="228">
        <v>623.08351545155699</v>
      </c>
      <c r="AP216" s="228">
        <v>610.42475228120873</v>
      </c>
    </row>
    <row r="217" spans="1:89" ht="14.25" customHeight="1" thickBot="1" x14ac:dyDescent="0.75">
      <c r="G217" s="145"/>
      <c r="H217" s="391"/>
      <c r="J217" s="352"/>
      <c r="K217" s="203" t="s">
        <v>1036</v>
      </c>
      <c r="L217" s="203" t="s">
        <v>963</v>
      </c>
      <c r="M217" s="229">
        <v>1245.8150824114007</v>
      </c>
      <c r="N217" s="229">
        <v>1325.3351940546816</v>
      </c>
      <c r="O217" s="229">
        <v>1305.1586089604816</v>
      </c>
      <c r="P217" s="229">
        <v>1284.9820238662817</v>
      </c>
      <c r="Q217" s="229">
        <v>1264.805438772082</v>
      </c>
      <c r="R217" s="229">
        <v>1244.628853677882</v>
      </c>
      <c r="S217" s="229">
        <v>1224.4522685836823</v>
      </c>
      <c r="T217" s="229">
        <v>1204.2756834894824</v>
      </c>
      <c r="U217" s="229">
        <v>1184.0990983952827</v>
      </c>
      <c r="V217" s="229">
        <v>1163.9225133010827</v>
      </c>
      <c r="W217" s="229">
        <v>1143.7459282068828</v>
      </c>
      <c r="X217" s="229">
        <v>1123.5693431126829</v>
      </c>
      <c r="Y217" s="229">
        <v>1103.3927580184829</v>
      </c>
      <c r="Z217" s="229">
        <v>1083.2161729242832</v>
      </c>
      <c r="AA217" s="229">
        <v>1063.0395878300826</v>
      </c>
      <c r="AB217" s="229">
        <v>1045.5240286305059</v>
      </c>
      <c r="AC217" s="229">
        <v>1028.0084694309292</v>
      </c>
      <c r="AD217" s="229">
        <v>1010.4929102313522</v>
      </c>
      <c r="AE217" s="229">
        <v>992.97735103177536</v>
      </c>
      <c r="AF217" s="229">
        <v>975.46179183219851</v>
      </c>
      <c r="AG217" s="229">
        <v>957.94623263262167</v>
      </c>
      <c r="AH217" s="229">
        <v>940.43067343304472</v>
      </c>
      <c r="AI217" s="229">
        <v>922.91511423346799</v>
      </c>
      <c r="AJ217" s="229">
        <v>905.39955503389115</v>
      </c>
      <c r="AK217" s="229">
        <v>887.88399583431419</v>
      </c>
      <c r="AL217" s="229">
        <v>870.36843663473735</v>
      </c>
      <c r="AM217" s="229">
        <v>852.85287743516062</v>
      </c>
      <c r="AN217" s="229">
        <v>835.33731823558367</v>
      </c>
      <c r="AO217" s="229">
        <v>817.82175903600682</v>
      </c>
      <c r="AP217" s="229">
        <v>800.30619983642964</v>
      </c>
    </row>
    <row r="218" spans="1:89" ht="14.25" customHeight="1" thickTop="1" x14ac:dyDescent="0.6">
      <c r="G218" s="145"/>
      <c r="H218" s="391"/>
      <c r="J218" s="352"/>
      <c r="K218" s="201" t="s">
        <v>1038</v>
      </c>
      <c r="L218" s="201" t="s">
        <v>961</v>
      </c>
      <c r="M218" s="227">
        <v>1245.8150824114007</v>
      </c>
      <c r="N218" s="227">
        <v>1325.3351940546816</v>
      </c>
      <c r="O218" s="227">
        <v>1270.3420831490298</v>
      </c>
      <c r="P218" s="227">
        <v>1215.3489722433781</v>
      </c>
      <c r="Q218" s="227">
        <v>1160.3558613377263</v>
      </c>
      <c r="R218" s="227">
        <v>1105.3627504320746</v>
      </c>
      <c r="S218" s="227">
        <v>1050.3696395264228</v>
      </c>
      <c r="T218" s="227">
        <v>995.37652862077118</v>
      </c>
      <c r="U218" s="227">
        <v>940.38341771511944</v>
      </c>
      <c r="V218" s="227">
        <v>885.39030680946769</v>
      </c>
      <c r="W218" s="227">
        <v>830.39719590381605</v>
      </c>
      <c r="X218" s="227">
        <v>775.40408499816431</v>
      </c>
      <c r="Y218" s="227">
        <v>720.41097409251256</v>
      </c>
      <c r="Z218" s="227">
        <v>665.41786318686081</v>
      </c>
      <c r="AA218" s="227">
        <v>610.42475228120873</v>
      </c>
      <c r="AB218" s="227">
        <v>603.2542206196656</v>
      </c>
      <c r="AC218" s="227">
        <v>596.08368895812237</v>
      </c>
      <c r="AD218" s="227">
        <v>588.91315729657924</v>
      </c>
      <c r="AE218" s="227">
        <v>581.74262563503612</v>
      </c>
      <c r="AF218" s="227">
        <v>574.57209397349288</v>
      </c>
      <c r="AG218" s="227">
        <v>567.40156231194976</v>
      </c>
      <c r="AH218" s="227">
        <v>560.23103065040664</v>
      </c>
      <c r="AI218" s="227">
        <v>553.06049898886329</v>
      </c>
      <c r="AJ218" s="227">
        <v>545.88996732732016</v>
      </c>
      <c r="AK218" s="227">
        <v>538.71943566577693</v>
      </c>
      <c r="AL218" s="227">
        <v>531.5489040042338</v>
      </c>
      <c r="AM218" s="227">
        <v>524.37837234269068</v>
      </c>
      <c r="AN218" s="227">
        <v>517.20784068114745</v>
      </c>
      <c r="AO218" s="227">
        <v>510.03730901960432</v>
      </c>
      <c r="AP218" s="227">
        <v>502.86677735806063</v>
      </c>
    </row>
    <row r="219" spans="1:89" ht="14.25" customHeight="1" x14ac:dyDescent="0.75">
      <c r="G219" s="145"/>
      <c r="H219" s="391"/>
      <c r="J219" s="352"/>
      <c r="K219" s="142" t="s">
        <v>1038</v>
      </c>
      <c r="L219" s="192" t="s">
        <v>962</v>
      </c>
      <c r="M219" s="228">
        <v>1245.8150824114007</v>
      </c>
      <c r="N219" s="228">
        <v>1325.3351940546816</v>
      </c>
      <c r="O219" s="228">
        <v>1284.9483483455851</v>
      </c>
      <c r="P219" s="228">
        <v>1244.5615026364892</v>
      </c>
      <c r="Q219" s="228">
        <v>1204.1746569273928</v>
      </c>
      <c r="R219" s="228">
        <v>1163.7878112182964</v>
      </c>
      <c r="S219" s="228">
        <v>1123.4009655092004</v>
      </c>
      <c r="T219" s="228">
        <v>1083.014119800104</v>
      </c>
      <c r="U219" s="228">
        <v>1042.6272740910078</v>
      </c>
      <c r="V219" s="228">
        <v>1002.2404283819116</v>
      </c>
      <c r="W219" s="228">
        <v>961.85358267281526</v>
      </c>
      <c r="X219" s="228">
        <v>921.46673696371909</v>
      </c>
      <c r="Y219" s="228">
        <v>881.07989125462279</v>
      </c>
      <c r="Z219" s="228">
        <v>840.6930455455265</v>
      </c>
      <c r="AA219" s="228">
        <v>800.30619983642964</v>
      </c>
      <c r="AB219" s="228">
        <v>787.64743666608149</v>
      </c>
      <c r="AC219" s="228">
        <v>774.98867349573345</v>
      </c>
      <c r="AD219" s="228">
        <v>762.32991032538541</v>
      </c>
      <c r="AE219" s="228">
        <v>749.67114715503737</v>
      </c>
      <c r="AF219" s="228">
        <v>737.01238398468922</v>
      </c>
      <c r="AG219" s="228">
        <v>724.3536208143413</v>
      </c>
      <c r="AH219" s="228">
        <v>711.69485764399326</v>
      </c>
      <c r="AI219" s="228">
        <v>699.03609447364511</v>
      </c>
      <c r="AJ219" s="228">
        <v>686.37733130329718</v>
      </c>
      <c r="AK219" s="228">
        <v>673.71856813294903</v>
      </c>
      <c r="AL219" s="228">
        <v>661.05980496260099</v>
      </c>
      <c r="AM219" s="228">
        <v>648.40104179225295</v>
      </c>
      <c r="AN219" s="228">
        <v>635.74227862190492</v>
      </c>
      <c r="AO219" s="228">
        <v>623.08351545155699</v>
      </c>
      <c r="AP219" s="228">
        <v>610.42475228120873</v>
      </c>
      <c r="AQ219"/>
    </row>
    <row r="220" spans="1:89" ht="14.25" customHeight="1" thickBot="1" x14ac:dyDescent="0.75">
      <c r="G220" s="145"/>
      <c r="H220" s="391"/>
      <c r="J220" s="352"/>
      <c r="K220" s="203" t="s">
        <v>1038</v>
      </c>
      <c r="L220" s="203" t="s">
        <v>963</v>
      </c>
      <c r="M220" s="229">
        <v>1245.8150824114007</v>
      </c>
      <c r="N220" s="229">
        <v>1325.3351940546816</v>
      </c>
      <c r="O220" s="229">
        <v>1305.1586089604816</v>
      </c>
      <c r="P220" s="229">
        <v>1284.9820238662817</v>
      </c>
      <c r="Q220" s="229">
        <v>1264.805438772082</v>
      </c>
      <c r="R220" s="229">
        <v>1244.628853677882</v>
      </c>
      <c r="S220" s="229">
        <v>1224.4522685836823</v>
      </c>
      <c r="T220" s="229">
        <v>1204.2756834894824</v>
      </c>
      <c r="U220" s="229">
        <v>1184.0990983952827</v>
      </c>
      <c r="V220" s="229">
        <v>1163.9225133010827</v>
      </c>
      <c r="W220" s="229">
        <v>1143.7459282068828</v>
      </c>
      <c r="X220" s="229">
        <v>1123.5693431126829</v>
      </c>
      <c r="Y220" s="229">
        <v>1103.3927580184829</v>
      </c>
      <c r="Z220" s="229">
        <v>1083.2161729242832</v>
      </c>
      <c r="AA220" s="229">
        <v>1063.0395878300826</v>
      </c>
      <c r="AB220" s="229">
        <v>1045.5240286305059</v>
      </c>
      <c r="AC220" s="229">
        <v>1028.0084694309292</v>
      </c>
      <c r="AD220" s="229">
        <v>1010.4929102313522</v>
      </c>
      <c r="AE220" s="229">
        <v>992.97735103177536</v>
      </c>
      <c r="AF220" s="229">
        <v>975.46179183219851</v>
      </c>
      <c r="AG220" s="229">
        <v>957.94623263262167</v>
      </c>
      <c r="AH220" s="229">
        <v>940.43067343304472</v>
      </c>
      <c r="AI220" s="229">
        <v>922.91511423346799</v>
      </c>
      <c r="AJ220" s="229">
        <v>905.39955503389115</v>
      </c>
      <c r="AK220" s="229">
        <v>887.88399583431419</v>
      </c>
      <c r="AL220" s="229">
        <v>870.36843663473735</v>
      </c>
      <c r="AM220" s="229">
        <v>852.85287743516062</v>
      </c>
      <c r="AN220" s="229">
        <v>835.33731823558367</v>
      </c>
      <c r="AO220" s="229">
        <v>817.82175903600682</v>
      </c>
      <c r="AP220" s="229">
        <v>800.30619983642964</v>
      </c>
    </row>
    <row r="221" spans="1:89" ht="13.5" customHeight="1" thickTop="1" thickBot="1" x14ac:dyDescent="0.75">
      <c r="G221" s="145"/>
      <c r="H221" s="391"/>
      <c r="J221" s="352"/>
      <c r="K221" s="201" t="s">
        <v>1039</v>
      </c>
      <c r="L221" s="201" t="s">
        <v>961</v>
      </c>
      <c r="M221" s="227">
        <v>1245.8150824114007</v>
      </c>
      <c r="N221" s="227">
        <v>1325.3351940546816</v>
      </c>
      <c r="O221" s="227">
        <v>1270.3420831490298</v>
      </c>
      <c r="P221" s="227">
        <v>1215.3489722433781</v>
      </c>
      <c r="Q221" s="227">
        <v>1160.3558613377263</v>
      </c>
      <c r="R221" s="227">
        <v>1105.3627504320746</v>
      </c>
      <c r="S221" s="227">
        <v>1050.3696395264228</v>
      </c>
      <c r="T221" s="227">
        <v>995.37652862077118</v>
      </c>
      <c r="U221" s="227">
        <v>940.38341771511944</v>
      </c>
      <c r="V221" s="227">
        <v>885.39030680946769</v>
      </c>
      <c r="W221" s="227">
        <v>830.39719590381605</v>
      </c>
      <c r="X221" s="227">
        <v>775.40408499816431</v>
      </c>
      <c r="Y221" s="227">
        <v>720.41097409251256</v>
      </c>
      <c r="Z221" s="227">
        <v>665.41786318686081</v>
      </c>
      <c r="AA221" s="227">
        <v>610.42475228120873</v>
      </c>
      <c r="AB221" s="227">
        <v>603.2542206196656</v>
      </c>
      <c r="AC221" s="227">
        <v>596.08368895812237</v>
      </c>
      <c r="AD221" s="227">
        <v>588.91315729657924</v>
      </c>
      <c r="AE221" s="227">
        <v>581.74262563503612</v>
      </c>
      <c r="AF221" s="227">
        <v>574.57209397349288</v>
      </c>
      <c r="AG221" s="227">
        <v>567.40156231194976</v>
      </c>
      <c r="AH221" s="227">
        <v>560.23103065040664</v>
      </c>
      <c r="AI221" s="227">
        <v>553.06049898886329</v>
      </c>
      <c r="AJ221" s="227">
        <v>545.88996732732016</v>
      </c>
      <c r="AK221" s="227">
        <v>538.71943566577693</v>
      </c>
      <c r="AL221" s="227">
        <v>531.5489040042338</v>
      </c>
      <c r="AM221" s="227">
        <v>524.37837234269068</v>
      </c>
      <c r="AN221" s="227">
        <v>517.20784068114745</v>
      </c>
      <c r="AO221" s="227">
        <v>510.03730901960432</v>
      </c>
      <c r="AP221" s="227">
        <v>502.86677735806063</v>
      </c>
      <c r="AT221" s="206"/>
      <c r="AU221" s="206"/>
      <c r="AV221" s="206"/>
      <c r="AW221" s="206"/>
      <c r="AZ221" s="206"/>
    </row>
    <row r="222" spans="1:89" s="206" customFormat="1" ht="14.25" customHeight="1" thickTop="1" thickBot="1" x14ac:dyDescent="0.75">
      <c r="A222" s="137"/>
      <c r="B222" s="137"/>
      <c r="C222" s="137"/>
      <c r="D222" s="137"/>
      <c r="E222" s="137"/>
      <c r="F222" s="137"/>
      <c r="G222" s="145"/>
      <c r="H222" s="391"/>
      <c r="I222" s="137"/>
      <c r="J222" s="352"/>
      <c r="K222" s="142" t="s">
        <v>1039</v>
      </c>
      <c r="L222" s="192" t="s">
        <v>962</v>
      </c>
      <c r="M222" s="228">
        <v>1245.8150824114007</v>
      </c>
      <c r="N222" s="228">
        <v>1325.3351940546816</v>
      </c>
      <c r="O222" s="228">
        <v>1284.9483483455851</v>
      </c>
      <c r="P222" s="228">
        <v>1244.5615026364892</v>
      </c>
      <c r="Q222" s="228">
        <v>1204.1746569273928</v>
      </c>
      <c r="R222" s="228">
        <v>1163.7878112182964</v>
      </c>
      <c r="S222" s="228">
        <v>1123.4009655092004</v>
      </c>
      <c r="T222" s="228">
        <v>1083.014119800104</v>
      </c>
      <c r="U222" s="228">
        <v>1042.6272740910078</v>
      </c>
      <c r="V222" s="228">
        <v>1002.2404283819116</v>
      </c>
      <c r="W222" s="228">
        <v>961.85358267281526</v>
      </c>
      <c r="X222" s="228">
        <v>921.46673696371909</v>
      </c>
      <c r="Y222" s="228">
        <v>881.07989125462279</v>
      </c>
      <c r="Z222" s="228">
        <v>840.6930455455265</v>
      </c>
      <c r="AA222" s="228">
        <v>800.30619983642964</v>
      </c>
      <c r="AB222" s="228">
        <v>787.64743666608149</v>
      </c>
      <c r="AC222" s="228">
        <v>774.98867349573345</v>
      </c>
      <c r="AD222" s="228">
        <v>762.32991032538541</v>
      </c>
      <c r="AE222" s="228">
        <v>749.67114715503737</v>
      </c>
      <c r="AF222" s="228">
        <v>737.01238398468922</v>
      </c>
      <c r="AG222" s="228">
        <v>724.3536208143413</v>
      </c>
      <c r="AH222" s="228">
        <v>711.69485764399326</v>
      </c>
      <c r="AI222" s="228">
        <v>699.03609447364511</v>
      </c>
      <c r="AJ222" s="228">
        <v>686.37733130329718</v>
      </c>
      <c r="AK222" s="228">
        <v>673.71856813294903</v>
      </c>
      <c r="AL222" s="228">
        <v>661.05980496260099</v>
      </c>
      <c r="AM222" s="228">
        <v>648.40104179225295</v>
      </c>
      <c r="AN222" s="228">
        <v>635.74227862190492</v>
      </c>
      <c r="AO222" s="228">
        <v>623.08351545155699</v>
      </c>
      <c r="AP222" s="228">
        <v>610.42475228120873</v>
      </c>
      <c r="AQ222" s="137"/>
      <c r="AR222" s="137"/>
      <c r="AS222" s="137"/>
      <c r="AT222" s="207"/>
      <c r="AU222" s="207"/>
      <c r="AV222" s="207"/>
      <c r="AW222" s="207"/>
      <c r="AZ222" s="207"/>
      <c r="BA222" s="137"/>
      <c r="BB222" s="137"/>
      <c r="BC222" s="137"/>
      <c r="BD222" s="137"/>
      <c r="BE222" s="137"/>
      <c r="BF222" s="137"/>
      <c r="BG222" s="137"/>
      <c r="BH222" s="137"/>
      <c r="BI222" s="137"/>
      <c r="BJ222" s="137"/>
      <c r="BK222" s="137"/>
      <c r="BL222" s="137"/>
      <c r="BM222" s="137"/>
      <c r="BN222" s="137"/>
      <c r="BO222" s="137"/>
      <c r="BP222" s="137"/>
      <c r="BQ222" s="137"/>
      <c r="BR222" s="137"/>
      <c r="BS222" s="137"/>
      <c r="BT222" s="137"/>
      <c r="BU222" s="137"/>
      <c r="BV222" s="137"/>
      <c r="BW222" s="137"/>
      <c r="BX222" s="137"/>
      <c r="BY222" s="137"/>
      <c r="BZ222" s="137"/>
      <c r="CA222" s="137"/>
      <c r="CB222" s="137"/>
      <c r="CC222" s="137"/>
      <c r="CD222" s="137"/>
      <c r="CE222" s="137"/>
      <c r="CF222" s="137"/>
      <c r="CG222" s="137"/>
      <c r="CH222" s="137"/>
      <c r="CI222" s="137"/>
      <c r="CJ222" s="137"/>
      <c r="CK222" s="137"/>
    </row>
    <row r="223" spans="1:89" s="207" customFormat="1" ht="14.25" customHeight="1" thickTop="1" thickBot="1" x14ac:dyDescent="0.75">
      <c r="A223" s="137"/>
      <c r="B223" s="137"/>
      <c r="C223" s="137"/>
      <c r="D223" s="137"/>
      <c r="E223" s="137"/>
      <c r="F223" s="137"/>
      <c r="G223" s="145"/>
      <c r="H223" s="391"/>
      <c r="I223" s="137"/>
      <c r="J223" s="352"/>
      <c r="K223" s="203" t="s">
        <v>1039</v>
      </c>
      <c r="L223" s="203" t="s">
        <v>963</v>
      </c>
      <c r="M223" s="229">
        <v>1245.8150824114007</v>
      </c>
      <c r="N223" s="229">
        <v>1325.3351940546816</v>
      </c>
      <c r="O223" s="229">
        <v>1305.1586089604816</v>
      </c>
      <c r="P223" s="229">
        <v>1284.9820238662817</v>
      </c>
      <c r="Q223" s="229">
        <v>1264.805438772082</v>
      </c>
      <c r="R223" s="229">
        <v>1244.628853677882</v>
      </c>
      <c r="S223" s="229">
        <v>1224.4522685836823</v>
      </c>
      <c r="T223" s="229">
        <v>1204.2756834894824</v>
      </c>
      <c r="U223" s="229">
        <v>1184.0990983952827</v>
      </c>
      <c r="V223" s="229">
        <v>1163.9225133010827</v>
      </c>
      <c r="W223" s="229">
        <v>1143.7459282068828</v>
      </c>
      <c r="X223" s="229">
        <v>1123.5693431126829</v>
      </c>
      <c r="Y223" s="229">
        <v>1103.3927580184829</v>
      </c>
      <c r="Z223" s="229">
        <v>1083.2161729242832</v>
      </c>
      <c r="AA223" s="229">
        <v>1063.0395878300826</v>
      </c>
      <c r="AB223" s="229">
        <v>1045.5240286305059</v>
      </c>
      <c r="AC223" s="229">
        <v>1028.0084694309292</v>
      </c>
      <c r="AD223" s="229">
        <v>1010.4929102313522</v>
      </c>
      <c r="AE223" s="229">
        <v>992.97735103177536</v>
      </c>
      <c r="AF223" s="229">
        <v>975.46179183219851</v>
      </c>
      <c r="AG223" s="229">
        <v>957.94623263262167</v>
      </c>
      <c r="AH223" s="229">
        <v>940.43067343304472</v>
      </c>
      <c r="AI223" s="229">
        <v>922.91511423346799</v>
      </c>
      <c r="AJ223" s="229">
        <v>905.39955503389115</v>
      </c>
      <c r="AK223" s="229">
        <v>887.88399583431419</v>
      </c>
      <c r="AL223" s="229">
        <v>870.36843663473735</v>
      </c>
      <c r="AM223" s="229">
        <v>852.85287743516062</v>
      </c>
      <c r="AN223" s="229">
        <v>835.33731823558367</v>
      </c>
      <c r="AO223" s="229">
        <v>817.82175903600682</v>
      </c>
      <c r="AP223" s="229">
        <v>800.30619983642964</v>
      </c>
      <c r="AQ223" s="137"/>
      <c r="AR223" s="137"/>
      <c r="AS223" s="137"/>
      <c r="AT223" s="137"/>
      <c r="AU223" s="137"/>
      <c r="AV223" s="137"/>
      <c r="AW223" s="137"/>
      <c r="AZ223" s="137"/>
      <c r="BA223" s="137"/>
      <c r="BB223" s="137"/>
      <c r="BC223" s="137"/>
      <c r="BD223" s="137"/>
      <c r="BE223" s="206"/>
      <c r="BF223" s="206"/>
      <c r="BG223" s="206"/>
      <c r="BH223" s="137"/>
      <c r="BI223" s="137"/>
      <c r="BJ223" s="137"/>
      <c r="BK223" s="137"/>
      <c r="BL223" s="137"/>
      <c r="BM223" s="137"/>
      <c r="BN223" s="137"/>
      <c r="BO223" s="137"/>
      <c r="BP223" s="137"/>
      <c r="BQ223" s="137"/>
      <c r="BR223" s="137"/>
      <c r="BS223" s="137"/>
      <c r="BT223" s="137"/>
      <c r="BU223" s="137"/>
      <c r="BV223" s="137"/>
      <c r="BW223" s="137"/>
      <c r="BX223" s="137"/>
      <c r="BY223" s="137"/>
      <c r="BZ223" s="137"/>
      <c r="CA223" s="137"/>
      <c r="CB223" s="137"/>
      <c r="CC223" s="137"/>
      <c r="CD223" s="137"/>
      <c r="CE223" s="137"/>
      <c r="CF223" s="137"/>
      <c r="CG223" s="137"/>
      <c r="CH223" s="137"/>
      <c r="CI223" s="137"/>
      <c r="CJ223" s="137"/>
      <c r="CK223" s="137"/>
    </row>
    <row r="224" spans="1:89" ht="13.5" customHeight="1" thickTop="1" thickBot="1" x14ac:dyDescent="0.75">
      <c r="G224" s="145"/>
      <c r="H224" s="391"/>
      <c r="J224" s="352"/>
      <c r="K224" s="201" t="s">
        <v>1040</v>
      </c>
      <c r="L224" s="201" t="s">
        <v>961</v>
      </c>
      <c r="M224" s="227">
        <v>1245.8150824114007</v>
      </c>
      <c r="N224" s="227">
        <v>1325.3351940546816</v>
      </c>
      <c r="O224" s="227">
        <v>1270.3420831490298</v>
      </c>
      <c r="P224" s="227">
        <v>1215.3489722433781</v>
      </c>
      <c r="Q224" s="227">
        <v>1160.3558613377263</v>
      </c>
      <c r="R224" s="227">
        <v>1105.3627504320746</v>
      </c>
      <c r="S224" s="227">
        <v>1050.3696395264228</v>
      </c>
      <c r="T224" s="227">
        <v>995.37652862077118</v>
      </c>
      <c r="U224" s="227">
        <v>940.38341771511944</v>
      </c>
      <c r="V224" s="227">
        <v>885.39030680946769</v>
      </c>
      <c r="W224" s="227">
        <v>830.39719590381605</v>
      </c>
      <c r="X224" s="227">
        <v>775.40408499816431</v>
      </c>
      <c r="Y224" s="227">
        <v>720.41097409251256</v>
      </c>
      <c r="Z224" s="227">
        <v>665.41786318686081</v>
      </c>
      <c r="AA224" s="227">
        <v>610.42475228120873</v>
      </c>
      <c r="AB224" s="227">
        <v>603.2542206196656</v>
      </c>
      <c r="AC224" s="227">
        <v>596.08368895812237</v>
      </c>
      <c r="AD224" s="227">
        <v>588.91315729657924</v>
      </c>
      <c r="AE224" s="227">
        <v>581.74262563503612</v>
      </c>
      <c r="AF224" s="227">
        <v>574.57209397349288</v>
      </c>
      <c r="AG224" s="227">
        <v>567.40156231194976</v>
      </c>
      <c r="AH224" s="227">
        <v>560.23103065040664</v>
      </c>
      <c r="AI224" s="227">
        <v>553.06049898886329</v>
      </c>
      <c r="AJ224" s="227">
        <v>545.88996732732016</v>
      </c>
      <c r="AK224" s="227">
        <v>538.71943566577693</v>
      </c>
      <c r="AL224" s="227">
        <v>531.5489040042338</v>
      </c>
      <c r="AM224" s="227">
        <v>524.37837234269068</v>
      </c>
      <c r="AN224" s="227">
        <v>517.20784068114745</v>
      </c>
      <c r="AO224" s="227">
        <v>510.03730901960432</v>
      </c>
      <c r="AP224" s="227">
        <v>502.86677735806063</v>
      </c>
      <c r="AT224" s="206"/>
      <c r="AU224" s="206"/>
      <c r="AV224" s="206"/>
      <c r="AW224" s="206"/>
      <c r="AZ224" s="206"/>
    </row>
    <row r="225" spans="1:89" s="206" customFormat="1" ht="14.25" customHeight="1" thickTop="1" thickBot="1" x14ac:dyDescent="0.75">
      <c r="A225" s="137"/>
      <c r="B225" s="137"/>
      <c r="C225" s="137"/>
      <c r="D225" s="137"/>
      <c r="E225" s="137"/>
      <c r="F225" s="137"/>
      <c r="G225" s="145"/>
      <c r="H225" s="391"/>
      <c r="I225" s="137"/>
      <c r="J225" s="352"/>
      <c r="K225" s="142" t="s">
        <v>1040</v>
      </c>
      <c r="L225" s="192" t="s">
        <v>962</v>
      </c>
      <c r="M225" s="228">
        <v>1245.8150824114007</v>
      </c>
      <c r="N225" s="228">
        <v>1325.3351940546816</v>
      </c>
      <c r="O225" s="228">
        <v>1284.9483483455851</v>
      </c>
      <c r="P225" s="228">
        <v>1244.5615026364892</v>
      </c>
      <c r="Q225" s="228">
        <v>1204.1746569273928</v>
      </c>
      <c r="R225" s="228">
        <v>1163.7878112182964</v>
      </c>
      <c r="S225" s="228">
        <v>1123.4009655092004</v>
      </c>
      <c r="T225" s="228">
        <v>1083.014119800104</v>
      </c>
      <c r="U225" s="228">
        <v>1042.6272740910078</v>
      </c>
      <c r="V225" s="228">
        <v>1002.2404283819116</v>
      </c>
      <c r="W225" s="228">
        <v>961.85358267281526</v>
      </c>
      <c r="X225" s="228">
        <v>921.46673696371909</v>
      </c>
      <c r="Y225" s="228">
        <v>881.07989125462279</v>
      </c>
      <c r="Z225" s="228">
        <v>840.6930455455265</v>
      </c>
      <c r="AA225" s="228">
        <v>800.30619983642964</v>
      </c>
      <c r="AB225" s="228">
        <v>787.64743666608149</v>
      </c>
      <c r="AC225" s="228">
        <v>774.98867349573345</v>
      </c>
      <c r="AD225" s="228">
        <v>762.32991032538541</v>
      </c>
      <c r="AE225" s="228">
        <v>749.67114715503737</v>
      </c>
      <c r="AF225" s="228">
        <v>737.01238398468922</v>
      </c>
      <c r="AG225" s="228">
        <v>724.3536208143413</v>
      </c>
      <c r="AH225" s="228">
        <v>711.69485764399326</v>
      </c>
      <c r="AI225" s="228">
        <v>699.03609447364511</v>
      </c>
      <c r="AJ225" s="228">
        <v>686.37733130329718</v>
      </c>
      <c r="AK225" s="228">
        <v>673.71856813294903</v>
      </c>
      <c r="AL225" s="228">
        <v>661.05980496260099</v>
      </c>
      <c r="AM225" s="228">
        <v>648.40104179225295</v>
      </c>
      <c r="AN225" s="228">
        <v>635.74227862190492</v>
      </c>
      <c r="AO225" s="228">
        <v>623.08351545155699</v>
      </c>
      <c r="AP225" s="228">
        <v>610.42475228120873</v>
      </c>
      <c r="AQ225" s="137"/>
      <c r="AR225" s="137"/>
      <c r="AS225" s="137"/>
      <c r="AT225" s="207"/>
      <c r="AU225" s="207"/>
      <c r="AV225" s="207"/>
      <c r="AW225" s="207"/>
      <c r="AZ225" s="207"/>
      <c r="BA225" s="137"/>
      <c r="BB225" s="137"/>
      <c r="BC225" s="137"/>
      <c r="BD225" s="137"/>
      <c r="BE225" s="137"/>
      <c r="BF225" s="137"/>
      <c r="BG225" s="137"/>
      <c r="BH225" s="137"/>
      <c r="BI225" s="137"/>
      <c r="BJ225" s="137"/>
      <c r="BK225" s="137"/>
      <c r="BL225" s="137"/>
      <c r="BM225" s="137"/>
      <c r="BN225" s="137"/>
      <c r="BO225" s="137"/>
      <c r="BP225" s="137"/>
      <c r="BQ225" s="137"/>
      <c r="BR225" s="137"/>
      <c r="BS225" s="137"/>
      <c r="BT225" s="137"/>
      <c r="BU225" s="137"/>
      <c r="BV225" s="137"/>
      <c r="BW225" s="137"/>
      <c r="BX225" s="137"/>
      <c r="BY225" s="137"/>
      <c r="BZ225" s="137"/>
      <c r="CA225" s="137"/>
      <c r="CB225" s="137"/>
      <c r="CC225" s="137"/>
      <c r="CD225" s="137"/>
      <c r="CE225" s="137"/>
      <c r="CF225" s="137"/>
      <c r="CG225" s="137"/>
      <c r="CH225" s="137"/>
      <c r="CI225" s="137"/>
      <c r="CJ225" s="137"/>
      <c r="CK225" s="137"/>
    </row>
    <row r="226" spans="1:89" s="207" customFormat="1" ht="14.25" customHeight="1" thickTop="1" thickBot="1" x14ac:dyDescent="0.75">
      <c r="A226" s="137"/>
      <c r="B226" s="137"/>
      <c r="C226" s="137"/>
      <c r="D226" s="137"/>
      <c r="E226" s="137"/>
      <c r="F226" s="137"/>
      <c r="G226" s="145"/>
      <c r="H226" s="391"/>
      <c r="I226" s="137"/>
      <c r="J226" s="352"/>
      <c r="K226" s="203" t="s">
        <v>1040</v>
      </c>
      <c r="L226" s="203" t="s">
        <v>963</v>
      </c>
      <c r="M226" s="229">
        <v>1245.8150824114007</v>
      </c>
      <c r="N226" s="229">
        <v>1325.3351940546816</v>
      </c>
      <c r="O226" s="229">
        <v>1305.1586089604816</v>
      </c>
      <c r="P226" s="229">
        <v>1284.9820238662817</v>
      </c>
      <c r="Q226" s="229">
        <v>1264.805438772082</v>
      </c>
      <c r="R226" s="229">
        <v>1244.628853677882</v>
      </c>
      <c r="S226" s="229">
        <v>1224.4522685836823</v>
      </c>
      <c r="T226" s="229">
        <v>1204.2756834894824</v>
      </c>
      <c r="U226" s="229">
        <v>1184.0990983952827</v>
      </c>
      <c r="V226" s="229">
        <v>1163.9225133010827</v>
      </c>
      <c r="W226" s="229">
        <v>1143.7459282068828</v>
      </c>
      <c r="X226" s="229">
        <v>1123.5693431126829</v>
      </c>
      <c r="Y226" s="229">
        <v>1103.3927580184829</v>
      </c>
      <c r="Z226" s="229">
        <v>1083.2161729242832</v>
      </c>
      <c r="AA226" s="229">
        <v>1063.0395878300826</v>
      </c>
      <c r="AB226" s="229">
        <v>1045.5240286305059</v>
      </c>
      <c r="AC226" s="229">
        <v>1028.0084694309292</v>
      </c>
      <c r="AD226" s="229">
        <v>1010.4929102313522</v>
      </c>
      <c r="AE226" s="229">
        <v>992.97735103177536</v>
      </c>
      <c r="AF226" s="229">
        <v>975.46179183219851</v>
      </c>
      <c r="AG226" s="229">
        <v>957.94623263262167</v>
      </c>
      <c r="AH226" s="229">
        <v>940.43067343304472</v>
      </c>
      <c r="AI226" s="229">
        <v>922.91511423346799</v>
      </c>
      <c r="AJ226" s="229">
        <v>905.39955503389115</v>
      </c>
      <c r="AK226" s="229">
        <v>887.88399583431419</v>
      </c>
      <c r="AL226" s="229">
        <v>870.36843663473735</v>
      </c>
      <c r="AM226" s="229">
        <v>852.85287743516062</v>
      </c>
      <c r="AN226" s="229">
        <v>835.33731823558367</v>
      </c>
      <c r="AO226" s="229">
        <v>817.82175903600682</v>
      </c>
      <c r="AP226" s="229">
        <v>800.30619983642964</v>
      </c>
      <c r="AQ226" s="137"/>
      <c r="AR226" s="137"/>
      <c r="AS226" s="137"/>
      <c r="AT226" s="137"/>
      <c r="AU226" s="137"/>
      <c r="AV226" s="137"/>
      <c r="AW226" s="137"/>
      <c r="AZ226" s="137"/>
      <c r="BA226" s="137"/>
      <c r="BB226" s="137"/>
      <c r="BC226" s="137"/>
      <c r="BD226" s="137"/>
      <c r="BE226" s="206"/>
      <c r="BF226" s="206"/>
      <c r="BG226" s="206"/>
      <c r="BH226" s="137"/>
      <c r="BI226" s="137"/>
      <c r="BJ226" s="137"/>
      <c r="BK226" s="137"/>
      <c r="BL226" s="137"/>
      <c r="BM226" s="137"/>
      <c r="BN226" s="137"/>
      <c r="BO226" s="137"/>
      <c r="BP226" s="137"/>
      <c r="BQ226" s="137"/>
      <c r="BR226" s="137"/>
      <c r="BS226" s="137"/>
      <c r="BT226" s="137"/>
      <c r="BU226" s="137"/>
      <c r="BV226" s="137"/>
      <c r="BW226" s="137"/>
      <c r="BX226" s="137"/>
      <c r="BY226" s="137"/>
      <c r="BZ226" s="137"/>
      <c r="CA226" s="137"/>
      <c r="CB226" s="137"/>
      <c r="CC226" s="137"/>
      <c r="CD226" s="137"/>
      <c r="CE226" s="137"/>
      <c r="CF226" s="137"/>
      <c r="CG226" s="137"/>
      <c r="CH226" s="137"/>
      <c r="CI226" s="137"/>
      <c r="CJ226" s="137"/>
      <c r="CK226" s="137"/>
    </row>
    <row r="227" spans="1:89" ht="14.25" customHeight="1" thickTop="1" x14ac:dyDescent="0.75">
      <c r="G227" s="145"/>
      <c r="H227" s="391"/>
      <c r="J227" s="352"/>
      <c r="K227" s="201" t="s">
        <v>1041</v>
      </c>
      <c r="L227" s="201" t="s">
        <v>961</v>
      </c>
      <c r="M227" s="227">
        <v>1245.8150824114007</v>
      </c>
      <c r="N227" s="227">
        <v>1325.3351940546816</v>
      </c>
      <c r="O227" s="227">
        <v>1270.3420831490298</v>
      </c>
      <c r="P227" s="227">
        <v>1215.3489722433781</v>
      </c>
      <c r="Q227" s="227">
        <v>1160.3558613377263</v>
      </c>
      <c r="R227" s="227">
        <v>1105.3627504320746</v>
      </c>
      <c r="S227" s="227">
        <v>1050.3696395264228</v>
      </c>
      <c r="T227" s="227">
        <v>995.37652862077118</v>
      </c>
      <c r="U227" s="227">
        <v>940.38341771511944</v>
      </c>
      <c r="V227" s="227">
        <v>885.39030680946769</v>
      </c>
      <c r="W227" s="227">
        <v>830.39719590381605</v>
      </c>
      <c r="X227" s="227">
        <v>775.40408499816431</v>
      </c>
      <c r="Y227" s="227">
        <v>720.41097409251256</v>
      </c>
      <c r="Z227" s="227">
        <v>665.41786318686081</v>
      </c>
      <c r="AA227" s="227">
        <v>610.42475228120873</v>
      </c>
      <c r="AB227" s="227">
        <v>603.2542206196656</v>
      </c>
      <c r="AC227" s="227">
        <v>596.08368895812237</v>
      </c>
      <c r="AD227" s="227">
        <v>588.91315729657924</v>
      </c>
      <c r="AE227" s="227">
        <v>581.74262563503612</v>
      </c>
      <c r="AF227" s="227">
        <v>574.57209397349288</v>
      </c>
      <c r="AG227" s="227">
        <v>567.40156231194976</v>
      </c>
      <c r="AH227" s="227">
        <v>560.23103065040664</v>
      </c>
      <c r="AI227" s="227">
        <v>553.06049898886329</v>
      </c>
      <c r="AJ227" s="227">
        <v>545.88996732732016</v>
      </c>
      <c r="AK227" s="227">
        <v>538.71943566577693</v>
      </c>
      <c r="AL227" s="227">
        <v>531.5489040042338</v>
      </c>
      <c r="AM227" s="227">
        <v>524.37837234269068</v>
      </c>
      <c r="AN227" s="227">
        <v>517.20784068114745</v>
      </c>
      <c r="AO227" s="227">
        <v>510.03730901960432</v>
      </c>
      <c r="AP227" s="227">
        <v>502.86677735806063</v>
      </c>
      <c r="BE227"/>
      <c r="BF227"/>
      <c r="BG227"/>
    </row>
    <row r="228" spans="1:89" ht="14.25" customHeight="1" x14ac:dyDescent="0.75">
      <c r="G228" s="145"/>
      <c r="H228" s="391"/>
      <c r="J228" s="352"/>
      <c r="K228" s="142" t="s">
        <v>1041</v>
      </c>
      <c r="L228" s="192" t="s">
        <v>962</v>
      </c>
      <c r="M228" s="228">
        <v>1245.8150824114007</v>
      </c>
      <c r="N228" s="228">
        <v>1325.3351940546816</v>
      </c>
      <c r="O228" s="228">
        <v>1284.9483483455851</v>
      </c>
      <c r="P228" s="228">
        <v>1244.5615026364892</v>
      </c>
      <c r="Q228" s="228">
        <v>1204.1746569273928</v>
      </c>
      <c r="R228" s="228">
        <v>1163.7878112182964</v>
      </c>
      <c r="S228" s="228">
        <v>1123.4009655092004</v>
      </c>
      <c r="T228" s="228">
        <v>1083.014119800104</v>
      </c>
      <c r="U228" s="228">
        <v>1042.6272740910078</v>
      </c>
      <c r="V228" s="228">
        <v>1002.2404283819116</v>
      </c>
      <c r="W228" s="228">
        <v>961.85358267281526</v>
      </c>
      <c r="X228" s="228">
        <v>921.46673696371909</v>
      </c>
      <c r="Y228" s="228">
        <v>881.07989125462279</v>
      </c>
      <c r="Z228" s="228">
        <v>840.6930455455265</v>
      </c>
      <c r="AA228" s="228">
        <v>800.30619983642964</v>
      </c>
      <c r="AB228" s="228">
        <v>787.64743666608149</v>
      </c>
      <c r="AC228" s="228">
        <v>774.98867349573345</v>
      </c>
      <c r="AD228" s="228">
        <v>762.32991032538541</v>
      </c>
      <c r="AE228" s="228">
        <v>749.67114715503737</v>
      </c>
      <c r="AF228" s="228">
        <v>737.01238398468922</v>
      </c>
      <c r="AG228" s="228">
        <v>724.3536208143413</v>
      </c>
      <c r="AH228" s="228">
        <v>711.69485764399326</v>
      </c>
      <c r="AI228" s="228">
        <v>699.03609447364511</v>
      </c>
      <c r="AJ228" s="228">
        <v>686.37733130329718</v>
      </c>
      <c r="AK228" s="228">
        <v>673.71856813294903</v>
      </c>
      <c r="AL228" s="228">
        <v>661.05980496260099</v>
      </c>
      <c r="AM228" s="228">
        <v>648.40104179225295</v>
      </c>
      <c r="AN228" s="228">
        <v>635.74227862190492</v>
      </c>
      <c r="AO228" s="228">
        <v>623.08351545155699</v>
      </c>
      <c r="AP228" s="228">
        <v>610.42475228120873</v>
      </c>
      <c r="AT228"/>
      <c r="AU228"/>
      <c r="AV228"/>
      <c r="AW228"/>
      <c r="AZ228"/>
      <c r="BA228"/>
      <c r="BB228"/>
      <c r="BC228"/>
      <c r="BD228"/>
      <c r="BH228"/>
      <c r="BI228"/>
      <c r="BJ228"/>
      <c r="BK228"/>
      <c r="BL228"/>
      <c r="BM228"/>
      <c r="BN228"/>
      <c r="BO228"/>
    </row>
    <row r="229" spans="1:89" ht="14.25" customHeight="1" thickBot="1" x14ac:dyDescent="0.9">
      <c r="G229" s="145"/>
      <c r="H229" s="391"/>
      <c r="J229" s="352"/>
      <c r="K229" s="203" t="s">
        <v>1041</v>
      </c>
      <c r="L229" s="203" t="s">
        <v>963</v>
      </c>
      <c r="M229" s="229">
        <v>1245.8150824114007</v>
      </c>
      <c r="N229" s="229">
        <v>1325.3351940546816</v>
      </c>
      <c r="O229" s="229">
        <v>1305.1586089604816</v>
      </c>
      <c r="P229" s="229">
        <v>1284.9820238662817</v>
      </c>
      <c r="Q229" s="229">
        <v>1264.805438772082</v>
      </c>
      <c r="R229" s="229">
        <v>1244.628853677882</v>
      </c>
      <c r="S229" s="229">
        <v>1224.4522685836823</v>
      </c>
      <c r="T229" s="229">
        <v>1204.2756834894824</v>
      </c>
      <c r="U229" s="229">
        <v>1184.0990983952827</v>
      </c>
      <c r="V229" s="229">
        <v>1163.9225133010827</v>
      </c>
      <c r="W229" s="229">
        <v>1143.7459282068828</v>
      </c>
      <c r="X229" s="229">
        <v>1123.5693431126829</v>
      </c>
      <c r="Y229" s="229">
        <v>1103.3927580184829</v>
      </c>
      <c r="Z229" s="229">
        <v>1083.2161729242832</v>
      </c>
      <c r="AA229" s="229">
        <v>1063.0395878300826</v>
      </c>
      <c r="AB229" s="229">
        <v>1045.5240286305059</v>
      </c>
      <c r="AC229" s="229">
        <v>1028.0084694309292</v>
      </c>
      <c r="AD229" s="229">
        <v>1010.4929102313522</v>
      </c>
      <c r="AE229" s="229">
        <v>992.97735103177536</v>
      </c>
      <c r="AF229" s="229">
        <v>975.46179183219851</v>
      </c>
      <c r="AG229" s="229">
        <v>957.94623263262167</v>
      </c>
      <c r="AH229" s="229">
        <v>940.43067343304472</v>
      </c>
      <c r="AI229" s="229">
        <v>922.91511423346799</v>
      </c>
      <c r="AJ229" s="229">
        <v>905.39955503389115</v>
      </c>
      <c r="AK229" s="229">
        <v>887.88399583431419</v>
      </c>
      <c r="AL229" s="229">
        <v>870.36843663473735</v>
      </c>
      <c r="AM229" s="229">
        <v>852.85287743516062</v>
      </c>
      <c r="AN229" s="229">
        <v>835.33731823558367</v>
      </c>
      <c r="AO229" s="229">
        <v>817.82175903600682</v>
      </c>
      <c r="AP229" s="229">
        <v>800.30619983642964</v>
      </c>
      <c r="AX229"/>
      <c r="AY229"/>
    </row>
    <row r="230" spans="1:89" ht="14.25" customHeight="1" thickTop="1" x14ac:dyDescent="0.6">
      <c r="G230" s="145"/>
      <c r="H230" s="391"/>
      <c r="J230" s="352"/>
      <c r="K230" s="201" t="s">
        <v>1042</v>
      </c>
      <c r="L230" s="201" t="s">
        <v>961</v>
      </c>
      <c r="M230" s="227">
        <v>1245.8150824114007</v>
      </c>
      <c r="N230" s="227">
        <v>1325.3351940546816</v>
      </c>
      <c r="O230" s="227">
        <v>1270.3420831490298</v>
      </c>
      <c r="P230" s="227">
        <v>1215.3489722433781</v>
      </c>
      <c r="Q230" s="227">
        <v>1160.3558613377263</v>
      </c>
      <c r="R230" s="227">
        <v>1105.3627504320746</v>
      </c>
      <c r="S230" s="227">
        <v>1050.3696395264228</v>
      </c>
      <c r="T230" s="227">
        <v>995.37652862077118</v>
      </c>
      <c r="U230" s="227">
        <v>940.38341771511944</v>
      </c>
      <c r="V230" s="227">
        <v>885.39030680946769</v>
      </c>
      <c r="W230" s="227">
        <v>830.39719590381605</v>
      </c>
      <c r="X230" s="227">
        <v>775.40408499816431</v>
      </c>
      <c r="Y230" s="227">
        <v>720.41097409251256</v>
      </c>
      <c r="Z230" s="227">
        <v>665.41786318686081</v>
      </c>
      <c r="AA230" s="227">
        <v>610.42475228120873</v>
      </c>
      <c r="AB230" s="227">
        <v>603.2542206196656</v>
      </c>
      <c r="AC230" s="227">
        <v>596.08368895812237</v>
      </c>
      <c r="AD230" s="227">
        <v>588.91315729657924</v>
      </c>
      <c r="AE230" s="227">
        <v>581.74262563503612</v>
      </c>
      <c r="AF230" s="227">
        <v>574.57209397349288</v>
      </c>
      <c r="AG230" s="227">
        <v>567.40156231194976</v>
      </c>
      <c r="AH230" s="227">
        <v>560.23103065040664</v>
      </c>
      <c r="AI230" s="227">
        <v>553.06049898886329</v>
      </c>
      <c r="AJ230" s="227">
        <v>545.88996732732016</v>
      </c>
      <c r="AK230" s="227">
        <v>538.71943566577693</v>
      </c>
      <c r="AL230" s="227">
        <v>531.5489040042338</v>
      </c>
      <c r="AM230" s="227">
        <v>524.37837234269068</v>
      </c>
      <c r="AN230" s="227">
        <v>517.20784068114745</v>
      </c>
      <c r="AO230" s="227">
        <v>510.03730901960432</v>
      </c>
      <c r="AP230" s="227">
        <v>502.86677735806063</v>
      </c>
    </row>
    <row r="231" spans="1:89" ht="14.25" customHeight="1" x14ac:dyDescent="0.6">
      <c r="G231" s="145"/>
      <c r="H231" s="391"/>
      <c r="J231" s="352"/>
      <c r="K231" s="142" t="s">
        <v>1042</v>
      </c>
      <c r="L231" s="192" t="s">
        <v>962</v>
      </c>
      <c r="M231" s="228">
        <v>1245.8150824114007</v>
      </c>
      <c r="N231" s="228">
        <v>1325.3351940546816</v>
      </c>
      <c r="O231" s="228">
        <v>1284.9483483455851</v>
      </c>
      <c r="P231" s="228">
        <v>1244.5615026364892</v>
      </c>
      <c r="Q231" s="228">
        <v>1204.1746569273928</v>
      </c>
      <c r="R231" s="228">
        <v>1163.7878112182964</v>
      </c>
      <c r="S231" s="228">
        <v>1123.4009655092004</v>
      </c>
      <c r="T231" s="228">
        <v>1083.014119800104</v>
      </c>
      <c r="U231" s="228">
        <v>1042.6272740910078</v>
      </c>
      <c r="V231" s="228">
        <v>1002.2404283819116</v>
      </c>
      <c r="W231" s="228">
        <v>961.85358267281526</v>
      </c>
      <c r="X231" s="228">
        <v>921.46673696371909</v>
      </c>
      <c r="Y231" s="228">
        <v>881.07989125462279</v>
      </c>
      <c r="Z231" s="228">
        <v>840.6930455455265</v>
      </c>
      <c r="AA231" s="228">
        <v>800.30619983642964</v>
      </c>
      <c r="AB231" s="228">
        <v>787.64743666608149</v>
      </c>
      <c r="AC231" s="228">
        <v>774.98867349573345</v>
      </c>
      <c r="AD231" s="228">
        <v>762.32991032538541</v>
      </c>
      <c r="AE231" s="228">
        <v>749.67114715503737</v>
      </c>
      <c r="AF231" s="228">
        <v>737.01238398468922</v>
      </c>
      <c r="AG231" s="228">
        <v>724.3536208143413</v>
      </c>
      <c r="AH231" s="228">
        <v>711.69485764399326</v>
      </c>
      <c r="AI231" s="228">
        <v>699.03609447364511</v>
      </c>
      <c r="AJ231" s="228">
        <v>686.37733130329718</v>
      </c>
      <c r="AK231" s="228">
        <v>673.71856813294903</v>
      </c>
      <c r="AL231" s="228">
        <v>661.05980496260099</v>
      </c>
      <c r="AM231" s="228">
        <v>648.40104179225295</v>
      </c>
      <c r="AN231" s="228">
        <v>635.74227862190492</v>
      </c>
      <c r="AO231" s="228">
        <v>623.08351545155699</v>
      </c>
      <c r="AP231" s="228">
        <v>610.42475228120873</v>
      </c>
    </row>
    <row r="232" spans="1:89" ht="14.25" customHeight="1" thickBot="1" x14ac:dyDescent="0.75">
      <c r="G232" s="145"/>
      <c r="H232" s="391"/>
      <c r="J232" s="352"/>
      <c r="K232" s="203" t="s">
        <v>1042</v>
      </c>
      <c r="L232" s="203" t="s">
        <v>963</v>
      </c>
      <c r="M232" s="229">
        <v>1245.8150824114007</v>
      </c>
      <c r="N232" s="229">
        <v>1325.3351940546816</v>
      </c>
      <c r="O232" s="229">
        <v>1305.1586089604816</v>
      </c>
      <c r="P232" s="229">
        <v>1284.9820238662817</v>
      </c>
      <c r="Q232" s="229">
        <v>1264.805438772082</v>
      </c>
      <c r="R232" s="229">
        <v>1244.628853677882</v>
      </c>
      <c r="S232" s="229">
        <v>1224.4522685836823</v>
      </c>
      <c r="T232" s="229">
        <v>1204.2756834894824</v>
      </c>
      <c r="U232" s="229">
        <v>1184.0990983952827</v>
      </c>
      <c r="V232" s="229">
        <v>1163.9225133010827</v>
      </c>
      <c r="W232" s="229">
        <v>1143.7459282068828</v>
      </c>
      <c r="X232" s="229">
        <v>1123.5693431126829</v>
      </c>
      <c r="Y232" s="229">
        <v>1103.3927580184829</v>
      </c>
      <c r="Z232" s="229">
        <v>1083.2161729242832</v>
      </c>
      <c r="AA232" s="229">
        <v>1063.0395878300826</v>
      </c>
      <c r="AB232" s="229">
        <v>1045.5240286305059</v>
      </c>
      <c r="AC232" s="229">
        <v>1028.0084694309292</v>
      </c>
      <c r="AD232" s="229">
        <v>1010.4929102313522</v>
      </c>
      <c r="AE232" s="229">
        <v>992.97735103177536</v>
      </c>
      <c r="AF232" s="229">
        <v>975.46179183219851</v>
      </c>
      <c r="AG232" s="229">
        <v>957.94623263262167</v>
      </c>
      <c r="AH232" s="229">
        <v>940.43067343304472</v>
      </c>
      <c r="AI232" s="229">
        <v>922.91511423346799</v>
      </c>
      <c r="AJ232" s="229">
        <v>905.39955503389115</v>
      </c>
      <c r="AK232" s="229">
        <v>887.88399583431419</v>
      </c>
      <c r="AL232" s="229">
        <v>870.36843663473735</v>
      </c>
      <c r="AM232" s="229">
        <v>852.85287743516062</v>
      </c>
      <c r="AN232" s="229">
        <v>835.33731823558367</v>
      </c>
      <c r="AO232" s="229">
        <v>817.82175903600682</v>
      </c>
      <c r="AP232" s="229">
        <v>800.30619983642964</v>
      </c>
    </row>
    <row r="233" spans="1:89" ht="14.25" customHeight="1" thickTop="1" x14ac:dyDescent="0.6">
      <c r="G233" s="145"/>
      <c r="H233" s="391"/>
      <c r="J233" s="352"/>
      <c r="K233" s="201" t="s">
        <v>1043</v>
      </c>
      <c r="L233" s="201" t="s">
        <v>961</v>
      </c>
      <c r="M233" s="227">
        <v>1245.8150824114007</v>
      </c>
      <c r="N233" s="227">
        <v>1325.3351940546816</v>
      </c>
      <c r="O233" s="227">
        <v>1270.3420831490298</v>
      </c>
      <c r="P233" s="227">
        <v>1215.3489722433781</v>
      </c>
      <c r="Q233" s="227">
        <v>1160.3558613377263</v>
      </c>
      <c r="R233" s="227">
        <v>1105.3627504320746</v>
      </c>
      <c r="S233" s="227">
        <v>1050.3696395264228</v>
      </c>
      <c r="T233" s="227">
        <v>995.37652862077118</v>
      </c>
      <c r="U233" s="227">
        <v>940.38341771511944</v>
      </c>
      <c r="V233" s="227">
        <v>885.39030680946769</v>
      </c>
      <c r="W233" s="227">
        <v>830.39719590381605</v>
      </c>
      <c r="X233" s="227">
        <v>775.40408499816431</v>
      </c>
      <c r="Y233" s="227">
        <v>720.41097409251256</v>
      </c>
      <c r="Z233" s="227">
        <v>665.41786318686081</v>
      </c>
      <c r="AA233" s="227">
        <v>610.42475228120873</v>
      </c>
      <c r="AB233" s="227">
        <v>603.2542206196656</v>
      </c>
      <c r="AC233" s="227">
        <v>596.08368895812237</v>
      </c>
      <c r="AD233" s="227">
        <v>588.91315729657924</v>
      </c>
      <c r="AE233" s="227">
        <v>581.74262563503612</v>
      </c>
      <c r="AF233" s="227">
        <v>574.57209397349288</v>
      </c>
      <c r="AG233" s="227">
        <v>567.40156231194976</v>
      </c>
      <c r="AH233" s="227">
        <v>560.23103065040664</v>
      </c>
      <c r="AI233" s="227">
        <v>553.06049898886329</v>
      </c>
      <c r="AJ233" s="227">
        <v>545.88996732732016</v>
      </c>
      <c r="AK233" s="227">
        <v>538.71943566577693</v>
      </c>
      <c r="AL233" s="227">
        <v>531.5489040042338</v>
      </c>
      <c r="AM233" s="227">
        <v>524.37837234269068</v>
      </c>
      <c r="AN233" s="227">
        <v>517.20784068114745</v>
      </c>
      <c r="AO233" s="227">
        <v>510.03730901960432</v>
      </c>
      <c r="AP233" s="227">
        <v>502.86677735806063</v>
      </c>
    </row>
    <row r="234" spans="1:89" ht="14.25" customHeight="1" x14ac:dyDescent="0.75">
      <c r="G234" s="145"/>
      <c r="H234" s="391"/>
      <c r="J234" s="352"/>
      <c r="K234" s="142" t="s">
        <v>1043</v>
      </c>
      <c r="L234" s="192" t="s">
        <v>962</v>
      </c>
      <c r="M234" s="228">
        <v>1245.8150824114007</v>
      </c>
      <c r="N234" s="228">
        <v>1325.3351940546816</v>
      </c>
      <c r="O234" s="228">
        <v>1284.9483483455851</v>
      </c>
      <c r="P234" s="228">
        <v>1244.5615026364892</v>
      </c>
      <c r="Q234" s="228">
        <v>1204.1746569273928</v>
      </c>
      <c r="R234" s="228">
        <v>1163.7878112182964</v>
      </c>
      <c r="S234" s="228">
        <v>1123.4009655092004</v>
      </c>
      <c r="T234" s="228">
        <v>1083.014119800104</v>
      </c>
      <c r="U234" s="228">
        <v>1042.6272740910078</v>
      </c>
      <c r="V234" s="228">
        <v>1002.2404283819116</v>
      </c>
      <c r="W234" s="228">
        <v>961.85358267281526</v>
      </c>
      <c r="X234" s="228">
        <v>921.46673696371909</v>
      </c>
      <c r="Y234" s="228">
        <v>881.07989125462279</v>
      </c>
      <c r="Z234" s="228">
        <v>840.6930455455265</v>
      </c>
      <c r="AA234" s="228">
        <v>800.30619983642964</v>
      </c>
      <c r="AB234" s="228">
        <v>787.64743666608149</v>
      </c>
      <c r="AC234" s="228">
        <v>774.98867349573345</v>
      </c>
      <c r="AD234" s="228">
        <v>762.32991032538541</v>
      </c>
      <c r="AE234" s="228">
        <v>749.67114715503737</v>
      </c>
      <c r="AF234" s="228">
        <v>737.01238398468922</v>
      </c>
      <c r="AG234" s="228">
        <v>724.3536208143413</v>
      </c>
      <c r="AH234" s="228">
        <v>711.69485764399326</v>
      </c>
      <c r="AI234" s="228">
        <v>699.03609447364511</v>
      </c>
      <c r="AJ234" s="228">
        <v>686.37733130329718</v>
      </c>
      <c r="AK234" s="228">
        <v>673.71856813294903</v>
      </c>
      <c r="AL234" s="228">
        <v>661.05980496260099</v>
      </c>
      <c r="AM234" s="228">
        <v>648.40104179225295</v>
      </c>
      <c r="AN234" s="228">
        <v>635.74227862190492</v>
      </c>
      <c r="AO234" s="228">
        <v>623.08351545155699</v>
      </c>
      <c r="AP234" s="228">
        <v>610.42475228120873</v>
      </c>
      <c r="AQ234"/>
    </row>
    <row r="235" spans="1:89" ht="14.25" customHeight="1" thickBot="1" x14ac:dyDescent="0.75">
      <c r="G235" s="145"/>
      <c r="H235" s="391"/>
      <c r="J235" s="352"/>
      <c r="K235" s="203" t="s">
        <v>1043</v>
      </c>
      <c r="L235" s="203" t="s">
        <v>963</v>
      </c>
      <c r="M235" s="229">
        <v>1245.8150824114007</v>
      </c>
      <c r="N235" s="229">
        <v>1325.3351940546816</v>
      </c>
      <c r="O235" s="229">
        <v>1305.1586089604816</v>
      </c>
      <c r="P235" s="229">
        <v>1284.9820238662817</v>
      </c>
      <c r="Q235" s="229">
        <v>1264.805438772082</v>
      </c>
      <c r="R235" s="229">
        <v>1244.628853677882</v>
      </c>
      <c r="S235" s="229">
        <v>1224.4522685836823</v>
      </c>
      <c r="T235" s="229">
        <v>1204.2756834894824</v>
      </c>
      <c r="U235" s="229">
        <v>1184.0990983952827</v>
      </c>
      <c r="V235" s="229">
        <v>1163.9225133010827</v>
      </c>
      <c r="W235" s="229">
        <v>1143.7459282068828</v>
      </c>
      <c r="X235" s="229">
        <v>1123.5693431126829</v>
      </c>
      <c r="Y235" s="229">
        <v>1103.3927580184829</v>
      </c>
      <c r="Z235" s="229">
        <v>1083.2161729242832</v>
      </c>
      <c r="AA235" s="229">
        <v>1063.0395878300826</v>
      </c>
      <c r="AB235" s="229">
        <v>1045.5240286305059</v>
      </c>
      <c r="AC235" s="229">
        <v>1028.0084694309292</v>
      </c>
      <c r="AD235" s="229">
        <v>1010.4929102313522</v>
      </c>
      <c r="AE235" s="229">
        <v>992.97735103177536</v>
      </c>
      <c r="AF235" s="229">
        <v>975.46179183219851</v>
      </c>
      <c r="AG235" s="229">
        <v>957.94623263262167</v>
      </c>
      <c r="AH235" s="229">
        <v>940.43067343304472</v>
      </c>
      <c r="AI235" s="229">
        <v>922.91511423346799</v>
      </c>
      <c r="AJ235" s="229">
        <v>905.39955503389115</v>
      </c>
      <c r="AK235" s="229">
        <v>887.88399583431419</v>
      </c>
      <c r="AL235" s="229">
        <v>870.36843663473735</v>
      </c>
      <c r="AM235" s="229">
        <v>852.85287743516062</v>
      </c>
      <c r="AN235" s="229">
        <v>835.33731823558367</v>
      </c>
      <c r="AO235" s="229">
        <v>817.82175903600682</v>
      </c>
      <c r="AP235" s="229">
        <v>800.30619983642964</v>
      </c>
    </row>
    <row r="236" spans="1:89" ht="13.5" customHeight="1" thickTop="1" thickBot="1" x14ac:dyDescent="0.75">
      <c r="G236" s="145"/>
      <c r="H236" s="391"/>
      <c r="J236" s="352"/>
      <c r="K236" s="201" t="s">
        <v>1044</v>
      </c>
      <c r="L236" s="201" t="s">
        <v>961</v>
      </c>
      <c r="M236" s="227">
        <v>1245.8150824114007</v>
      </c>
      <c r="N236" s="227">
        <v>1325.3351940546816</v>
      </c>
      <c r="O236" s="227">
        <v>1270.3420831490298</v>
      </c>
      <c r="P236" s="227">
        <v>1215.3489722433781</v>
      </c>
      <c r="Q236" s="227">
        <v>1160.3558613377263</v>
      </c>
      <c r="R236" s="227">
        <v>1105.3627504320746</v>
      </c>
      <c r="S236" s="227">
        <v>1050.3696395264228</v>
      </c>
      <c r="T236" s="227">
        <v>995.37652862077118</v>
      </c>
      <c r="U236" s="227">
        <v>940.38341771511944</v>
      </c>
      <c r="V236" s="227">
        <v>885.39030680946769</v>
      </c>
      <c r="W236" s="227">
        <v>830.39719590381605</v>
      </c>
      <c r="X236" s="227">
        <v>775.40408499816431</v>
      </c>
      <c r="Y236" s="227">
        <v>720.41097409251256</v>
      </c>
      <c r="Z236" s="227">
        <v>665.41786318686081</v>
      </c>
      <c r="AA236" s="227">
        <v>610.42475228120873</v>
      </c>
      <c r="AB236" s="227">
        <v>603.2542206196656</v>
      </c>
      <c r="AC236" s="227">
        <v>596.08368895812237</v>
      </c>
      <c r="AD236" s="227">
        <v>588.91315729657924</v>
      </c>
      <c r="AE236" s="227">
        <v>581.74262563503612</v>
      </c>
      <c r="AF236" s="227">
        <v>574.57209397349288</v>
      </c>
      <c r="AG236" s="227">
        <v>567.40156231194976</v>
      </c>
      <c r="AH236" s="227">
        <v>560.23103065040664</v>
      </c>
      <c r="AI236" s="227">
        <v>553.06049898886329</v>
      </c>
      <c r="AJ236" s="227">
        <v>545.88996732732016</v>
      </c>
      <c r="AK236" s="227">
        <v>538.71943566577693</v>
      </c>
      <c r="AL236" s="227">
        <v>531.5489040042338</v>
      </c>
      <c r="AM236" s="227">
        <v>524.37837234269068</v>
      </c>
      <c r="AN236" s="227">
        <v>517.20784068114745</v>
      </c>
      <c r="AO236" s="227">
        <v>510.03730901960432</v>
      </c>
      <c r="AP236" s="227">
        <v>502.86677735806063</v>
      </c>
      <c r="AT236" s="206"/>
      <c r="AU236" s="206"/>
      <c r="AV236" s="206"/>
      <c r="AW236" s="206"/>
      <c r="AZ236" s="206"/>
    </row>
    <row r="237" spans="1:89" s="206" customFormat="1" ht="14.25" customHeight="1" thickTop="1" thickBot="1" x14ac:dyDescent="0.75">
      <c r="A237" s="137"/>
      <c r="B237" s="137"/>
      <c r="C237" s="137"/>
      <c r="D237" s="137"/>
      <c r="E237" s="137"/>
      <c r="F237" s="137"/>
      <c r="G237" s="145"/>
      <c r="H237" s="391"/>
      <c r="I237" s="137"/>
      <c r="J237" s="352"/>
      <c r="K237" s="142" t="s">
        <v>1044</v>
      </c>
      <c r="L237" s="192" t="s">
        <v>962</v>
      </c>
      <c r="M237" s="228">
        <v>1245.8150824114007</v>
      </c>
      <c r="N237" s="228">
        <v>1325.3351940546816</v>
      </c>
      <c r="O237" s="228">
        <v>1284.9483483455851</v>
      </c>
      <c r="P237" s="228">
        <v>1244.5615026364892</v>
      </c>
      <c r="Q237" s="228">
        <v>1204.1746569273928</v>
      </c>
      <c r="R237" s="228">
        <v>1163.7878112182964</v>
      </c>
      <c r="S237" s="228">
        <v>1123.4009655092004</v>
      </c>
      <c r="T237" s="228">
        <v>1083.014119800104</v>
      </c>
      <c r="U237" s="228">
        <v>1042.6272740910078</v>
      </c>
      <c r="V237" s="228">
        <v>1002.2404283819116</v>
      </c>
      <c r="W237" s="228">
        <v>961.85358267281526</v>
      </c>
      <c r="X237" s="228">
        <v>921.46673696371909</v>
      </c>
      <c r="Y237" s="228">
        <v>881.07989125462279</v>
      </c>
      <c r="Z237" s="228">
        <v>840.6930455455265</v>
      </c>
      <c r="AA237" s="228">
        <v>800.30619983642964</v>
      </c>
      <c r="AB237" s="228">
        <v>787.64743666608149</v>
      </c>
      <c r="AC237" s="228">
        <v>774.98867349573345</v>
      </c>
      <c r="AD237" s="228">
        <v>762.32991032538541</v>
      </c>
      <c r="AE237" s="228">
        <v>749.67114715503737</v>
      </c>
      <c r="AF237" s="228">
        <v>737.01238398468922</v>
      </c>
      <c r="AG237" s="228">
        <v>724.3536208143413</v>
      </c>
      <c r="AH237" s="228">
        <v>711.69485764399326</v>
      </c>
      <c r="AI237" s="228">
        <v>699.03609447364511</v>
      </c>
      <c r="AJ237" s="228">
        <v>686.37733130329718</v>
      </c>
      <c r="AK237" s="228">
        <v>673.71856813294903</v>
      </c>
      <c r="AL237" s="228">
        <v>661.05980496260099</v>
      </c>
      <c r="AM237" s="228">
        <v>648.40104179225295</v>
      </c>
      <c r="AN237" s="228">
        <v>635.74227862190492</v>
      </c>
      <c r="AO237" s="228">
        <v>623.08351545155699</v>
      </c>
      <c r="AP237" s="228">
        <v>610.42475228120873</v>
      </c>
      <c r="AQ237" s="137"/>
      <c r="AR237" s="137"/>
      <c r="AS237" s="137"/>
      <c r="AT237" s="207"/>
      <c r="AU237" s="207"/>
      <c r="AV237" s="207"/>
      <c r="AW237" s="207"/>
      <c r="AZ237" s="207"/>
      <c r="BA237" s="137"/>
      <c r="BB237" s="137"/>
      <c r="BC237" s="137"/>
      <c r="BD237" s="137"/>
      <c r="BE237" s="137"/>
      <c r="BF237" s="137"/>
      <c r="BG237" s="137"/>
      <c r="BH237" s="137"/>
      <c r="BI237" s="137"/>
      <c r="BJ237" s="137"/>
      <c r="BK237" s="137"/>
      <c r="BL237" s="137"/>
      <c r="BM237" s="137"/>
      <c r="BN237" s="137"/>
      <c r="BO237" s="137"/>
      <c r="BP237" s="137"/>
      <c r="BQ237" s="137"/>
      <c r="BR237" s="137"/>
      <c r="BS237" s="137"/>
      <c r="BT237" s="137"/>
      <c r="BU237" s="137"/>
      <c r="BV237" s="137"/>
      <c r="BW237" s="137"/>
      <c r="BX237" s="137"/>
      <c r="BY237" s="137"/>
      <c r="BZ237" s="137"/>
      <c r="CA237" s="137"/>
      <c r="CB237" s="137"/>
      <c r="CC237" s="137"/>
      <c r="CD237" s="137"/>
      <c r="CE237" s="137"/>
      <c r="CF237" s="137"/>
      <c r="CG237" s="137"/>
      <c r="CH237" s="137"/>
      <c r="CI237" s="137"/>
      <c r="CJ237" s="137"/>
      <c r="CK237" s="137"/>
    </row>
    <row r="238" spans="1:89" s="207" customFormat="1" ht="14.25" customHeight="1" thickTop="1" thickBot="1" x14ac:dyDescent="0.75">
      <c r="A238" s="137"/>
      <c r="B238" s="137"/>
      <c r="C238" s="137"/>
      <c r="D238" s="137"/>
      <c r="E238" s="137"/>
      <c r="F238" s="137"/>
      <c r="G238" s="145"/>
      <c r="H238" s="391"/>
      <c r="I238" s="137"/>
      <c r="J238" s="352"/>
      <c r="K238" s="203" t="s">
        <v>1044</v>
      </c>
      <c r="L238" s="203" t="s">
        <v>963</v>
      </c>
      <c r="M238" s="229">
        <v>1245.8150824114007</v>
      </c>
      <c r="N238" s="229">
        <v>1325.3351940546816</v>
      </c>
      <c r="O238" s="229">
        <v>1305.1586089604816</v>
      </c>
      <c r="P238" s="229">
        <v>1284.9820238662817</v>
      </c>
      <c r="Q238" s="229">
        <v>1264.805438772082</v>
      </c>
      <c r="R238" s="229">
        <v>1244.628853677882</v>
      </c>
      <c r="S238" s="229">
        <v>1224.4522685836823</v>
      </c>
      <c r="T238" s="229">
        <v>1204.2756834894824</v>
      </c>
      <c r="U238" s="229">
        <v>1184.0990983952827</v>
      </c>
      <c r="V238" s="229">
        <v>1163.9225133010827</v>
      </c>
      <c r="W238" s="229">
        <v>1143.7459282068828</v>
      </c>
      <c r="X238" s="229">
        <v>1123.5693431126829</v>
      </c>
      <c r="Y238" s="229">
        <v>1103.3927580184829</v>
      </c>
      <c r="Z238" s="229">
        <v>1083.2161729242832</v>
      </c>
      <c r="AA238" s="229">
        <v>1063.0395878300826</v>
      </c>
      <c r="AB238" s="229">
        <v>1045.5240286305059</v>
      </c>
      <c r="AC238" s="229">
        <v>1028.0084694309292</v>
      </c>
      <c r="AD238" s="229">
        <v>1010.4929102313522</v>
      </c>
      <c r="AE238" s="229">
        <v>992.97735103177536</v>
      </c>
      <c r="AF238" s="229">
        <v>975.46179183219851</v>
      </c>
      <c r="AG238" s="229">
        <v>957.94623263262167</v>
      </c>
      <c r="AH238" s="229">
        <v>940.43067343304472</v>
      </c>
      <c r="AI238" s="229">
        <v>922.91511423346799</v>
      </c>
      <c r="AJ238" s="229">
        <v>905.39955503389115</v>
      </c>
      <c r="AK238" s="229">
        <v>887.88399583431419</v>
      </c>
      <c r="AL238" s="229">
        <v>870.36843663473735</v>
      </c>
      <c r="AM238" s="229">
        <v>852.85287743516062</v>
      </c>
      <c r="AN238" s="229">
        <v>835.33731823558367</v>
      </c>
      <c r="AO238" s="229">
        <v>817.82175903600682</v>
      </c>
      <c r="AP238" s="229">
        <v>800.30619983642964</v>
      </c>
      <c r="AQ238" s="137"/>
      <c r="AR238" s="137"/>
      <c r="AS238" s="137"/>
      <c r="AT238" s="137"/>
      <c r="AU238" s="137"/>
      <c r="AV238" s="137"/>
      <c r="AW238" s="137"/>
      <c r="AZ238" s="137"/>
      <c r="BA238" s="137"/>
      <c r="BB238" s="137"/>
      <c r="BC238" s="137"/>
      <c r="BD238" s="137"/>
      <c r="BE238" s="206"/>
      <c r="BF238" s="206"/>
      <c r="BG238" s="206"/>
      <c r="BH238" s="137"/>
      <c r="BI238" s="137"/>
      <c r="BJ238" s="137"/>
      <c r="BK238" s="137"/>
      <c r="BL238" s="137"/>
      <c r="BM238" s="137"/>
      <c r="BN238" s="137"/>
      <c r="BO238" s="137"/>
      <c r="BP238" s="137"/>
      <c r="BQ238" s="137"/>
      <c r="BR238" s="137"/>
      <c r="BS238" s="137"/>
      <c r="BT238" s="137"/>
      <c r="BU238" s="137"/>
      <c r="BV238" s="137"/>
      <c r="BW238" s="137"/>
      <c r="BX238" s="137"/>
      <c r="BY238" s="137"/>
      <c r="BZ238" s="137"/>
      <c r="CA238" s="137"/>
      <c r="CB238" s="137"/>
      <c r="CC238" s="137"/>
      <c r="CD238" s="137"/>
      <c r="CE238" s="137"/>
      <c r="CF238" s="137"/>
      <c r="CG238" s="137"/>
      <c r="CH238" s="137"/>
      <c r="CI238" s="137"/>
      <c r="CJ238" s="137"/>
      <c r="CK238" s="137"/>
    </row>
    <row r="239" spans="1:89" ht="13.5" customHeight="1" thickTop="1" thickBot="1" x14ac:dyDescent="0.75">
      <c r="G239" s="145"/>
      <c r="H239" s="391"/>
      <c r="J239" s="352"/>
      <c r="K239" s="201" t="s">
        <v>1045</v>
      </c>
      <c r="L239" s="201" t="s">
        <v>961</v>
      </c>
      <c r="M239" s="227">
        <v>1245.8150824114007</v>
      </c>
      <c r="N239" s="227">
        <v>1325.3351940546816</v>
      </c>
      <c r="O239" s="227">
        <v>1270.3420831490298</v>
      </c>
      <c r="P239" s="227">
        <v>1215.3489722433781</v>
      </c>
      <c r="Q239" s="227">
        <v>1160.3558613377263</v>
      </c>
      <c r="R239" s="227">
        <v>1105.3627504320746</v>
      </c>
      <c r="S239" s="227">
        <v>1050.3696395264228</v>
      </c>
      <c r="T239" s="227">
        <v>995.37652862077118</v>
      </c>
      <c r="U239" s="227">
        <v>940.38341771511944</v>
      </c>
      <c r="V239" s="227">
        <v>885.39030680946769</v>
      </c>
      <c r="W239" s="227">
        <v>830.39719590381605</v>
      </c>
      <c r="X239" s="227">
        <v>775.40408499816431</v>
      </c>
      <c r="Y239" s="227">
        <v>720.41097409251256</v>
      </c>
      <c r="Z239" s="227">
        <v>665.41786318686081</v>
      </c>
      <c r="AA239" s="227">
        <v>610.42475228120873</v>
      </c>
      <c r="AB239" s="227">
        <v>603.2542206196656</v>
      </c>
      <c r="AC239" s="227">
        <v>596.08368895812237</v>
      </c>
      <c r="AD239" s="227">
        <v>588.91315729657924</v>
      </c>
      <c r="AE239" s="227">
        <v>581.74262563503612</v>
      </c>
      <c r="AF239" s="227">
        <v>574.57209397349288</v>
      </c>
      <c r="AG239" s="227">
        <v>567.40156231194976</v>
      </c>
      <c r="AH239" s="227">
        <v>560.23103065040664</v>
      </c>
      <c r="AI239" s="227">
        <v>553.06049898886329</v>
      </c>
      <c r="AJ239" s="227">
        <v>545.88996732732016</v>
      </c>
      <c r="AK239" s="227">
        <v>538.71943566577693</v>
      </c>
      <c r="AL239" s="227">
        <v>531.5489040042338</v>
      </c>
      <c r="AM239" s="227">
        <v>524.37837234269068</v>
      </c>
      <c r="AN239" s="227">
        <v>517.20784068114745</v>
      </c>
      <c r="AO239" s="227">
        <v>510.03730901960432</v>
      </c>
      <c r="AP239" s="227">
        <v>502.86677735806063</v>
      </c>
      <c r="AT239" s="206"/>
      <c r="AU239" s="206"/>
      <c r="AV239" s="206"/>
      <c r="AW239" s="206"/>
      <c r="AZ239" s="206"/>
    </row>
    <row r="240" spans="1:89" s="206" customFormat="1" ht="14.25" customHeight="1" thickTop="1" thickBot="1" x14ac:dyDescent="0.75">
      <c r="A240" s="137"/>
      <c r="B240" s="137"/>
      <c r="C240" s="137"/>
      <c r="D240" s="137"/>
      <c r="E240" s="137"/>
      <c r="F240" s="137"/>
      <c r="G240" s="145"/>
      <c r="H240" s="391"/>
      <c r="I240" s="137"/>
      <c r="J240" s="352"/>
      <c r="K240" s="142" t="s">
        <v>1045</v>
      </c>
      <c r="L240" s="192" t="s">
        <v>962</v>
      </c>
      <c r="M240" s="228">
        <v>1245.8150824114007</v>
      </c>
      <c r="N240" s="228">
        <v>1325.3351940546816</v>
      </c>
      <c r="O240" s="228">
        <v>1284.9483483455851</v>
      </c>
      <c r="P240" s="228">
        <v>1244.5615026364892</v>
      </c>
      <c r="Q240" s="228">
        <v>1204.1746569273928</v>
      </c>
      <c r="R240" s="228">
        <v>1163.7878112182964</v>
      </c>
      <c r="S240" s="228">
        <v>1123.4009655092004</v>
      </c>
      <c r="T240" s="228">
        <v>1083.014119800104</v>
      </c>
      <c r="U240" s="228">
        <v>1042.6272740910078</v>
      </c>
      <c r="V240" s="228">
        <v>1002.2404283819116</v>
      </c>
      <c r="W240" s="228">
        <v>961.85358267281526</v>
      </c>
      <c r="X240" s="228">
        <v>921.46673696371909</v>
      </c>
      <c r="Y240" s="228">
        <v>881.07989125462279</v>
      </c>
      <c r="Z240" s="228">
        <v>840.6930455455265</v>
      </c>
      <c r="AA240" s="228">
        <v>800.30619983642964</v>
      </c>
      <c r="AB240" s="228">
        <v>787.64743666608149</v>
      </c>
      <c r="AC240" s="228">
        <v>774.98867349573345</v>
      </c>
      <c r="AD240" s="228">
        <v>762.32991032538541</v>
      </c>
      <c r="AE240" s="228">
        <v>749.67114715503737</v>
      </c>
      <c r="AF240" s="228">
        <v>737.01238398468922</v>
      </c>
      <c r="AG240" s="228">
        <v>724.3536208143413</v>
      </c>
      <c r="AH240" s="228">
        <v>711.69485764399326</v>
      </c>
      <c r="AI240" s="228">
        <v>699.03609447364511</v>
      </c>
      <c r="AJ240" s="228">
        <v>686.37733130329718</v>
      </c>
      <c r="AK240" s="228">
        <v>673.71856813294903</v>
      </c>
      <c r="AL240" s="228">
        <v>661.05980496260099</v>
      </c>
      <c r="AM240" s="228">
        <v>648.40104179225295</v>
      </c>
      <c r="AN240" s="228">
        <v>635.74227862190492</v>
      </c>
      <c r="AO240" s="228">
        <v>623.08351545155699</v>
      </c>
      <c r="AP240" s="228">
        <v>610.42475228120873</v>
      </c>
      <c r="AQ240" s="137"/>
      <c r="AR240" s="137"/>
      <c r="AS240" s="137"/>
      <c r="AT240" s="207"/>
      <c r="AU240" s="207"/>
      <c r="AV240" s="207"/>
      <c r="AW240" s="207"/>
      <c r="AZ240" s="207"/>
      <c r="BA240" s="137"/>
      <c r="BB240" s="137"/>
      <c r="BC240" s="137"/>
      <c r="BD240" s="137"/>
      <c r="BE240" s="137"/>
      <c r="BF240" s="137"/>
      <c r="BG240" s="137"/>
      <c r="BH240" s="137"/>
      <c r="BI240" s="137"/>
      <c r="BJ240" s="137"/>
      <c r="BK240" s="137"/>
      <c r="BL240" s="137"/>
      <c r="BM240" s="137"/>
      <c r="BN240" s="137"/>
      <c r="BO240" s="137"/>
      <c r="BP240" s="137"/>
      <c r="BQ240" s="137"/>
      <c r="BR240" s="137"/>
      <c r="BS240" s="137"/>
      <c r="BT240" s="137"/>
      <c r="BU240" s="137"/>
      <c r="BV240" s="137"/>
      <c r="BW240" s="137"/>
      <c r="BX240" s="137"/>
      <c r="BY240" s="137"/>
      <c r="BZ240" s="137"/>
      <c r="CA240" s="137"/>
      <c r="CB240" s="137"/>
      <c r="CC240" s="137"/>
      <c r="CD240" s="137"/>
      <c r="CE240" s="137"/>
      <c r="CF240" s="137"/>
      <c r="CG240" s="137"/>
      <c r="CH240" s="137"/>
      <c r="CI240" s="137"/>
      <c r="CJ240" s="137"/>
      <c r="CK240" s="137"/>
    </row>
    <row r="241" spans="1:97" s="207" customFormat="1" ht="14.25" customHeight="1" thickTop="1" thickBot="1" x14ac:dyDescent="0.75">
      <c r="A241" s="137"/>
      <c r="B241" s="137"/>
      <c r="C241" s="137"/>
      <c r="D241" s="137"/>
      <c r="E241" s="137"/>
      <c r="F241" s="137"/>
      <c r="G241" s="145"/>
      <c r="H241" s="391"/>
      <c r="I241" s="137"/>
      <c r="J241" s="352"/>
      <c r="K241" s="203" t="s">
        <v>1045</v>
      </c>
      <c r="L241" s="203" t="s">
        <v>963</v>
      </c>
      <c r="M241" s="229">
        <v>1245.8150824114007</v>
      </c>
      <c r="N241" s="229">
        <v>1325.3351940546816</v>
      </c>
      <c r="O241" s="229">
        <v>1305.1586089604816</v>
      </c>
      <c r="P241" s="229">
        <v>1284.9820238662817</v>
      </c>
      <c r="Q241" s="229">
        <v>1264.805438772082</v>
      </c>
      <c r="R241" s="229">
        <v>1244.628853677882</v>
      </c>
      <c r="S241" s="229">
        <v>1224.4522685836823</v>
      </c>
      <c r="T241" s="229">
        <v>1204.2756834894824</v>
      </c>
      <c r="U241" s="229">
        <v>1184.0990983952827</v>
      </c>
      <c r="V241" s="229">
        <v>1163.9225133010827</v>
      </c>
      <c r="W241" s="229">
        <v>1143.7459282068828</v>
      </c>
      <c r="X241" s="229">
        <v>1123.5693431126829</v>
      </c>
      <c r="Y241" s="229">
        <v>1103.3927580184829</v>
      </c>
      <c r="Z241" s="229">
        <v>1083.2161729242832</v>
      </c>
      <c r="AA241" s="229">
        <v>1063.0395878300826</v>
      </c>
      <c r="AB241" s="229">
        <v>1045.5240286305059</v>
      </c>
      <c r="AC241" s="229">
        <v>1028.0084694309292</v>
      </c>
      <c r="AD241" s="229">
        <v>1010.4929102313522</v>
      </c>
      <c r="AE241" s="229">
        <v>992.97735103177536</v>
      </c>
      <c r="AF241" s="229">
        <v>975.46179183219851</v>
      </c>
      <c r="AG241" s="229">
        <v>957.94623263262167</v>
      </c>
      <c r="AH241" s="229">
        <v>940.43067343304472</v>
      </c>
      <c r="AI241" s="229">
        <v>922.91511423346799</v>
      </c>
      <c r="AJ241" s="229">
        <v>905.39955503389115</v>
      </c>
      <c r="AK241" s="229">
        <v>887.88399583431419</v>
      </c>
      <c r="AL241" s="229">
        <v>870.36843663473735</v>
      </c>
      <c r="AM241" s="229">
        <v>852.85287743516062</v>
      </c>
      <c r="AN241" s="229">
        <v>835.33731823558367</v>
      </c>
      <c r="AO241" s="229">
        <v>817.82175903600682</v>
      </c>
      <c r="AP241" s="229">
        <v>800.30619983642964</v>
      </c>
      <c r="AQ241" s="137"/>
      <c r="AR241" s="137"/>
      <c r="AS241" s="137"/>
      <c r="AT241" s="137"/>
      <c r="AU241" s="137"/>
      <c r="AV241" s="137"/>
      <c r="AW241" s="137"/>
      <c r="AZ241" s="137"/>
      <c r="BA241" s="137"/>
      <c r="BB241" s="137"/>
      <c r="BC241" s="137"/>
      <c r="BD241" s="137"/>
      <c r="BE241" s="206"/>
      <c r="BF241" s="206"/>
      <c r="BG241" s="206"/>
      <c r="BH241" s="137"/>
      <c r="BI241" s="137"/>
      <c r="BJ241" s="137"/>
      <c r="BK241" s="137"/>
      <c r="BL241" s="137"/>
      <c r="BM241" s="137"/>
      <c r="BN241" s="137"/>
      <c r="BO241" s="137"/>
      <c r="BP241" s="137"/>
      <c r="BQ241" s="137"/>
      <c r="BR241" s="137"/>
      <c r="BS241" s="137"/>
      <c r="BT241" s="137"/>
      <c r="BU241" s="137"/>
      <c r="BV241" s="137"/>
      <c r="BW241" s="137"/>
      <c r="BX241" s="137"/>
      <c r="BY241" s="137"/>
      <c r="BZ241" s="137"/>
      <c r="CA241" s="137"/>
      <c r="CB241" s="137"/>
      <c r="CC241" s="137"/>
      <c r="CD241" s="137"/>
      <c r="CE241" s="137"/>
      <c r="CF241" s="137"/>
      <c r="CG241" s="137"/>
      <c r="CH241" s="137"/>
      <c r="CI241" s="137"/>
      <c r="CJ241" s="137"/>
      <c r="CK241" s="137"/>
    </row>
    <row r="242" spans="1:97" ht="14.25" customHeight="1" thickTop="1" x14ac:dyDescent="0.75">
      <c r="G242" s="145"/>
      <c r="H242" s="391"/>
      <c r="J242" s="352"/>
      <c r="K242" s="201" t="s">
        <v>1046</v>
      </c>
      <c r="L242" s="201" t="s">
        <v>961</v>
      </c>
      <c r="M242" s="227">
        <v>1245.8150824114007</v>
      </c>
      <c r="N242" s="227">
        <v>1325.3351940546816</v>
      </c>
      <c r="O242" s="227">
        <v>1270.3420831490298</v>
      </c>
      <c r="P242" s="227">
        <v>1215.3489722433781</v>
      </c>
      <c r="Q242" s="227">
        <v>1160.3558613377263</v>
      </c>
      <c r="R242" s="227">
        <v>1105.3627504320746</v>
      </c>
      <c r="S242" s="227">
        <v>1050.3696395264228</v>
      </c>
      <c r="T242" s="227">
        <v>995.37652862077118</v>
      </c>
      <c r="U242" s="227">
        <v>940.38341771511944</v>
      </c>
      <c r="V242" s="227">
        <v>885.39030680946769</v>
      </c>
      <c r="W242" s="227">
        <v>830.39719590381605</v>
      </c>
      <c r="X242" s="227">
        <v>775.40408499816431</v>
      </c>
      <c r="Y242" s="227">
        <v>720.41097409251256</v>
      </c>
      <c r="Z242" s="227">
        <v>665.41786318686081</v>
      </c>
      <c r="AA242" s="227">
        <v>610.42475228120873</v>
      </c>
      <c r="AB242" s="227">
        <v>603.2542206196656</v>
      </c>
      <c r="AC242" s="227">
        <v>596.08368895812237</v>
      </c>
      <c r="AD242" s="227">
        <v>588.91315729657924</v>
      </c>
      <c r="AE242" s="227">
        <v>581.74262563503612</v>
      </c>
      <c r="AF242" s="227">
        <v>574.57209397349288</v>
      </c>
      <c r="AG242" s="227">
        <v>567.40156231194976</v>
      </c>
      <c r="AH242" s="227">
        <v>560.23103065040664</v>
      </c>
      <c r="AI242" s="227">
        <v>553.06049898886329</v>
      </c>
      <c r="AJ242" s="227">
        <v>545.88996732732016</v>
      </c>
      <c r="AK242" s="227">
        <v>538.71943566577693</v>
      </c>
      <c r="AL242" s="227">
        <v>531.5489040042338</v>
      </c>
      <c r="AM242" s="227">
        <v>524.37837234269068</v>
      </c>
      <c r="AN242" s="227">
        <v>517.20784068114745</v>
      </c>
      <c r="AO242" s="227">
        <v>510.03730901960432</v>
      </c>
      <c r="AP242" s="227">
        <v>502.86677735806063</v>
      </c>
      <c r="BE242"/>
      <c r="BF242"/>
      <c r="BG242"/>
    </row>
    <row r="243" spans="1:97" ht="14.25" customHeight="1" x14ac:dyDescent="0.75">
      <c r="G243" s="145"/>
      <c r="H243" s="391"/>
      <c r="J243" s="352"/>
      <c r="K243" s="142" t="s">
        <v>1046</v>
      </c>
      <c r="L243" s="192" t="s">
        <v>962</v>
      </c>
      <c r="M243" s="227">
        <v>1245.8150824114007</v>
      </c>
      <c r="N243" s="227">
        <v>1325.3351940546816</v>
      </c>
      <c r="O243" s="227">
        <v>1284.9483483455851</v>
      </c>
      <c r="P243" s="227">
        <v>1244.5615026364892</v>
      </c>
      <c r="Q243" s="227">
        <v>1204.1746569273928</v>
      </c>
      <c r="R243" s="227">
        <v>1163.7878112182964</v>
      </c>
      <c r="S243" s="227">
        <v>1123.4009655092004</v>
      </c>
      <c r="T243" s="227">
        <v>1083.014119800104</v>
      </c>
      <c r="U243" s="227">
        <v>1042.6272740910078</v>
      </c>
      <c r="V243" s="227">
        <v>1002.2404283819116</v>
      </c>
      <c r="W243" s="227">
        <v>961.85358267281526</v>
      </c>
      <c r="X243" s="227">
        <v>921.46673696371909</v>
      </c>
      <c r="Y243" s="227">
        <v>881.07989125462279</v>
      </c>
      <c r="Z243" s="227">
        <v>840.6930455455265</v>
      </c>
      <c r="AA243" s="227">
        <v>800.30619983642964</v>
      </c>
      <c r="AB243" s="227">
        <v>787.64743666608149</v>
      </c>
      <c r="AC243" s="227">
        <v>774.98867349573345</v>
      </c>
      <c r="AD243" s="227">
        <v>762.32991032538541</v>
      </c>
      <c r="AE243" s="227">
        <v>749.67114715503737</v>
      </c>
      <c r="AF243" s="227">
        <v>737.01238398468922</v>
      </c>
      <c r="AG243" s="227">
        <v>724.3536208143413</v>
      </c>
      <c r="AH243" s="227">
        <v>711.69485764399326</v>
      </c>
      <c r="AI243" s="227">
        <v>699.03609447364511</v>
      </c>
      <c r="AJ243" s="227">
        <v>686.37733130329718</v>
      </c>
      <c r="AK243" s="227">
        <v>673.71856813294903</v>
      </c>
      <c r="AL243" s="227">
        <v>661.05980496260099</v>
      </c>
      <c r="AM243" s="227">
        <v>648.40104179225295</v>
      </c>
      <c r="AN243" s="227">
        <v>635.74227862190492</v>
      </c>
      <c r="AO243" s="227">
        <v>623.08351545155699</v>
      </c>
      <c r="AP243" s="227">
        <v>610.42475228120873</v>
      </c>
      <c r="AT243"/>
      <c r="AU243"/>
      <c r="AV243"/>
      <c r="AW243"/>
      <c r="AZ243"/>
      <c r="BA243"/>
      <c r="BB243"/>
      <c r="BC243"/>
      <c r="BD243"/>
      <c r="BH243"/>
      <c r="BI243"/>
      <c r="BJ243"/>
      <c r="BK243"/>
      <c r="BL243"/>
      <c r="BM243"/>
      <c r="BN243"/>
      <c r="BO243"/>
    </row>
    <row r="244" spans="1:97" ht="14.25" customHeight="1" x14ac:dyDescent="0.75">
      <c r="G244" s="145"/>
      <c r="H244" s="391"/>
      <c r="J244" s="385"/>
      <c r="K244" s="203" t="s">
        <v>1046</v>
      </c>
      <c r="L244" s="203" t="s">
        <v>963</v>
      </c>
      <c r="M244" s="227">
        <v>1245.8150824114007</v>
      </c>
      <c r="N244" s="227">
        <v>1325.3351940546816</v>
      </c>
      <c r="O244" s="227">
        <v>1305.1586089604816</v>
      </c>
      <c r="P244" s="227">
        <v>1284.9820238662817</v>
      </c>
      <c r="Q244" s="227">
        <v>1264.805438772082</v>
      </c>
      <c r="R244" s="227">
        <v>1244.628853677882</v>
      </c>
      <c r="S244" s="227">
        <v>1224.4522685836823</v>
      </c>
      <c r="T244" s="227">
        <v>1204.2756834894824</v>
      </c>
      <c r="U244" s="227">
        <v>1184.0990983952827</v>
      </c>
      <c r="V244" s="227">
        <v>1163.9225133010827</v>
      </c>
      <c r="W244" s="227">
        <v>1143.7459282068828</v>
      </c>
      <c r="X244" s="227">
        <v>1123.5693431126829</v>
      </c>
      <c r="Y244" s="227">
        <v>1103.3927580184829</v>
      </c>
      <c r="Z244" s="227">
        <v>1083.2161729242832</v>
      </c>
      <c r="AA244" s="227">
        <v>1063.0395878300826</v>
      </c>
      <c r="AB244" s="227">
        <v>1045.5240286305059</v>
      </c>
      <c r="AC244" s="227">
        <v>1028.0084694309292</v>
      </c>
      <c r="AD244" s="227">
        <v>1010.4929102313522</v>
      </c>
      <c r="AE244" s="227">
        <v>992.97735103177536</v>
      </c>
      <c r="AF244" s="227">
        <v>975.46179183219851</v>
      </c>
      <c r="AG244" s="227">
        <v>957.94623263262167</v>
      </c>
      <c r="AH244" s="227">
        <v>940.43067343304472</v>
      </c>
      <c r="AI244" s="227">
        <v>922.91511423346799</v>
      </c>
      <c r="AJ244" s="227">
        <v>905.39955503389115</v>
      </c>
      <c r="AK244" s="227">
        <v>887.88399583431419</v>
      </c>
      <c r="AL244" s="227">
        <v>870.36843663473735</v>
      </c>
      <c r="AM244" s="227">
        <v>852.85287743516062</v>
      </c>
      <c r="AN244" s="227">
        <v>835.33731823558367</v>
      </c>
      <c r="AO244" s="227">
        <v>817.82175903600682</v>
      </c>
      <c r="AP244" s="227">
        <v>800.30619983642964</v>
      </c>
      <c r="AX244"/>
      <c r="AY244"/>
    </row>
    <row r="245" spans="1:97" ht="14.25" customHeight="1" x14ac:dyDescent="0.75">
      <c r="G245" s="145"/>
      <c r="H245" s="391"/>
      <c r="J245" s="208"/>
      <c r="K245" s="142"/>
      <c r="L245" s="142"/>
      <c r="AX245"/>
      <c r="AY245"/>
    </row>
    <row r="246" spans="1:97" ht="14.25" customHeight="1" x14ac:dyDescent="0.6">
      <c r="G246" s="145"/>
      <c r="H246" s="391"/>
      <c r="M246" s="129">
        <v>2021</v>
      </c>
      <c r="N246" s="129">
        <v>2022</v>
      </c>
      <c r="O246" s="129">
        <v>2023</v>
      </c>
      <c r="P246" s="129">
        <v>2024</v>
      </c>
      <c r="Q246" s="129">
        <v>2025</v>
      </c>
      <c r="R246" s="129">
        <v>2026</v>
      </c>
      <c r="S246" s="129">
        <v>2027</v>
      </c>
      <c r="T246" s="129">
        <v>2028</v>
      </c>
      <c r="U246" s="129">
        <v>2029</v>
      </c>
      <c r="V246" s="129">
        <v>2030</v>
      </c>
      <c r="W246" s="129">
        <v>2031</v>
      </c>
      <c r="X246" s="129">
        <v>2032</v>
      </c>
      <c r="Y246" s="129">
        <v>2033</v>
      </c>
      <c r="Z246" s="129">
        <v>2034</v>
      </c>
      <c r="AA246" s="129">
        <v>2035</v>
      </c>
      <c r="AB246" s="129">
        <v>2036</v>
      </c>
      <c r="AC246" s="129">
        <v>2037</v>
      </c>
      <c r="AD246" s="129">
        <v>2038</v>
      </c>
      <c r="AE246" s="129">
        <v>2039</v>
      </c>
      <c r="AF246" s="129">
        <v>2040</v>
      </c>
      <c r="AG246" s="129">
        <v>2041</v>
      </c>
      <c r="AH246" s="129">
        <v>2042</v>
      </c>
      <c r="AI246" s="129">
        <v>2043</v>
      </c>
      <c r="AJ246" s="129">
        <v>2044</v>
      </c>
      <c r="AK246" s="129">
        <v>2045</v>
      </c>
      <c r="AL246" s="129">
        <v>2046</v>
      </c>
      <c r="AM246" s="129">
        <v>2047</v>
      </c>
      <c r="AN246" s="129">
        <v>2048</v>
      </c>
      <c r="AO246" s="129">
        <v>2049</v>
      </c>
      <c r="AP246" s="129">
        <v>2050</v>
      </c>
    </row>
    <row r="247" spans="1:97" ht="14.25" customHeight="1" x14ac:dyDescent="0.6">
      <c r="G247" s="145"/>
      <c r="H247" s="391"/>
      <c r="J247" s="351" t="s">
        <v>982</v>
      </c>
      <c r="K247" s="201" t="s">
        <v>1036</v>
      </c>
      <c r="L247" s="201" t="s">
        <v>961</v>
      </c>
      <c r="M247" s="227">
        <v>22.528908932158867</v>
      </c>
      <c r="N247" s="227">
        <v>22.00463196791447</v>
      </c>
      <c r="O247" s="227">
        <v>21.299393786603758</v>
      </c>
      <c r="P247" s="227">
        <v>20.598687363266887</v>
      </c>
      <c r="Q247" s="227">
        <v>19.902236921884807</v>
      </c>
      <c r="R247" s="227">
        <v>19.209788617701932</v>
      </c>
      <c r="S247" s="227">
        <v>18.521108399602991</v>
      </c>
      <c r="T247" s="227">
        <v>17.835980117732106</v>
      </c>
      <c r="U247" s="227">
        <v>17.154203844144913</v>
      </c>
      <c r="V247" s="227">
        <v>16.475594379029936</v>
      </c>
      <c r="W247" s="227">
        <v>15.799979919008761</v>
      </c>
      <c r="X247" s="227">
        <v>15.127200867362466</v>
      </c>
      <c r="Y247" s="227">
        <v>14.457108768845455</v>
      </c>
      <c r="Z247" s="227">
        <v>13.789565354127271</v>
      </c>
      <c r="AA247" s="227">
        <v>13.124441680921045</v>
      </c>
      <c r="AB247" s="227">
        <v>13.02613593466643</v>
      </c>
      <c r="AC247" s="227">
        <v>12.928039524202877</v>
      </c>
      <c r="AD247" s="227">
        <v>12.83014927777597</v>
      </c>
      <c r="AE247" s="227">
        <v>12.732462087385157</v>
      </c>
      <c r="AF247" s="227">
        <v>12.634974907189898</v>
      </c>
      <c r="AG247" s="227">
        <v>12.537684751963397</v>
      </c>
      <c r="AH247" s="227">
        <v>12.440588695592252</v>
      </c>
      <c r="AI247" s="227">
        <v>12.343683869620476</v>
      </c>
      <c r="AJ247" s="227">
        <v>12.246967461836311</v>
      </c>
      <c r="AK247" s="227">
        <v>12.150436714900426</v>
      </c>
      <c r="AL247" s="227">
        <v>12.05408892501406</v>
      </c>
      <c r="AM247" s="227">
        <v>11.957921440625771</v>
      </c>
      <c r="AN247" s="227">
        <v>11.861931661175493</v>
      </c>
      <c r="AO247" s="227">
        <v>11.76611703587464</v>
      </c>
      <c r="AP247" s="227">
        <v>11.670475062521074</v>
      </c>
    </row>
    <row r="248" spans="1:97" ht="14.25" customHeight="1" x14ac:dyDescent="0.75">
      <c r="G248" s="145"/>
      <c r="H248" s="391"/>
      <c r="J248" s="352"/>
      <c r="K248" s="142" t="s">
        <v>1036</v>
      </c>
      <c r="L248" s="192" t="s">
        <v>962</v>
      </c>
      <c r="M248" s="228">
        <v>22.528908932158867</v>
      </c>
      <c r="N248" s="228">
        <v>22.00463196791447</v>
      </c>
      <c r="O248" s="228">
        <v>21.495507707971587</v>
      </c>
      <c r="P248" s="228">
        <v>20.988335586592061</v>
      </c>
      <c r="Q248" s="228">
        <v>20.483036808364783</v>
      </c>
      <c r="R248" s="228">
        <v>19.979536762206195</v>
      </c>
      <c r="S248" s="228">
        <v>19.477764747245317</v>
      </c>
      <c r="T248" s="228">
        <v>18.977653719978854</v>
      </c>
      <c r="U248" s="228">
        <v>18.479140060795316</v>
      </c>
      <c r="V248" s="228">
        <v>17.982163358159035</v>
      </c>
      <c r="W248" s="228">
        <v>17.486666208914979</v>
      </c>
      <c r="X248" s="228">
        <v>16.992594033326842</v>
      </c>
      <c r="Y248" s="228">
        <v>16.49989490359561</v>
      </c>
      <c r="Z248" s="228">
        <v>16.008519384726114</v>
      </c>
      <c r="AA248" s="228">
        <v>15.518420386716524</v>
      </c>
      <c r="AB248" s="228">
        <v>15.383614277355647</v>
      </c>
      <c r="AC248" s="228">
        <v>15.248810670716118</v>
      </c>
      <c r="AD248" s="228">
        <v>15.114009570815142</v>
      </c>
      <c r="AE248" s="228">
        <v>14.979210981678534</v>
      </c>
      <c r="AF248" s="228">
        <v>14.844414907340727</v>
      </c>
      <c r="AG248" s="228">
        <v>14.70962135184481</v>
      </c>
      <c r="AH248" s="228">
        <v>14.574830319242531</v>
      </c>
      <c r="AI248" s="228">
        <v>14.44004181359435</v>
      </c>
      <c r="AJ248" s="228">
        <v>14.305255838969435</v>
      </c>
      <c r="AK248" s="228">
        <v>14.170472399445694</v>
      </c>
      <c r="AL248" s="228">
        <v>14.035691499109801</v>
      </c>
      <c r="AM248" s="228">
        <v>13.900913142057226</v>
      </c>
      <c r="AN248" s="228">
        <v>13.76613733239224</v>
      </c>
      <c r="AO248" s="228">
        <v>13.63136407422796</v>
      </c>
      <c r="AP248" s="228">
        <v>13.496593371686354</v>
      </c>
      <c r="AR248"/>
      <c r="AS248"/>
    </row>
    <row r="249" spans="1:97" ht="14.25" customHeight="1" thickBot="1" x14ac:dyDescent="0.75">
      <c r="G249" s="145"/>
      <c r="H249" s="391"/>
      <c r="J249" s="352"/>
      <c r="K249" s="203" t="s">
        <v>1036</v>
      </c>
      <c r="L249" s="203" t="s">
        <v>963</v>
      </c>
      <c r="M249" s="229">
        <v>22.528908932158867</v>
      </c>
      <c r="N249" s="229">
        <v>22.00463196791447</v>
      </c>
      <c r="O249" s="229">
        <v>21.743242279363081</v>
      </c>
      <c r="P249" s="229">
        <v>21.48255440623781</v>
      </c>
      <c r="Q249" s="229">
        <v>21.222551224761176</v>
      </c>
      <c r="R249" s="229">
        <v>20.96321616373816</v>
      </c>
      <c r="S249" s="229">
        <v>20.70453318244488</v>
      </c>
      <c r="T249" s="229">
        <v>20.44648674957056</v>
      </c>
      <c r="U249" s="229">
        <v>20.189061823154713</v>
      </c>
      <c r="V249" s="229">
        <v>19.932243831465097</v>
      </c>
      <c r="W249" s="229">
        <v>19.676018654765393</v>
      </c>
      <c r="X249" s="229">
        <v>19.420372607924673</v>
      </c>
      <c r="Y249" s="229">
        <v>19.165292423823633</v>
      </c>
      <c r="Z249" s="229">
        <v>18.910765237515388</v>
      </c>
      <c r="AA249" s="229">
        <v>18.656778571101022</v>
      </c>
      <c r="AB249" s="229">
        <v>18.465949293046002</v>
      </c>
      <c r="AC249" s="229">
        <v>18.275120499861153</v>
      </c>
      <c r="AD249" s="229">
        <v>18.084292191215152</v>
      </c>
      <c r="AE249" s="229">
        <v>17.893464366776993</v>
      </c>
      <c r="AF249" s="229">
        <v>17.702637026215978</v>
      </c>
      <c r="AG249" s="229">
        <v>17.511810169201702</v>
      </c>
      <c r="AH249" s="229">
        <v>17.320983795404057</v>
      </c>
      <c r="AI249" s="229">
        <v>17.130157904493245</v>
      </c>
      <c r="AJ249" s="229">
        <v>16.939332496139759</v>
      </c>
      <c r="AK249" s="229">
        <v>16.748507570014397</v>
      </c>
      <c r="AL249" s="229">
        <v>16.557683125788252</v>
      </c>
      <c r="AM249" s="229">
        <v>16.36685916313272</v>
      </c>
      <c r="AN249" s="229">
        <v>16.176035681719497</v>
      </c>
      <c r="AO249" s="229">
        <v>15.985212681220577</v>
      </c>
      <c r="AP249" s="229">
        <v>15.794390161308243</v>
      </c>
    </row>
    <row r="250" spans="1:97" ht="14.25" customHeight="1" thickTop="1" x14ac:dyDescent="0.6">
      <c r="G250" s="145"/>
      <c r="H250" s="391"/>
      <c r="J250" s="352"/>
      <c r="K250" s="201" t="s">
        <v>1038</v>
      </c>
      <c r="L250" s="201" t="s">
        <v>961</v>
      </c>
      <c r="M250" s="227">
        <v>22.528908932158867</v>
      </c>
      <c r="N250" s="227">
        <v>22.00463196791447</v>
      </c>
      <c r="O250" s="227">
        <v>21.299393786603758</v>
      </c>
      <c r="P250" s="227">
        <v>20.598687363266887</v>
      </c>
      <c r="Q250" s="227">
        <v>19.902236921884807</v>
      </c>
      <c r="R250" s="227">
        <v>19.209788617701932</v>
      </c>
      <c r="S250" s="227">
        <v>18.521108399602991</v>
      </c>
      <c r="T250" s="227">
        <v>17.835980117732106</v>
      </c>
      <c r="U250" s="227">
        <v>17.154203844144913</v>
      </c>
      <c r="V250" s="227">
        <v>16.475594379029936</v>
      </c>
      <c r="W250" s="227">
        <v>15.799979919008761</v>
      </c>
      <c r="X250" s="227">
        <v>15.127200867362466</v>
      </c>
      <c r="Y250" s="227">
        <v>14.457108768845455</v>
      </c>
      <c r="Z250" s="227">
        <v>13.789565354127271</v>
      </c>
      <c r="AA250" s="227">
        <v>13.124441680921045</v>
      </c>
      <c r="AB250" s="227">
        <v>13.02613593466643</v>
      </c>
      <c r="AC250" s="227">
        <v>12.928039524202877</v>
      </c>
      <c r="AD250" s="227">
        <v>12.83014927777597</v>
      </c>
      <c r="AE250" s="227">
        <v>12.732462087385157</v>
      </c>
      <c r="AF250" s="227">
        <v>12.634974907189898</v>
      </c>
      <c r="AG250" s="227">
        <v>12.537684751963397</v>
      </c>
      <c r="AH250" s="227">
        <v>12.440588695592252</v>
      </c>
      <c r="AI250" s="227">
        <v>12.343683869620476</v>
      </c>
      <c r="AJ250" s="227">
        <v>12.246967461836311</v>
      </c>
      <c r="AK250" s="227">
        <v>12.150436714900426</v>
      </c>
      <c r="AL250" s="227">
        <v>12.05408892501406</v>
      </c>
      <c r="AM250" s="227">
        <v>11.957921440625771</v>
      </c>
      <c r="AN250" s="227">
        <v>11.861931661175493</v>
      </c>
      <c r="AO250" s="227">
        <v>11.76611703587464</v>
      </c>
      <c r="AP250" s="227">
        <v>11.670475062521074</v>
      </c>
    </row>
    <row r="251" spans="1:97" ht="14.25" customHeight="1" x14ac:dyDescent="0.75">
      <c r="G251" s="145"/>
      <c r="H251" s="391"/>
      <c r="J251" s="352"/>
      <c r="K251" s="142" t="s">
        <v>1038</v>
      </c>
      <c r="L251" s="192" t="s">
        <v>962</v>
      </c>
      <c r="M251" s="228">
        <v>22.528908932158867</v>
      </c>
      <c r="N251" s="228">
        <v>22.00463196791447</v>
      </c>
      <c r="O251" s="228">
        <v>21.495507707971587</v>
      </c>
      <c r="P251" s="228">
        <v>20.988335586592061</v>
      </c>
      <c r="Q251" s="228">
        <v>20.483036808364783</v>
      </c>
      <c r="R251" s="228">
        <v>19.979536762206195</v>
      </c>
      <c r="S251" s="228">
        <v>19.477764747245317</v>
      </c>
      <c r="T251" s="228">
        <v>18.977653719978854</v>
      </c>
      <c r="U251" s="228">
        <v>18.479140060795316</v>
      </c>
      <c r="V251" s="228">
        <v>17.982163358159035</v>
      </c>
      <c r="W251" s="228">
        <v>17.486666208914979</v>
      </c>
      <c r="X251" s="228">
        <v>16.992594033326842</v>
      </c>
      <c r="Y251" s="228">
        <v>16.49989490359561</v>
      </c>
      <c r="Z251" s="228">
        <v>16.008519384726114</v>
      </c>
      <c r="AA251" s="228">
        <v>15.518420386716524</v>
      </c>
      <c r="AB251" s="228">
        <v>15.383614277355647</v>
      </c>
      <c r="AC251" s="228">
        <v>15.248810670716118</v>
      </c>
      <c r="AD251" s="228">
        <v>15.114009570815142</v>
      </c>
      <c r="AE251" s="228">
        <v>14.979210981678534</v>
      </c>
      <c r="AF251" s="228">
        <v>14.844414907340727</v>
      </c>
      <c r="AG251" s="228">
        <v>14.70962135184481</v>
      </c>
      <c r="AH251" s="228">
        <v>14.574830319242531</v>
      </c>
      <c r="AI251" s="228">
        <v>14.44004181359435</v>
      </c>
      <c r="AJ251" s="228">
        <v>14.305255838969435</v>
      </c>
      <c r="AK251" s="228">
        <v>14.170472399445694</v>
      </c>
      <c r="AL251" s="228">
        <v>14.035691499109801</v>
      </c>
      <c r="AM251" s="228">
        <v>13.900913142057226</v>
      </c>
      <c r="AN251" s="228">
        <v>13.76613733239224</v>
      </c>
      <c r="AO251" s="228">
        <v>13.63136407422796</v>
      </c>
      <c r="AP251" s="228">
        <v>13.496593371686354</v>
      </c>
      <c r="AQ251"/>
    </row>
    <row r="252" spans="1:97" ht="14.25" customHeight="1" thickBot="1" x14ac:dyDescent="0.9">
      <c r="G252" s="145"/>
      <c r="H252" s="391"/>
      <c r="J252" s="352"/>
      <c r="K252" s="203" t="s">
        <v>1038</v>
      </c>
      <c r="L252" s="203" t="s">
        <v>963</v>
      </c>
      <c r="M252" s="229">
        <v>22.528908932158867</v>
      </c>
      <c r="N252" s="229">
        <v>22.00463196791447</v>
      </c>
      <c r="O252" s="229">
        <v>21.743242279363081</v>
      </c>
      <c r="P252" s="229">
        <v>21.48255440623781</v>
      </c>
      <c r="Q252" s="229">
        <v>21.222551224761176</v>
      </c>
      <c r="R252" s="229">
        <v>20.96321616373816</v>
      </c>
      <c r="S252" s="229">
        <v>20.70453318244488</v>
      </c>
      <c r="T252" s="229">
        <v>20.44648674957056</v>
      </c>
      <c r="U252" s="229">
        <v>20.189061823154713</v>
      </c>
      <c r="V252" s="229">
        <v>19.932243831465097</v>
      </c>
      <c r="W252" s="229">
        <v>19.676018654765393</v>
      </c>
      <c r="X252" s="229">
        <v>19.420372607924673</v>
      </c>
      <c r="Y252" s="229">
        <v>19.165292423823633</v>
      </c>
      <c r="Z252" s="229">
        <v>18.910765237515388</v>
      </c>
      <c r="AA252" s="229">
        <v>18.656778571101022</v>
      </c>
      <c r="AB252" s="229">
        <v>18.465949293046002</v>
      </c>
      <c r="AC252" s="229">
        <v>18.275120499861153</v>
      </c>
      <c r="AD252" s="229">
        <v>18.084292191215152</v>
      </c>
      <c r="AE252" s="229">
        <v>17.893464366776993</v>
      </c>
      <c r="AF252" s="229">
        <v>17.702637026215978</v>
      </c>
      <c r="AG252" s="229">
        <v>17.511810169201702</v>
      </c>
      <c r="AH252" s="229">
        <v>17.320983795404057</v>
      </c>
      <c r="AI252" s="229">
        <v>17.130157904493245</v>
      </c>
      <c r="AJ252" s="229">
        <v>16.939332496139759</v>
      </c>
      <c r="AK252" s="229">
        <v>16.748507570014397</v>
      </c>
      <c r="AL252" s="229">
        <v>16.557683125788252</v>
      </c>
      <c r="AM252" s="229">
        <v>16.36685916313272</v>
      </c>
      <c r="AN252" s="229">
        <v>16.176035681719497</v>
      </c>
      <c r="AO252" s="229">
        <v>15.985212681220577</v>
      </c>
      <c r="AP252" s="229">
        <v>15.794390161308243</v>
      </c>
      <c r="CL252"/>
      <c r="CM252"/>
      <c r="CN252"/>
      <c r="CO252"/>
      <c r="CP252"/>
      <c r="CQ252"/>
      <c r="CR252"/>
      <c r="CS252"/>
    </row>
    <row r="253" spans="1:97" ht="14.25" customHeight="1" thickTop="1" x14ac:dyDescent="0.75">
      <c r="G253" s="145"/>
      <c r="H253" s="391"/>
      <c r="J253" s="352"/>
      <c r="K253" s="201" t="s">
        <v>1039</v>
      </c>
      <c r="L253" s="201" t="s">
        <v>961</v>
      </c>
      <c r="M253" s="227">
        <v>22.528908932158867</v>
      </c>
      <c r="N253" s="227">
        <v>22.00463196791447</v>
      </c>
      <c r="O253" s="227">
        <v>21.299393786603758</v>
      </c>
      <c r="P253" s="227">
        <v>20.598687363266887</v>
      </c>
      <c r="Q253" s="227">
        <v>19.902236921884807</v>
      </c>
      <c r="R253" s="227">
        <v>19.209788617701932</v>
      </c>
      <c r="S253" s="227">
        <v>18.521108399602991</v>
      </c>
      <c r="T253" s="227">
        <v>17.835980117732106</v>
      </c>
      <c r="U253" s="227">
        <v>17.154203844144913</v>
      </c>
      <c r="V253" s="227">
        <v>16.475594379029936</v>
      </c>
      <c r="W253" s="227">
        <v>15.799979919008761</v>
      </c>
      <c r="X253" s="227">
        <v>15.127200867362466</v>
      </c>
      <c r="Y253" s="227">
        <v>14.457108768845455</v>
      </c>
      <c r="Z253" s="227">
        <v>13.789565354127271</v>
      </c>
      <c r="AA253" s="227">
        <v>13.124441680921045</v>
      </c>
      <c r="AB253" s="227">
        <v>13.02613593466643</v>
      </c>
      <c r="AC253" s="227">
        <v>12.928039524202877</v>
      </c>
      <c r="AD253" s="227">
        <v>12.83014927777597</v>
      </c>
      <c r="AE253" s="227">
        <v>12.732462087385157</v>
      </c>
      <c r="AF253" s="227">
        <v>12.634974907189898</v>
      </c>
      <c r="AG253" s="227">
        <v>12.537684751963397</v>
      </c>
      <c r="AH253" s="227">
        <v>12.440588695592252</v>
      </c>
      <c r="AI253" s="227">
        <v>12.343683869620476</v>
      </c>
      <c r="AJ253" s="227">
        <v>12.246967461836311</v>
      </c>
      <c r="AK253" s="227">
        <v>12.150436714900426</v>
      </c>
      <c r="AL253" s="227">
        <v>12.05408892501406</v>
      </c>
      <c r="AM253" s="227">
        <v>11.957921440625771</v>
      </c>
      <c r="AN253" s="227">
        <v>11.861931661175493</v>
      </c>
      <c r="AO253" s="227">
        <v>11.76611703587464</v>
      </c>
      <c r="AP253" s="227">
        <v>11.670475062521074</v>
      </c>
      <c r="BE253"/>
      <c r="BF253"/>
      <c r="BG253"/>
    </row>
    <row r="254" spans="1:97" ht="14.25" customHeight="1" x14ac:dyDescent="0.75">
      <c r="G254" s="145"/>
      <c r="H254" s="391"/>
      <c r="J254" s="352"/>
      <c r="K254" s="142" t="s">
        <v>1039</v>
      </c>
      <c r="L254" s="192" t="s">
        <v>962</v>
      </c>
      <c r="M254" s="228">
        <v>22.528908932158867</v>
      </c>
      <c r="N254" s="228">
        <v>22.00463196791447</v>
      </c>
      <c r="O254" s="228">
        <v>21.495507707971587</v>
      </c>
      <c r="P254" s="228">
        <v>20.988335586592061</v>
      </c>
      <c r="Q254" s="228">
        <v>20.483036808364783</v>
      </c>
      <c r="R254" s="228">
        <v>19.979536762206195</v>
      </c>
      <c r="S254" s="228">
        <v>19.477764747245317</v>
      </c>
      <c r="T254" s="228">
        <v>18.977653719978854</v>
      </c>
      <c r="U254" s="228">
        <v>18.479140060795316</v>
      </c>
      <c r="V254" s="228">
        <v>17.982163358159035</v>
      </c>
      <c r="W254" s="228">
        <v>17.486666208914979</v>
      </c>
      <c r="X254" s="228">
        <v>16.992594033326842</v>
      </c>
      <c r="Y254" s="228">
        <v>16.49989490359561</v>
      </c>
      <c r="Z254" s="228">
        <v>16.008519384726114</v>
      </c>
      <c r="AA254" s="228">
        <v>15.518420386716524</v>
      </c>
      <c r="AB254" s="228">
        <v>15.383614277355647</v>
      </c>
      <c r="AC254" s="228">
        <v>15.248810670716118</v>
      </c>
      <c r="AD254" s="228">
        <v>15.114009570815142</v>
      </c>
      <c r="AE254" s="228">
        <v>14.979210981678534</v>
      </c>
      <c r="AF254" s="228">
        <v>14.844414907340727</v>
      </c>
      <c r="AG254" s="228">
        <v>14.70962135184481</v>
      </c>
      <c r="AH254" s="228">
        <v>14.574830319242531</v>
      </c>
      <c r="AI254" s="228">
        <v>14.44004181359435</v>
      </c>
      <c r="AJ254" s="228">
        <v>14.305255838969435</v>
      </c>
      <c r="AK254" s="228">
        <v>14.170472399445694</v>
      </c>
      <c r="AL254" s="228">
        <v>14.035691499109801</v>
      </c>
      <c r="AM254" s="228">
        <v>13.900913142057226</v>
      </c>
      <c r="AN254" s="228">
        <v>13.76613733239224</v>
      </c>
      <c r="AO254" s="228">
        <v>13.63136407422796</v>
      </c>
      <c r="AP254" s="228">
        <v>13.496593371686354</v>
      </c>
      <c r="AT254"/>
      <c r="AU254"/>
      <c r="AV254"/>
      <c r="AW254"/>
      <c r="AZ254"/>
      <c r="BA254"/>
      <c r="BB254"/>
      <c r="BC254"/>
      <c r="BD254"/>
      <c r="BH254"/>
      <c r="BI254"/>
      <c r="BJ254"/>
      <c r="BK254"/>
      <c r="BL254"/>
      <c r="BM254"/>
      <c r="BN254"/>
      <c r="BO254"/>
      <c r="BP254"/>
      <c r="BQ254"/>
      <c r="BR254"/>
      <c r="BS254"/>
      <c r="BT254"/>
      <c r="BU254"/>
      <c r="BV254"/>
      <c r="BW254"/>
    </row>
    <row r="255" spans="1:97" ht="14.25" customHeight="1" thickBot="1" x14ac:dyDescent="0.9">
      <c r="G255" s="145"/>
      <c r="H255" s="391"/>
      <c r="J255" s="352"/>
      <c r="K255" s="203" t="s">
        <v>1039</v>
      </c>
      <c r="L255" s="203" t="s">
        <v>963</v>
      </c>
      <c r="M255" s="229">
        <v>22.528908932158867</v>
      </c>
      <c r="N255" s="229">
        <v>22.00463196791447</v>
      </c>
      <c r="O255" s="229">
        <v>21.743242279363081</v>
      </c>
      <c r="P255" s="229">
        <v>21.48255440623781</v>
      </c>
      <c r="Q255" s="229">
        <v>21.222551224761176</v>
      </c>
      <c r="R255" s="229">
        <v>20.96321616373816</v>
      </c>
      <c r="S255" s="229">
        <v>20.70453318244488</v>
      </c>
      <c r="T255" s="229">
        <v>20.44648674957056</v>
      </c>
      <c r="U255" s="229">
        <v>20.189061823154713</v>
      </c>
      <c r="V255" s="229">
        <v>19.932243831465097</v>
      </c>
      <c r="W255" s="229">
        <v>19.676018654765393</v>
      </c>
      <c r="X255" s="229">
        <v>19.420372607924673</v>
      </c>
      <c r="Y255" s="229">
        <v>19.165292423823633</v>
      </c>
      <c r="Z255" s="229">
        <v>18.910765237515388</v>
      </c>
      <c r="AA255" s="229">
        <v>18.656778571101022</v>
      </c>
      <c r="AB255" s="229">
        <v>18.465949293046002</v>
      </c>
      <c r="AC255" s="229">
        <v>18.275120499861153</v>
      </c>
      <c r="AD255" s="229">
        <v>18.084292191215152</v>
      </c>
      <c r="AE255" s="229">
        <v>17.893464366776993</v>
      </c>
      <c r="AF255" s="229">
        <v>17.702637026215978</v>
      </c>
      <c r="AG255" s="229">
        <v>17.511810169201702</v>
      </c>
      <c r="AH255" s="229">
        <v>17.320983795404057</v>
      </c>
      <c r="AI255" s="229">
        <v>17.130157904493245</v>
      </c>
      <c r="AJ255" s="229">
        <v>16.939332496139759</v>
      </c>
      <c r="AK255" s="229">
        <v>16.748507570014397</v>
      </c>
      <c r="AL255" s="229">
        <v>16.557683125788252</v>
      </c>
      <c r="AM255" s="229">
        <v>16.36685916313272</v>
      </c>
      <c r="AN255" s="229">
        <v>16.176035681719497</v>
      </c>
      <c r="AO255" s="229">
        <v>15.985212681220577</v>
      </c>
      <c r="AP255" s="229">
        <v>15.794390161308243</v>
      </c>
      <c r="AX255"/>
      <c r="AY255"/>
    </row>
    <row r="256" spans="1:97" ht="14.25" customHeight="1" thickTop="1" x14ac:dyDescent="0.75">
      <c r="G256" s="145"/>
      <c r="H256" s="391"/>
      <c r="J256" s="352"/>
      <c r="K256" s="201" t="s">
        <v>1040</v>
      </c>
      <c r="L256" s="201" t="s">
        <v>961</v>
      </c>
      <c r="M256" s="227">
        <v>22.528908932158867</v>
      </c>
      <c r="N256" s="227">
        <v>22.00463196791447</v>
      </c>
      <c r="O256" s="227">
        <v>21.299393786603758</v>
      </c>
      <c r="P256" s="227">
        <v>20.598687363266887</v>
      </c>
      <c r="Q256" s="227">
        <v>19.902236921884807</v>
      </c>
      <c r="R256" s="227">
        <v>19.209788617701932</v>
      </c>
      <c r="S256" s="227">
        <v>18.521108399602991</v>
      </c>
      <c r="T256" s="227">
        <v>17.835980117732106</v>
      </c>
      <c r="U256" s="227">
        <v>17.154203844144913</v>
      </c>
      <c r="V256" s="227">
        <v>16.475594379029936</v>
      </c>
      <c r="W256" s="227">
        <v>15.799979919008761</v>
      </c>
      <c r="X256" s="227">
        <v>15.127200867362466</v>
      </c>
      <c r="Y256" s="227">
        <v>14.457108768845455</v>
      </c>
      <c r="Z256" s="227">
        <v>13.789565354127271</v>
      </c>
      <c r="AA256" s="227">
        <v>13.124441680921045</v>
      </c>
      <c r="AB256" s="227">
        <v>13.02613593466643</v>
      </c>
      <c r="AC256" s="227">
        <v>12.928039524202877</v>
      </c>
      <c r="AD256" s="227">
        <v>12.83014927777597</v>
      </c>
      <c r="AE256" s="227">
        <v>12.732462087385157</v>
      </c>
      <c r="AF256" s="227">
        <v>12.634974907189898</v>
      </c>
      <c r="AG256" s="227">
        <v>12.537684751963397</v>
      </c>
      <c r="AH256" s="227">
        <v>12.440588695592252</v>
      </c>
      <c r="AI256" s="227">
        <v>12.343683869620476</v>
      </c>
      <c r="AJ256" s="227">
        <v>12.246967461836311</v>
      </c>
      <c r="AK256" s="227">
        <v>12.150436714900426</v>
      </c>
      <c r="AL256" s="227">
        <v>12.05408892501406</v>
      </c>
      <c r="AM256" s="227">
        <v>11.957921440625771</v>
      </c>
      <c r="AN256" s="227">
        <v>11.861931661175493</v>
      </c>
      <c r="AO256" s="227">
        <v>11.76611703587464</v>
      </c>
      <c r="AP256" s="227">
        <v>11.670475062521074</v>
      </c>
      <c r="BE256"/>
      <c r="BF256"/>
      <c r="BG256"/>
    </row>
    <row r="257" spans="7:97" ht="14.25" customHeight="1" x14ac:dyDescent="0.75">
      <c r="G257" s="145"/>
      <c r="H257" s="391"/>
      <c r="J257" s="352"/>
      <c r="K257" s="142" t="s">
        <v>1040</v>
      </c>
      <c r="L257" s="192" t="s">
        <v>962</v>
      </c>
      <c r="M257" s="228">
        <v>22.528908932158867</v>
      </c>
      <c r="N257" s="228">
        <v>22.00463196791447</v>
      </c>
      <c r="O257" s="228">
        <v>21.495507707971587</v>
      </c>
      <c r="P257" s="228">
        <v>20.988335586592061</v>
      </c>
      <c r="Q257" s="228">
        <v>20.483036808364783</v>
      </c>
      <c r="R257" s="228">
        <v>19.979536762206195</v>
      </c>
      <c r="S257" s="228">
        <v>19.477764747245317</v>
      </c>
      <c r="T257" s="228">
        <v>18.977653719978854</v>
      </c>
      <c r="U257" s="228">
        <v>18.479140060795316</v>
      </c>
      <c r="V257" s="228">
        <v>17.982163358159035</v>
      </c>
      <c r="W257" s="228">
        <v>17.486666208914979</v>
      </c>
      <c r="X257" s="228">
        <v>16.992594033326842</v>
      </c>
      <c r="Y257" s="228">
        <v>16.49989490359561</v>
      </c>
      <c r="Z257" s="228">
        <v>16.008519384726114</v>
      </c>
      <c r="AA257" s="228">
        <v>15.518420386716524</v>
      </c>
      <c r="AB257" s="228">
        <v>15.383614277355647</v>
      </c>
      <c r="AC257" s="228">
        <v>15.248810670716118</v>
      </c>
      <c r="AD257" s="228">
        <v>15.114009570815142</v>
      </c>
      <c r="AE257" s="228">
        <v>14.979210981678534</v>
      </c>
      <c r="AF257" s="228">
        <v>14.844414907340727</v>
      </c>
      <c r="AG257" s="228">
        <v>14.70962135184481</v>
      </c>
      <c r="AH257" s="228">
        <v>14.574830319242531</v>
      </c>
      <c r="AI257" s="228">
        <v>14.44004181359435</v>
      </c>
      <c r="AJ257" s="228">
        <v>14.305255838969435</v>
      </c>
      <c r="AK257" s="228">
        <v>14.170472399445694</v>
      </c>
      <c r="AL257" s="228">
        <v>14.035691499109801</v>
      </c>
      <c r="AM257" s="228">
        <v>13.900913142057226</v>
      </c>
      <c r="AN257" s="228">
        <v>13.76613733239224</v>
      </c>
      <c r="AO257" s="228">
        <v>13.63136407422796</v>
      </c>
      <c r="AP257" s="228">
        <v>13.496593371686354</v>
      </c>
      <c r="AT257"/>
      <c r="AU257"/>
      <c r="AV257"/>
      <c r="AW257"/>
      <c r="AZ257"/>
      <c r="BA257"/>
      <c r="BB257"/>
      <c r="BC257"/>
      <c r="BD257"/>
      <c r="BH257"/>
      <c r="BI257"/>
      <c r="BJ257"/>
      <c r="BK257"/>
      <c r="BL257"/>
      <c r="BM257"/>
      <c r="BN257"/>
      <c r="BO257"/>
      <c r="BP257"/>
      <c r="BQ257"/>
      <c r="BR257"/>
      <c r="BS257"/>
      <c r="BT257"/>
      <c r="BU257"/>
      <c r="BV257"/>
      <c r="BW257"/>
    </row>
    <row r="258" spans="7:97" ht="14.25" customHeight="1" thickBot="1" x14ac:dyDescent="0.9">
      <c r="G258" s="145"/>
      <c r="H258" s="391"/>
      <c r="J258" s="352"/>
      <c r="K258" s="203" t="s">
        <v>1040</v>
      </c>
      <c r="L258" s="203" t="s">
        <v>963</v>
      </c>
      <c r="M258" s="229">
        <v>22.528908932158867</v>
      </c>
      <c r="N258" s="229">
        <v>22.00463196791447</v>
      </c>
      <c r="O258" s="229">
        <v>21.743242279363081</v>
      </c>
      <c r="P258" s="229">
        <v>21.48255440623781</v>
      </c>
      <c r="Q258" s="229">
        <v>21.222551224761176</v>
      </c>
      <c r="R258" s="229">
        <v>20.96321616373816</v>
      </c>
      <c r="S258" s="229">
        <v>20.70453318244488</v>
      </c>
      <c r="T258" s="229">
        <v>20.44648674957056</v>
      </c>
      <c r="U258" s="229">
        <v>20.189061823154713</v>
      </c>
      <c r="V258" s="229">
        <v>19.932243831465097</v>
      </c>
      <c r="W258" s="229">
        <v>19.676018654765393</v>
      </c>
      <c r="X258" s="229">
        <v>19.420372607924673</v>
      </c>
      <c r="Y258" s="229">
        <v>19.165292423823633</v>
      </c>
      <c r="Z258" s="229">
        <v>18.910765237515388</v>
      </c>
      <c r="AA258" s="229">
        <v>18.656778571101022</v>
      </c>
      <c r="AB258" s="229">
        <v>18.465949293046002</v>
      </c>
      <c r="AC258" s="229">
        <v>18.275120499861153</v>
      </c>
      <c r="AD258" s="229">
        <v>18.084292191215152</v>
      </c>
      <c r="AE258" s="229">
        <v>17.893464366776993</v>
      </c>
      <c r="AF258" s="229">
        <v>17.702637026215978</v>
      </c>
      <c r="AG258" s="229">
        <v>17.511810169201702</v>
      </c>
      <c r="AH258" s="229">
        <v>17.320983795404057</v>
      </c>
      <c r="AI258" s="229">
        <v>17.130157904493245</v>
      </c>
      <c r="AJ258" s="229">
        <v>16.939332496139759</v>
      </c>
      <c r="AK258" s="229">
        <v>16.748507570014397</v>
      </c>
      <c r="AL258" s="229">
        <v>16.557683125788252</v>
      </c>
      <c r="AM258" s="229">
        <v>16.36685916313272</v>
      </c>
      <c r="AN258" s="229">
        <v>16.176035681719497</v>
      </c>
      <c r="AO258" s="229">
        <v>15.985212681220577</v>
      </c>
      <c r="AP258" s="229">
        <v>15.794390161308243</v>
      </c>
      <c r="AX258"/>
      <c r="AY258"/>
    </row>
    <row r="259" spans="7:97" ht="14.25" customHeight="1" thickTop="1" x14ac:dyDescent="0.75">
      <c r="G259" s="145"/>
      <c r="H259" s="391"/>
      <c r="J259" s="352"/>
      <c r="K259" s="201" t="s">
        <v>1041</v>
      </c>
      <c r="L259" s="201" t="s">
        <v>961</v>
      </c>
      <c r="M259" s="227">
        <v>22.528908932158867</v>
      </c>
      <c r="N259" s="227">
        <v>22.00463196791447</v>
      </c>
      <c r="O259" s="227">
        <v>21.299393786603758</v>
      </c>
      <c r="P259" s="227">
        <v>20.598687363266887</v>
      </c>
      <c r="Q259" s="227">
        <v>19.902236921884807</v>
      </c>
      <c r="R259" s="227">
        <v>19.209788617701932</v>
      </c>
      <c r="S259" s="227">
        <v>18.521108399602991</v>
      </c>
      <c r="T259" s="227">
        <v>17.835980117732106</v>
      </c>
      <c r="U259" s="227">
        <v>17.154203844144913</v>
      </c>
      <c r="V259" s="227">
        <v>16.475594379029936</v>
      </c>
      <c r="W259" s="227">
        <v>15.799979919008761</v>
      </c>
      <c r="X259" s="227">
        <v>15.127200867362466</v>
      </c>
      <c r="Y259" s="227">
        <v>14.457108768845455</v>
      </c>
      <c r="Z259" s="227">
        <v>13.789565354127271</v>
      </c>
      <c r="AA259" s="227">
        <v>13.124441680921045</v>
      </c>
      <c r="AB259" s="227">
        <v>13.02613593466643</v>
      </c>
      <c r="AC259" s="227">
        <v>12.928039524202877</v>
      </c>
      <c r="AD259" s="227">
        <v>12.83014927777597</v>
      </c>
      <c r="AE259" s="227">
        <v>12.732462087385157</v>
      </c>
      <c r="AF259" s="227">
        <v>12.634974907189898</v>
      </c>
      <c r="AG259" s="227">
        <v>12.537684751963397</v>
      </c>
      <c r="AH259" s="227">
        <v>12.440588695592252</v>
      </c>
      <c r="AI259" s="227">
        <v>12.343683869620476</v>
      </c>
      <c r="AJ259" s="227">
        <v>12.246967461836311</v>
      </c>
      <c r="AK259" s="227">
        <v>12.150436714900426</v>
      </c>
      <c r="AL259" s="227">
        <v>12.05408892501406</v>
      </c>
      <c r="AM259" s="227">
        <v>11.957921440625771</v>
      </c>
      <c r="AN259" s="227">
        <v>11.861931661175493</v>
      </c>
      <c r="AO259" s="227">
        <v>11.76611703587464</v>
      </c>
      <c r="AP259" s="227">
        <v>11.670475062521074</v>
      </c>
      <c r="BE259"/>
      <c r="BF259"/>
      <c r="BG259"/>
    </row>
    <row r="260" spans="7:97" ht="14.25" customHeight="1" x14ac:dyDescent="0.75">
      <c r="G260" s="145"/>
      <c r="H260" s="391"/>
      <c r="J260" s="352"/>
      <c r="K260" s="142" t="s">
        <v>1041</v>
      </c>
      <c r="L260" s="192" t="s">
        <v>962</v>
      </c>
      <c r="M260" s="228">
        <v>22.528908932158867</v>
      </c>
      <c r="N260" s="228">
        <v>22.00463196791447</v>
      </c>
      <c r="O260" s="228">
        <v>21.495507707971587</v>
      </c>
      <c r="P260" s="228">
        <v>20.988335586592061</v>
      </c>
      <c r="Q260" s="228">
        <v>20.483036808364783</v>
      </c>
      <c r="R260" s="228">
        <v>19.979536762206195</v>
      </c>
      <c r="S260" s="228">
        <v>19.477764747245317</v>
      </c>
      <c r="T260" s="228">
        <v>18.977653719978854</v>
      </c>
      <c r="U260" s="228">
        <v>18.479140060795316</v>
      </c>
      <c r="V260" s="228">
        <v>17.982163358159035</v>
      </c>
      <c r="W260" s="228">
        <v>17.486666208914979</v>
      </c>
      <c r="X260" s="228">
        <v>16.992594033326842</v>
      </c>
      <c r="Y260" s="228">
        <v>16.49989490359561</v>
      </c>
      <c r="Z260" s="228">
        <v>16.008519384726114</v>
      </c>
      <c r="AA260" s="228">
        <v>15.518420386716524</v>
      </c>
      <c r="AB260" s="228">
        <v>15.383614277355647</v>
      </c>
      <c r="AC260" s="228">
        <v>15.248810670716118</v>
      </c>
      <c r="AD260" s="228">
        <v>15.114009570815142</v>
      </c>
      <c r="AE260" s="228">
        <v>14.979210981678534</v>
      </c>
      <c r="AF260" s="228">
        <v>14.844414907340727</v>
      </c>
      <c r="AG260" s="228">
        <v>14.70962135184481</v>
      </c>
      <c r="AH260" s="228">
        <v>14.574830319242531</v>
      </c>
      <c r="AI260" s="228">
        <v>14.44004181359435</v>
      </c>
      <c r="AJ260" s="228">
        <v>14.305255838969435</v>
      </c>
      <c r="AK260" s="228">
        <v>14.170472399445694</v>
      </c>
      <c r="AL260" s="228">
        <v>14.035691499109801</v>
      </c>
      <c r="AM260" s="228">
        <v>13.900913142057226</v>
      </c>
      <c r="AN260" s="228">
        <v>13.76613733239224</v>
      </c>
      <c r="AO260" s="228">
        <v>13.63136407422796</v>
      </c>
      <c r="AP260" s="228">
        <v>13.496593371686354</v>
      </c>
      <c r="AT260"/>
      <c r="AU260"/>
      <c r="AV260"/>
      <c r="AW260"/>
      <c r="AZ260"/>
      <c r="BA260"/>
      <c r="BB260"/>
      <c r="BC260"/>
      <c r="BD260"/>
      <c r="BH260"/>
      <c r="BI260"/>
      <c r="BJ260"/>
      <c r="BK260"/>
      <c r="BL260"/>
      <c r="BM260"/>
      <c r="BN260"/>
      <c r="BO260"/>
      <c r="BP260"/>
      <c r="BQ260"/>
      <c r="BR260"/>
      <c r="BS260"/>
      <c r="BT260"/>
      <c r="BU260"/>
      <c r="BV260"/>
      <c r="BW260"/>
    </row>
    <row r="261" spans="7:97" ht="14.25" customHeight="1" thickBot="1" x14ac:dyDescent="0.9">
      <c r="G261" s="145"/>
      <c r="H261" s="391"/>
      <c r="J261" s="352"/>
      <c r="K261" s="203" t="s">
        <v>1041</v>
      </c>
      <c r="L261" s="203" t="s">
        <v>963</v>
      </c>
      <c r="M261" s="229">
        <v>22.528908932158867</v>
      </c>
      <c r="N261" s="229">
        <v>22.00463196791447</v>
      </c>
      <c r="O261" s="229">
        <v>21.743242279363081</v>
      </c>
      <c r="P261" s="229">
        <v>21.48255440623781</v>
      </c>
      <c r="Q261" s="229">
        <v>21.222551224761176</v>
      </c>
      <c r="R261" s="229">
        <v>20.96321616373816</v>
      </c>
      <c r="S261" s="229">
        <v>20.70453318244488</v>
      </c>
      <c r="T261" s="229">
        <v>20.44648674957056</v>
      </c>
      <c r="U261" s="229">
        <v>20.189061823154713</v>
      </c>
      <c r="V261" s="229">
        <v>19.932243831465097</v>
      </c>
      <c r="W261" s="229">
        <v>19.676018654765393</v>
      </c>
      <c r="X261" s="229">
        <v>19.420372607924673</v>
      </c>
      <c r="Y261" s="229">
        <v>19.165292423823633</v>
      </c>
      <c r="Z261" s="229">
        <v>18.910765237515388</v>
      </c>
      <c r="AA261" s="229">
        <v>18.656778571101022</v>
      </c>
      <c r="AB261" s="229">
        <v>18.465949293046002</v>
      </c>
      <c r="AC261" s="229">
        <v>18.275120499861153</v>
      </c>
      <c r="AD261" s="229">
        <v>18.084292191215152</v>
      </c>
      <c r="AE261" s="229">
        <v>17.893464366776993</v>
      </c>
      <c r="AF261" s="229">
        <v>17.702637026215978</v>
      </c>
      <c r="AG261" s="229">
        <v>17.511810169201702</v>
      </c>
      <c r="AH261" s="229">
        <v>17.320983795404057</v>
      </c>
      <c r="AI261" s="229">
        <v>17.130157904493245</v>
      </c>
      <c r="AJ261" s="229">
        <v>16.939332496139759</v>
      </c>
      <c r="AK261" s="229">
        <v>16.748507570014397</v>
      </c>
      <c r="AL261" s="229">
        <v>16.557683125788252</v>
      </c>
      <c r="AM261" s="229">
        <v>16.36685916313272</v>
      </c>
      <c r="AN261" s="229">
        <v>16.176035681719497</v>
      </c>
      <c r="AO261" s="229">
        <v>15.985212681220577</v>
      </c>
      <c r="AP261" s="229">
        <v>15.794390161308243</v>
      </c>
      <c r="AX261"/>
      <c r="AY261"/>
    </row>
    <row r="262" spans="7:97" ht="14.25" customHeight="1" thickTop="1" x14ac:dyDescent="0.6">
      <c r="G262" s="145"/>
      <c r="H262" s="391"/>
      <c r="J262" s="352"/>
      <c r="K262" s="201" t="s">
        <v>1042</v>
      </c>
      <c r="L262" s="201" t="s">
        <v>961</v>
      </c>
      <c r="M262" s="227">
        <v>22.528908932158867</v>
      </c>
      <c r="N262" s="227">
        <v>22.00463196791447</v>
      </c>
      <c r="O262" s="227">
        <v>21.299393786603758</v>
      </c>
      <c r="P262" s="227">
        <v>20.598687363266887</v>
      </c>
      <c r="Q262" s="227">
        <v>19.902236921884807</v>
      </c>
      <c r="R262" s="227">
        <v>19.209788617701932</v>
      </c>
      <c r="S262" s="227">
        <v>18.521108399602991</v>
      </c>
      <c r="T262" s="227">
        <v>17.835980117732106</v>
      </c>
      <c r="U262" s="227">
        <v>17.154203844144913</v>
      </c>
      <c r="V262" s="227">
        <v>16.475594379029936</v>
      </c>
      <c r="W262" s="227">
        <v>15.799979919008761</v>
      </c>
      <c r="X262" s="227">
        <v>15.127200867362466</v>
      </c>
      <c r="Y262" s="227">
        <v>14.457108768845455</v>
      </c>
      <c r="Z262" s="227">
        <v>13.789565354127271</v>
      </c>
      <c r="AA262" s="227">
        <v>13.124441680921045</v>
      </c>
      <c r="AB262" s="227">
        <v>13.02613593466643</v>
      </c>
      <c r="AC262" s="227">
        <v>12.928039524202877</v>
      </c>
      <c r="AD262" s="227">
        <v>12.83014927777597</v>
      </c>
      <c r="AE262" s="227">
        <v>12.732462087385157</v>
      </c>
      <c r="AF262" s="227">
        <v>12.634974907189898</v>
      </c>
      <c r="AG262" s="227">
        <v>12.537684751963397</v>
      </c>
      <c r="AH262" s="227">
        <v>12.440588695592252</v>
      </c>
      <c r="AI262" s="227">
        <v>12.343683869620476</v>
      </c>
      <c r="AJ262" s="227">
        <v>12.246967461836311</v>
      </c>
      <c r="AK262" s="227">
        <v>12.150436714900426</v>
      </c>
      <c r="AL262" s="227">
        <v>12.05408892501406</v>
      </c>
      <c r="AM262" s="227">
        <v>11.957921440625771</v>
      </c>
      <c r="AN262" s="227">
        <v>11.861931661175493</v>
      </c>
      <c r="AO262" s="227">
        <v>11.76611703587464</v>
      </c>
      <c r="AP262" s="227">
        <v>11.670475062521074</v>
      </c>
    </row>
    <row r="263" spans="7:97" ht="14.25" customHeight="1" x14ac:dyDescent="0.75">
      <c r="G263" s="145"/>
      <c r="H263" s="391"/>
      <c r="J263" s="352"/>
      <c r="K263" s="142" t="s">
        <v>1042</v>
      </c>
      <c r="L263" s="192" t="s">
        <v>962</v>
      </c>
      <c r="M263" s="228">
        <v>22.528908932158867</v>
      </c>
      <c r="N263" s="228">
        <v>22.00463196791447</v>
      </c>
      <c r="O263" s="228">
        <v>21.495507707971587</v>
      </c>
      <c r="P263" s="228">
        <v>20.988335586592061</v>
      </c>
      <c r="Q263" s="228">
        <v>20.483036808364783</v>
      </c>
      <c r="R263" s="228">
        <v>19.979536762206195</v>
      </c>
      <c r="S263" s="228">
        <v>19.477764747245317</v>
      </c>
      <c r="T263" s="228">
        <v>18.977653719978854</v>
      </c>
      <c r="U263" s="228">
        <v>18.479140060795316</v>
      </c>
      <c r="V263" s="228">
        <v>17.982163358159035</v>
      </c>
      <c r="W263" s="228">
        <v>17.486666208914979</v>
      </c>
      <c r="X263" s="228">
        <v>16.992594033326842</v>
      </c>
      <c r="Y263" s="228">
        <v>16.49989490359561</v>
      </c>
      <c r="Z263" s="228">
        <v>16.008519384726114</v>
      </c>
      <c r="AA263" s="228">
        <v>15.518420386716524</v>
      </c>
      <c r="AB263" s="228">
        <v>15.383614277355647</v>
      </c>
      <c r="AC263" s="228">
        <v>15.248810670716118</v>
      </c>
      <c r="AD263" s="228">
        <v>15.114009570815142</v>
      </c>
      <c r="AE263" s="228">
        <v>14.979210981678534</v>
      </c>
      <c r="AF263" s="228">
        <v>14.844414907340727</v>
      </c>
      <c r="AG263" s="228">
        <v>14.70962135184481</v>
      </c>
      <c r="AH263" s="228">
        <v>14.574830319242531</v>
      </c>
      <c r="AI263" s="228">
        <v>14.44004181359435</v>
      </c>
      <c r="AJ263" s="228">
        <v>14.305255838969435</v>
      </c>
      <c r="AK263" s="228">
        <v>14.170472399445694</v>
      </c>
      <c r="AL263" s="228">
        <v>14.035691499109801</v>
      </c>
      <c r="AM263" s="228">
        <v>13.900913142057226</v>
      </c>
      <c r="AN263" s="228">
        <v>13.76613733239224</v>
      </c>
      <c r="AO263" s="228">
        <v>13.63136407422796</v>
      </c>
      <c r="AP263" s="228">
        <v>13.496593371686354</v>
      </c>
      <c r="AR263"/>
      <c r="AS263"/>
    </row>
    <row r="264" spans="7:97" ht="14.25" customHeight="1" thickBot="1" x14ac:dyDescent="0.75">
      <c r="G264" s="145"/>
      <c r="H264" s="391"/>
      <c r="J264" s="352"/>
      <c r="K264" s="203" t="s">
        <v>1042</v>
      </c>
      <c r="L264" s="203" t="s">
        <v>963</v>
      </c>
      <c r="M264" s="229">
        <v>22.528908932158867</v>
      </c>
      <c r="N264" s="229">
        <v>22.00463196791447</v>
      </c>
      <c r="O264" s="229">
        <v>21.743242279363081</v>
      </c>
      <c r="P264" s="229">
        <v>21.48255440623781</v>
      </c>
      <c r="Q264" s="229">
        <v>21.222551224761176</v>
      </c>
      <c r="R264" s="229">
        <v>20.96321616373816</v>
      </c>
      <c r="S264" s="229">
        <v>20.70453318244488</v>
      </c>
      <c r="T264" s="229">
        <v>20.44648674957056</v>
      </c>
      <c r="U264" s="229">
        <v>20.189061823154713</v>
      </c>
      <c r="V264" s="229">
        <v>19.932243831465097</v>
      </c>
      <c r="W264" s="229">
        <v>19.676018654765393</v>
      </c>
      <c r="X264" s="229">
        <v>19.420372607924673</v>
      </c>
      <c r="Y264" s="229">
        <v>19.165292423823633</v>
      </c>
      <c r="Z264" s="229">
        <v>18.910765237515388</v>
      </c>
      <c r="AA264" s="229">
        <v>18.656778571101022</v>
      </c>
      <c r="AB264" s="229">
        <v>18.465949293046002</v>
      </c>
      <c r="AC264" s="229">
        <v>18.275120499861153</v>
      </c>
      <c r="AD264" s="229">
        <v>18.084292191215152</v>
      </c>
      <c r="AE264" s="229">
        <v>17.893464366776993</v>
      </c>
      <c r="AF264" s="229">
        <v>17.702637026215978</v>
      </c>
      <c r="AG264" s="229">
        <v>17.511810169201702</v>
      </c>
      <c r="AH264" s="229">
        <v>17.320983795404057</v>
      </c>
      <c r="AI264" s="229">
        <v>17.130157904493245</v>
      </c>
      <c r="AJ264" s="229">
        <v>16.939332496139759</v>
      </c>
      <c r="AK264" s="229">
        <v>16.748507570014397</v>
      </c>
      <c r="AL264" s="229">
        <v>16.557683125788252</v>
      </c>
      <c r="AM264" s="229">
        <v>16.36685916313272</v>
      </c>
      <c r="AN264" s="229">
        <v>16.176035681719497</v>
      </c>
      <c r="AO264" s="229">
        <v>15.985212681220577</v>
      </c>
      <c r="AP264" s="229">
        <v>15.794390161308243</v>
      </c>
    </row>
    <row r="265" spans="7:97" ht="14.25" customHeight="1" thickTop="1" x14ac:dyDescent="0.6">
      <c r="G265" s="145"/>
      <c r="H265" s="391"/>
      <c r="J265" s="352"/>
      <c r="K265" s="201" t="s">
        <v>1043</v>
      </c>
      <c r="L265" s="201" t="s">
        <v>961</v>
      </c>
      <c r="M265" s="227">
        <v>22.528908932158867</v>
      </c>
      <c r="N265" s="227">
        <v>22.00463196791447</v>
      </c>
      <c r="O265" s="227">
        <v>21.299393786603758</v>
      </c>
      <c r="P265" s="227">
        <v>20.598687363266887</v>
      </c>
      <c r="Q265" s="227">
        <v>19.902236921884807</v>
      </c>
      <c r="R265" s="227">
        <v>19.209788617701932</v>
      </c>
      <c r="S265" s="227">
        <v>18.521108399602991</v>
      </c>
      <c r="T265" s="227">
        <v>17.835980117732106</v>
      </c>
      <c r="U265" s="227">
        <v>17.154203844144913</v>
      </c>
      <c r="V265" s="227">
        <v>16.475594379029936</v>
      </c>
      <c r="W265" s="227">
        <v>15.799979919008761</v>
      </c>
      <c r="X265" s="227">
        <v>15.127200867362466</v>
      </c>
      <c r="Y265" s="227">
        <v>14.457108768845455</v>
      </c>
      <c r="Z265" s="227">
        <v>13.789565354127271</v>
      </c>
      <c r="AA265" s="227">
        <v>13.124441680921045</v>
      </c>
      <c r="AB265" s="227">
        <v>13.02613593466643</v>
      </c>
      <c r="AC265" s="227">
        <v>12.928039524202877</v>
      </c>
      <c r="AD265" s="227">
        <v>12.83014927777597</v>
      </c>
      <c r="AE265" s="227">
        <v>12.732462087385157</v>
      </c>
      <c r="AF265" s="227">
        <v>12.634974907189898</v>
      </c>
      <c r="AG265" s="227">
        <v>12.537684751963397</v>
      </c>
      <c r="AH265" s="227">
        <v>12.440588695592252</v>
      </c>
      <c r="AI265" s="227">
        <v>12.343683869620476</v>
      </c>
      <c r="AJ265" s="227">
        <v>12.246967461836311</v>
      </c>
      <c r="AK265" s="227">
        <v>12.150436714900426</v>
      </c>
      <c r="AL265" s="227">
        <v>12.05408892501406</v>
      </c>
      <c r="AM265" s="227">
        <v>11.957921440625771</v>
      </c>
      <c r="AN265" s="227">
        <v>11.861931661175493</v>
      </c>
      <c r="AO265" s="227">
        <v>11.76611703587464</v>
      </c>
      <c r="AP265" s="227">
        <v>11.670475062521074</v>
      </c>
    </row>
    <row r="266" spans="7:97" ht="14.25" customHeight="1" x14ac:dyDescent="0.75">
      <c r="G266" s="145"/>
      <c r="H266" s="391"/>
      <c r="J266" s="352"/>
      <c r="K266" s="142" t="s">
        <v>1043</v>
      </c>
      <c r="L266" s="192" t="s">
        <v>962</v>
      </c>
      <c r="M266" s="228">
        <v>22.528908932158867</v>
      </c>
      <c r="N266" s="228">
        <v>22.00463196791447</v>
      </c>
      <c r="O266" s="228">
        <v>21.495507707971587</v>
      </c>
      <c r="P266" s="228">
        <v>20.988335586592061</v>
      </c>
      <c r="Q266" s="228">
        <v>20.483036808364783</v>
      </c>
      <c r="R266" s="228">
        <v>19.979536762206195</v>
      </c>
      <c r="S266" s="228">
        <v>19.477764747245317</v>
      </c>
      <c r="T266" s="228">
        <v>18.977653719978854</v>
      </c>
      <c r="U266" s="228">
        <v>18.479140060795316</v>
      </c>
      <c r="V266" s="228">
        <v>17.982163358159035</v>
      </c>
      <c r="W266" s="228">
        <v>17.486666208914979</v>
      </c>
      <c r="X266" s="228">
        <v>16.992594033326842</v>
      </c>
      <c r="Y266" s="228">
        <v>16.49989490359561</v>
      </c>
      <c r="Z266" s="228">
        <v>16.008519384726114</v>
      </c>
      <c r="AA266" s="228">
        <v>15.518420386716524</v>
      </c>
      <c r="AB266" s="228">
        <v>15.383614277355647</v>
      </c>
      <c r="AC266" s="228">
        <v>15.248810670716118</v>
      </c>
      <c r="AD266" s="228">
        <v>15.114009570815142</v>
      </c>
      <c r="AE266" s="228">
        <v>14.979210981678534</v>
      </c>
      <c r="AF266" s="228">
        <v>14.844414907340727</v>
      </c>
      <c r="AG266" s="228">
        <v>14.70962135184481</v>
      </c>
      <c r="AH266" s="228">
        <v>14.574830319242531</v>
      </c>
      <c r="AI266" s="228">
        <v>14.44004181359435</v>
      </c>
      <c r="AJ266" s="228">
        <v>14.305255838969435</v>
      </c>
      <c r="AK266" s="228">
        <v>14.170472399445694</v>
      </c>
      <c r="AL266" s="228">
        <v>14.035691499109801</v>
      </c>
      <c r="AM266" s="228">
        <v>13.900913142057226</v>
      </c>
      <c r="AN266" s="228">
        <v>13.76613733239224</v>
      </c>
      <c r="AO266" s="228">
        <v>13.63136407422796</v>
      </c>
      <c r="AP266" s="228">
        <v>13.496593371686354</v>
      </c>
      <c r="AQ266"/>
    </row>
    <row r="267" spans="7:97" ht="14.25" customHeight="1" thickBot="1" x14ac:dyDescent="0.9">
      <c r="G267" s="145"/>
      <c r="H267" s="391"/>
      <c r="J267" s="352"/>
      <c r="K267" s="203" t="s">
        <v>1043</v>
      </c>
      <c r="L267" s="203" t="s">
        <v>963</v>
      </c>
      <c r="M267" s="229">
        <v>22.528908932158867</v>
      </c>
      <c r="N267" s="229">
        <v>22.00463196791447</v>
      </c>
      <c r="O267" s="229">
        <v>21.743242279363081</v>
      </c>
      <c r="P267" s="229">
        <v>21.48255440623781</v>
      </c>
      <c r="Q267" s="229">
        <v>21.222551224761176</v>
      </c>
      <c r="R267" s="229">
        <v>20.96321616373816</v>
      </c>
      <c r="S267" s="229">
        <v>20.70453318244488</v>
      </c>
      <c r="T267" s="229">
        <v>20.44648674957056</v>
      </c>
      <c r="U267" s="229">
        <v>20.189061823154713</v>
      </c>
      <c r="V267" s="229">
        <v>19.932243831465097</v>
      </c>
      <c r="W267" s="229">
        <v>19.676018654765393</v>
      </c>
      <c r="X267" s="229">
        <v>19.420372607924673</v>
      </c>
      <c r="Y267" s="229">
        <v>19.165292423823633</v>
      </c>
      <c r="Z267" s="229">
        <v>18.910765237515388</v>
      </c>
      <c r="AA267" s="229">
        <v>18.656778571101022</v>
      </c>
      <c r="AB267" s="229">
        <v>18.465949293046002</v>
      </c>
      <c r="AC267" s="229">
        <v>18.275120499861153</v>
      </c>
      <c r="AD267" s="229">
        <v>18.084292191215152</v>
      </c>
      <c r="AE267" s="229">
        <v>17.893464366776993</v>
      </c>
      <c r="AF267" s="229">
        <v>17.702637026215978</v>
      </c>
      <c r="AG267" s="229">
        <v>17.511810169201702</v>
      </c>
      <c r="AH267" s="229">
        <v>17.320983795404057</v>
      </c>
      <c r="AI267" s="229">
        <v>17.130157904493245</v>
      </c>
      <c r="AJ267" s="229">
        <v>16.939332496139759</v>
      </c>
      <c r="AK267" s="229">
        <v>16.748507570014397</v>
      </c>
      <c r="AL267" s="229">
        <v>16.557683125788252</v>
      </c>
      <c r="AM267" s="229">
        <v>16.36685916313272</v>
      </c>
      <c r="AN267" s="229">
        <v>16.176035681719497</v>
      </c>
      <c r="AO267" s="229">
        <v>15.985212681220577</v>
      </c>
      <c r="AP267" s="229">
        <v>15.794390161308243</v>
      </c>
      <c r="CL267"/>
      <c r="CM267"/>
      <c r="CN267"/>
      <c r="CO267"/>
      <c r="CP267"/>
      <c r="CQ267"/>
      <c r="CR267"/>
      <c r="CS267"/>
    </row>
    <row r="268" spans="7:97" ht="14.25" customHeight="1" thickTop="1" x14ac:dyDescent="0.75">
      <c r="G268" s="145"/>
      <c r="H268" s="391"/>
      <c r="J268" s="352"/>
      <c r="K268" s="201" t="s">
        <v>1044</v>
      </c>
      <c r="L268" s="201" t="s">
        <v>961</v>
      </c>
      <c r="M268" s="227">
        <v>22.528908932158867</v>
      </c>
      <c r="N268" s="227">
        <v>22.00463196791447</v>
      </c>
      <c r="O268" s="227">
        <v>21.299393786603758</v>
      </c>
      <c r="P268" s="227">
        <v>20.598687363266887</v>
      </c>
      <c r="Q268" s="227">
        <v>19.902236921884807</v>
      </c>
      <c r="R268" s="227">
        <v>19.209788617701932</v>
      </c>
      <c r="S268" s="227">
        <v>18.521108399602991</v>
      </c>
      <c r="T268" s="227">
        <v>17.835980117732106</v>
      </c>
      <c r="U268" s="227">
        <v>17.154203844144913</v>
      </c>
      <c r="V268" s="227">
        <v>16.475594379029936</v>
      </c>
      <c r="W268" s="227">
        <v>15.799979919008761</v>
      </c>
      <c r="X268" s="227">
        <v>15.127200867362466</v>
      </c>
      <c r="Y268" s="227">
        <v>14.457108768845455</v>
      </c>
      <c r="Z268" s="227">
        <v>13.789565354127271</v>
      </c>
      <c r="AA268" s="227">
        <v>13.124441680921045</v>
      </c>
      <c r="AB268" s="227">
        <v>13.02613593466643</v>
      </c>
      <c r="AC268" s="227">
        <v>12.928039524202877</v>
      </c>
      <c r="AD268" s="227">
        <v>12.83014927777597</v>
      </c>
      <c r="AE268" s="227">
        <v>12.732462087385157</v>
      </c>
      <c r="AF268" s="227">
        <v>12.634974907189898</v>
      </c>
      <c r="AG268" s="227">
        <v>12.537684751963397</v>
      </c>
      <c r="AH268" s="227">
        <v>12.440588695592252</v>
      </c>
      <c r="AI268" s="227">
        <v>12.343683869620476</v>
      </c>
      <c r="AJ268" s="227">
        <v>12.246967461836311</v>
      </c>
      <c r="AK268" s="227">
        <v>12.150436714900426</v>
      </c>
      <c r="AL268" s="227">
        <v>12.05408892501406</v>
      </c>
      <c r="AM268" s="227">
        <v>11.957921440625771</v>
      </c>
      <c r="AN268" s="227">
        <v>11.861931661175493</v>
      </c>
      <c r="AO268" s="227">
        <v>11.76611703587464</v>
      </c>
      <c r="AP268" s="227">
        <v>11.670475062521074</v>
      </c>
      <c r="BE268"/>
      <c r="BF268"/>
      <c r="BG268"/>
    </row>
    <row r="269" spans="7:97" ht="14.25" customHeight="1" x14ac:dyDescent="0.75">
      <c r="G269" s="145"/>
      <c r="H269" s="391"/>
      <c r="J269" s="352"/>
      <c r="K269" s="142" t="s">
        <v>1044</v>
      </c>
      <c r="L269" s="192" t="s">
        <v>962</v>
      </c>
      <c r="M269" s="228">
        <v>22.528908932158867</v>
      </c>
      <c r="N269" s="228">
        <v>22.00463196791447</v>
      </c>
      <c r="O269" s="228">
        <v>21.495507707971587</v>
      </c>
      <c r="P269" s="228">
        <v>20.988335586592061</v>
      </c>
      <c r="Q269" s="228">
        <v>20.483036808364783</v>
      </c>
      <c r="R269" s="228">
        <v>19.979536762206195</v>
      </c>
      <c r="S269" s="228">
        <v>19.477764747245317</v>
      </c>
      <c r="T269" s="228">
        <v>18.977653719978854</v>
      </c>
      <c r="U269" s="228">
        <v>18.479140060795316</v>
      </c>
      <c r="V269" s="228">
        <v>17.982163358159035</v>
      </c>
      <c r="W269" s="228">
        <v>17.486666208914979</v>
      </c>
      <c r="X269" s="228">
        <v>16.992594033326842</v>
      </c>
      <c r="Y269" s="228">
        <v>16.49989490359561</v>
      </c>
      <c r="Z269" s="228">
        <v>16.008519384726114</v>
      </c>
      <c r="AA269" s="228">
        <v>15.518420386716524</v>
      </c>
      <c r="AB269" s="228">
        <v>15.383614277355647</v>
      </c>
      <c r="AC269" s="228">
        <v>15.248810670716118</v>
      </c>
      <c r="AD269" s="228">
        <v>15.114009570815142</v>
      </c>
      <c r="AE269" s="228">
        <v>14.979210981678534</v>
      </c>
      <c r="AF269" s="228">
        <v>14.844414907340727</v>
      </c>
      <c r="AG269" s="228">
        <v>14.70962135184481</v>
      </c>
      <c r="AH269" s="228">
        <v>14.574830319242531</v>
      </c>
      <c r="AI269" s="228">
        <v>14.44004181359435</v>
      </c>
      <c r="AJ269" s="228">
        <v>14.305255838969435</v>
      </c>
      <c r="AK269" s="228">
        <v>14.170472399445694</v>
      </c>
      <c r="AL269" s="228">
        <v>14.035691499109801</v>
      </c>
      <c r="AM269" s="228">
        <v>13.900913142057226</v>
      </c>
      <c r="AN269" s="228">
        <v>13.76613733239224</v>
      </c>
      <c r="AO269" s="228">
        <v>13.63136407422796</v>
      </c>
      <c r="AP269" s="228">
        <v>13.496593371686354</v>
      </c>
      <c r="AT269"/>
      <c r="AU269"/>
      <c r="AV269"/>
      <c r="AW269"/>
      <c r="AZ269"/>
      <c r="BA269"/>
      <c r="BB269"/>
      <c r="BC269"/>
      <c r="BD269"/>
      <c r="BH269"/>
      <c r="BI269"/>
      <c r="BJ269"/>
      <c r="BK269"/>
      <c r="BL269"/>
      <c r="BM269"/>
      <c r="BN269"/>
      <c r="BO269"/>
      <c r="BP269"/>
      <c r="BQ269"/>
      <c r="BR269"/>
      <c r="BS269"/>
      <c r="BT269"/>
      <c r="BU269"/>
      <c r="BV269"/>
      <c r="BW269"/>
    </row>
    <row r="270" spans="7:97" ht="14.25" customHeight="1" thickBot="1" x14ac:dyDescent="0.9">
      <c r="G270" s="145"/>
      <c r="H270" s="391"/>
      <c r="J270" s="352"/>
      <c r="K270" s="203" t="s">
        <v>1044</v>
      </c>
      <c r="L270" s="203" t="s">
        <v>963</v>
      </c>
      <c r="M270" s="229">
        <v>22.528908932158867</v>
      </c>
      <c r="N270" s="229">
        <v>22.00463196791447</v>
      </c>
      <c r="O270" s="229">
        <v>21.743242279363081</v>
      </c>
      <c r="P270" s="229">
        <v>21.48255440623781</v>
      </c>
      <c r="Q270" s="229">
        <v>21.222551224761176</v>
      </c>
      <c r="R270" s="229">
        <v>20.96321616373816</v>
      </c>
      <c r="S270" s="229">
        <v>20.70453318244488</v>
      </c>
      <c r="T270" s="229">
        <v>20.44648674957056</v>
      </c>
      <c r="U270" s="229">
        <v>20.189061823154713</v>
      </c>
      <c r="V270" s="229">
        <v>19.932243831465097</v>
      </c>
      <c r="W270" s="229">
        <v>19.676018654765393</v>
      </c>
      <c r="X270" s="229">
        <v>19.420372607924673</v>
      </c>
      <c r="Y270" s="229">
        <v>19.165292423823633</v>
      </c>
      <c r="Z270" s="229">
        <v>18.910765237515388</v>
      </c>
      <c r="AA270" s="229">
        <v>18.656778571101022</v>
      </c>
      <c r="AB270" s="229">
        <v>18.465949293046002</v>
      </c>
      <c r="AC270" s="229">
        <v>18.275120499861153</v>
      </c>
      <c r="AD270" s="229">
        <v>18.084292191215152</v>
      </c>
      <c r="AE270" s="229">
        <v>17.893464366776993</v>
      </c>
      <c r="AF270" s="229">
        <v>17.702637026215978</v>
      </c>
      <c r="AG270" s="229">
        <v>17.511810169201702</v>
      </c>
      <c r="AH270" s="229">
        <v>17.320983795404057</v>
      </c>
      <c r="AI270" s="229">
        <v>17.130157904493245</v>
      </c>
      <c r="AJ270" s="229">
        <v>16.939332496139759</v>
      </c>
      <c r="AK270" s="229">
        <v>16.748507570014397</v>
      </c>
      <c r="AL270" s="229">
        <v>16.557683125788252</v>
      </c>
      <c r="AM270" s="229">
        <v>16.36685916313272</v>
      </c>
      <c r="AN270" s="229">
        <v>16.176035681719497</v>
      </c>
      <c r="AO270" s="229">
        <v>15.985212681220577</v>
      </c>
      <c r="AP270" s="229">
        <v>15.794390161308243</v>
      </c>
      <c r="AX270"/>
      <c r="AY270"/>
    </row>
    <row r="271" spans="7:97" ht="14.25" customHeight="1" thickTop="1" x14ac:dyDescent="0.75">
      <c r="G271" s="145"/>
      <c r="H271" s="391"/>
      <c r="J271" s="352"/>
      <c r="K271" s="201" t="s">
        <v>1045</v>
      </c>
      <c r="L271" s="201" t="s">
        <v>961</v>
      </c>
      <c r="M271" s="227">
        <v>22.528908932158867</v>
      </c>
      <c r="N271" s="227">
        <v>22.00463196791447</v>
      </c>
      <c r="O271" s="227">
        <v>21.299393786603758</v>
      </c>
      <c r="P271" s="227">
        <v>20.598687363266887</v>
      </c>
      <c r="Q271" s="227">
        <v>19.902236921884807</v>
      </c>
      <c r="R271" s="227">
        <v>19.209788617701932</v>
      </c>
      <c r="S271" s="227">
        <v>18.521108399602991</v>
      </c>
      <c r="T271" s="227">
        <v>17.835980117732106</v>
      </c>
      <c r="U271" s="227">
        <v>17.154203844144913</v>
      </c>
      <c r="V271" s="227">
        <v>16.475594379029936</v>
      </c>
      <c r="W271" s="227">
        <v>15.799979919008761</v>
      </c>
      <c r="X271" s="227">
        <v>15.127200867362466</v>
      </c>
      <c r="Y271" s="227">
        <v>14.457108768845455</v>
      </c>
      <c r="Z271" s="227">
        <v>13.789565354127271</v>
      </c>
      <c r="AA271" s="227">
        <v>13.124441680921045</v>
      </c>
      <c r="AB271" s="227">
        <v>13.02613593466643</v>
      </c>
      <c r="AC271" s="227">
        <v>12.928039524202877</v>
      </c>
      <c r="AD271" s="227">
        <v>12.83014927777597</v>
      </c>
      <c r="AE271" s="227">
        <v>12.732462087385157</v>
      </c>
      <c r="AF271" s="227">
        <v>12.634974907189898</v>
      </c>
      <c r="AG271" s="227">
        <v>12.537684751963397</v>
      </c>
      <c r="AH271" s="227">
        <v>12.440588695592252</v>
      </c>
      <c r="AI271" s="227">
        <v>12.343683869620476</v>
      </c>
      <c r="AJ271" s="227">
        <v>12.246967461836311</v>
      </c>
      <c r="AK271" s="227">
        <v>12.150436714900426</v>
      </c>
      <c r="AL271" s="227">
        <v>12.05408892501406</v>
      </c>
      <c r="AM271" s="227">
        <v>11.957921440625771</v>
      </c>
      <c r="AN271" s="227">
        <v>11.861931661175493</v>
      </c>
      <c r="AO271" s="227">
        <v>11.76611703587464</v>
      </c>
      <c r="AP271" s="227">
        <v>11.670475062521074</v>
      </c>
      <c r="BE271"/>
      <c r="BF271"/>
      <c r="BG271"/>
    </row>
    <row r="272" spans="7:97" ht="14.25" customHeight="1" x14ac:dyDescent="0.75">
      <c r="G272" s="145"/>
      <c r="H272" s="391"/>
      <c r="J272" s="352"/>
      <c r="K272" s="142" t="s">
        <v>1045</v>
      </c>
      <c r="L272" s="192" t="s">
        <v>962</v>
      </c>
      <c r="M272" s="228">
        <v>22.528908932158867</v>
      </c>
      <c r="N272" s="228">
        <v>22.00463196791447</v>
      </c>
      <c r="O272" s="228">
        <v>21.495507707971587</v>
      </c>
      <c r="P272" s="228">
        <v>20.988335586592061</v>
      </c>
      <c r="Q272" s="228">
        <v>20.483036808364783</v>
      </c>
      <c r="R272" s="228">
        <v>19.979536762206195</v>
      </c>
      <c r="S272" s="228">
        <v>19.477764747245317</v>
      </c>
      <c r="T272" s="228">
        <v>18.977653719978854</v>
      </c>
      <c r="U272" s="228">
        <v>18.479140060795316</v>
      </c>
      <c r="V272" s="228">
        <v>17.982163358159035</v>
      </c>
      <c r="W272" s="228">
        <v>17.486666208914979</v>
      </c>
      <c r="X272" s="228">
        <v>16.992594033326842</v>
      </c>
      <c r="Y272" s="228">
        <v>16.49989490359561</v>
      </c>
      <c r="Z272" s="228">
        <v>16.008519384726114</v>
      </c>
      <c r="AA272" s="228">
        <v>15.518420386716524</v>
      </c>
      <c r="AB272" s="228">
        <v>15.383614277355647</v>
      </c>
      <c r="AC272" s="228">
        <v>15.248810670716118</v>
      </c>
      <c r="AD272" s="228">
        <v>15.114009570815142</v>
      </c>
      <c r="AE272" s="228">
        <v>14.979210981678534</v>
      </c>
      <c r="AF272" s="228">
        <v>14.844414907340727</v>
      </c>
      <c r="AG272" s="228">
        <v>14.70962135184481</v>
      </c>
      <c r="AH272" s="228">
        <v>14.574830319242531</v>
      </c>
      <c r="AI272" s="228">
        <v>14.44004181359435</v>
      </c>
      <c r="AJ272" s="228">
        <v>14.305255838969435</v>
      </c>
      <c r="AK272" s="228">
        <v>14.170472399445694</v>
      </c>
      <c r="AL272" s="228">
        <v>14.035691499109801</v>
      </c>
      <c r="AM272" s="228">
        <v>13.900913142057226</v>
      </c>
      <c r="AN272" s="228">
        <v>13.76613733239224</v>
      </c>
      <c r="AO272" s="228">
        <v>13.63136407422796</v>
      </c>
      <c r="AP272" s="228">
        <v>13.496593371686354</v>
      </c>
      <c r="AT272"/>
      <c r="AU272"/>
      <c r="AV272"/>
      <c r="AW272"/>
      <c r="AZ272"/>
      <c r="BA272"/>
      <c r="BB272"/>
      <c r="BC272"/>
      <c r="BD272"/>
      <c r="BH272"/>
      <c r="BI272"/>
      <c r="BJ272"/>
      <c r="BK272"/>
      <c r="BL272"/>
      <c r="BM272"/>
      <c r="BN272"/>
      <c r="BO272"/>
      <c r="BP272"/>
      <c r="BQ272"/>
      <c r="BR272"/>
      <c r="BS272"/>
      <c r="BT272"/>
      <c r="BU272"/>
      <c r="BV272"/>
      <c r="BW272"/>
    </row>
    <row r="273" spans="1:89" ht="14.25" customHeight="1" thickBot="1" x14ac:dyDescent="0.9">
      <c r="G273" s="145"/>
      <c r="H273" s="391"/>
      <c r="J273" s="352"/>
      <c r="K273" s="203" t="s">
        <v>1045</v>
      </c>
      <c r="L273" s="203" t="s">
        <v>963</v>
      </c>
      <c r="M273" s="229">
        <v>22.528908932158867</v>
      </c>
      <c r="N273" s="229">
        <v>22.00463196791447</v>
      </c>
      <c r="O273" s="229">
        <v>21.743242279363081</v>
      </c>
      <c r="P273" s="229">
        <v>21.48255440623781</v>
      </c>
      <c r="Q273" s="229">
        <v>21.222551224761176</v>
      </c>
      <c r="R273" s="229">
        <v>20.96321616373816</v>
      </c>
      <c r="S273" s="229">
        <v>20.70453318244488</v>
      </c>
      <c r="T273" s="229">
        <v>20.44648674957056</v>
      </c>
      <c r="U273" s="229">
        <v>20.189061823154713</v>
      </c>
      <c r="V273" s="229">
        <v>19.932243831465097</v>
      </c>
      <c r="W273" s="229">
        <v>19.676018654765393</v>
      </c>
      <c r="X273" s="229">
        <v>19.420372607924673</v>
      </c>
      <c r="Y273" s="229">
        <v>19.165292423823633</v>
      </c>
      <c r="Z273" s="229">
        <v>18.910765237515388</v>
      </c>
      <c r="AA273" s="229">
        <v>18.656778571101022</v>
      </c>
      <c r="AB273" s="229">
        <v>18.465949293046002</v>
      </c>
      <c r="AC273" s="229">
        <v>18.275120499861153</v>
      </c>
      <c r="AD273" s="229">
        <v>18.084292191215152</v>
      </c>
      <c r="AE273" s="229">
        <v>17.893464366776993</v>
      </c>
      <c r="AF273" s="229">
        <v>17.702637026215978</v>
      </c>
      <c r="AG273" s="229">
        <v>17.511810169201702</v>
      </c>
      <c r="AH273" s="229">
        <v>17.320983795404057</v>
      </c>
      <c r="AI273" s="229">
        <v>17.130157904493245</v>
      </c>
      <c r="AJ273" s="229">
        <v>16.939332496139759</v>
      </c>
      <c r="AK273" s="229">
        <v>16.748507570014397</v>
      </c>
      <c r="AL273" s="229">
        <v>16.557683125788252</v>
      </c>
      <c r="AM273" s="229">
        <v>16.36685916313272</v>
      </c>
      <c r="AN273" s="229">
        <v>16.176035681719497</v>
      </c>
      <c r="AO273" s="229">
        <v>15.985212681220577</v>
      </c>
      <c r="AP273" s="229">
        <v>15.794390161308243</v>
      </c>
      <c r="AX273"/>
      <c r="AY273"/>
    </row>
    <row r="274" spans="1:89" ht="14.25" customHeight="1" thickTop="1" x14ac:dyDescent="0.75">
      <c r="G274" s="145"/>
      <c r="H274" s="391"/>
      <c r="J274" s="352"/>
      <c r="K274" s="201" t="s">
        <v>1046</v>
      </c>
      <c r="L274" s="201" t="s">
        <v>961</v>
      </c>
      <c r="M274" s="227">
        <v>22.528908932158867</v>
      </c>
      <c r="N274" s="227">
        <v>22.00463196791447</v>
      </c>
      <c r="O274" s="227">
        <v>21.299393786603758</v>
      </c>
      <c r="P274" s="227">
        <v>20.598687363266887</v>
      </c>
      <c r="Q274" s="227">
        <v>19.902236921884807</v>
      </c>
      <c r="R274" s="227">
        <v>19.209788617701932</v>
      </c>
      <c r="S274" s="227">
        <v>18.521108399602991</v>
      </c>
      <c r="T274" s="227">
        <v>17.835980117732106</v>
      </c>
      <c r="U274" s="227">
        <v>17.154203844144913</v>
      </c>
      <c r="V274" s="227">
        <v>16.475594379029936</v>
      </c>
      <c r="W274" s="227">
        <v>15.799979919008761</v>
      </c>
      <c r="X274" s="227">
        <v>15.127200867362466</v>
      </c>
      <c r="Y274" s="227">
        <v>14.457108768845455</v>
      </c>
      <c r="Z274" s="227">
        <v>13.789565354127271</v>
      </c>
      <c r="AA274" s="227">
        <v>13.124441680921045</v>
      </c>
      <c r="AB274" s="227">
        <v>13.02613593466643</v>
      </c>
      <c r="AC274" s="227">
        <v>12.928039524202877</v>
      </c>
      <c r="AD274" s="227">
        <v>12.83014927777597</v>
      </c>
      <c r="AE274" s="227">
        <v>12.732462087385157</v>
      </c>
      <c r="AF274" s="227">
        <v>12.634974907189898</v>
      </c>
      <c r="AG274" s="227">
        <v>12.537684751963397</v>
      </c>
      <c r="AH274" s="227">
        <v>12.440588695592252</v>
      </c>
      <c r="AI274" s="227">
        <v>12.343683869620476</v>
      </c>
      <c r="AJ274" s="227">
        <v>12.246967461836311</v>
      </c>
      <c r="AK274" s="227">
        <v>12.150436714900426</v>
      </c>
      <c r="AL274" s="227">
        <v>12.05408892501406</v>
      </c>
      <c r="AM274" s="227">
        <v>11.957921440625771</v>
      </c>
      <c r="AN274" s="227">
        <v>11.861931661175493</v>
      </c>
      <c r="AO274" s="227">
        <v>11.76611703587464</v>
      </c>
      <c r="AP274" s="227">
        <v>11.670475062521074</v>
      </c>
      <c r="BE274"/>
      <c r="BF274"/>
      <c r="BG274"/>
    </row>
    <row r="275" spans="1:89" ht="14.25" customHeight="1" x14ac:dyDescent="0.75">
      <c r="G275" s="145"/>
      <c r="H275" s="391"/>
      <c r="J275" s="352"/>
      <c r="K275" s="142" t="s">
        <v>1046</v>
      </c>
      <c r="L275" s="192" t="s">
        <v>962</v>
      </c>
      <c r="M275" s="228">
        <v>22.528908932158867</v>
      </c>
      <c r="N275" s="228">
        <v>22.00463196791447</v>
      </c>
      <c r="O275" s="228">
        <v>21.495507707971587</v>
      </c>
      <c r="P275" s="228">
        <v>20.988335586592061</v>
      </c>
      <c r="Q275" s="228">
        <v>20.483036808364783</v>
      </c>
      <c r="R275" s="228">
        <v>19.979536762206195</v>
      </c>
      <c r="S275" s="228">
        <v>19.477764747245317</v>
      </c>
      <c r="T275" s="228">
        <v>18.977653719978854</v>
      </c>
      <c r="U275" s="228">
        <v>18.479140060795316</v>
      </c>
      <c r="V275" s="228">
        <v>17.982163358159035</v>
      </c>
      <c r="W275" s="228">
        <v>17.486666208914979</v>
      </c>
      <c r="X275" s="228">
        <v>16.992594033326842</v>
      </c>
      <c r="Y275" s="228">
        <v>16.49989490359561</v>
      </c>
      <c r="Z275" s="228">
        <v>16.008519384726114</v>
      </c>
      <c r="AA275" s="228">
        <v>15.518420386716524</v>
      </c>
      <c r="AB275" s="228">
        <v>15.383614277355647</v>
      </c>
      <c r="AC275" s="228">
        <v>15.248810670716118</v>
      </c>
      <c r="AD275" s="228">
        <v>15.114009570815142</v>
      </c>
      <c r="AE275" s="228">
        <v>14.979210981678534</v>
      </c>
      <c r="AF275" s="228">
        <v>14.844414907340727</v>
      </c>
      <c r="AG275" s="228">
        <v>14.70962135184481</v>
      </c>
      <c r="AH275" s="228">
        <v>14.574830319242531</v>
      </c>
      <c r="AI275" s="228">
        <v>14.44004181359435</v>
      </c>
      <c r="AJ275" s="228">
        <v>14.305255838969435</v>
      </c>
      <c r="AK275" s="228">
        <v>14.170472399445694</v>
      </c>
      <c r="AL275" s="228">
        <v>14.035691499109801</v>
      </c>
      <c r="AM275" s="228">
        <v>13.900913142057226</v>
      </c>
      <c r="AN275" s="228">
        <v>13.76613733239224</v>
      </c>
      <c r="AO275" s="228">
        <v>13.63136407422796</v>
      </c>
      <c r="AP275" s="228">
        <v>13.496593371686354</v>
      </c>
      <c r="AT275"/>
      <c r="AU275"/>
      <c r="AV275"/>
      <c r="AW275"/>
      <c r="AZ275"/>
      <c r="BA275"/>
      <c r="BB275"/>
      <c r="BC275"/>
      <c r="BD275"/>
      <c r="BH275"/>
      <c r="BI275"/>
      <c r="BJ275"/>
      <c r="BK275"/>
      <c r="BL275"/>
      <c r="BM275"/>
      <c r="BN275"/>
      <c r="BO275"/>
      <c r="BP275"/>
      <c r="BQ275"/>
      <c r="BR275"/>
      <c r="BS275"/>
      <c r="BT275"/>
      <c r="BU275"/>
      <c r="BV275"/>
      <c r="BW275"/>
    </row>
    <row r="276" spans="1:89" ht="14.25" customHeight="1" thickBot="1" x14ac:dyDescent="0.9">
      <c r="G276" s="145"/>
      <c r="H276" s="391"/>
      <c r="J276" s="385"/>
      <c r="K276" s="203" t="s">
        <v>1046</v>
      </c>
      <c r="L276" s="203" t="s">
        <v>963</v>
      </c>
      <c r="M276" s="229">
        <v>22.528908932158867</v>
      </c>
      <c r="N276" s="229">
        <v>22.00463196791447</v>
      </c>
      <c r="O276" s="229">
        <v>21.743242279363081</v>
      </c>
      <c r="P276" s="229">
        <v>21.48255440623781</v>
      </c>
      <c r="Q276" s="229">
        <v>21.222551224761176</v>
      </c>
      <c r="R276" s="229">
        <v>20.96321616373816</v>
      </c>
      <c r="S276" s="229">
        <v>20.70453318244488</v>
      </c>
      <c r="T276" s="229">
        <v>20.44648674957056</v>
      </c>
      <c r="U276" s="229">
        <v>20.189061823154713</v>
      </c>
      <c r="V276" s="229">
        <v>19.932243831465097</v>
      </c>
      <c r="W276" s="229">
        <v>19.676018654765393</v>
      </c>
      <c r="X276" s="229">
        <v>19.420372607924673</v>
      </c>
      <c r="Y276" s="229">
        <v>19.165292423823633</v>
      </c>
      <c r="Z276" s="229">
        <v>18.910765237515388</v>
      </c>
      <c r="AA276" s="229">
        <v>18.656778571101022</v>
      </c>
      <c r="AB276" s="229">
        <v>18.465949293046002</v>
      </c>
      <c r="AC276" s="229">
        <v>18.275120499861153</v>
      </c>
      <c r="AD276" s="229">
        <v>18.084292191215152</v>
      </c>
      <c r="AE276" s="229">
        <v>17.893464366776993</v>
      </c>
      <c r="AF276" s="229">
        <v>17.702637026215978</v>
      </c>
      <c r="AG276" s="229">
        <v>17.511810169201702</v>
      </c>
      <c r="AH276" s="229">
        <v>17.320983795404057</v>
      </c>
      <c r="AI276" s="229">
        <v>17.130157904493245</v>
      </c>
      <c r="AJ276" s="229">
        <v>16.939332496139759</v>
      </c>
      <c r="AK276" s="229">
        <v>16.748507570014397</v>
      </c>
      <c r="AL276" s="229">
        <v>16.557683125788252</v>
      </c>
      <c r="AM276" s="229">
        <v>16.36685916313272</v>
      </c>
      <c r="AN276" s="229">
        <v>16.176035681719497</v>
      </c>
      <c r="AO276" s="229">
        <v>15.985212681220577</v>
      </c>
      <c r="AP276" s="229">
        <v>15.794390161308243</v>
      </c>
      <c r="AX276"/>
      <c r="AY276"/>
    </row>
    <row r="277" spans="1:89" ht="14.25" customHeight="1" thickTop="1" x14ac:dyDescent="0.75">
      <c r="G277" s="145"/>
      <c r="H277" s="391"/>
      <c r="J277" s="208"/>
      <c r="K277" s="142"/>
      <c r="L277" s="142"/>
      <c r="M277" s="231"/>
      <c r="N277" s="231"/>
      <c r="O277" s="231"/>
      <c r="P277" s="231"/>
      <c r="Q277" s="231"/>
      <c r="R277" s="231"/>
      <c r="S277" s="231"/>
      <c r="T277" s="231"/>
      <c r="U277" s="231"/>
      <c r="V277" s="231"/>
      <c r="W277" s="231"/>
      <c r="X277" s="231"/>
      <c r="Y277" s="231"/>
      <c r="Z277" s="231"/>
      <c r="AA277" s="231"/>
      <c r="AB277" s="231"/>
      <c r="AC277" s="231"/>
      <c r="AD277" s="231"/>
      <c r="AE277" s="231"/>
      <c r="AF277" s="231"/>
      <c r="AG277" s="231"/>
      <c r="AH277" s="231"/>
      <c r="AI277" s="231"/>
      <c r="AJ277" s="231"/>
      <c r="AK277" s="231"/>
      <c r="AL277" s="231"/>
      <c r="AM277" s="231"/>
      <c r="AN277" s="231"/>
      <c r="AO277" s="231"/>
      <c r="AP277" s="231"/>
      <c r="AX277"/>
      <c r="AY277"/>
    </row>
    <row r="278" spans="1:89" ht="14.25" customHeight="1" x14ac:dyDescent="0.6">
      <c r="A278" s="137" t="s">
        <v>915</v>
      </c>
      <c r="G278" s="145"/>
      <c r="H278" s="391"/>
      <c r="M278" s="129">
        <v>2021</v>
      </c>
      <c r="N278" s="129">
        <v>2022</v>
      </c>
      <c r="O278" s="129">
        <v>2023</v>
      </c>
      <c r="P278" s="129">
        <v>2024</v>
      </c>
      <c r="Q278" s="129">
        <v>2025</v>
      </c>
      <c r="R278" s="129">
        <v>2026</v>
      </c>
      <c r="S278" s="129">
        <v>2027</v>
      </c>
      <c r="T278" s="129">
        <v>2028</v>
      </c>
      <c r="U278" s="129">
        <v>2029</v>
      </c>
      <c r="V278" s="129">
        <v>2030</v>
      </c>
      <c r="W278" s="129">
        <v>2031</v>
      </c>
      <c r="X278" s="129">
        <v>2032</v>
      </c>
      <c r="Y278" s="129">
        <v>2033</v>
      </c>
      <c r="Z278" s="129">
        <v>2034</v>
      </c>
      <c r="AA278" s="129">
        <v>2035</v>
      </c>
      <c r="AB278" s="129">
        <v>2036</v>
      </c>
      <c r="AC278" s="129">
        <v>2037</v>
      </c>
      <c r="AD278" s="129">
        <v>2038</v>
      </c>
      <c r="AE278" s="129">
        <v>2039</v>
      </c>
      <c r="AF278" s="129">
        <v>2040</v>
      </c>
      <c r="AG278" s="129">
        <v>2041</v>
      </c>
      <c r="AH278" s="129">
        <v>2042</v>
      </c>
      <c r="AI278" s="129">
        <v>2043</v>
      </c>
      <c r="AJ278" s="129">
        <v>2044</v>
      </c>
      <c r="AK278" s="129">
        <v>2045</v>
      </c>
      <c r="AL278" s="129">
        <v>2046</v>
      </c>
      <c r="AM278" s="129">
        <v>2047</v>
      </c>
      <c r="AN278" s="129">
        <v>2048</v>
      </c>
      <c r="AO278" s="129">
        <v>2049</v>
      </c>
      <c r="AP278" s="129">
        <v>2050</v>
      </c>
    </row>
    <row r="279" spans="1:89" ht="14.25" customHeight="1" x14ac:dyDescent="0.6">
      <c r="G279" s="145"/>
      <c r="H279" s="391"/>
      <c r="J279" s="351" t="s">
        <v>983</v>
      </c>
      <c r="K279" s="201" t="s">
        <v>1036</v>
      </c>
      <c r="L279" s="201" t="s">
        <v>961</v>
      </c>
      <c r="M279" s="232">
        <v>0</v>
      </c>
      <c r="N279" s="232">
        <v>0</v>
      </c>
      <c r="O279" s="232">
        <v>0</v>
      </c>
      <c r="P279" s="232">
        <v>0</v>
      </c>
      <c r="Q279" s="232">
        <v>0</v>
      </c>
      <c r="R279" s="232">
        <v>0</v>
      </c>
      <c r="S279" s="232">
        <v>0</v>
      </c>
      <c r="T279" s="232">
        <v>0</v>
      </c>
      <c r="U279" s="232">
        <v>0</v>
      </c>
      <c r="V279" s="232">
        <v>0</v>
      </c>
      <c r="W279" s="232">
        <v>0</v>
      </c>
      <c r="X279" s="232">
        <v>0</v>
      </c>
      <c r="Y279" s="232">
        <v>0</v>
      </c>
      <c r="Z279" s="232">
        <v>0</v>
      </c>
      <c r="AA279" s="232">
        <v>0</v>
      </c>
      <c r="AB279" s="232">
        <v>0</v>
      </c>
      <c r="AC279" s="232">
        <v>0</v>
      </c>
      <c r="AD279" s="232">
        <v>0</v>
      </c>
      <c r="AE279" s="232">
        <v>0</v>
      </c>
      <c r="AF279" s="232">
        <v>0</v>
      </c>
      <c r="AG279" s="232">
        <v>0</v>
      </c>
      <c r="AH279" s="232">
        <v>0</v>
      </c>
      <c r="AI279" s="232">
        <v>0</v>
      </c>
      <c r="AJ279" s="232">
        <v>0</v>
      </c>
      <c r="AK279" s="232">
        <v>0</v>
      </c>
      <c r="AL279" s="232">
        <v>0</v>
      </c>
      <c r="AM279" s="232">
        <v>0</v>
      </c>
      <c r="AN279" s="232">
        <v>0</v>
      </c>
      <c r="AO279" s="232">
        <v>0</v>
      </c>
      <c r="AP279" s="232">
        <v>0</v>
      </c>
    </row>
    <row r="280" spans="1:89" ht="14.25" customHeight="1" x14ac:dyDescent="0.75">
      <c r="G280" s="145"/>
      <c r="H280" s="391"/>
      <c r="J280" s="352"/>
      <c r="K280" s="142" t="s">
        <v>1036</v>
      </c>
      <c r="L280" s="192" t="s">
        <v>962</v>
      </c>
      <c r="M280" s="233">
        <v>0</v>
      </c>
      <c r="N280" s="233">
        <v>0</v>
      </c>
      <c r="O280" s="233">
        <v>0</v>
      </c>
      <c r="P280" s="233">
        <v>0</v>
      </c>
      <c r="Q280" s="233">
        <v>0</v>
      </c>
      <c r="R280" s="233">
        <v>0</v>
      </c>
      <c r="S280" s="233">
        <v>0</v>
      </c>
      <c r="T280" s="233">
        <v>0</v>
      </c>
      <c r="U280" s="233">
        <v>0</v>
      </c>
      <c r="V280" s="233">
        <v>0</v>
      </c>
      <c r="W280" s="233">
        <v>0</v>
      </c>
      <c r="X280" s="233">
        <v>0</v>
      </c>
      <c r="Y280" s="233">
        <v>0</v>
      </c>
      <c r="Z280" s="233">
        <v>0</v>
      </c>
      <c r="AA280" s="233">
        <v>0</v>
      </c>
      <c r="AB280" s="233">
        <v>0</v>
      </c>
      <c r="AC280" s="233">
        <v>0</v>
      </c>
      <c r="AD280" s="233">
        <v>0</v>
      </c>
      <c r="AE280" s="233">
        <v>0</v>
      </c>
      <c r="AF280" s="233">
        <v>0</v>
      </c>
      <c r="AG280" s="233">
        <v>0</v>
      </c>
      <c r="AH280" s="233">
        <v>0</v>
      </c>
      <c r="AI280" s="233">
        <v>0</v>
      </c>
      <c r="AJ280" s="233">
        <v>0</v>
      </c>
      <c r="AK280" s="233">
        <v>0</v>
      </c>
      <c r="AL280" s="233">
        <v>0</v>
      </c>
      <c r="AM280" s="233">
        <v>0</v>
      </c>
      <c r="AN280" s="233">
        <v>0</v>
      </c>
      <c r="AO280" s="233">
        <v>0</v>
      </c>
      <c r="AP280" s="233">
        <v>0</v>
      </c>
      <c r="AR280"/>
      <c r="AS280"/>
      <c r="BX280"/>
      <c r="BY280"/>
      <c r="BZ280"/>
      <c r="CA280"/>
      <c r="CB280"/>
      <c r="CC280"/>
      <c r="CD280"/>
      <c r="CE280"/>
      <c r="CF280"/>
      <c r="CG280"/>
      <c r="CH280"/>
      <c r="CI280"/>
      <c r="CJ280"/>
      <c r="CK280"/>
    </row>
    <row r="281" spans="1:89" ht="14.25" customHeight="1" thickBot="1" x14ac:dyDescent="0.75">
      <c r="G281" s="145"/>
      <c r="H281" s="391"/>
      <c r="J281" s="352"/>
      <c r="K281" s="203" t="s">
        <v>1036</v>
      </c>
      <c r="L281" s="203" t="s">
        <v>963</v>
      </c>
      <c r="M281" s="234">
        <v>0</v>
      </c>
      <c r="N281" s="234">
        <v>0</v>
      </c>
      <c r="O281" s="234">
        <v>0</v>
      </c>
      <c r="P281" s="234">
        <v>0</v>
      </c>
      <c r="Q281" s="234">
        <v>0</v>
      </c>
      <c r="R281" s="234">
        <v>0</v>
      </c>
      <c r="S281" s="234">
        <v>0</v>
      </c>
      <c r="T281" s="234">
        <v>0</v>
      </c>
      <c r="U281" s="234">
        <v>0</v>
      </c>
      <c r="V281" s="234">
        <v>0</v>
      </c>
      <c r="W281" s="234">
        <v>0</v>
      </c>
      <c r="X281" s="234">
        <v>0</v>
      </c>
      <c r="Y281" s="234">
        <v>0</v>
      </c>
      <c r="Z281" s="234">
        <v>0</v>
      </c>
      <c r="AA281" s="234">
        <v>0</v>
      </c>
      <c r="AB281" s="234">
        <v>0</v>
      </c>
      <c r="AC281" s="234">
        <v>0</v>
      </c>
      <c r="AD281" s="234">
        <v>0</v>
      </c>
      <c r="AE281" s="234">
        <v>0</v>
      </c>
      <c r="AF281" s="234">
        <v>0</v>
      </c>
      <c r="AG281" s="234">
        <v>0</v>
      </c>
      <c r="AH281" s="234">
        <v>0</v>
      </c>
      <c r="AI281" s="234">
        <v>0</v>
      </c>
      <c r="AJ281" s="234">
        <v>0</v>
      </c>
      <c r="AK281" s="234">
        <v>0</v>
      </c>
      <c r="AL281" s="234">
        <v>0</v>
      </c>
      <c r="AM281" s="234">
        <v>0</v>
      </c>
      <c r="AN281" s="234">
        <v>0</v>
      </c>
      <c r="AO281" s="234">
        <v>0</v>
      </c>
      <c r="AP281" s="234">
        <v>0</v>
      </c>
    </row>
    <row r="282" spans="1:89" ht="14.25" customHeight="1" thickTop="1" x14ac:dyDescent="0.6">
      <c r="G282" s="145"/>
      <c r="H282" s="391"/>
      <c r="J282" s="352"/>
      <c r="K282" s="201" t="s">
        <v>1038</v>
      </c>
      <c r="L282" s="201" t="s">
        <v>961</v>
      </c>
      <c r="M282" s="235">
        <v>0</v>
      </c>
      <c r="N282" s="235">
        <v>0</v>
      </c>
      <c r="O282" s="235">
        <v>0</v>
      </c>
      <c r="P282" s="235">
        <v>0</v>
      </c>
      <c r="Q282" s="235">
        <v>0</v>
      </c>
      <c r="R282" s="235">
        <v>0</v>
      </c>
      <c r="S282" s="235">
        <v>0</v>
      </c>
      <c r="T282" s="235">
        <v>0</v>
      </c>
      <c r="U282" s="235">
        <v>0</v>
      </c>
      <c r="V282" s="235">
        <v>0</v>
      </c>
      <c r="W282" s="235">
        <v>0</v>
      </c>
      <c r="X282" s="235">
        <v>0</v>
      </c>
      <c r="Y282" s="235">
        <v>0</v>
      </c>
      <c r="Z282" s="235">
        <v>0</v>
      </c>
      <c r="AA282" s="235">
        <v>0</v>
      </c>
      <c r="AB282" s="235">
        <v>0</v>
      </c>
      <c r="AC282" s="235">
        <v>0</v>
      </c>
      <c r="AD282" s="235">
        <v>0</v>
      </c>
      <c r="AE282" s="235">
        <v>0</v>
      </c>
      <c r="AF282" s="235">
        <v>0</v>
      </c>
      <c r="AG282" s="235">
        <v>0</v>
      </c>
      <c r="AH282" s="235">
        <v>0</v>
      </c>
      <c r="AI282" s="235">
        <v>0</v>
      </c>
      <c r="AJ282" s="235">
        <v>0</v>
      </c>
      <c r="AK282" s="235">
        <v>0</v>
      </c>
      <c r="AL282" s="235">
        <v>0</v>
      </c>
      <c r="AM282" s="235">
        <v>0</v>
      </c>
      <c r="AN282" s="235">
        <v>0</v>
      </c>
      <c r="AO282" s="235">
        <v>0</v>
      </c>
      <c r="AP282" s="235">
        <v>0</v>
      </c>
    </row>
    <row r="283" spans="1:89" ht="14.25" customHeight="1" x14ac:dyDescent="0.75">
      <c r="G283" s="145"/>
      <c r="H283" s="391"/>
      <c r="J283" s="352"/>
      <c r="K283" s="142" t="s">
        <v>1038</v>
      </c>
      <c r="L283" s="192" t="s">
        <v>962</v>
      </c>
      <c r="M283" s="233">
        <v>0</v>
      </c>
      <c r="N283" s="233">
        <v>0</v>
      </c>
      <c r="O283" s="233">
        <v>0</v>
      </c>
      <c r="P283" s="233">
        <v>0</v>
      </c>
      <c r="Q283" s="233">
        <v>0</v>
      </c>
      <c r="R283" s="233">
        <v>0</v>
      </c>
      <c r="S283" s="233">
        <v>0</v>
      </c>
      <c r="T283" s="233">
        <v>0</v>
      </c>
      <c r="U283" s="233">
        <v>0</v>
      </c>
      <c r="V283" s="233">
        <v>0</v>
      </c>
      <c r="W283" s="233">
        <v>0</v>
      </c>
      <c r="X283" s="233">
        <v>0</v>
      </c>
      <c r="Y283" s="233">
        <v>0</v>
      </c>
      <c r="Z283" s="233">
        <v>0</v>
      </c>
      <c r="AA283" s="233">
        <v>0</v>
      </c>
      <c r="AB283" s="233">
        <v>0</v>
      </c>
      <c r="AC283" s="233">
        <v>0</v>
      </c>
      <c r="AD283" s="233">
        <v>0</v>
      </c>
      <c r="AE283" s="233">
        <v>0</v>
      </c>
      <c r="AF283" s="233">
        <v>0</v>
      </c>
      <c r="AG283" s="233">
        <v>0</v>
      </c>
      <c r="AH283" s="233">
        <v>0</v>
      </c>
      <c r="AI283" s="233">
        <v>0</v>
      </c>
      <c r="AJ283" s="233">
        <v>0</v>
      </c>
      <c r="AK283" s="233">
        <v>0</v>
      </c>
      <c r="AL283" s="233">
        <v>0</v>
      </c>
      <c r="AM283" s="233">
        <v>0</v>
      </c>
      <c r="AN283" s="233">
        <v>0</v>
      </c>
      <c r="AO283" s="233">
        <v>0</v>
      </c>
      <c r="AP283" s="233">
        <v>0</v>
      </c>
      <c r="AQ283"/>
    </row>
    <row r="284" spans="1:89" ht="14.25" customHeight="1" thickBot="1" x14ac:dyDescent="0.75">
      <c r="G284" s="145"/>
      <c r="H284" s="391"/>
      <c r="J284" s="352"/>
      <c r="K284" s="203" t="s">
        <v>1038</v>
      </c>
      <c r="L284" s="203" t="s">
        <v>963</v>
      </c>
      <c r="M284" s="234">
        <v>0</v>
      </c>
      <c r="N284" s="234">
        <v>0</v>
      </c>
      <c r="O284" s="234">
        <v>0</v>
      </c>
      <c r="P284" s="234">
        <v>0</v>
      </c>
      <c r="Q284" s="234">
        <v>0</v>
      </c>
      <c r="R284" s="234">
        <v>0</v>
      </c>
      <c r="S284" s="234">
        <v>0</v>
      </c>
      <c r="T284" s="234">
        <v>0</v>
      </c>
      <c r="U284" s="234">
        <v>0</v>
      </c>
      <c r="V284" s="234">
        <v>0</v>
      </c>
      <c r="W284" s="234">
        <v>0</v>
      </c>
      <c r="X284" s="234">
        <v>0</v>
      </c>
      <c r="Y284" s="234">
        <v>0</v>
      </c>
      <c r="Z284" s="234">
        <v>0</v>
      </c>
      <c r="AA284" s="234">
        <v>0</v>
      </c>
      <c r="AB284" s="234">
        <v>0</v>
      </c>
      <c r="AC284" s="234">
        <v>0</v>
      </c>
      <c r="AD284" s="234">
        <v>0</v>
      </c>
      <c r="AE284" s="234">
        <v>0</v>
      </c>
      <c r="AF284" s="234">
        <v>0</v>
      </c>
      <c r="AG284" s="234">
        <v>0</v>
      </c>
      <c r="AH284" s="234">
        <v>0</v>
      </c>
      <c r="AI284" s="234">
        <v>0</v>
      </c>
      <c r="AJ284" s="234">
        <v>0</v>
      </c>
      <c r="AK284" s="234">
        <v>0</v>
      </c>
      <c r="AL284" s="234">
        <v>0</v>
      </c>
      <c r="AM284" s="234">
        <v>0</v>
      </c>
      <c r="AN284" s="234">
        <v>0</v>
      </c>
      <c r="AO284" s="234">
        <v>0</v>
      </c>
      <c r="AP284" s="234">
        <v>0</v>
      </c>
    </row>
    <row r="285" spans="1:89" ht="14.25" customHeight="1" thickTop="1" x14ac:dyDescent="0.6">
      <c r="G285" s="145"/>
      <c r="H285" s="391"/>
      <c r="J285" s="352"/>
      <c r="K285" s="201" t="s">
        <v>1039</v>
      </c>
      <c r="L285" s="201" t="s">
        <v>961</v>
      </c>
      <c r="M285" s="235">
        <v>0</v>
      </c>
      <c r="N285" s="235">
        <v>0</v>
      </c>
      <c r="O285" s="235">
        <v>0</v>
      </c>
      <c r="P285" s="235">
        <v>0</v>
      </c>
      <c r="Q285" s="235">
        <v>0</v>
      </c>
      <c r="R285" s="235">
        <v>0</v>
      </c>
      <c r="S285" s="235">
        <v>0</v>
      </c>
      <c r="T285" s="235">
        <v>0</v>
      </c>
      <c r="U285" s="235">
        <v>0</v>
      </c>
      <c r="V285" s="235">
        <v>0</v>
      </c>
      <c r="W285" s="235">
        <v>0</v>
      </c>
      <c r="X285" s="235">
        <v>0</v>
      </c>
      <c r="Y285" s="235">
        <v>0</v>
      </c>
      <c r="Z285" s="235">
        <v>0</v>
      </c>
      <c r="AA285" s="235">
        <v>0</v>
      </c>
      <c r="AB285" s="235">
        <v>0</v>
      </c>
      <c r="AC285" s="235">
        <v>0</v>
      </c>
      <c r="AD285" s="235">
        <v>0</v>
      </c>
      <c r="AE285" s="235">
        <v>0</v>
      </c>
      <c r="AF285" s="235">
        <v>0</v>
      </c>
      <c r="AG285" s="235">
        <v>0</v>
      </c>
      <c r="AH285" s="235">
        <v>0</v>
      </c>
      <c r="AI285" s="235">
        <v>0</v>
      </c>
      <c r="AJ285" s="235">
        <v>0</v>
      </c>
      <c r="AK285" s="235">
        <v>0</v>
      </c>
      <c r="AL285" s="235">
        <v>0</v>
      </c>
      <c r="AM285" s="235">
        <v>0</v>
      </c>
      <c r="AN285" s="235">
        <v>0</v>
      </c>
      <c r="AO285" s="235">
        <v>0</v>
      </c>
      <c r="AP285" s="235">
        <v>0</v>
      </c>
    </row>
    <row r="286" spans="1:89" ht="14.25" customHeight="1" x14ac:dyDescent="0.6">
      <c r="G286" s="145"/>
      <c r="H286" s="391"/>
      <c r="J286" s="352"/>
      <c r="K286" s="142" t="s">
        <v>1039</v>
      </c>
      <c r="L286" s="192" t="s">
        <v>962</v>
      </c>
      <c r="M286" s="233">
        <v>0</v>
      </c>
      <c r="N286" s="233">
        <v>0</v>
      </c>
      <c r="O286" s="233">
        <v>0</v>
      </c>
      <c r="P286" s="233">
        <v>0</v>
      </c>
      <c r="Q286" s="233">
        <v>0</v>
      </c>
      <c r="R286" s="233">
        <v>0</v>
      </c>
      <c r="S286" s="233">
        <v>0</v>
      </c>
      <c r="T286" s="233">
        <v>0</v>
      </c>
      <c r="U286" s="233">
        <v>0</v>
      </c>
      <c r="V286" s="233">
        <v>0</v>
      </c>
      <c r="W286" s="233">
        <v>0</v>
      </c>
      <c r="X286" s="233">
        <v>0</v>
      </c>
      <c r="Y286" s="233">
        <v>0</v>
      </c>
      <c r="Z286" s="233">
        <v>0</v>
      </c>
      <c r="AA286" s="233">
        <v>0</v>
      </c>
      <c r="AB286" s="233">
        <v>0</v>
      </c>
      <c r="AC286" s="233">
        <v>0</v>
      </c>
      <c r="AD286" s="233">
        <v>0</v>
      </c>
      <c r="AE286" s="233">
        <v>0</v>
      </c>
      <c r="AF286" s="233">
        <v>0</v>
      </c>
      <c r="AG286" s="233">
        <v>0</v>
      </c>
      <c r="AH286" s="233">
        <v>0</v>
      </c>
      <c r="AI286" s="233">
        <v>0</v>
      </c>
      <c r="AJ286" s="233">
        <v>0</v>
      </c>
      <c r="AK286" s="233">
        <v>0</v>
      </c>
      <c r="AL286" s="233">
        <v>0</v>
      </c>
      <c r="AM286" s="233">
        <v>0</v>
      </c>
      <c r="AN286" s="233">
        <v>0</v>
      </c>
      <c r="AO286" s="233">
        <v>0</v>
      </c>
      <c r="AP286" s="233">
        <v>0</v>
      </c>
    </row>
    <row r="287" spans="1:89" ht="14.25" customHeight="1" thickBot="1" x14ac:dyDescent="0.75">
      <c r="G287" s="145"/>
      <c r="H287" s="391"/>
      <c r="J287" s="352"/>
      <c r="K287" s="203" t="s">
        <v>1039</v>
      </c>
      <c r="L287" s="203" t="s">
        <v>963</v>
      </c>
      <c r="M287" s="236">
        <v>0</v>
      </c>
      <c r="N287" s="236">
        <v>0</v>
      </c>
      <c r="O287" s="236">
        <v>0</v>
      </c>
      <c r="P287" s="236">
        <v>0</v>
      </c>
      <c r="Q287" s="236">
        <v>0</v>
      </c>
      <c r="R287" s="236">
        <v>0</v>
      </c>
      <c r="S287" s="236">
        <v>0</v>
      </c>
      <c r="T287" s="236">
        <v>0</v>
      </c>
      <c r="U287" s="236">
        <v>0</v>
      </c>
      <c r="V287" s="236">
        <v>0</v>
      </c>
      <c r="W287" s="236">
        <v>0</v>
      </c>
      <c r="X287" s="236">
        <v>0</v>
      </c>
      <c r="Y287" s="236">
        <v>0</v>
      </c>
      <c r="Z287" s="236">
        <v>0</v>
      </c>
      <c r="AA287" s="236">
        <v>0</v>
      </c>
      <c r="AB287" s="236">
        <v>0</v>
      </c>
      <c r="AC287" s="236">
        <v>0</v>
      </c>
      <c r="AD287" s="236">
        <v>0</v>
      </c>
      <c r="AE287" s="236">
        <v>0</v>
      </c>
      <c r="AF287" s="236">
        <v>0</v>
      </c>
      <c r="AG287" s="236">
        <v>0</v>
      </c>
      <c r="AH287" s="236">
        <v>0</v>
      </c>
      <c r="AI287" s="236">
        <v>0</v>
      </c>
      <c r="AJ287" s="236">
        <v>0</v>
      </c>
      <c r="AK287" s="236">
        <v>0</v>
      </c>
      <c r="AL287" s="236">
        <v>0</v>
      </c>
      <c r="AM287" s="236">
        <v>0</v>
      </c>
      <c r="AN287" s="236">
        <v>0</v>
      </c>
      <c r="AO287" s="236">
        <v>0</v>
      </c>
      <c r="AP287" s="236">
        <v>0</v>
      </c>
    </row>
    <row r="288" spans="1:89" ht="14.25" customHeight="1" thickTop="1" x14ac:dyDescent="0.6">
      <c r="G288" s="145"/>
      <c r="H288" s="391"/>
      <c r="J288" s="352"/>
      <c r="K288" s="201" t="s">
        <v>1040</v>
      </c>
      <c r="L288" s="201" t="s">
        <v>961</v>
      </c>
      <c r="M288" s="235">
        <v>0</v>
      </c>
      <c r="N288" s="235">
        <v>0</v>
      </c>
      <c r="O288" s="235">
        <v>0</v>
      </c>
      <c r="P288" s="235">
        <v>0</v>
      </c>
      <c r="Q288" s="235">
        <v>0</v>
      </c>
      <c r="R288" s="235">
        <v>0</v>
      </c>
      <c r="S288" s="235">
        <v>0</v>
      </c>
      <c r="T288" s="235">
        <v>0</v>
      </c>
      <c r="U288" s="235">
        <v>0</v>
      </c>
      <c r="V288" s="235">
        <v>0</v>
      </c>
      <c r="W288" s="235">
        <v>0</v>
      </c>
      <c r="X288" s="235">
        <v>0</v>
      </c>
      <c r="Y288" s="235">
        <v>0</v>
      </c>
      <c r="Z288" s="235">
        <v>0</v>
      </c>
      <c r="AA288" s="235">
        <v>0</v>
      </c>
      <c r="AB288" s="235">
        <v>0</v>
      </c>
      <c r="AC288" s="235">
        <v>0</v>
      </c>
      <c r="AD288" s="235">
        <v>0</v>
      </c>
      <c r="AE288" s="235">
        <v>0</v>
      </c>
      <c r="AF288" s="235">
        <v>0</v>
      </c>
      <c r="AG288" s="235">
        <v>0</v>
      </c>
      <c r="AH288" s="235">
        <v>0</v>
      </c>
      <c r="AI288" s="235">
        <v>0</v>
      </c>
      <c r="AJ288" s="235">
        <v>0</v>
      </c>
      <c r="AK288" s="235">
        <v>0</v>
      </c>
      <c r="AL288" s="235">
        <v>0</v>
      </c>
      <c r="AM288" s="235">
        <v>0</v>
      </c>
      <c r="AN288" s="235">
        <v>0</v>
      </c>
      <c r="AO288" s="235">
        <v>0</v>
      </c>
      <c r="AP288" s="235">
        <v>0</v>
      </c>
    </row>
    <row r="289" spans="7:89" ht="14.25" customHeight="1" x14ac:dyDescent="0.6">
      <c r="G289" s="145"/>
      <c r="H289" s="391"/>
      <c r="J289" s="352"/>
      <c r="K289" s="142" t="s">
        <v>1040</v>
      </c>
      <c r="L289" s="192" t="s">
        <v>962</v>
      </c>
      <c r="M289" s="233">
        <v>0</v>
      </c>
      <c r="N289" s="233">
        <v>0</v>
      </c>
      <c r="O289" s="233">
        <v>0</v>
      </c>
      <c r="P289" s="233">
        <v>0</v>
      </c>
      <c r="Q289" s="233">
        <v>0</v>
      </c>
      <c r="R289" s="233">
        <v>0</v>
      </c>
      <c r="S289" s="233">
        <v>0</v>
      </c>
      <c r="T289" s="233">
        <v>0</v>
      </c>
      <c r="U289" s="233">
        <v>0</v>
      </c>
      <c r="V289" s="233">
        <v>0</v>
      </c>
      <c r="W289" s="233">
        <v>0</v>
      </c>
      <c r="X289" s="233">
        <v>0</v>
      </c>
      <c r="Y289" s="233">
        <v>0</v>
      </c>
      <c r="Z289" s="233">
        <v>0</v>
      </c>
      <c r="AA289" s="233">
        <v>0</v>
      </c>
      <c r="AB289" s="233">
        <v>0</v>
      </c>
      <c r="AC289" s="233">
        <v>0</v>
      </c>
      <c r="AD289" s="233">
        <v>0</v>
      </c>
      <c r="AE289" s="233">
        <v>0</v>
      </c>
      <c r="AF289" s="233">
        <v>0</v>
      </c>
      <c r="AG289" s="233">
        <v>0</v>
      </c>
      <c r="AH289" s="233">
        <v>0</v>
      </c>
      <c r="AI289" s="233">
        <v>0</v>
      </c>
      <c r="AJ289" s="233">
        <v>0</v>
      </c>
      <c r="AK289" s="233">
        <v>0</v>
      </c>
      <c r="AL289" s="233">
        <v>0</v>
      </c>
      <c r="AM289" s="233">
        <v>0</v>
      </c>
      <c r="AN289" s="233">
        <v>0</v>
      </c>
      <c r="AO289" s="233">
        <v>0</v>
      </c>
      <c r="AP289" s="233">
        <v>0</v>
      </c>
    </row>
    <row r="290" spans="7:89" ht="14.25" customHeight="1" thickBot="1" x14ac:dyDescent="0.75">
      <c r="G290" s="145"/>
      <c r="H290" s="391"/>
      <c r="J290" s="352"/>
      <c r="K290" s="203" t="s">
        <v>1040</v>
      </c>
      <c r="L290" s="203" t="s">
        <v>963</v>
      </c>
      <c r="M290" s="236">
        <v>0</v>
      </c>
      <c r="N290" s="236">
        <v>0</v>
      </c>
      <c r="O290" s="236">
        <v>0</v>
      </c>
      <c r="P290" s="236">
        <v>0</v>
      </c>
      <c r="Q290" s="236">
        <v>0</v>
      </c>
      <c r="R290" s="236">
        <v>0</v>
      </c>
      <c r="S290" s="236">
        <v>0</v>
      </c>
      <c r="T290" s="236">
        <v>0</v>
      </c>
      <c r="U290" s="236">
        <v>0</v>
      </c>
      <c r="V290" s="236">
        <v>0</v>
      </c>
      <c r="W290" s="236">
        <v>0</v>
      </c>
      <c r="X290" s="236">
        <v>0</v>
      </c>
      <c r="Y290" s="236">
        <v>0</v>
      </c>
      <c r="Z290" s="236">
        <v>0</v>
      </c>
      <c r="AA290" s="236">
        <v>0</v>
      </c>
      <c r="AB290" s="236">
        <v>0</v>
      </c>
      <c r="AC290" s="236">
        <v>0</v>
      </c>
      <c r="AD290" s="236">
        <v>0</v>
      </c>
      <c r="AE290" s="236">
        <v>0</v>
      </c>
      <c r="AF290" s="236">
        <v>0</v>
      </c>
      <c r="AG290" s="236">
        <v>0</v>
      </c>
      <c r="AH290" s="236">
        <v>0</v>
      </c>
      <c r="AI290" s="236">
        <v>0</v>
      </c>
      <c r="AJ290" s="236">
        <v>0</v>
      </c>
      <c r="AK290" s="236">
        <v>0</v>
      </c>
      <c r="AL290" s="236">
        <v>0</v>
      </c>
      <c r="AM290" s="236">
        <v>0</v>
      </c>
      <c r="AN290" s="236">
        <v>0</v>
      </c>
      <c r="AO290" s="236">
        <v>0</v>
      </c>
      <c r="AP290" s="236">
        <v>0</v>
      </c>
    </row>
    <row r="291" spans="7:89" ht="14.25" customHeight="1" thickTop="1" x14ac:dyDescent="0.6">
      <c r="G291" s="145"/>
      <c r="H291" s="391"/>
      <c r="J291" s="352"/>
      <c r="K291" s="201" t="s">
        <v>1041</v>
      </c>
      <c r="L291" s="201" t="s">
        <v>961</v>
      </c>
      <c r="M291" s="235">
        <v>0</v>
      </c>
      <c r="N291" s="235">
        <v>0</v>
      </c>
      <c r="O291" s="235">
        <v>0</v>
      </c>
      <c r="P291" s="235">
        <v>0</v>
      </c>
      <c r="Q291" s="235">
        <v>0</v>
      </c>
      <c r="R291" s="235">
        <v>0</v>
      </c>
      <c r="S291" s="235">
        <v>0</v>
      </c>
      <c r="T291" s="235">
        <v>0</v>
      </c>
      <c r="U291" s="235">
        <v>0</v>
      </c>
      <c r="V291" s="235">
        <v>0</v>
      </c>
      <c r="W291" s="235">
        <v>0</v>
      </c>
      <c r="X291" s="235">
        <v>0</v>
      </c>
      <c r="Y291" s="235">
        <v>0</v>
      </c>
      <c r="Z291" s="235">
        <v>0</v>
      </c>
      <c r="AA291" s="235">
        <v>0</v>
      </c>
      <c r="AB291" s="235">
        <v>0</v>
      </c>
      <c r="AC291" s="235">
        <v>0</v>
      </c>
      <c r="AD291" s="235">
        <v>0</v>
      </c>
      <c r="AE291" s="235">
        <v>0</v>
      </c>
      <c r="AF291" s="235">
        <v>0</v>
      </c>
      <c r="AG291" s="235">
        <v>0</v>
      </c>
      <c r="AH291" s="235">
        <v>0</v>
      </c>
      <c r="AI291" s="235">
        <v>0</v>
      </c>
      <c r="AJ291" s="235">
        <v>0</v>
      </c>
      <c r="AK291" s="235">
        <v>0</v>
      </c>
      <c r="AL291" s="235">
        <v>0</v>
      </c>
      <c r="AM291" s="235">
        <v>0</v>
      </c>
      <c r="AN291" s="235">
        <v>0</v>
      </c>
      <c r="AO291" s="235">
        <v>0</v>
      </c>
      <c r="AP291" s="235">
        <v>0</v>
      </c>
    </row>
    <row r="292" spans="7:89" ht="14.25" customHeight="1" x14ac:dyDescent="0.6">
      <c r="G292" s="145"/>
      <c r="H292" s="391"/>
      <c r="J292" s="352"/>
      <c r="K292" s="142" t="s">
        <v>1041</v>
      </c>
      <c r="L292" s="192" t="s">
        <v>962</v>
      </c>
      <c r="M292" s="233">
        <v>0</v>
      </c>
      <c r="N292" s="233">
        <v>0</v>
      </c>
      <c r="O292" s="233">
        <v>0</v>
      </c>
      <c r="P292" s="233">
        <v>0</v>
      </c>
      <c r="Q292" s="233">
        <v>0</v>
      </c>
      <c r="R292" s="233">
        <v>0</v>
      </c>
      <c r="S292" s="233">
        <v>0</v>
      </c>
      <c r="T292" s="233">
        <v>0</v>
      </c>
      <c r="U292" s="233">
        <v>0</v>
      </c>
      <c r="V292" s="233">
        <v>0</v>
      </c>
      <c r="W292" s="233">
        <v>0</v>
      </c>
      <c r="X292" s="233">
        <v>0</v>
      </c>
      <c r="Y292" s="233">
        <v>0</v>
      </c>
      <c r="Z292" s="233">
        <v>0</v>
      </c>
      <c r="AA292" s="233">
        <v>0</v>
      </c>
      <c r="AB292" s="233">
        <v>0</v>
      </c>
      <c r="AC292" s="233">
        <v>0</v>
      </c>
      <c r="AD292" s="233">
        <v>0</v>
      </c>
      <c r="AE292" s="233">
        <v>0</v>
      </c>
      <c r="AF292" s="233">
        <v>0</v>
      </c>
      <c r="AG292" s="233">
        <v>0</v>
      </c>
      <c r="AH292" s="233">
        <v>0</v>
      </c>
      <c r="AI292" s="233">
        <v>0</v>
      </c>
      <c r="AJ292" s="233">
        <v>0</v>
      </c>
      <c r="AK292" s="233">
        <v>0</v>
      </c>
      <c r="AL292" s="233">
        <v>0</v>
      </c>
      <c r="AM292" s="233">
        <v>0</v>
      </c>
      <c r="AN292" s="233">
        <v>0</v>
      </c>
      <c r="AO292" s="233">
        <v>0</v>
      </c>
      <c r="AP292" s="233">
        <v>0</v>
      </c>
    </row>
    <row r="293" spans="7:89" ht="14.25" customHeight="1" x14ac:dyDescent="0.6">
      <c r="G293" s="145"/>
      <c r="H293" s="391"/>
      <c r="J293" s="352"/>
      <c r="K293" s="203" t="s">
        <v>1041</v>
      </c>
      <c r="L293" s="203" t="s">
        <v>963</v>
      </c>
      <c r="M293" s="236">
        <v>0</v>
      </c>
      <c r="N293" s="236">
        <v>0</v>
      </c>
      <c r="O293" s="236">
        <v>0</v>
      </c>
      <c r="P293" s="236">
        <v>0</v>
      </c>
      <c r="Q293" s="236">
        <v>0</v>
      </c>
      <c r="R293" s="236">
        <v>0</v>
      </c>
      <c r="S293" s="236">
        <v>0</v>
      </c>
      <c r="T293" s="236">
        <v>0</v>
      </c>
      <c r="U293" s="236">
        <v>0</v>
      </c>
      <c r="V293" s="236">
        <v>0</v>
      </c>
      <c r="W293" s="236">
        <v>0</v>
      </c>
      <c r="X293" s="236">
        <v>0</v>
      </c>
      <c r="Y293" s="236">
        <v>0</v>
      </c>
      <c r="Z293" s="236">
        <v>0</v>
      </c>
      <c r="AA293" s="236">
        <v>0</v>
      </c>
      <c r="AB293" s="236">
        <v>0</v>
      </c>
      <c r="AC293" s="236">
        <v>0</v>
      </c>
      <c r="AD293" s="236">
        <v>0</v>
      </c>
      <c r="AE293" s="236">
        <v>0</v>
      </c>
      <c r="AF293" s="236">
        <v>0</v>
      </c>
      <c r="AG293" s="236">
        <v>0</v>
      </c>
      <c r="AH293" s="236">
        <v>0</v>
      </c>
      <c r="AI293" s="236">
        <v>0</v>
      </c>
      <c r="AJ293" s="236">
        <v>0</v>
      </c>
      <c r="AK293" s="236">
        <v>0</v>
      </c>
      <c r="AL293" s="236">
        <v>0</v>
      </c>
      <c r="AM293" s="236">
        <v>0</v>
      </c>
      <c r="AN293" s="236">
        <v>0</v>
      </c>
      <c r="AO293" s="236">
        <v>0</v>
      </c>
      <c r="AP293" s="236">
        <v>0</v>
      </c>
    </row>
    <row r="294" spans="7:89" ht="14.25" customHeight="1" x14ac:dyDescent="0.6">
      <c r="G294" s="145"/>
      <c r="H294" s="391"/>
      <c r="J294" s="352"/>
      <c r="K294" s="201" t="s">
        <v>1042</v>
      </c>
      <c r="L294" s="201" t="s">
        <v>961</v>
      </c>
      <c r="M294" s="232">
        <v>0</v>
      </c>
      <c r="N294" s="232">
        <v>0</v>
      </c>
      <c r="O294" s="232">
        <v>0</v>
      </c>
      <c r="P294" s="232">
        <v>0</v>
      </c>
      <c r="Q294" s="232">
        <v>0</v>
      </c>
      <c r="R294" s="232">
        <v>0</v>
      </c>
      <c r="S294" s="232">
        <v>0</v>
      </c>
      <c r="T294" s="232">
        <v>0</v>
      </c>
      <c r="U294" s="232">
        <v>0</v>
      </c>
      <c r="V294" s="232">
        <v>0</v>
      </c>
      <c r="W294" s="232">
        <v>0</v>
      </c>
      <c r="X294" s="232">
        <v>0</v>
      </c>
      <c r="Y294" s="232">
        <v>0</v>
      </c>
      <c r="Z294" s="232">
        <v>0</v>
      </c>
      <c r="AA294" s="232">
        <v>0</v>
      </c>
      <c r="AB294" s="232">
        <v>0</v>
      </c>
      <c r="AC294" s="232">
        <v>0</v>
      </c>
      <c r="AD294" s="232">
        <v>0</v>
      </c>
      <c r="AE294" s="232">
        <v>0</v>
      </c>
      <c r="AF294" s="232">
        <v>0</v>
      </c>
      <c r="AG294" s="232">
        <v>0</v>
      </c>
      <c r="AH294" s="232">
        <v>0</v>
      </c>
      <c r="AI294" s="232">
        <v>0</v>
      </c>
      <c r="AJ294" s="232">
        <v>0</v>
      </c>
      <c r="AK294" s="232">
        <v>0</v>
      </c>
      <c r="AL294" s="232">
        <v>0</v>
      </c>
      <c r="AM294" s="232">
        <v>0</v>
      </c>
      <c r="AN294" s="232">
        <v>0</v>
      </c>
      <c r="AO294" s="232">
        <v>0</v>
      </c>
      <c r="AP294" s="232">
        <v>0</v>
      </c>
    </row>
    <row r="295" spans="7:89" ht="14.25" customHeight="1" x14ac:dyDescent="0.75">
      <c r="G295" s="145"/>
      <c r="H295" s="391"/>
      <c r="J295" s="352"/>
      <c r="K295" s="142" t="s">
        <v>1042</v>
      </c>
      <c r="L295" s="192" t="s">
        <v>962</v>
      </c>
      <c r="M295" s="233">
        <v>0</v>
      </c>
      <c r="N295" s="233">
        <v>0</v>
      </c>
      <c r="O295" s="233">
        <v>0</v>
      </c>
      <c r="P295" s="233">
        <v>0</v>
      </c>
      <c r="Q295" s="233">
        <v>0</v>
      </c>
      <c r="R295" s="233">
        <v>0</v>
      </c>
      <c r="S295" s="233">
        <v>0</v>
      </c>
      <c r="T295" s="233">
        <v>0</v>
      </c>
      <c r="U295" s="233">
        <v>0</v>
      </c>
      <c r="V295" s="233">
        <v>0</v>
      </c>
      <c r="W295" s="233">
        <v>0</v>
      </c>
      <c r="X295" s="233">
        <v>0</v>
      </c>
      <c r="Y295" s="233">
        <v>0</v>
      </c>
      <c r="Z295" s="233">
        <v>0</v>
      </c>
      <c r="AA295" s="233">
        <v>0</v>
      </c>
      <c r="AB295" s="233">
        <v>0</v>
      </c>
      <c r="AC295" s="233">
        <v>0</v>
      </c>
      <c r="AD295" s="233">
        <v>0</v>
      </c>
      <c r="AE295" s="233">
        <v>0</v>
      </c>
      <c r="AF295" s="233">
        <v>0</v>
      </c>
      <c r="AG295" s="233">
        <v>0</v>
      </c>
      <c r="AH295" s="233">
        <v>0</v>
      </c>
      <c r="AI295" s="233">
        <v>0</v>
      </c>
      <c r="AJ295" s="233">
        <v>0</v>
      </c>
      <c r="AK295" s="233">
        <v>0</v>
      </c>
      <c r="AL295" s="233">
        <v>0</v>
      </c>
      <c r="AM295" s="233">
        <v>0</v>
      </c>
      <c r="AN295" s="233">
        <v>0</v>
      </c>
      <c r="AO295" s="233">
        <v>0</v>
      </c>
      <c r="AP295" s="233">
        <v>0</v>
      </c>
      <c r="AR295"/>
      <c r="AS295"/>
      <c r="BX295"/>
      <c r="BY295"/>
      <c r="BZ295"/>
      <c r="CA295"/>
      <c r="CB295"/>
      <c r="CC295"/>
      <c r="CD295"/>
      <c r="CE295"/>
      <c r="CF295"/>
      <c r="CG295"/>
      <c r="CH295"/>
      <c r="CI295"/>
      <c r="CJ295"/>
      <c r="CK295"/>
    </row>
    <row r="296" spans="7:89" ht="14.25" customHeight="1" thickBot="1" x14ac:dyDescent="0.75">
      <c r="G296" s="145"/>
      <c r="H296" s="391"/>
      <c r="J296" s="352"/>
      <c r="K296" s="203" t="s">
        <v>1042</v>
      </c>
      <c r="L296" s="203" t="s">
        <v>963</v>
      </c>
      <c r="M296" s="234">
        <v>0</v>
      </c>
      <c r="N296" s="234">
        <v>0</v>
      </c>
      <c r="O296" s="234">
        <v>0</v>
      </c>
      <c r="P296" s="234">
        <v>0</v>
      </c>
      <c r="Q296" s="234">
        <v>0</v>
      </c>
      <c r="R296" s="234">
        <v>0</v>
      </c>
      <c r="S296" s="234">
        <v>0</v>
      </c>
      <c r="T296" s="234">
        <v>0</v>
      </c>
      <c r="U296" s="234">
        <v>0</v>
      </c>
      <c r="V296" s="234">
        <v>0</v>
      </c>
      <c r="W296" s="234">
        <v>0</v>
      </c>
      <c r="X296" s="234">
        <v>0</v>
      </c>
      <c r="Y296" s="234">
        <v>0</v>
      </c>
      <c r="Z296" s="234">
        <v>0</v>
      </c>
      <c r="AA296" s="234">
        <v>0</v>
      </c>
      <c r="AB296" s="234">
        <v>0</v>
      </c>
      <c r="AC296" s="234">
        <v>0</v>
      </c>
      <c r="AD296" s="234">
        <v>0</v>
      </c>
      <c r="AE296" s="234">
        <v>0</v>
      </c>
      <c r="AF296" s="234">
        <v>0</v>
      </c>
      <c r="AG296" s="234">
        <v>0</v>
      </c>
      <c r="AH296" s="234">
        <v>0</v>
      </c>
      <c r="AI296" s="234">
        <v>0</v>
      </c>
      <c r="AJ296" s="234">
        <v>0</v>
      </c>
      <c r="AK296" s="234">
        <v>0</v>
      </c>
      <c r="AL296" s="234">
        <v>0</v>
      </c>
      <c r="AM296" s="234">
        <v>0</v>
      </c>
      <c r="AN296" s="234">
        <v>0</v>
      </c>
      <c r="AO296" s="234">
        <v>0</v>
      </c>
      <c r="AP296" s="234">
        <v>0</v>
      </c>
    </row>
    <row r="297" spans="7:89" ht="14.25" customHeight="1" thickTop="1" x14ac:dyDescent="0.6">
      <c r="G297" s="145"/>
      <c r="H297" s="391"/>
      <c r="J297" s="352"/>
      <c r="K297" s="201" t="s">
        <v>1043</v>
      </c>
      <c r="L297" s="201" t="s">
        <v>961</v>
      </c>
      <c r="M297" s="235">
        <v>0</v>
      </c>
      <c r="N297" s="235">
        <v>0</v>
      </c>
      <c r="O297" s="235">
        <v>0</v>
      </c>
      <c r="P297" s="235">
        <v>0</v>
      </c>
      <c r="Q297" s="235">
        <v>0</v>
      </c>
      <c r="R297" s="235">
        <v>0</v>
      </c>
      <c r="S297" s="235">
        <v>0</v>
      </c>
      <c r="T297" s="235">
        <v>0</v>
      </c>
      <c r="U297" s="235">
        <v>0</v>
      </c>
      <c r="V297" s="235">
        <v>0</v>
      </c>
      <c r="W297" s="235">
        <v>0</v>
      </c>
      <c r="X297" s="235">
        <v>0</v>
      </c>
      <c r="Y297" s="235">
        <v>0</v>
      </c>
      <c r="Z297" s="235">
        <v>0</v>
      </c>
      <c r="AA297" s="235">
        <v>0</v>
      </c>
      <c r="AB297" s="235">
        <v>0</v>
      </c>
      <c r="AC297" s="235">
        <v>0</v>
      </c>
      <c r="AD297" s="235">
        <v>0</v>
      </c>
      <c r="AE297" s="235">
        <v>0</v>
      </c>
      <c r="AF297" s="235">
        <v>0</v>
      </c>
      <c r="AG297" s="235">
        <v>0</v>
      </c>
      <c r="AH297" s="235">
        <v>0</v>
      </c>
      <c r="AI297" s="235">
        <v>0</v>
      </c>
      <c r="AJ297" s="235">
        <v>0</v>
      </c>
      <c r="AK297" s="235">
        <v>0</v>
      </c>
      <c r="AL297" s="235">
        <v>0</v>
      </c>
      <c r="AM297" s="235">
        <v>0</v>
      </c>
      <c r="AN297" s="235">
        <v>0</v>
      </c>
      <c r="AO297" s="235">
        <v>0</v>
      </c>
      <c r="AP297" s="235">
        <v>0</v>
      </c>
    </row>
    <row r="298" spans="7:89" ht="14.25" customHeight="1" x14ac:dyDescent="0.75">
      <c r="G298" s="145"/>
      <c r="H298" s="391"/>
      <c r="J298" s="352"/>
      <c r="K298" s="142" t="s">
        <v>1043</v>
      </c>
      <c r="L298" s="192" t="s">
        <v>962</v>
      </c>
      <c r="M298" s="233">
        <v>0</v>
      </c>
      <c r="N298" s="233">
        <v>0</v>
      </c>
      <c r="O298" s="233">
        <v>0</v>
      </c>
      <c r="P298" s="233">
        <v>0</v>
      </c>
      <c r="Q298" s="233">
        <v>0</v>
      </c>
      <c r="R298" s="233">
        <v>0</v>
      </c>
      <c r="S298" s="233">
        <v>0</v>
      </c>
      <c r="T298" s="233">
        <v>0</v>
      </c>
      <c r="U298" s="233">
        <v>0</v>
      </c>
      <c r="V298" s="233">
        <v>0</v>
      </c>
      <c r="W298" s="233">
        <v>0</v>
      </c>
      <c r="X298" s="233">
        <v>0</v>
      </c>
      <c r="Y298" s="233">
        <v>0</v>
      </c>
      <c r="Z298" s="233">
        <v>0</v>
      </c>
      <c r="AA298" s="233">
        <v>0</v>
      </c>
      <c r="AB298" s="233">
        <v>0</v>
      </c>
      <c r="AC298" s="233">
        <v>0</v>
      </c>
      <c r="AD298" s="233">
        <v>0</v>
      </c>
      <c r="AE298" s="233">
        <v>0</v>
      </c>
      <c r="AF298" s="233">
        <v>0</v>
      </c>
      <c r="AG298" s="233">
        <v>0</v>
      </c>
      <c r="AH298" s="233">
        <v>0</v>
      </c>
      <c r="AI298" s="233">
        <v>0</v>
      </c>
      <c r="AJ298" s="233">
        <v>0</v>
      </c>
      <c r="AK298" s="233">
        <v>0</v>
      </c>
      <c r="AL298" s="233">
        <v>0</v>
      </c>
      <c r="AM298" s="233">
        <v>0</v>
      </c>
      <c r="AN298" s="233">
        <v>0</v>
      </c>
      <c r="AO298" s="233">
        <v>0</v>
      </c>
      <c r="AP298" s="233">
        <v>0</v>
      </c>
      <c r="AQ298"/>
    </row>
    <row r="299" spans="7:89" ht="14.25" customHeight="1" thickBot="1" x14ac:dyDescent="0.75">
      <c r="G299" s="145"/>
      <c r="H299" s="391"/>
      <c r="J299" s="352"/>
      <c r="K299" s="203" t="s">
        <v>1043</v>
      </c>
      <c r="L299" s="203" t="s">
        <v>963</v>
      </c>
      <c r="M299" s="234">
        <v>0</v>
      </c>
      <c r="N299" s="234">
        <v>0</v>
      </c>
      <c r="O299" s="234">
        <v>0</v>
      </c>
      <c r="P299" s="234">
        <v>0</v>
      </c>
      <c r="Q299" s="234">
        <v>0</v>
      </c>
      <c r="R299" s="234">
        <v>0</v>
      </c>
      <c r="S299" s="234">
        <v>0</v>
      </c>
      <c r="T299" s="234">
        <v>0</v>
      </c>
      <c r="U299" s="234">
        <v>0</v>
      </c>
      <c r="V299" s="234">
        <v>0</v>
      </c>
      <c r="W299" s="234">
        <v>0</v>
      </c>
      <c r="X299" s="234">
        <v>0</v>
      </c>
      <c r="Y299" s="234">
        <v>0</v>
      </c>
      <c r="Z299" s="234">
        <v>0</v>
      </c>
      <c r="AA299" s="234">
        <v>0</v>
      </c>
      <c r="AB299" s="234">
        <v>0</v>
      </c>
      <c r="AC299" s="234">
        <v>0</v>
      </c>
      <c r="AD299" s="234">
        <v>0</v>
      </c>
      <c r="AE299" s="234">
        <v>0</v>
      </c>
      <c r="AF299" s="234">
        <v>0</v>
      </c>
      <c r="AG299" s="234">
        <v>0</v>
      </c>
      <c r="AH299" s="234">
        <v>0</v>
      </c>
      <c r="AI299" s="234">
        <v>0</v>
      </c>
      <c r="AJ299" s="234">
        <v>0</v>
      </c>
      <c r="AK299" s="234">
        <v>0</v>
      </c>
      <c r="AL299" s="234">
        <v>0</v>
      </c>
      <c r="AM299" s="234">
        <v>0</v>
      </c>
      <c r="AN299" s="234">
        <v>0</v>
      </c>
      <c r="AO299" s="234">
        <v>0</v>
      </c>
      <c r="AP299" s="234">
        <v>0</v>
      </c>
    </row>
    <row r="300" spans="7:89" ht="14.25" customHeight="1" thickTop="1" x14ac:dyDescent="0.6">
      <c r="G300" s="145"/>
      <c r="H300" s="391"/>
      <c r="J300" s="352"/>
      <c r="K300" s="201" t="s">
        <v>1044</v>
      </c>
      <c r="L300" s="201" t="s">
        <v>961</v>
      </c>
      <c r="M300" s="235">
        <v>0</v>
      </c>
      <c r="N300" s="235">
        <v>0</v>
      </c>
      <c r="O300" s="235">
        <v>0</v>
      </c>
      <c r="P300" s="235">
        <v>0</v>
      </c>
      <c r="Q300" s="235">
        <v>0</v>
      </c>
      <c r="R300" s="235">
        <v>0</v>
      </c>
      <c r="S300" s="235">
        <v>0</v>
      </c>
      <c r="T300" s="235">
        <v>0</v>
      </c>
      <c r="U300" s="235">
        <v>0</v>
      </c>
      <c r="V300" s="235">
        <v>0</v>
      </c>
      <c r="W300" s="235">
        <v>0</v>
      </c>
      <c r="X300" s="235">
        <v>0</v>
      </c>
      <c r="Y300" s="235">
        <v>0</v>
      </c>
      <c r="Z300" s="235">
        <v>0</v>
      </c>
      <c r="AA300" s="235">
        <v>0</v>
      </c>
      <c r="AB300" s="235">
        <v>0</v>
      </c>
      <c r="AC300" s="235">
        <v>0</v>
      </c>
      <c r="AD300" s="235">
        <v>0</v>
      </c>
      <c r="AE300" s="235">
        <v>0</v>
      </c>
      <c r="AF300" s="235">
        <v>0</v>
      </c>
      <c r="AG300" s="235">
        <v>0</v>
      </c>
      <c r="AH300" s="235">
        <v>0</v>
      </c>
      <c r="AI300" s="235">
        <v>0</v>
      </c>
      <c r="AJ300" s="235">
        <v>0</v>
      </c>
      <c r="AK300" s="235">
        <v>0</v>
      </c>
      <c r="AL300" s="235">
        <v>0</v>
      </c>
      <c r="AM300" s="235">
        <v>0</v>
      </c>
      <c r="AN300" s="235">
        <v>0</v>
      </c>
      <c r="AO300" s="235">
        <v>0</v>
      </c>
      <c r="AP300" s="235">
        <v>0</v>
      </c>
    </row>
    <row r="301" spans="7:89" ht="14.25" customHeight="1" x14ac:dyDescent="0.6">
      <c r="G301" s="145"/>
      <c r="H301" s="391"/>
      <c r="J301" s="352"/>
      <c r="K301" s="142" t="s">
        <v>1044</v>
      </c>
      <c r="L301" s="192" t="s">
        <v>962</v>
      </c>
      <c r="M301" s="233">
        <v>0</v>
      </c>
      <c r="N301" s="233">
        <v>0</v>
      </c>
      <c r="O301" s="233">
        <v>0</v>
      </c>
      <c r="P301" s="233">
        <v>0</v>
      </c>
      <c r="Q301" s="233">
        <v>0</v>
      </c>
      <c r="R301" s="233">
        <v>0</v>
      </c>
      <c r="S301" s="233">
        <v>0</v>
      </c>
      <c r="T301" s="233">
        <v>0</v>
      </c>
      <c r="U301" s="233">
        <v>0</v>
      </c>
      <c r="V301" s="233">
        <v>0</v>
      </c>
      <c r="W301" s="233">
        <v>0</v>
      </c>
      <c r="X301" s="233">
        <v>0</v>
      </c>
      <c r="Y301" s="233">
        <v>0</v>
      </c>
      <c r="Z301" s="233">
        <v>0</v>
      </c>
      <c r="AA301" s="233">
        <v>0</v>
      </c>
      <c r="AB301" s="233">
        <v>0</v>
      </c>
      <c r="AC301" s="233">
        <v>0</v>
      </c>
      <c r="AD301" s="233">
        <v>0</v>
      </c>
      <c r="AE301" s="233">
        <v>0</v>
      </c>
      <c r="AF301" s="233">
        <v>0</v>
      </c>
      <c r="AG301" s="233">
        <v>0</v>
      </c>
      <c r="AH301" s="233">
        <v>0</v>
      </c>
      <c r="AI301" s="233">
        <v>0</v>
      </c>
      <c r="AJ301" s="233">
        <v>0</v>
      </c>
      <c r="AK301" s="233">
        <v>0</v>
      </c>
      <c r="AL301" s="233">
        <v>0</v>
      </c>
      <c r="AM301" s="233">
        <v>0</v>
      </c>
      <c r="AN301" s="233">
        <v>0</v>
      </c>
      <c r="AO301" s="233">
        <v>0</v>
      </c>
      <c r="AP301" s="233">
        <v>0</v>
      </c>
    </row>
    <row r="302" spans="7:89" ht="14.25" customHeight="1" thickBot="1" x14ac:dyDescent="0.75">
      <c r="G302" s="145"/>
      <c r="H302" s="391"/>
      <c r="J302" s="352"/>
      <c r="K302" s="203" t="s">
        <v>1044</v>
      </c>
      <c r="L302" s="203" t="s">
        <v>963</v>
      </c>
      <c r="M302" s="236">
        <v>0</v>
      </c>
      <c r="N302" s="236">
        <v>0</v>
      </c>
      <c r="O302" s="236">
        <v>0</v>
      </c>
      <c r="P302" s="236">
        <v>0</v>
      </c>
      <c r="Q302" s="236">
        <v>0</v>
      </c>
      <c r="R302" s="236">
        <v>0</v>
      </c>
      <c r="S302" s="236">
        <v>0</v>
      </c>
      <c r="T302" s="236">
        <v>0</v>
      </c>
      <c r="U302" s="236">
        <v>0</v>
      </c>
      <c r="V302" s="236">
        <v>0</v>
      </c>
      <c r="W302" s="236">
        <v>0</v>
      </c>
      <c r="X302" s="236">
        <v>0</v>
      </c>
      <c r="Y302" s="236">
        <v>0</v>
      </c>
      <c r="Z302" s="236">
        <v>0</v>
      </c>
      <c r="AA302" s="236">
        <v>0</v>
      </c>
      <c r="AB302" s="236">
        <v>0</v>
      </c>
      <c r="AC302" s="236">
        <v>0</v>
      </c>
      <c r="AD302" s="236">
        <v>0</v>
      </c>
      <c r="AE302" s="236">
        <v>0</v>
      </c>
      <c r="AF302" s="236">
        <v>0</v>
      </c>
      <c r="AG302" s="236">
        <v>0</v>
      </c>
      <c r="AH302" s="236">
        <v>0</v>
      </c>
      <c r="AI302" s="236">
        <v>0</v>
      </c>
      <c r="AJ302" s="236">
        <v>0</v>
      </c>
      <c r="AK302" s="236">
        <v>0</v>
      </c>
      <c r="AL302" s="236">
        <v>0</v>
      </c>
      <c r="AM302" s="236">
        <v>0</v>
      </c>
      <c r="AN302" s="236">
        <v>0</v>
      </c>
      <c r="AO302" s="236">
        <v>0</v>
      </c>
      <c r="AP302" s="236">
        <v>0</v>
      </c>
    </row>
    <row r="303" spans="7:89" ht="14.25" customHeight="1" thickTop="1" x14ac:dyDescent="0.6">
      <c r="G303" s="145"/>
      <c r="H303" s="391"/>
      <c r="J303" s="352"/>
      <c r="K303" s="201" t="s">
        <v>1045</v>
      </c>
      <c r="L303" s="201" t="s">
        <v>961</v>
      </c>
      <c r="M303" s="235">
        <v>0</v>
      </c>
      <c r="N303" s="235">
        <v>0</v>
      </c>
      <c r="O303" s="235">
        <v>0</v>
      </c>
      <c r="P303" s="235">
        <v>0</v>
      </c>
      <c r="Q303" s="235">
        <v>0</v>
      </c>
      <c r="R303" s="235">
        <v>0</v>
      </c>
      <c r="S303" s="235">
        <v>0</v>
      </c>
      <c r="T303" s="235">
        <v>0</v>
      </c>
      <c r="U303" s="235">
        <v>0</v>
      </c>
      <c r="V303" s="235">
        <v>0</v>
      </c>
      <c r="W303" s="235">
        <v>0</v>
      </c>
      <c r="X303" s="235">
        <v>0</v>
      </c>
      <c r="Y303" s="235">
        <v>0</v>
      </c>
      <c r="Z303" s="235">
        <v>0</v>
      </c>
      <c r="AA303" s="235">
        <v>0</v>
      </c>
      <c r="AB303" s="235">
        <v>0</v>
      </c>
      <c r="AC303" s="235">
        <v>0</v>
      </c>
      <c r="AD303" s="235">
        <v>0</v>
      </c>
      <c r="AE303" s="235">
        <v>0</v>
      </c>
      <c r="AF303" s="235">
        <v>0</v>
      </c>
      <c r="AG303" s="235">
        <v>0</v>
      </c>
      <c r="AH303" s="235">
        <v>0</v>
      </c>
      <c r="AI303" s="235">
        <v>0</v>
      </c>
      <c r="AJ303" s="235">
        <v>0</v>
      </c>
      <c r="AK303" s="235">
        <v>0</v>
      </c>
      <c r="AL303" s="235">
        <v>0</v>
      </c>
      <c r="AM303" s="235">
        <v>0</v>
      </c>
      <c r="AN303" s="235">
        <v>0</v>
      </c>
      <c r="AO303" s="235">
        <v>0</v>
      </c>
      <c r="AP303" s="235">
        <v>0</v>
      </c>
    </row>
    <row r="304" spans="7:89" ht="14.25" customHeight="1" x14ac:dyDescent="0.6">
      <c r="G304" s="145"/>
      <c r="H304" s="391"/>
      <c r="J304" s="352"/>
      <c r="K304" s="142" t="s">
        <v>1045</v>
      </c>
      <c r="L304" s="192" t="s">
        <v>962</v>
      </c>
      <c r="M304" s="233">
        <v>0</v>
      </c>
      <c r="N304" s="233">
        <v>0</v>
      </c>
      <c r="O304" s="233">
        <v>0</v>
      </c>
      <c r="P304" s="233">
        <v>0</v>
      </c>
      <c r="Q304" s="233">
        <v>0</v>
      </c>
      <c r="R304" s="233">
        <v>0</v>
      </c>
      <c r="S304" s="233">
        <v>0</v>
      </c>
      <c r="T304" s="233">
        <v>0</v>
      </c>
      <c r="U304" s="233">
        <v>0</v>
      </c>
      <c r="V304" s="233">
        <v>0</v>
      </c>
      <c r="W304" s="233">
        <v>0</v>
      </c>
      <c r="X304" s="233">
        <v>0</v>
      </c>
      <c r="Y304" s="233">
        <v>0</v>
      </c>
      <c r="Z304" s="233">
        <v>0</v>
      </c>
      <c r="AA304" s="233">
        <v>0</v>
      </c>
      <c r="AB304" s="233">
        <v>0</v>
      </c>
      <c r="AC304" s="233">
        <v>0</v>
      </c>
      <c r="AD304" s="233">
        <v>0</v>
      </c>
      <c r="AE304" s="233">
        <v>0</v>
      </c>
      <c r="AF304" s="233">
        <v>0</v>
      </c>
      <c r="AG304" s="233">
        <v>0</v>
      </c>
      <c r="AH304" s="233">
        <v>0</v>
      </c>
      <c r="AI304" s="233">
        <v>0</v>
      </c>
      <c r="AJ304" s="233">
        <v>0</v>
      </c>
      <c r="AK304" s="233">
        <v>0</v>
      </c>
      <c r="AL304" s="233">
        <v>0</v>
      </c>
      <c r="AM304" s="233">
        <v>0</v>
      </c>
      <c r="AN304" s="233">
        <v>0</v>
      </c>
      <c r="AO304" s="233">
        <v>0</v>
      </c>
      <c r="AP304" s="233">
        <v>0</v>
      </c>
    </row>
    <row r="305" spans="7:42" ht="14.25" customHeight="1" thickBot="1" x14ac:dyDescent="0.75">
      <c r="G305" s="145"/>
      <c r="H305" s="391"/>
      <c r="J305" s="352"/>
      <c r="K305" s="203" t="s">
        <v>1045</v>
      </c>
      <c r="L305" s="203" t="s">
        <v>963</v>
      </c>
      <c r="M305" s="236">
        <v>0</v>
      </c>
      <c r="N305" s="236">
        <v>0</v>
      </c>
      <c r="O305" s="236">
        <v>0</v>
      </c>
      <c r="P305" s="236">
        <v>0</v>
      </c>
      <c r="Q305" s="236">
        <v>0</v>
      </c>
      <c r="R305" s="236">
        <v>0</v>
      </c>
      <c r="S305" s="236">
        <v>0</v>
      </c>
      <c r="T305" s="236">
        <v>0</v>
      </c>
      <c r="U305" s="236">
        <v>0</v>
      </c>
      <c r="V305" s="236">
        <v>0</v>
      </c>
      <c r="W305" s="236">
        <v>0</v>
      </c>
      <c r="X305" s="236">
        <v>0</v>
      </c>
      <c r="Y305" s="236">
        <v>0</v>
      </c>
      <c r="Z305" s="236">
        <v>0</v>
      </c>
      <c r="AA305" s="236">
        <v>0</v>
      </c>
      <c r="AB305" s="236">
        <v>0</v>
      </c>
      <c r="AC305" s="236">
        <v>0</v>
      </c>
      <c r="AD305" s="236">
        <v>0</v>
      </c>
      <c r="AE305" s="236">
        <v>0</v>
      </c>
      <c r="AF305" s="236">
        <v>0</v>
      </c>
      <c r="AG305" s="236">
        <v>0</v>
      </c>
      <c r="AH305" s="236">
        <v>0</v>
      </c>
      <c r="AI305" s="236">
        <v>0</v>
      </c>
      <c r="AJ305" s="236">
        <v>0</v>
      </c>
      <c r="AK305" s="236">
        <v>0</v>
      </c>
      <c r="AL305" s="236">
        <v>0</v>
      </c>
      <c r="AM305" s="236">
        <v>0</v>
      </c>
      <c r="AN305" s="236">
        <v>0</v>
      </c>
      <c r="AO305" s="236">
        <v>0</v>
      </c>
      <c r="AP305" s="236">
        <v>0</v>
      </c>
    </row>
    <row r="306" spans="7:42" ht="14.25" customHeight="1" thickTop="1" x14ac:dyDescent="0.6">
      <c r="G306" s="145"/>
      <c r="H306" s="391"/>
      <c r="J306" s="352"/>
      <c r="K306" s="201" t="s">
        <v>1046</v>
      </c>
      <c r="L306" s="201" t="s">
        <v>961</v>
      </c>
      <c r="M306" s="235">
        <v>0</v>
      </c>
      <c r="N306" s="235">
        <v>0</v>
      </c>
      <c r="O306" s="235">
        <v>0</v>
      </c>
      <c r="P306" s="235">
        <v>0</v>
      </c>
      <c r="Q306" s="235">
        <v>0</v>
      </c>
      <c r="R306" s="235">
        <v>0</v>
      </c>
      <c r="S306" s="235">
        <v>0</v>
      </c>
      <c r="T306" s="235">
        <v>0</v>
      </c>
      <c r="U306" s="235">
        <v>0</v>
      </c>
      <c r="V306" s="235">
        <v>0</v>
      </c>
      <c r="W306" s="235">
        <v>0</v>
      </c>
      <c r="X306" s="235">
        <v>0</v>
      </c>
      <c r="Y306" s="235">
        <v>0</v>
      </c>
      <c r="Z306" s="235">
        <v>0</v>
      </c>
      <c r="AA306" s="235">
        <v>0</v>
      </c>
      <c r="AB306" s="235">
        <v>0</v>
      </c>
      <c r="AC306" s="235">
        <v>0</v>
      </c>
      <c r="AD306" s="235">
        <v>0</v>
      </c>
      <c r="AE306" s="235">
        <v>0</v>
      </c>
      <c r="AF306" s="235">
        <v>0</v>
      </c>
      <c r="AG306" s="235">
        <v>0</v>
      </c>
      <c r="AH306" s="235">
        <v>0</v>
      </c>
      <c r="AI306" s="235">
        <v>0</v>
      </c>
      <c r="AJ306" s="235">
        <v>0</v>
      </c>
      <c r="AK306" s="235">
        <v>0</v>
      </c>
      <c r="AL306" s="235">
        <v>0</v>
      </c>
      <c r="AM306" s="235">
        <v>0</v>
      </c>
      <c r="AN306" s="235">
        <v>0</v>
      </c>
      <c r="AO306" s="235">
        <v>0</v>
      </c>
      <c r="AP306" s="235">
        <v>0</v>
      </c>
    </row>
    <row r="307" spans="7:42" ht="14.25" customHeight="1" x14ac:dyDescent="0.6">
      <c r="G307" s="145"/>
      <c r="H307" s="391"/>
      <c r="J307" s="352"/>
      <c r="K307" s="142" t="s">
        <v>1046</v>
      </c>
      <c r="L307" s="192" t="s">
        <v>962</v>
      </c>
      <c r="M307" s="233">
        <v>0</v>
      </c>
      <c r="N307" s="233">
        <v>0</v>
      </c>
      <c r="O307" s="233">
        <v>0</v>
      </c>
      <c r="P307" s="233">
        <v>0</v>
      </c>
      <c r="Q307" s="233">
        <v>0</v>
      </c>
      <c r="R307" s="233">
        <v>0</v>
      </c>
      <c r="S307" s="233">
        <v>0</v>
      </c>
      <c r="T307" s="233">
        <v>0</v>
      </c>
      <c r="U307" s="233">
        <v>0</v>
      </c>
      <c r="V307" s="233">
        <v>0</v>
      </c>
      <c r="W307" s="233">
        <v>0</v>
      </c>
      <c r="X307" s="233">
        <v>0</v>
      </c>
      <c r="Y307" s="233">
        <v>0</v>
      </c>
      <c r="Z307" s="233">
        <v>0</v>
      </c>
      <c r="AA307" s="233">
        <v>0</v>
      </c>
      <c r="AB307" s="233">
        <v>0</v>
      </c>
      <c r="AC307" s="233">
        <v>0</v>
      </c>
      <c r="AD307" s="233">
        <v>0</v>
      </c>
      <c r="AE307" s="233">
        <v>0</v>
      </c>
      <c r="AF307" s="233">
        <v>0</v>
      </c>
      <c r="AG307" s="233">
        <v>0</v>
      </c>
      <c r="AH307" s="233">
        <v>0</v>
      </c>
      <c r="AI307" s="233">
        <v>0</v>
      </c>
      <c r="AJ307" s="233">
        <v>0</v>
      </c>
      <c r="AK307" s="233">
        <v>0</v>
      </c>
      <c r="AL307" s="233">
        <v>0</v>
      </c>
      <c r="AM307" s="233">
        <v>0</v>
      </c>
      <c r="AN307" s="233">
        <v>0</v>
      </c>
      <c r="AO307" s="233">
        <v>0</v>
      </c>
      <c r="AP307" s="233">
        <v>0</v>
      </c>
    </row>
    <row r="308" spans="7:42" ht="14.25" customHeight="1" x14ac:dyDescent="0.6">
      <c r="G308" s="145"/>
      <c r="H308" s="391"/>
      <c r="J308" s="385"/>
      <c r="K308" s="203" t="s">
        <v>1046</v>
      </c>
      <c r="L308" s="203" t="s">
        <v>963</v>
      </c>
      <c r="M308" s="236">
        <v>0</v>
      </c>
      <c r="N308" s="236">
        <v>0</v>
      </c>
      <c r="O308" s="236">
        <v>0</v>
      </c>
      <c r="P308" s="236">
        <v>0</v>
      </c>
      <c r="Q308" s="236">
        <v>0</v>
      </c>
      <c r="R308" s="236">
        <v>0</v>
      </c>
      <c r="S308" s="236">
        <v>0</v>
      </c>
      <c r="T308" s="236">
        <v>0</v>
      </c>
      <c r="U308" s="236">
        <v>0</v>
      </c>
      <c r="V308" s="236">
        <v>0</v>
      </c>
      <c r="W308" s="236">
        <v>0</v>
      </c>
      <c r="X308" s="236">
        <v>0</v>
      </c>
      <c r="Y308" s="236">
        <v>0</v>
      </c>
      <c r="Z308" s="236">
        <v>0</v>
      </c>
      <c r="AA308" s="236">
        <v>0</v>
      </c>
      <c r="AB308" s="236">
        <v>0</v>
      </c>
      <c r="AC308" s="236">
        <v>0</v>
      </c>
      <c r="AD308" s="236">
        <v>0</v>
      </c>
      <c r="AE308" s="236">
        <v>0</v>
      </c>
      <c r="AF308" s="236">
        <v>0</v>
      </c>
      <c r="AG308" s="236">
        <v>0</v>
      </c>
      <c r="AH308" s="236">
        <v>0</v>
      </c>
      <c r="AI308" s="236">
        <v>0</v>
      </c>
      <c r="AJ308" s="236">
        <v>0</v>
      </c>
      <c r="AK308" s="236">
        <v>0</v>
      </c>
      <c r="AL308" s="236">
        <v>0</v>
      </c>
      <c r="AM308" s="236">
        <v>0</v>
      </c>
      <c r="AN308" s="236">
        <v>0</v>
      </c>
      <c r="AO308" s="236">
        <v>0</v>
      </c>
      <c r="AP308" s="236">
        <v>0</v>
      </c>
    </row>
    <row r="309" spans="7:42" ht="15.75" customHeight="1" thickBot="1" x14ac:dyDescent="0.75">
      <c r="G309" s="145"/>
      <c r="H309" s="237"/>
      <c r="I309" s="237"/>
      <c r="J309" s="237"/>
      <c r="K309" s="237"/>
      <c r="L309" s="237"/>
      <c r="M309" s="237"/>
      <c r="N309" s="237"/>
      <c r="O309" s="237"/>
      <c r="P309" s="237"/>
      <c r="Q309" s="237"/>
      <c r="R309" s="237"/>
      <c r="S309" s="237"/>
      <c r="T309" s="237"/>
      <c r="U309" s="237"/>
      <c r="V309" s="237"/>
      <c r="W309" s="237"/>
      <c r="X309" s="237"/>
      <c r="Y309" s="237"/>
      <c r="Z309" s="237"/>
      <c r="AA309" s="237"/>
      <c r="AB309" s="237"/>
      <c r="AC309" s="237"/>
      <c r="AD309" s="237"/>
      <c r="AE309" s="237"/>
      <c r="AF309" s="237"/>
      <c r="AG309" s="237"/>
      <c r="AH309" s="237"/>
      <c r="AI309" s="237"/>
      <c r="AJ309" s="237"/>
      <c r="AK309" s="237"/>
      <c r="AL309" s="237"/>
      <c r="AM309" s="237"/>
      <c r="AN309" s="237"/>
      <c r="AO309" s="237"/>
      <c r="AP309" s="237"/>
    </row>
    <row r="310" spans="7:42" ht="14.25" customHeight="1" x14ac:dyDescent="0.6">
      <c r="G310" s="145"/>
      <c r="H310" s="238"/>
      <c r="I310" s="238"/>
      <c r="J310" s="238"/>
      <c r="K310" s="238"/>
      <c r="L310" s="238"/>
      <c r="M310" s="238"/>
      <c r="N310" s="238"/>
      <c r="O310" s="238"/>
      <c r="P310" s="238"/>
      <c r="Q310" s="238"/>
      <c r="R310" s="238"/>
      <c r="S310" s="238"/>
      <c r="T310" s="238"/>
      <c r="U310" s="238"/>
      <c r="V310" s="238"/>
      <c r="W310" s="238"/>
      <c r="X310" s="238"/>
      <c r="Y310" s="238"/>
      <c r="Z310" s="238"/>
      <c r="AA310" s="238"/>
      <c r="AB310" s="238"/>
      <c r="AC310" s="238"/>
      <c r="AD310" s="238"/>
      <c r="AE310" s="238"/>
      <c r="AF310" s="238"/>
      <c r="AG310" s="238"/>
      <c r="AH310" s="238"/>
      <c r="AI310" s="238"/>
      <c r="AJ310" s="238"/>
      <c r="AK310" s="238"/>
      <c r="AL310" s="238"/>
      <c r="AM310" s="238"/>
      <c r="AN310" s="238"/>
      <c r="AO310" s="238"/>
      <c r="AP310" s="238"/>
    </row>
    <row r="311" spans="7:42" ht="14.25" customHeight="1" thickBot="1" x14ac:dyDescent="0.75">
      <c r="G311" s="145"/>
      <c r="H311" s="237"/>
      <c r="I311" s="237"/>
      <c r="J311" s="237"/>
      <c r="K311" s="237"/>
      <c r="L311" s="237"/>
      <c r="M311" s="237"/>
      <c r="N311" s="237"/>
      <c r="O311" s="237"/>
      <c r="P311" s="237"/>
      <c r="Q311" s="237"/>
      <c r="R311" s="237"/>
      <c r="S311" s="237"/>
      <c r="T311" s="237"/>
      <c r="U311" s="237"/>
      <c r="V311" s="237"/>
      <c r="W311" s="237"/>
      <c r="X311" s="237"/>
      <c r="Y311" s="237"/>
      <c r="Z311" s="237"/>
      <c r="AA311" s="237"/>
      <c r="AB311" s="237"/>
      <c r="AC311" s="237"/>
      <c r="AD311" s="237"/>
      <c r="AE311" s="237"/>
      <c r="AF311" s="237"/>
      <c r="AG311" s="237"/>
      <c r="AH311" s="237"/>
      <c r="AI311" s="237"/>
      <c r="AJ311" s="237"/>
      <c r="AK311" s="237"/>
      <c r="AL311" s="237"/>
      <c r="AM311" s="237"/>
      <c r="AN311" s="237"/>
      <c r="AO311" s="237"/>
      <c r="AP311" s="237"/>
    </row>
    <row r="312" spans="7:42" ht="14.25" customHeight="1" x14ac:dyDescent="0.6">
      <c r="G312" s="145"/>
      <c r="H312" s="238"/>
      <c r="I312" s="238"/>
      <c r="J312" s="238"/>
      <c r="K312" s="238"/>
      <c r="L312" s="238"/>
      <c r="M312" s="238"/>
      <c r="N312" s="238"/>
      <c r="O312" s="238"/>
      <c r="P312" s="238"/>
      <c r="Q312" s="238"/>
      <c r="R312" s="238"/>
      <c r="S312" s="238"/>
      <c r="T312" s="238"/>
      <c r="U312" s="238"/>
      <c r="V312" s="238"/>
      <c r="W312" s="238"/>
      <c r="X312" s="238"/>
      <c r="Y312" s="238"/>
      <c r="Z312" s="238"/>
      <c r="AA312" s="238"/>
      <c r="AB312" s="238"/>
      <c r="AC312" s="238"/>
      <c r="AD312" s="238"/>
      <c r="AE312" s="238"/>
      <c r="AF312" s="238"/>
      <c r="AG312" s="238"/>
      <c r="AH312" s="238"/>
      <c r="AI312" s="238"/>
      <c r="AJ312" s="238"/>
      <c r="AK312" s="238"/>
      <c r="AL312" s="238"/>
      <c r="AM312" s="238"/>
      <c r="AN312" s="238"/>
      <c r="AO312" s="238"/>
      <c r="AP312" s="238"/>
    </row>
    <row r="313" spans="7:42" ht="14.25" customHeight="1" x14ac:dyDescent="0.6">
      <c r="G313" s="145"/>
      <c r="M313" s="129">
        <v>2021</v>
      </c>
      <c r="N313" s="129">
        <v>2022</v>
      </c>
      <c r="O313" s="129">
        <v>2023</v>
      </c>
      <c r="P313" s="129">
        <v>2024</v>
      </c>
      <c r="Q313" s="129">
        <v>2025</v>
      </c>
      <c r="R313" s="129">
        <v>2026</v>
      </c>
      <c r="S313" s="129">
        <v>2027</v>
      </c>
      <c r="T313" s="129">
        <v>2028</v>
      </c>
      <c r="U313" s="129">
        <v>2029</v>
      </c>
      <c r="V313" s="129">
        <v>2030</v>
      </c>
      <c r="W313" s="129">
        <v>2031</v>
      </c>
      <c r="X313" s="129">
        <v>2032</v>
      </c>
      <c r="Y313" s="129">
        <v>2033</v>
      </c>
      <c r="Z313" s="129">
        <v>2034</v>
      </c>
      <c r="AA313" s="129">
        <v>2035</v>
      </c>
      <c r="AB313" s="129">
        <v>2036</v>
      </c>
      <c r="AC313" s="129">
        <v>2037</v>
      </c>
      <c r="AD313" s="129">
        <v>2038</v>
      </c>
      <c r="AE313" s="129">
        <v>2039</v>
      </c>
      <c r="AF313" s="129">
        <v>2040</v>
      </c>
      <c r="AG313" s="129">
        <v>2041</v>
      </c>
      <c r="AH313" s="129">
        <v>2042</v>
      </c>
      <c r="AI313" s="129">
        <v>2043</v>
      </c>
      <c r="AJ313" s="129">
        <v>2044</v>
      </c>
      <c r="AK313" s="129">
        <v>2045</v>
      </c>
      <c r="AL313" s="129">
        <v>2046</v>
      </c>
      <c r="AM313" s="129">
        <v>2047</v>
      </c>
      <c r="AN313" s="129">
        <v>2048</v>
      </c>
      <c r="AO313" s="129">
        <v>2049</v>
      </c>
      <c r="AP313" s="129">
        <v>2050</v>
      </c>
    </row>
    <row r="314" spans="7:42" ht="14.25" customHeight="1" x14ac:dyDescent="0.6">
      <c r="G314" s="145"/>
      <c r="H314" s="384" t="s">
        <v>984</v>
      </c>
      <c r="J314" s="351" t="s">
        <v>985</v>
      </c>
      <c r="K314" s="201" t="s">
        <v>1036</v>
      </c>
      <c r="L314" s="201" t="s">
        <v>961</v>
      </c>
      <c r="M314" s="232">
        <v>0</v>
      </c>
      <c r="N314" s="232">
        <v>0</v>
      </c>
      <c r="O314" s="232">
        <v>0</v>
      </c>
      <c r="P314" s="232">
        <v>0</v>
      </c>
      <c r="Q314" s="232">
        <v>0</v>
      </c>
      <c r="R314" s="232">
        <v>0</v>
      </c>
      <c r="S314" s="232">
        <v>0</v>
      </c>
      <c r="T314" s="232">
        <v>0</v>
      </c>
      <c r="U314" s="232">
        <v>0</v>
      </c>
      <c r="V314" s="232">
        <v>0</v>
      </c>
      <c r="W314" s="232">
        <v>0</v>
      </c>
      <c r="X314" s="232">
        <v>0</v>
      </c>
      <c r="Y314" s="232">
        <v>0</v>
      </c>
      <c r="Z314" s="232">
        <v>0</v>
      </c>
      <c r="AA314" s="232">
        <v>0</v>
      </c>
      <c r="AB314" s="232">
        <v>0</v>
      </c>
      <c r="AC314" s="232">
        <v>0</v>
      </c>
      <c r="AD314" s="232">
        <v>0</v>
      </c>
      <c r="AE314" s="232">
        <v>0</v>
      </c>
      <c r="AF314" s="232">
        <v>0</v>
      </c>
      <c r="AG314" s="232">
        <v>0</v>
      </c>
      <c r="AH314" s="232">
        <v>0</v>
      </c>
      <c r="AI314" s="232">
        <v>0</v>
      </c>
      <c r="AJ314" s="232">
        <v>0</v>
      </c>
      <c r="AK314" s="232">
        <v>0</v>
      </c>
      <c r="AL314" s="232">
        <v>0</v>
      </c>
      <c r="AM314" s="232">
        <v>0</v>
      </c>
      <c r="AN314" s="232">
        <v>0</v>
      </c>
      <c r="AO314" s="232">
        <v>0</v>
      </c>
      <c r="AP314" s="232">
        <v>0</v>
      </c>
    </row>
    <row r="315" spans="7:42" ht="14.25" customHeight="1" x14ac:dyDescent="0.6">
      <c r="G315" s="145"/>
      <c r="H315" s="384"/>
      <c r="J315" s="352"/>
      <c r="K315" s="142" t="s">
        <v>1036</v>
      </c>
      <c r="L315" s="192" t="s">
        <v>962</v>
      </c>
      <c r="M315" s="233">
        <v>0</v>
      </c>
      <c r="N315" s="233">
        <v>0</v>
      </c>
      <c r="O315" s="233">
        <v>0</v>
      </c>
      <c r="P315" s="233">
        <v>0</v>
      </c>
      <c r="Q315" s="233">
        <v>0</v>
      </c>
      <c r="R315" s="233">
        <v>0</v>
      </c>
      <c r="S315" s="233">
        <v>0</v>
      </c>
      <c r="T315" s="233">
        <v>0</v>
      </c>
      <c r="U315" s="233">
        <v>0</v>
      </c>
      <c r="V315" s="233">
        <v>0</v>
      </c>
      <c r="W315" s="233">
        <v>0</v>
      </c>
      <c r="X315" s="233">
        <v>0</v>
      </c>
      <c r="Y315" s="233">
        <v>0</v>
      </c>
      <c r="Z315" s="233">
        <v>0</v>
      </c>
      <c r="AA315" s="233">
        <v>0</v>
      </c>
      <c r="AB315" s="233">
        <v>0</v>
      </c>
      <c r="AC315" s="233">
        <v>0</v>
      </c>
      <c r="AD315" s="233">
        <v>0</v>
      </c>
      <c r="AE315" s="233">
        <v>0</v>
      </c>
      <c r="AF315" s="233">
        <v>0</v>
      </c>
      <c r="AG315" s="233">
        <v>0</v>
      </c>
      <c r="AH315" s="233">
        <v>0</v>
      </c>
      <c r="AI315" s="233">
        <v>0</v>
      </c>
      <c r="AJ315" s="233">
        <v>0</v>
      </c>
      <c r="AK315" s="233">
        <v>0</v>
      </c>
      <c r="AL315" s="233">
        <v>0</v>
      </c>
      <c r="AM315" s="233">
        <v>0</v>
      </c>
      <c r="AN315" s="233">
        <v>0</v>
      </c>
      <c r="AO315" s="233">
        <v>0</v>
      </c>
      <c r="AP315" s="233">
        <v>0</v>
      </c>
    </row>
    <row r="316" spans="7:42" ht="14.25" customHeight="1" thickBot="1" x14ac:dyDescent="0.75">
      <c r="G316" s="145"/>
      <c r="H316" s="384"/>
      <c r="J316" s="352"/>
      <c r="K316" s="203" t="s">
        <v>1036</v>
      </c>
      <c r="L316" s="203" t="s">
        <v>963</v>
      </c>
      <c r="M316" s="234">
        <v>0</v>
      </c>
      <c r="N316" s="234">
        <v>0</v>
      </c>
      <c r="O316" s="234">
        <v>0</v>
      </c>
      <c r="P316" s="234">
        <v>0</v>
      </c>
      <c r="Q316" s="234">
        <v>0</v>
      </c>
      <c r="R316" s="234">
        <v>0</v>
      </c>
      <c r="S316" s="234">
        <v>0</v>
      </c>
      <c r="T316" s="234">
        <v>0</v>
      </c>
      <c r="U316" s="234">
        <v>0</v>
      </c>
      <c r="V316" s="234">
        <v>0</v>
      </c>
      <c r="W316" s="234">
        <v>0</v>
      </c>
      <c r="X316" s="234">
        <v>0</v>
      </c>
      <c r="Y316" s="234">
        <v>0</v>
      </c>
      <c r="Z316" s="234">
        <v>0</v>
      </c>
      <c r="AA316" s="234">
        <v>0</v>
      </c>
      <c r="AB316" s="234">
        <v>0</v>
      </c>
      <c r="AC316" s="234">
        <v>0</v>
      </c>
      <c r="AD316" s="234">
        <v>0</v>
      </c>
      <c r="AE316" s="234">
        <v>0</v>
      </c>
      <c r="AF316" s="234">
        <v>0</v>
      </c>
      <c r="AG316" s="234">
        <v>0</v>
      </c>
      <c r="AH316" s="234">
        <v>0</v>
      </c>
      <c r="AI316" s="234">
        <v>0</v>
      </c>
      <c r="AJ316" s="234">
        <v>0</v>
      </c>
      <c r="AK316" s="234">
        <v>0</v>
      </c>
      <c r="AL316" s="234">
        <v>0</v>
      </c>
      <c r="AM316" s="234">
        <v>0</v>
      </c>
      <c r="AN316" s="234">
        <v>0</v>
      </c>
      <c r="AO316" s="234">
        <v>0</v>
      </c>
      <c r="AP316" s="234">
        <v>0</v>
      </c>
    </row>
    <row r="317" spans="7:42" ht="14.25" customHeight="1" thickTop="1" x14ac:dyDescent="0.6">
      <c r="G317" s="145"/>
      <c r="H317" s="384"/>
      <c r="J317" s="352"/>
      <c r="K317" s="201" t="s">
        <v>1038</v>
      </c>
      <c r="L317" s="201" t="s">
        <v>961</v>
      </c>
      <c r="M317" s="235">
        <v>0</v>
      </c>
      <c r="N317" s="235">
        <v>0</v>
      </c>
      <c r="O317" s="235">
        <v>0</v>
      </c>
      <c r="P317" s="235">
        <v>0</v>
      </c>
      <c r="Q317" s="235">
        <v>0</v>
      </c>
      <c r="R317" s="235">
        <v>0</v>
      </c>
      <c r="S317" s="235">
        <v>0</v>
      </c>
      <c r="T317" s="235">
        <v>0</v>
      </c>
      <c r="U317" s="235">
        <v>0</v>
      </c>
      <c r="V317" s="235">
        <v>0</v>
      </c>
      <c r="W317" s="235">
        <v>0</v>
      </c>
      <c r="X317" s="235">
        <v>0</v>
      </c>
      <c r="Y317" s="235">
        <v>0</v>
      </c>
      <c r="Z317" s="235">
        <v>0</v>
      </c>
      <c r="AA317" s="235">
        <v>0</v>
      </c>
      <c r="AB317" s="235">
        <v>0</v>
      </c>
      <c r="AC317" s="235">
        <v>0</v>
      </c>
      <c r="AD317" s="235">
        <v>0</v>
      </c>
      <c r="AE317" s="235">
        <v>0</v>
      </c>
      <c r="AF317" s="235">
        <v>0</v>
      </c>
      <c r="AG317" s="235">
        <v>0</v>
      </c>
      <c r="AH317" s="235">
        <v>0</v>
      </c>
      <c r="AI317" s="235">
        <v>0</v>
      </c>
      <c r="AJ317" s="235">
        <v>0</v>
      </c>
      <c r="AK317" s="235">
        <v>0</v>
      </c>
      <c r="AL317" s="235">
        <v>0</v>
      </c>
      <c r="AM317" s="235">
        <v>0</v>
      </c>
      <c r="AN317" s="235">
        <v>0</v>
      </c>
      <c r="AO317" s="235">
        <v>0</v>
      </c>
      <c r="AP317" s="235">
        <v>0</v>
      </c>
    </row>
    <row r="318" spans="7:42" ht="14.25" customHeight="1" x14ac:dyDescent="0.6">
      <c r="G318" s="145"/>
      <c r="H318" s="384"/>
      <c r="J318" s="352"/>
      <c r="K318" s="142" t="s">
        <v>1038</v>
      </c>
      <c r="L318" s="192" t="s">
        <v>962</v>
      </c>
      <c r="M318" s="233">
        <v>0</v>
      </c>
      <c r="N318" s="233">
        <v>0</v>
      </c>
      <c r="O318" s="233">
        <v>0</v>
      </c>
      <c r="P318" s="233">
        <v>0</v>
      </c>
      <c r="Q318" s="233">
        <v>0</v>
      </c>
      <c r="R318" s="233">
        <v>0</v>
      </c>
      <c r="S318" s="233">
        <v>0</v>
      </c>
      <c r="T318" s="233">
        <v>0</v>
      </c>
      <c r="U318" s="233">
        <v>0</v>
      </c>
      <c r="V318" s="233">
        <v>0</v>
      </c>
      <c r="W318" s="233">
        <v>0</v>
      </c>
      <c r="X318" s="233">
        <v>0</v>
      </c>
      <c r="Y318" s="233">
        <v>0</v>
      </c>
      <c r="Z318" s="233">
        <v>0</v>
      </c>
      <c r="AA318" s="233">
        <v>0</v>
      </c>
      <c r="AB318" s="233">
        <v>0</v>
      </c>
      <c r="AC318" s="233">
        <v>0</v>
      </c>
      <c r="AD318" s="233">
        <v>0</v>
      </c>
      <c r="AE318" s="233">
        <v>0</v>
      </c>
      <c r="AF318" s="233">
        <v>0</v>
      </c>
      <c r="AG318" s="233">
        <v>0</v>
      </c>
      <c r="AH318" s="233">
        <v>0</v>
      </c>
      <c r="AI318" s="233">
        <v>0</v>
      </c>
      <c r="AJ318" s="233">
        <v>0</v>
      </c>
      <c r="AK318" s="233">
        <v>0</v>
      </c>
      <c r="AL318" s="233">
        <v>0</v>
      </c>
      <c r="AM318" s="233">
        <v>0</v>
      </c>
      <c r="AN318" s="233">
        <v>0</v>
      </c>
      <c r="AO318" s="233">
        <v>0</v>
      </c>
      <c r="AP318" s="233">
        <v>0</v>
      </c>
    </row>
    <row r="319" spans="7:42" ht="14.25" customHeight="1" thickBot="1" x14ac:dyDescent="0.75">
      <c r="G319" s="145"/>
      <c r="H319" s="384"/>
      <c r="J319" s="352"/>
      <c r="K319" s="203" t="s">
        <v>1038</v>
      </c>
      <c r="L319" s="203" t="s">
        <v>963</v>
      </c>
      <c r="M319" s="234">
        <v>0</v>
      </c>
      <c r="N319" s="234">
        <v>0</v>
      </c>
      <c r="O319" s="234">
        <v>0</v>
      </c>
      <c r="P319" s="234">
        <v>0</v>
      </c>
      <c r="Q319" s="234">
        <v>0</v>
      </c>
      <c r="R319" s="234">
        <v>0</v>
      </c>
      <c r="S319" s="234">
        <v>0</v>
      </c>
      <c r="T319" s="234">
        <v>0</v>
      </c>
      <c r="U319" s="234">
        <v>0</v>
      </c>
      <c r="V319" s="234">
        <v>0</v>
      </c>
      <c r="W319" s="234">
        <v>0</v>
      </c>
      <c r="X319" s="234">
        <v>0</v>
      </c>
      <c r="Y319" s="234">
        <v>0</v>
      </c>
      <c r="Z319" s="234">
        <v>0</v>
      </c>
      <c r="AA319" s="234">
        <v>0</v>
      </c>
      <c r="AB319" s="234">
        <v>0</v>
      </c>
      <c r="AC319" s="234">
        <v>0</v>
      </c>
      <c r="AD319" s="234">
        <v>0</v>
      </c>
      <c r="AE319" s="234">
        <v>0</v>
      </c>
      <c r="AF319" s="234">
        <v>0</v>
      </c>
      <c r="AG319" s="234">
        <v>0</v>
      </c>
      <c r="AH319" s="234">
        <v>0</v>
      </c>
      <c r="AI319" s="234">
        <v>0</v>
      </c>
      <c r="AJ319" s="234">
        <v>0</v>
      </c>
      <c r="AK319" s="234">
        <v>0</v>
      </c>
      <c r="AL319" s="234">
        <v>0</v>
      </c>
      <c r="AM319" s="234">
        <v>0</v>
      </c>
      <c r="AN319" s="234">
        <v>0</v>
      </c>
      <c r="AO319" s="234">
        <v>0</v>
      </c>
      <c r="AP319" s="234">
        <v>0</v>
      </c>
    </row>
    <row r="320" spans="7:42" ht="14.25" customHeight="1" thickTop="1" x14ac:dyDescent="0.6">
      <c r="G320" s="145"/>
      <c r="H320" s="384"/>
      <c r="J320" s="352"/>
      <c r="K320" s="201" t="s">
        <v>1039</v>
      </c>
      <c r="L320" s="201" t="s">
        <v>961</v>
      </c>
      <c r="M320" s="235">
        <v>0</v>
      </c>
      <c r="N320" s="235">
        <v>0</v>
      </c>
      <c r="O320" s="235">
        <v>0</v>
      </c>
      <c r="P320" s="235">
        <v>0</v>
      </c>
      <c r="Q320" s="235">
        <v>0</v>
      </c>
      <c r="R320" s="235">
        <v>0</v>
      </c>
      <c r="S320" s="235">
        <v>0</v>
      </c>
      <c r="T320" s="235">
        <v>0</v>
      </c>
      <c r="U320" s="235">
        <v>0</v>
      </c>
      <c r="V320" s="235">
        <v>0</v>
      </c>
      <c r="W320" s="235">
        <v>0</v>
      </c>
      <c r="X320" s="235">
        <v>0</v>
      </c>
      <c r="Y320" s="235">
        <v>0</v>
      </c>
      <c r="Z320" s="235">
        <v>0</v>
      </c>
      <c r="AA320" s="235">
        <v>0</v>
      </c>
      <c r="AB320" s="235">
        <v>0</v>
      </c>
      <c r="AC320" s="235">
        <v>0</v>
      </c>
      <c r="AD320" s="235">
        <v>0</v>
      </c>
      <c r="AE320" s="235">
        <v>0</v>
      </c>
      <c r="AF320" s="235">
        <v>0</v>
      </c>
      <c r="AG320" s="235">
        <v>0</v>
      </c>
      <c r="AH320" s="235">
        <v>0</v>
      </c>
      <c r="AI320" s="235">
        <v>0</v>
      </c>
      <c r="AJ320" s="235">
        <v>0</v>
      </c>
      <c r="AK320" s="235">
        <v>0</v>
      </c>
      <c r="AL320" s="235">
        <v>0</v>
      </c>
      <c r="AM320" s="235">
        <v>0</v>
      </c>
      <c r="AN320" s="235">
        <v>0</v>
      </c>
      <c r="AO320" s="235">
        <v>0</v>
      </c>
      <c r="AP320" s="235">
        <v>0</v>
      </c>
    </row>
    <row r="321" spans="7:42" ht="14.25" customHeight="1" x14ac:dyDescent="0.6">
      <c r="G321" s="145"/>
      <c r="H321" s="384"/>
      <c r="J321" s="352"/>
      <c r="K321" s="142" t="s">
        <v>1039</v>
      </c>
      <c r="L321" s="192" t="s">
        <v>962</v>
      </c>
      <c r="M321" s="233">
        <v>0</v>
      </c>
      <c r="N321" s="233">
        <v>0</v>
      </c>
      <c r="O321" s="233">
        <v>0</v>
      </c>
      <c r="P321" s="233">
        <v>0</v>
      </c>
      <c r="Q321" s="233">
        <v>0</v>
      </c>
      <c r="R321" s="233">
        <v>0</v>
      </c>
      <c r="S321" s="233">
        <v>0</v>
      </c>
      <c r="T321" s="233">
        <v>0</v>
      </c>
      <c r="U321" s="233">
        <v>0</v>
      </c>
      <c r="V321" s="233">
        <v>0</v>
      </c>
      <c r="W321" s="233">
        <v>0</v>
      </c>
      <c r="X321" s="233">
        <v>0</v>
      </c>
      <c r="Y321" s="233">
        <v>0</v>
      </c>
      <c r="Z321" s="233">
        <v>0</v>
      </c>
      <c r="AA321" s="233">
        <v>0</v>
      </c>
      <c r="AB321" s="233">
        <v>0</v>
      </c>
      <c r="AC321" s="233">
        <v>0</v>
      </c>
      <c r="AD321" s="233">
        <v>0</v>
      </c>
      <c r="AE321" s="233">
        <v>0</v>
      </c>
      <c r="AF321" s="233">
        <v>0</v>
      </c>
      <c r="AG321" s="233">
        <v>0</v>
      </c>
      <c r="AH321" s="233">
        <v>0</v>
      </c>
      <c r="AI321" s="233">
        <v>0</v>
      </c>
      <c r="AJ321" s="233">
        <v>0</v>
      </c>
      <c r="AK321" s="233">
        <v>0</v>
      </c>
      <c r="AL321" s="233">
        <v>0</v>
      </c>
      <c r="AM321" s="233">
        <v>0</v>
      </c>
      <c r="AN321" s="233">
        <v>0</v>
      </c>
      <c r="AO321" s="233">
        <v>0</v>
      </c>
      <c r="AP321" s="233">
        <v>0</v>
      </c>
    </row>
    <row r="322" spans="7:42" ht="14.25" customHeight="1" thickBot="1" x14ac:dyDescent="0.75">
      <c r="G322" s="145"/>
      <c r="H322" s="384"/>
      <c r="J322" s="352"/>
      <c r="K322" s="203" t="s">
        <v>1039</v>
      </c>
      <c r="L322" s="203" t="s">
        <v>963</v>
      </c>
      <c r="M322" s="236">
        <v>0</v>
      </c>
      <c r="N322" s="236">
        <v>0</v>
      </c>
      <c r="O322" s="236">
        <v>0</v>
      </c>
      <c r="P322" s="236">
        <v>0</v>
      </c>
      <c r="Q322" s="236">
        <v>0</v>
      </c>
      <c r="R322" s="236">
        <v>0</v>
      </c>
      <c r="S322" s="236">
        <v>0</v>
      </c>
      <c r="T322" s="236">
        <v>0</v>
      </c>
      <c r="U322" s="236">
        <v>0</v>
      </c>
      <c r="V322" s="236">
        <v>0</v>
      </c>
      <c r="W322" s="236">
        <v>0</v>
      </c>
      <c r="X322" s="236">
        <v>0</v>
      </c>
      <c r="Y322" s="236">
        <v>0</v>
      </c>
      <c r="Z322" s="236">
        <v>0</v>
      </c>
      <c r="AA322" s="236">
        <v>0</v>
      </c>
      <c r="AB322" s="236">
        <v>0</v>
      </c>
      <c r="AC322" s="236">
        <v>0</v>
      </c>
      <c r="AD322" s="236">
        <v>0</v>
      </c>
      <c r="AE322" s="236">
        <v>0</v>
      </c>
      <c r="AF322" s="236">
        <v>0</v>
      </c>
      <c r="AG322" s="236">
        <v>0</v>
      </c>
      <c r="AH322" s="236">
        <v>0</v>
      </c>
      <c r="AI322" s="236">
        <v>0</v>
      </c>
      <c r="AJ322" s="236">
        <v>0</v>
      </c>
      <c r="AK322" s="236">
        <v>0</v>
      </c>
      <c r="AL322" s="236">
        <v>0</v>
      </c>
      <c r="AM322" s="236">
        <v>0</v>
      </c>
      <c r="AN322" s="236">
        <v>0</v>
      </c>
      <c r="AO322" s="236">
        <v>0</v>
      </c>
      <c r="AP322" s="236">
        <v>0</v>
      </c>
    </row>
    <row r="323" spans="7:42" ht="14.25" customHeight="1" thickTop="1" x14ac:dyDescent="0.6">
      <c r="G323" s="145"/>
      <c r="H323" s="384"/>
      <c r="J323" s="352"/>
      <c r="K323" s="201" t="s">
        <v>1040</v>
      </c>
      <c r="L323" s="201" t="s">
        <v>961</v>
      </c>
      <c r="M323" s="235">
        <v>0</v>
      </c>
      <c r="N323" s="235">
        <v>0</v>
      </c>
      <c r="O323" s="235">
        <v>0</v>
      </c>
      <c r="P323" s="235">
        <v>0</v>
      </c>
      <c r="Q323" s="235">
        <v>0</v>
      </c>
      <c r="R323" s="235">
        <v>0</v>
      </c>
      <c r="S323" s="235">
        <v>0</v>
      </c>
      <c r="T323" s="235">
        <v>0</v>
      </c>
      <c r="U323" s="235">
        <v>0</v>
      </c>
      <c r="V323" s="235">
        <v>0</v>
      </c>
      <c r="W323" s="235">
        <v>0</v>
      </c>
      <c r="X323" s="235">
        <v>0</v>
      </c>
      <c r="Y323" s="235">
        <v>0</v>
      </c>
      <c r="Z323" s="235">
        <v>0</v>
      </c>
      <c r="AA323" s="235">
        <v>0</v>
      </c>
      <c r="AB323" s="235">
        <v>0</v>
      </c>
      <c r="AC323" s="235">
        <v>0</v>
      </c>
      <c r="AD323" s="235">
        <v>0</v>
      </c>
      <c r="AE323" s="235">
        <v>0</v>
      </c>
      <c r="AF323" s="235">
        <v>0</v>
      </c>
      <c r="AG323" s="235">
        <v>0</v>
      </c>
      <c r="AH323" s="235">
        <v>0</v>
      </c>
      <c r="AI323" s="235">
        <v>0</v>
      </c>
      <c r="AJ323" s="235">
        <v>0</v>
      </c>
      <c r="AK323" s="235">
        <v>0</v>
      </c>
      <c r="AL323" s="235">
        <v>0</v>
      </c>
      <c r="AM323" s="235">
        <v>0</v>
      </c>
      <c r="AN323" s="235">
        <v>0</v>
      </c>
      <c r="AO323" s="235">
        <v>0</v>
      </c>
      <c r="AP323" s="235">
        <v>0</v>
      </c>
    </row>
    <row r="324" spans="7:42" ht="14.25" customHeight="1" x14ac:dyDescent="0.6">
      <c r="G324" s="145"/>
      <c r="H324" s="384"/>
      <c r="J324" s="352"/>
      <c r="K324" s="142" t="s">
        <v>1040</v>
      </c>
      <c r="L324" s="192" t="s">
        <v>962</v>
      </c>
      <c r="M324" s="233">
        <v>0</v>
      </c>
      <c r="N324" s="233">
        <v>0</v>
      </c>
      <c r="O324" s="233">
        <v>0</v>
      </c>
      <c r="P324" s="233">
        <v>0</v>
      </c>
      <c r="Q324" s="233">
        <v>0</v>
      </c>
      <c r="R324" s="233">
        <v>0</v>
      </c>
      <c r="S324" s="233">
        <v>0</v>
      </c>
      <c r="T324" s="233">
        <v>0</v>
      </c>
      <c r="U324" s="233">
        <v>0</v>
      </c>
      <c r="V324" s="233">
        <v>0</v>
      </c>
      <c r="W324" s="233">
        <v>0</v>
      </c>
      <c r="X324" s="233">
        <v>0</v>
      </c>
      <c r="Y324" s="233">
        <v>0</v>
      </c>
      <c r="Z324" s="233">
        <v>0</v>
      </c>
      <c r="AA324" s="233">
        <v>0</v>
      </c>
      <c r="AB324" s="233">
        <v>0</v>
      </c>
      <c r="AC324" s="233">
        <v>0</v>
      </c>
      <c r="AD324" s="233">
        <v>0</v>
      </c>
      <c r="AE324" s="233">
        <v>0</v>
      </c>
      <c r="AF324" s="233">
        <v>0</v>
      </c>
      <c r="AG324" s="233">
        <v>0</v>
      </c>
      <c r="AH324" s="233">
        <v>0</v>
      </c>
      <c r="AI324" s="233">
        <v>0</v>
      </c>
      <c r="AJ324" s="233">
        <v>0</v>
      </c>
      <c r="AK324" s="233">
        <v>0</v>
      </c>
      <c r="AL324" s="233">
        <v>0</v>
      </c>
      <c r="AM324" s="233">
        <v>0</v>
      </c>
      <c r="AN324" s="233">
        <v>0</v>
      </c>
      <c r="AO324" s="233">
        <v>0</v>
      </c>
      <c r="AP324" s="233">
        <v>0</v>
      </c>
    </row>
    <row r="325" spans="7:42" ht="14.25" customHeight="1" thickBot="1" x14ac:dyDescent="0.75">
      <c r="G325" s="145"/>
      <c r="H325" s="384"/>
      <c r="J325" s="352"/>
      <c r="K325" s="203" t="s">
        <v>1040</v>
      </c>
      <c r="L325" s="203" t="s">
        <v>963</v>
      </c>
      <c r="M325" s="236">
        <v>0</v>
      </c>
      <c r="N325" s="236">
        <v>0</v>
      </c>
      <c r="O325" s="236">
        <v>0</v>
      </c>
      <c r="P325" s="236">
        <v>0</v>
      </c>
      <c r="Q325" s="236">
        <v>0</v>
      </c>
      <c r="R325" s="236">
        <v>0</v>
      </c>
      <c r="S325" s="236">
        <v>0</v>
      </c>
      <c r="T325" s="236">
        <v>0</v>
      </c>
      <c r="U325" s="236">
        <v>0</v>
      </c>
      <c r="V325" s="236">
        <v>0</v>
      </c>
      <c r="W325" s="236">
        <v>0</v>
      </c>
      <c r="X325" s="236">
        <v>0</v>
      </c>
      <c r="Y325" s="236">
        <v>0</v>
      </c>
      <c r="Z325" s="236">
        <v>0</v>
      </c>
      <c r="AA325" s="236">
        <v>0</v>
      </c>
      <c r="AB325" s="236">
        <v>0</v>
      </c>
      <c r="AC325" s="236">
        <v>0</v>
      </c>
      <c r="AD325" s="236">
        <v>0</v>
      </c>
      <c r="AE325" s="236">
        <v>0</v>
      </c>
      <c r="AF325" s="236">
        <v>0</v>
      </c>
      <c r="AG325" s="236">
        <v>0</v>
      </c>
      <c r="AH325" s="236">
        <v>0</v>
      </c>
      <c r="AI325" s="236">
        <v>0</v>
      </c>
      <c r="AJ325" s="236">
        <v>0</v>
      </c>
      <c r="AK325" s="236">
        <v>0</v>
      </c>
      <c r="AL325" s="236">
        <v>0</v>
      </c>
      <c r="AM325" s="236">
        <v>0</v>
      </c>
      <c r="AN325" s="236">
        <v>0</v>
      </c>
      <c r="AO325" s="236">
        <v>0</v>
      </c>
      <c r="AP325" s="236">
        <v>0</v>
      </c>
    </row>
    <row r="326" spans="7:42" ht="14.25" customHeight="1" thickTop="1" x14ac:dyDescent="0.6">
      <c r="G326" s="145"/>
      <c r="H326" s="384"/>
      <c r="J326" s="352"/>
      <c r="K326" s="201" t="s">
        <v>1041</v>
      </c>
      <c r="L326" s="201" t="s">
        <v>961</v>
      </c>
      <c r="M326" s="235">
        <v>0</v>
      </c>
      <c r="N326" s="235">
        <v>0</v>
      </c>
      <c r="O326" s="235">
        <v>0</v>
      </c>
      <c r="P326" s="235">
        <v>0</v>
      </c>
      <c r="Q326" s="235">
        <v>0</v>
      </c>
      <c r="R326" s="235">
        <v>0</v>
      </c>
      <c r="S326" s="235">
        <v>0</v>
      </c>
      <c r="T326" s="235">
        <v>0</v>
      </c>
      <c r="U326" s="235">
        <v>0</v>
      </c>
      <c r="V326" s="235">
        <v>0</v>
      </c>
      <c r="W326" s="235">
        <v>0</v>
      </c>
      <c r="X326" s="235">
        <v>0</v>
      </c>
      <c r="Y326" s="235">
        <v>0</v>
      </c>
      <c r="Z326" s="235">
        <v>0</v>
      </c>
      <c r="AA326" s="235">
        <v>0</v>
      </c>
      <c r="AB326" s="235">
        <v>0</v>
      </c>
      <c r="AC326" s="235">
        <v>0</v>
      </c>
      <c r="AD326" s="235">
        <v>0</v>
      </c>
      <c r="AE326" s="235">
        <v>0</v>
      </c>
      <c r="AF326" s="235">
        <v>0</v>
      </c>
      <c r="AG326" s="235">
        <v>0</v>
      </c>
      <c r="AH326" s="235">
        <v>0</v>
      </c>
      <c r="AI326" s="235">
        <v>0</v>
      </c>
      <c r="AJ326" s="235">
        <v>0</v>
      </c>
      <c r="AK326" s="235">
        <v>0</v>
      </c>
      <c r="AL326" s="235">
        <v>0</v>
      </c>
      <c r="AM326" s="235">
        <v>0</v>
      </c>
      <c r="AN326" s="235">
        <v>0</v>
      </c>
      <c r="AO326" s="235">
        <v>0</v>
      </c>
      <c r="AP326" s="235">
        <v>0</v>
      </c>
    </row>
    <row r="327" spans="7:42" ht="14.25" customHeight="1" x14ac:dyDescent="0.6">
      <c r="G327" s="145"/>
      <c r="H327" s="384"/>
      <c r="J327" s="352"/>
      <c r="K327" s="142" t="s">
        <v>1041</v>
      </c>
      <c r="L327" s="192" t="s">
        <v>962</v>
      </c>
      <c r="M327" s="233">
        <v>0</v>
      </c>
      <c r="N327" s="233">
        <v>0</v>
      </c>
      <c r="O327" s="233">
        <v>0</v>
      </c>
      <c r="P327" s="233">
        <v>0</v>
      </c>
      <c r="Q327" s="233">
        <v>0</v>
      </c>
      <c r="R327" s="233">
        <v>0</v>
      </c>
      <c r="S327" s="233">
        <v>0</v>
      </c>
      <c r="T327" s="233">
        <v>0</v>
      </c>
      <c r="U327" s="233">
        <v>0</v>
      </c>
      <c r="V327" s="233">
        <v>0</v>
      </c>
      <c r="W327" s="233">
        <v>0</v>
      </c>
      <c r="X327" s="233">
        <v>0</v>
      </c>
      <c r="Y327" s="233">
        <v>0</v>
      </c>
      <c r="Z327" s="233">
        <v>0</v>
      </c>
      <c r="AA327" s="233">
        <v>0</v>
      </c>
      <c r="AB327" s="233">
        <v>0</v>
      </c>
      <c r="AC327" s="233">
        <v>0</v>
      </c>
      <c r="AD327" s="233">
        <v>0</v>
      </c>
      <c r="AE327" s="233">
        <v>0</v>
      </c>
      <c r="AF327" s="233">
        <v>0</v>
      </c>
      <c r="AG327" s="233">
        <v>0</v>
      </c>
      <c r="AH327" s="233">
        <v>0</v>
      </c>
      <c r="AI327" s="233">
        <v>0</v>
      </c>
      <c r="AJ327" s="233">
        <v>0</v>
      </c>
      <c r="AK327" s="233">
        <v>0</v>
      </c>
      <c r="AL327" s="233">
        <v>0</v>
      </c>
      <c r="AM327" s="233">
        <v>0</v>
      </c>
      <c r="AN327" s="233">
        <v>0</v>
      </c>
      <c r="AO327" s="233">
        <v>0</v>
      </c>
      <c r="AP327" s="233">
        <v>0</v>
      </c>
    </row>
    <row r="328" spans="7:42" ht="14.25" customHeight="1" x14ac:dyDescent="0.6">
      <c r="G328" s="145"/>
      <c r="H328" s="384"/>
      <c r="J328" s="352"/>
      <c r="K328" s="203" t="s">
        <v>1041</v>
      </c>
      <c r="L328" s="203" t="s">
        <v>963</v>
      </c>
      <c r="M328" s="236">
        <v>0</v>
      </c>
      <c r="N328" s="236">
        <v>0</v>
      </c>
      <c r="O328" s="236">
        <v>0</v>
      </c>
      <c r="P328" s="236">
        <v>0</v>
      </c>
      <c r="Q328" s="236">
        <v>0</v>
      </c>
      <c r="R328" s="236">
        <v>0</v>
      </c>
      <c r="S328" s="236">
        <v>0</v>
      </c>
      <c r="T328" s="236">
        <v>0</v>
      </c>
      <c r="U328" s="236">
        <v>0</v>
      </c>
      <c r="V328" s="236">
        <v>0</v>
      </c>
      <c r="W328" s="236">
        <v>0</v>
      </c>
      <c r="X328" s="236">
        <v>0</v>
      </c>
      <c r="Y328" s="236">
        <v>0</v>
      </c>
      <c r="Z328" s="236">
        <v>0</v>
      </c>
      <c r="AA328" s="236">
        <v>0</v>
      </c>
      <c r="AB328" s="236">
        <v>0</v>
      </c>
      <c r="AC328" s="236">
        <v>0</v>
      </c>
      <c r="AD328" s="236">
        <v>0</v>
      </c>
      <c r="AE328" s="236">
        <v>0</v>
      </c>
      <c r="AF328" s="236">
        <v>0</v>
      </c>
      <c r="AG328" s="236">
        <v>0</v>
      </c>
      <c r="AH328" s="236">
        <v>0</v>
      </c>
      <c r="AI328" s="236">
        <v>0</v>
      </c>
      <c r="AJ328" s="236">
        <v>0</v>
      </c>
      <c r="AK328" s="236">
        <v>0</v>
      </c>
      <c r="AL328" s="236">
        <v>0</v>
      </c>
      <c r="AM328" s="236">
        <v>0</v>
      </c>
      <c r="AN328" s="236">
        <v>0</v>
      </c>
      <c r="AO328" s="236">
        <v>0</v>
      </c>
      <c r="AP328" s="236">
        <v>0</v>
      </c>
    </row>
    <row r="329" spans="7:42" ht="14.25" customHeight="1" x14ac:dyDescent="0.6">
      <c r="G329" s="145"/>
      <c r="H329" s="384"/>
      <c r="J329" s="352"/>
      <c r="K329" s="201" t="s">
        <v>1042</v>
      </c>
      <c r="L329" s="201" t="s">
        <v>961</v>
      </c>
      <c r="M329" s="232">
        <v>0</v>
      </c>
      <c r="N329" s="232">
        <v>0</v>
      </c>
      <c r="O329" s="232">
        <v>0</v>
      </c>
      <c r="P329" s="232">
        <v>0</v>
      </c>
      <c r="Q329" s="232">
        <v>0</v>
      </c>
      <c r="R329" s="232">
        <v>0</v>
      </c>
      <c r="S329" s="232">
        <v>0</v>
      </c>
      <c r="T329" s="232">
        <v>0</v>
      </c>
      <c r="U329" s="232">
        <v>0</v>
      </c>
      <c r="V329" s="232">
        <v>0</v>
      </c>
      <c r="W329" s="232">
        <v>0</v>
      </c>
      <c r="X329" s="232">
        <v>0</v>
      </c>
      <c r="Y329" s="232">
        <v>0</v>
      </c>
      <c r="Z329" s="232">
        <v>0</v>
      </c>
      <c r="AA329" s="232">
        <v>0</v>
      </c>
      <c r="AB329" s="232">
        <v>0</v>
      </c>
      <c r="AC329" s="232">
        <v>0</v>
      </c>
      <c r="AD329" s="232">
        <v>0</v>
      </c>
      <c r="AE329" s="232">
        <v>0</v>
      </c>
      <c r="AF329" s="232">
        <v>0</v>
      </c>
      <c r="AG329" s="232">
        <v>0</v>
      </c>
      <c r="AH329" s="232">
        <v>0</v>
      </c>
      <c r="AI329" s="232">
        <v>0</v>
      </c>
      <c r="AJ329" s="232">
        <v>0</v>
      </c>
      <c r="AK329" s="232">
        <v>0</v>
      </c>
      <c r="AL329" s="232">
        <v>0</v>
      </c>
      <c r="AM329" s="232">
        <v>0</v>
      </c>
      <c r="AN329" s="232">
        <v>0</v>
      </c>
      <c r="AO329" s="232">
        <v>0</v>
      </c>
      <c r="AP329" s="232">
        <v>0</v>
      </c>
    </row>
    <row r="330" spans="7:42" ht="14.25" customHeight="1" x14ac:dyDescent="0.6">
      <c r="G330" s="145"/>
      <c r="H330" s="384"/>
      <c r="J330" s="352"/>
      <c r="K330" s="142" t="s">
        <v>1042</v>
      </c>
      <c r="L330" s="192" t="s">
        <v>962</v>
      </c>
      <c r="M330" s="233">
        <v>0</v>
      </c>
      <c r="N330" s="233">
        <v>0</v>
      </c>
      <c r="O330" s="233">
        <v>0</v>
      </c>
      <c r="P330" s="233">
        <v>0</v>
      </c>
      <c r="Q330" s="233">
        <v>0</v>
      </c>
      <c r="R330" s="233">
        <v>0</v>
      </c>
      <c r="S330" s="233">
        <v>0</v>
      </c>
      <c r="T330" s="233">
        <v>0</v>
      </c>
      <c r="U330" s="233">
        <v>0</v>
      </c>
      <c r="V330" s="233">
        <v>0</v>
      </c>
      <c r="W330" s="233">
        <v>0</v>
      </c>
      <c r="X330" s="233">
        <v>0</v>
      </c>
      <c r="Y330" s="233">
        <v>0</v>
      </c>
      <c r="Z330" s="233">
        <v>0</v>
      </c>
      <c r="AA330" s="233">
        <v>0</v>
      </c>
      <c r="AB330" s="233">
        <v>0</v>
      </c>
      <c r="AC330" s="233">
        <v>0</v>
      </c>
      <c r="AD330" s="233">
        <v>0</v>
      </c>
      <c r="AE330" s="233">
        <v>0</v>
      </c>
      <c r="AF330" s="233">
        <v>0</v>
      </c>
      <c r="AG330" s="233">
        <v>0</v>
      </c>
      <c r="AH330" s="233">
        <v>0</v>
      </c>
      <c r="AI330" s="233">
        <v>0</v>
      </c>
      <c r="AJ330" s="233">
        <v>0</v>
      </c>
      <c r="AK330" s="233">
        <v>0</v>
      </c>
      <c r="AL330" s="233">
        <v>0</v>
      </c>
      <c r="AM330" s="233">
        <v>0</v>
      </c>
      <c r="AN330" s="233">
        <v>0</v>
      </c>
      <c r="AO330" s="233">
        <v>0</v>
      </c>
      <c r="AP330" s="233">
        <v>0</v>
      </c>
    </row>
    <row r="331" spans="7:42" ht="14.25" customHeight="1" thickBot="1" x14ac:dyDescent="0.75">
      <c r="G331" s="145"/>
      <c r="H331" s="384"/>
      <c r="J331" s="352"/>
      <c r="K331" s="203" t="s">
        <v>1042</v>
      </c>
      <c r="L331" s="203" t="s">
        <v>963</v>
      </c>
      <c r="M331" s="234">
        <v>0</v>
      </c>
      <c r="N331" s="234">
        <v>0</v>
      </c>
      <c r="O331" s="234">
        <v>0</v>
      </c>
      <c r="P331" s="234">
        <v>0</v>
      </c>
      <c r="Q331" s="234">
        <v>0</v>
      </c>
      <c r="R331" s="234">
        <v>0</v>
      </c>
      <c r="S331" s="234">
        <v>0</v>
      </c>
      <c r="T331" s="234">
        <v>0</v>
      </c>
      <c r="U331" s="234">
        <v>0</v>
      </c>
      <c r="V331" s="234">
        <v>0</v>
      </c>
      <c r="W331" s="234">
        <v>0</v>
      </c>
      <c r="X331" s="234">
        <v>0</v>
      </c>
      <c r="Y331" s="234">
        <v>0</v>
      </c>
      <c r="Z331" s="234">
        <v>0</v>
      </c>
      <c r="AA331" s="234">
        <v>0</v>
      </c>
      <c r="AB331" s="234">
        <v>0</v>
      </c>
      <c r="AC331" s="234">
        <v>0</v>
      </c>
      <c r="AD331" s="234">
        <v>0</v>
      </c>
      <c r="AE331" s="234">
        <v>0</v>
      </c>
      <c r="AF331" s="234">
        <v>0</v>
      </c>
      <c r="AG331" s="234">
        <v>0</v>
      </c>
      <c r="AH331" s="234">
        <v>0</v>
      </c>
      <c r="AI331" s="234">
        <v>0</v>
      </c>
      <c r="AJ331" s="234">
        <v>0</v>
      </c>
      <c r="AK331" s="234">
        <v>0</v>
      </c>
      <c r="AL331" s="234">
        <v>0</v>
      </c>
      <c r="AM331" s="234">
        <v>0</v>
      </c>
      <c r="AN331" s="234">
        <v>0</v>
      </c>
      <c r="AO331" s="234">
        <v>0</v>
      </c>
      <c r="AP331" s="234">
        <v>0</v>
      </c>
    </row>
    <row r="332" spans="7:42" ht="14.25" customHeight="1" thickTop="1" x14ac:dyDescent="0.6">
      <c r="G332" s="145"/>
      <c r="H332" s="384"/>
      <c r="J332" s="352"/>
      <c r="K332" s="201" t="s">
        <v>1043</v>
      </c>
      <c r="L332" s="201" t="s">
        <v>961</v>
      </c>
      <c r="M332" s="235">
        <v>0</v>
      </c>
      <c r="N332" s="235">
        <v>0</v>
      </c>
      <c r="O332" s="235">
        <v>0</v>
      </c>
      <c r="P332" s="235">
        <v>0</v>
      </c>
      <c r="Q332" s="235">
        <v>0</v>
      </c>
      <c r="R332" s="235">
        <v>0</v>
      </c>
      <c r="S332" s="235">
        <v>0</v>
      </c>
      <c r="T332" s="235">
        <v>0</v>
      </c>
      <c r="U332" s="235">
        <v>0</v>
      </c>
      <c r="V332" s="235">
        <v>0</v>
      </c>
      <c r="W332" s="235">
        <v>0</v>
      </c>
      <c r="X332" s="235">
        <v>0</v>
      </c>
      <c r="Y332" s="235">
        <v>0</v>
      </c>
      <c r="Z332" s="235">
        <v>0</v>
      </c>
      <c r="AA332" s="235">
        <v>0</v>
      </c>
      <c r="AB332" s="235">
        <v>0</v>
      </c>
      <c r="AC332" s="235">
        <v>0</v>
      </c>
      <c r="AD332" s="235">
        <v>0</v>
      </c>
      <c r="AE332" s="235">
        <v>0</v>
      </c>
      <c r="AF332" s="235">
        <v>0</v>
      </c>
      <c r="AG332" s="235">
        <v>0</v>
      </c>
      <c r="AH332" s="235">
        <v>0</v>
      </c>
      <c r="AI332" s="235">
        <v>0</v>
      </c>
      <c r="AJ332" s="235">
        <v>0</v>
      </c>
      <c r="AK332" s="235">
        <v>0</v>
      </c>
      <c r="AL332" s="235">
        <v>0</v>
      </c>
      <c r="AM332" s="235">
        <v>0</v>
      </c>
      <c r="AN332" s="235">
        <v>0</v>
      </c>
      <c r="AO332" s="235">
        <v>0</v>
      </c>
      <c r="AP332" s="235">
        <v>0</v>
      </c>
    </row>
    <row r="333" spans="7:42" ht="14.25" customHeight="1" x14ac:dyDescent="0.6">
      <c r="G333" s="145"/>
      <c r="H333" s="384"/>
      <c r="J333" s="352"/>
      <c r="K333" s="142" t="s">
        <v>1043</v>
      </c>
      <c r="L333" s="192" t="s">
        <v>962</v>
      </c>
      <c r="M333" s="233">
        <v>0</v>
      </c>
      <c r="N333" s="233">
        <v>0</v>
      </c>
      <c r="O333" s="233">
        <v>0</v>
      </c>
      <c r="P333" s="233">
        <v>0</v>
      </c>
      <c r="Q333" s="233">
        <v>0</v>
      </c>
      <c r="R333" s="233">
        <v>0</v>
      </c>
      <c r="S333" s="233">
        <v>0</v>
      </c>
      <c r="T333" s="233">
        <v>0</v>
      </c>
      <c r="U333" s="233">
        <v>0</v>
      </c>
      <c r="V333" s="233">
        <v>0</v>
      </c>
      <c r="W333" s="233">
        <v>0</v>
      </c>
      <c r="X333" s="233">
        <v>0</v>
      </c>
      <c r="Y333" s="233">
        <v>0</v>
      </c>
      <c r="Z333" s="233">
        <v>0</v>
      </c>
      <c r="AA333" s="233">
        <v>0</v>
      </c>
      <c r="AB333" s="233">
        <v>0</v>
      </c>
      <c r="AC333" s="233">
        <v>0</v>
      </c>
      <c r="AD333" s="233">
        <v>0</v>
      </c>
      <c r="AE333" s="233">
        <v>0</v>
      </c>
      <c r="AF333" s="233">
        <v>0</v>
      </c>
      <c r="AG333" s="233">
        <v>0</v>
      </c>
      <c r="AH333" s="233">
        <v>0</v>
      </c>
      <c r="AI333" s="233">
        <v>0</v>
      </c>
      <c r="AJ333" s="233">
        <v>0</v>
      </c>
      <c r="AK333" s="233">
        <v>0</v>
      </c>
      <c r="AL333" s="233">
        <v>0</v>
      </c>
      <c r="AM333" s="233">
        <v>0</v>
      </c>
      <c r="AN333" s="233">
        <v>0</v>
      </c>
      <c r="AO333" s="233">
        <v>0</v>
      </c>
      <c r="AP333" s="233">
        <v>0</v>
      </c>
    </row>
    <row r="334" spans="7:42" ht="14.25" customHeight="1" thickBot="1" x14ac:dyDescent="0.75">
      <c r="G334" s="145"/>
      <c r="H334" s="384"/>
      <c r="J334" s="352"/>
      <c r="K334" s="203" t="s">
        <v>1043</v>
      </c>
      <c r="L334" s="203" t="s">
        <v>963</v>
      </c>
      <c r="M334" s="234">
        <v>0</v>
      </c>
      <c r="N334" s="234">
        <v>0</v>
      </c>
      <c r="O334" s="234">
        <v>0</v>
      </c>
      <c r="P334" s="234">
        <v>0</v>
      </c>
      <c r="Q334" s="234">
        <v>0</v>
      </c>
      <c r="R334" s="234">
        <v>0</v>
      </c>
      <c r="S334" s="234">
        <v>0</v>
      </c>
      <c r="T334" s="234">
        <v>0</v>
      </c>
      <c r="U334" s="234">
        <v>0</v>
      </c>
      <c r="V334" s="234">
        <v>0</v>
      </c>
      <c r="W334" s="234">
        <v>0</v>
      </c>
      <c r="X334" s="234">
        <v>0</v>
      </c>
      <c r="Y334" s="234">
        <v>0</v>
      </c>
      <c r="Z334" s="234">
        <v>0</v>
      </c>
      <c r="AA334" s="234">
        <v>0</v>
      </c>
      <c r="AB334" s="234">
        <v>0</v>
      </c>
      <c r="AC334" s="234">
        <v>0</v>
      </c>
      <c r="AD334" s="234">
        <v>0</v>
      </c>
      <c r="AE334" s="234">
        <v>0</v>
      </c>
      <c r="AF334" s="234">
        <v>0</v>
      </c>
      <c r="AG334" s="234">
        <v>0</v>
      </c>
      <c r="AH334" s="234">
        <v>0</v>
      </c>
      <c r="AI334" s="234">
        <v>0</v>
      </c>
      <c r="AJ334" s="234">
        <v>0</v>
      </c>
      <c r="AK334" s="234">
        <v>0</v>
      </c>
      <c r="AL334" s="234">
        <v>0</v>
      </c>
      <c r="AM334" s="234">
        <v>0</v>
      </c>
      <c r="AN334" s="234">
        <v>0</v>
      </c>
      <c r="AO334" s="234">
        <v>0</v>
      </c>
      <c r="AP334" s="234">
        <v>0</v>
      </c>
    </row>
    <row r="335" spans="7:42" ht="14.25" customHeight="1" thickTop="1" x14ac:dyDescent="0.6">
      <c r="G335" s="145"/>
      <c r="H335" s="384"/>
      <c r="J335" s="352"/>
      <c r="K335" s="201" t="s">
        <v>1044</v>
      </c>
      <c r="L335" s="201" t="s">
        <v>961</v>
      </c>
      <c r="M335" s="235">
        <v>0</v>
      </c>
      <c r="N335" s="235">
        <v>0</v>
      </c>
      <c r="O335" s="235">
        <v>0</v>
      </c>
      <c r="P335" s="235">
        <v>0</v>
      </c>
      <c r="Q335" s="235">
        <v>0</v>
      </c>
      <c r="R335" s="235">
        <v>0</v>
      </c>
      <c r="S335" s="235">
        <v>0</v>
      </c>
      <c r="T335" s="235">
        <v>0</v>
      </c>
      <c r="U335" s="235">
        <v>0</v>
      </c>
      <c r="V335" s="235">
        <v>0</v>
      </c>
      <c r="W335" s="235">
        <v>0</v>
      </c>
      <c r="X335" s="235">
        <v>0</v>
      </c>
      <c r="Y335" s="235">
        <v>0</v>
      </c>
      <c r="Z335" s="235">
        <v>0</v>
      </c>
      <c r="AA335" s="235">
        <v>0</v>
      </c>
      <c r="AB335" s="235">
        <v>0</v>
      </c>
      <c r="AC335" s="235">
        <v>0</v>
      </c>
      <c r="AD335" s="235">
        <v>0</v>
      </c>
      <c r="AE335" s="235">
        <v>0</v>
      </c>
      <c r="AF335" s="235">
        <v>0</v>
      </c>
      <c r="AG335" s="235">
        <v>0</v>
      </c>
      <c r="AH335" s="235">
        <v>0</v>
      </c>
      <c r="AI335" s="235">
        <v>0</v>
      </c>
      <c r="AJ335" s="235">
        <v>0</v>
      </c>
      <c r="AK335" s="235">
        <v>0</v>
      </c>
      <c r="AL335" s="235">
        <v>0</v>
      </c>
      <c r="AM335" s="235">
        <v>0</v>
      </c>
      <c r="AN335" s="235">
        <v>0</v>
      </c>
      <c r="AO335" s="235">
        <v>0</v>
      </c>
      <c r="AP335" s="235">
        <v>0</v>
      </c>
    </row>
    <row r="336" spans="7:42" ht="14.25" customHeight="1" x14ac:dyDescent="0.6">
      <c r="G336" s="145"/>
      <c r="H336" s="384"/>
      <c r="J336" s="352"/>
      <c r="K336" s="142" t="s">
        <v>1044</v>
      </c>
      <c r="L336" s="192" t="s">
        <v>962</v>
      </c>
      <c r="M336" s="233">
        <v>0</v>
      </c>
      <c r="N336" s="233">
        <v>0</v>
      </c>
      <c r="O336" s="233">
        <v>0</v>
      </c>
      <c r="P336" s="233">
        <v>0</v>
      </c>
      <c r="Q336" s="233">
        <v>0</v>
      </c>
      <c r="R336" s="233">
        <v>0</v>
      </c>
      <c r="S336" s="233">
        <v>0</v>
      </c>
      <c r="T336" s="233">
        <v>0</v>
      </c>
      <c r="U336" s="233">
        <v>0</v>
      </c>
      <c r="V336" s="233">
        <v>0</v>
      </c>
      <c r="W336" s="233">
        <v>0</v>
      </c>
      <c r="X336" s="233">
        <v>0</v>
      </c>
      <c r="Y336" s="233">
        <v>0</v>
      </c>
      <c r="Z336" s="233">
        <v>0</v>
      </c>
      <c r="AA336" s="233">
        <v>0</v>
      </c>
      <c r="AB336" s="233">
        <v>0</v>
      </c>
      <c r="AC336" s="233">
        <v>0</v>
      </c>
      <c r="AD336" s="233">
        <v>0</v>
      </c>
      <c r="AE336" s="233">
        <v>0</v>
      </c>
      <c r="AF336" s="233">
        <v>0</v>
      </c>
      <c r="AG336" s="233">
        <v>0</v>
      </c>
      <c r="AH336" s="233">
        <v>0</v>
      </c>
      <c r="AI336" s="233">
        <v>0</v>
      </c>
      <c r="AJ336" s="233">
        <v>0</v>
      </c>
      <c r="AK336" s="233">
        <v>0</v>
      </c>
      <c r="AL336" s="233">
        <v>0</v>
      </c>
      <c r="AM336" s="233">
        <v>0</v>
      </c>
      <c r="AN336" s="233">
        <v>0</v>
      </c>
      <c r="AO336" s="233">
        <v>0</v>
      </c>
      <c r="AP336" s="233">
        <v>0</v>
      </c>
    </row>
    <row r="337" spans="7:42" ht="14.25" customHeight="1" thickBot="1" x14ac:dyDescent="0.75">
      <c r="G337" s="145"/>
      <c r="H337" s="384"/>
      <c r="J337" s="352"/>
      <c r="K337" s="203" t="s">
        <v>1044</v>
      </c>
      <c r="L337" s="203" t="s">
        <v>963</v>
      </c>
      <c r="M337" s="236">
        <v>0</v>
      </c>
      <c r="N337" s="236">
        <v>0</v>
      </c>
      <c r="O337" s="236">
        <v>0</v>
      </c>
      <c r="P337" s="236">
        <v>0</v>
      </c>
      <c r="Q337" s="236">
        <v>0</v>
      </c>
      <c r="R337" s="236">
        <v>0</v>
      </c>
      <c r="S337" s="236">
        <v>0</v>
      </c>
      <c r="T337" s="236">
        <v>0</v>
      </c>
      <c r="U337" s="236">
        <v>0</v>
      </c>
      <c r="V337" s="236">
        <v>0</v>
      </c>
      <c r="W337" s="236">
        <v>0</v>
      </c>
      <c r="X337" s="236">
        <v>0</v>
      </c>
      <c r="Y337" s="236">
        <v>0</v>
      </c>
      <c r="Z337" s="236">
        <v>0</v>
      </c>
      <c r="AA337" s="236">
        <v>0</v>
      </c>
      <c r="AB337" s="236">
        <v>0</v>
      </c>
      <c r="AC337" s="236">
        <v>0</v>
      </c>
      <c r="AD337" s="236">
        <v>0</v>
      </c>
      <c r="AE337" s="236">
        <v>0</v>
      </c>
      <c r="AF337" s="236">
        <v>0</v>
      </c>
      <c r="AG337" s="236">
        <v>0</v>
      </c>
      <c r="AH337" s="236">
        <v>0</v>
      </c>
      <c r="AI337" s="236">
        <v>0</v>
      </c>
      <c r="AJ337" s="236">
        <v>0</v>
      </c>
      <c r="AK337" s="236">
        <v>0</v>
      </c>
      <c r="AL337" s="236">
        <v>0</v>
      </c>
      <c r="AM337" s="236">
        <v>0</v>
      </c>
      <c r="AN337" s="236">
        <v>0</v>
      </c>
      <c r="AO337" s="236">
        <v>0</v>
      </c>
      <c r="AP337" s="236">
        <v>0</v>
      </c>
    </row>
    <row r="338" spans="7:42" ht="14.25" customHeight="1" thickTop="1" x14ac:dyDescent="0.6">
      <c r="G338" s="145"/>
      <c r="H338" s="384"/>
      <c r="J338" s="352"/>
      <c r="K338" s="201" t="s">
        <v>1045</v>
      </c>
      <c r="L338" s="201" t="s">
        <v>961</v>
      </c>
      <c r="M338" s="235">
        <v>0</v>
      </c>
      <c r="N338" s="235">
        <v>0</v>
      </c>
      <c r="O338" s="235">
        <v>0</v>
      </c>
      <c r="P338" s="235">
        <v>0</v>
      </c>
      <c r="Q338" s="235">
        <v>0</v>
      </c>
      <c r="R338" s="235">
        <v>0</v>
      </c>
      <c r="S338" s="235">
        <v>0</v>
      </c>
      <c r="T338" s="235">
        <v>0</v>
      </c>
      <c r="U338" s="235">
        <v>0</v>
      </c>
      <c r="V338" s="235">
        <v>0</v>
      </c>
      <c r="W338" s="235">
        <v>0</v>
      </c>
      <c r="X338" s="235">
        <v>0</v>
      </c>
      <c r="Y338" s="235">
        <v>0</v>
      </c>
      <c r="Z338" s="235">
        <v>0</v>
      </c>
      <c r="AA338" s="235">
        <v>0</v>
      </c>
      <c r="AB338" s="235">
        <v>0</v>
      </c>
      <c r="AC338" s="235">
        <v>0</v>
      </c>
      <c r="AD338" s="235">
        <v>0</v>
      </c>
      <c r="AE338" s="235">
        <v>0</v>
      </c>
      <c r="AF338" s="235">
        <v>0</v>
      </c>
      <c r="AG338" s="235">
        <v>0</v>
      </c>
      <c r="AH338" s="235">
        <v>0</v>
      </c>
      <c r="AI338" s="235">
        <v>0</v>
      </c>
      <c r="AJ338" s="235">
        <v>0</v>
      </c>
      <c r="AK338" s="235">
        <v>0</v>
      </c>
      <c r="AL338" s="235">
        <v>0</v>
      </c>
      <c r="AM338" s="235">
        <v>0</v>
      </c>
      <c r="AN338" s="235">
        <v>0</v>
      </c>
      <c r="AO338" s="235">
        <v>0</v>
      </c>
      <c r="AP338" s="235">
        <v>0</v>
      </c>
    </row>
    <row r="339" spans="7:42" ht="14.25" customHeight="1" x14ac:dyDescent="0.6">
      <c r="G339" s="145"/>
      <c r="H339" s="384"/>
      <c r="J339" s="352"/>
      <c r="K339" s="142" t="s">
        <v>1045</v>
      </c>
      <c r="L339" s="192" t="s">
        <v>962</v>
      </c>
      <c r="M339" s="233">
        <v>0</v>
      </c>
      <c r="N339" s="233">
        <v>0</v>
      </c>
      <c r="O339" s="233">
        <v>0</v>
      </c>
      <c r="P339" s="233">
        <v>0</v>
      </c>
      <c r="Q339" s="233">
        <v>0</v>
      </c>
      <c r="R339" s="233">
        <v>0</v>
      </c>
      <c r="S339" s="233">
        <v>0</v>
      </c>
      <c r="T339" s="233">
        <v>0</v>
      </c>
      <c r="U339" s="233">
        <v>0</v>
      </c>
      <c r="V339" s="233">
        <v>0</v>
      </c>
      <c r="W339" s="233">
        <v>0</v>
      </c>
      <c r="X339" s="233">
        <v>0</v>
      </c>
      <c r="Y339" s="233">
        <v>0</v>
      </c>
      <c r="Z339" s="233">
        <v>0</v>
      </c>
      <c r="AA339" s="233">
        <v>0</v>
      </c>
      <c r="AB339" s="233">
        <v>0</v>
      </c>
      <c r="AC339" s="233">
        <v>0</v>
      </c>
      <c r="AD339" s="233">
        <v>0</v>
      </c>
      <c r="AE339" s="233">
        <v>0</v>
      </c>
      <c r="AF339" s="233">
        <v>0</v>
      </c>
      <c r="AG339" s="233">
        <v>0</v>
      </c>
      <c r="AH339" s="233">
        <v>0</v>
      </c>
      <c r="AI339" s="233">
        <v>0</v>
      </c>
      <c r="AJ339" s="233">
        <v>0</v>
      </c>
      <c r="AK339" s="233">
        <v>0</v>
      </c>
      <c r="AL339" s="233">
        <v>0</v>
      </c>
      <c r="AM339" s="233">
        <v>0</v>
      </c>
      <c r="AN339" s="233">
        <v>0</v>
      </c>
      <c r="AO339" s="233">
        <v>0</v>
      </c>
      <c r="AP339" s="233">
        <v>0</v>
      </c>
    </row>
    <row r="340" spans="7:42" ht="14.25" customHeight="1" thickBot="1" x14ac:dyDescent="0.75">
      <c r="G340" s="145"/>
      <c r="H340" s="384"/>
      <c r="J340" s="352"/>
      <c r="K340" s="203" t="s">
        <v>1045</v>
      </c>
      <c r="L340" s="203" t="s">
        <v>963</v>
      </c>
      <c r="M340" s="236">
        <v>0</v>
      </c>
      <c r="N340" s="236">
        <v>0</v>
      </c>
      <c r="O340" s="236">
        <v>0</v>
      </c>
      <c r="P340" s="236">
        <v>0</v>
      </c>
      <c r="Q340" s="236">
        <v>0</v>
      </c>
      <c r="R340" s="236">
        <v>0</v>
      </c>
      <c r="S340" s="236">
        <v>0</v>
      </c>
      <c r="T340" s="236">
        <v>0</v>
      </c>
      <c r="U340" s="236">
        <v>0</v>
      </c>
      <c r="V340" s="236">
        <v>0</v>
      </c>
      <c r="W340" s="236">
        <v>0</v>
      </c>
      <c r="X340" s="236">
        <v>0</v>
      </c>
      <c r="Y340" s="236">
        <v>0</v>
      </c>
      <c r="Z340" s="236">
        <v>0</v>
      </c>
      <c r="AA340" s="236">
        <v>0</v>
      </c>
      <c r="AB340" s="236">
        <v>0</v>
      </c>
      <c r="AC340" s="236">
        <v>0</v>
      </c>
      <c r="AD340" s="236">
        <v>0</v>
      </c>
      <c r="AE340" s="236">
        <v>0</v>
      </c>
      <c r="AF340" s="236">
        <v>0</v>
      </c>
      <c r="AG340" s="236">
        <v>0</v>
      </c>
      <c r="AH340" s="236">
        <v>0</v>
      </c>
      <c r="AI340" s="236">
        <v>0</v>
      </c>
      <c r="AJ340" s="236">
        <v>0</v>
      </c>
      <c r="AK340" s="236">
        <v>0</v>
      </c>
      <c r="AL340" s="236">
        <v>0</v>
      </c>
      <c r="AM340" s="236">
        <v>0</v>
      </c>
      <c r="AN340" s="236">
        <v>0</v>
      </c>
      <c r="AO340" s="236">
        <v>0</v>
      </c>
      <c r="AP340" s="236">
        <v>0</v>
      </c>
    </row>
    <row r="341" spans="7:42" ht="14.25" customHeight="1" thickTop="1" x14ac:dyDescent="0.6">
      <c r="G341" s="145"/>
      <c r="H341" s="384"/>
      <c r="J341" s="352"/>
      <c r="K341" s="201" t="s">
        <v>1046</v>
      </c>
      <c r="L341" s="201" t="s">
        <v>961</v>
      </c>
      <c r="M341" s="235">
        <v>0</v>
      </c>
      <c r="N341" s="235">
        <v>0</v>
      </c>
      <c r="O341" s="235">
        <v>0</v>
      </c>
      <c r="P341" s="235">
        <v>0</v>
      </c>
      <c r="Q341" s="235">
        <v>0</v>
      </c>
      <c r="R341" s="235">
        <v>0</v>
      </c>
      <c r="S341" s="235">
        <v>0</v>
      </c>
      <c r="T341" s="235">
        <v>0</v>
      </c>
      <c r="U341" s="235">
        <v>0</v>
      </c>
      <c r="V341" s="235">
        <v>0</v>
      </c>
      <c r="W341" s="235">
        <v>0</v>
      </c>
      <c r="X341" s="235">
        <v>0</v>
      </c>
      <c r="Y341" s="235">
        <v>0</v>
      </c>
      <c r="Z341" s="235">
        <v>0</v>
      </c>
      <c r="AA341" s="235">
        <v>0</v>
      </c>
      <c r="AB341" s="235">
        <v>0</v>
      </c>
      <c r="AC341" s="235">
        <v>0</v>
      </c>
      <c r="AD341" s="235">
        <v>0</v>
      </c>
      <c r="AE341" s="235">
        <v>0</v>
      </c>
      <c r="AF341" s="235">
        <v>0</v>
      </c>
      <c r="AG341" s="235">
        <v>0</v>
      </c>
      <c r="AH341" s="235">
        <v>0</v>
      </c>
      <c r="AI341" s="235">
        <v>0</v>
      </c>
      <c r="AJ341" s="235">
        <v>0</v>
      </c>
      <c r="AK341" s="235">
        <v>0</v>
      </c>
      <c r="AL341" s="235">
        <v>0</v>
      </c>
      <c r="AM341" s="235">
        <v>0</v>
      </c>
      <c r="AN341" s="235">
        <v>0</v>
      </c>
      <c r="AO341" s="235">
        <v>0</v>
      </c>
      <c r="AP341" s="235">
        <v>0</v>
      </c>
    </row>
    <row r="342" spans="7:42" ht="14.25" customHeight="1" x14ac:dyDescent="0.6">
      <c r="G342" s="145"/>
      <c r="H342" s="384"/>
      <c r="J342" s="352"/>
      <c r="K342" s="142" t="s">
        <v>1046</v>
      </c>
      <c r="L342" s="192" t="s">
        <v>962</v>
      </c>
      <c r="M342" s="233">
        <v>0</v>
      </c>
      <c r="N342" s="233">
        <v>0</v>
      </c>
      <c r="O342" s="233">
        <v>0</v>
      </c>
      <c r="P342" s="233">
        <v>0</v>
      </c>
      <c r="Q342" s="233">
        <v>0</v>
      </c>
      <c r="R342" s="233">
        <v>0</v>
      </c>
      <c r="S342" s="233">
        <v>0</v>
      </c>
      <c r="T342" s="233">
        <v>0</v>
      </c>
      <c r="U342" s="233">
        <v>0</v>
      </c>
      <c r="V342" s="233">
        <v>0</v>
      </c>
      <c r="W342" s="233">
        <v>0</v>
      </c>
      <c r="X342" s="233">
        <v>0</v>
      </c>
      <c r="Y342" s="233">
        <v>0</v>
      </c>
      <c r="Z342" s="233">
        <v>0</v>
      </c>
      <c r="AA342" s="233">
        <v>0</v>
      </c>
      <c r="AB342" s="233">
        <v>0</v>
      </c>
      <c r="AC342" s="233">
        <v>0</v>
      </c>
      <c r="AD342" s="233">
        <v>0</v>
      </c>
      <c r="AE342" s="233">
        <v>0</v>
      </c>
      <c r="AF342" s="233">
        <v>0</v>
      </c>
      <c r="AG342" s="233">
        <v>0</v>
      </c>
      <c r="AH342" s="233">
        <v>0</v>
      </c>
      <c r="AI342" s="233">
        <v>0</v>
      </c>
      <c r="AJ342" s="233">
        <v>0</v>
      </c>
      <c r="AK342" s="233">
        <v>0</v>
      </c>
      <c r="AL342" s="233">
        <v>0</v>
      </c>
      <c r="AM342" s="233">
        <v>0</v>
      </c>
      <c r="AN342" s="233">
        <v>0</v>
      </c>
      <c r="AO342" s="233">
        <v>0</v>
      </c>
      <c r="AP342" s="233">
        <v>0</v>
      </c>
    </row>
    <row r="343" spans="7:42" ht="14.25" customHeight="1" x14ac:dyDescent="0.6">
      <c r="G343" s="145"/>
      <c r="H343" s="384"/>
      <c r="J343" s="385"/>
      <c r="K343" s="203" t="s">
        <v>1046</v>
      </c>
      <c r="L343" s="203" t="s">
        <v>963</v>
      </c>
      <c r="M343" s="236">
        <v>0</v>
      </c>
      <c r="N343" s="236">
        <v>0</v>
      </c>
      <c r="O343" s="236">
        <v>0</v>
      </c>
      <c r="P343" s="236">
        <v>0</v>
      </c>
      <c r="Q343" s="236">
        <v>0</v>
      </c>
      <c r="R343" s="236">
        <v>0</v>
      </c>
      <c r="S343" s="236">
        <v>0</v>
      </c>
      <c r="T343" s="236">
        <v>0</v>
      </c>
      <c r="U343" s="236">
        <v>0</v>
      </c>
      <c r="V343" s="236">
        <v>0</v>
      </c>
      <c r="W343" s="236">
        <v>0</v>
      </c>
      <c r="X343" s="236">
        <v>0</v>
      </c>
      <c r="Y343" s="236">
        <v>0</v>
      </c>
      <c r="Z343" s="236">
        <v>0</v>
      </c>
      <c r="AA343" s="236">
        <v>0</v>
      </c>
      <c r="AB343" s="236">
        <v>0</v>
      </c>
      <c r="AC343" s="236">
        <v>0</v>
      </c>
      <c r="AD343" s="236">
        <v>0</v>
      </c>
      <c r="AE343" s="236">
        <v>0</v>
      </c>
      <c r="AF343" s="236">
        <v>0</v>
      </c>
      <c r="AG343" s="236">
        <v>0</v>
      </c>
      <c r="AH343" s="236">
        <v>0</v>
      </c>
      <c r="AI343" s="236">
        <v>0</v>
      </c>
      <c r="AJ343" s="236">
        <v>0</v>
      </c>
      <c r="AK343" s="236">
        <v>0</v>
      </c>
      <c r="AL343" s="236">
        <v>0</v>
      </c>
      <c r="AM343" s="236">
        <v>0</v>
      </c>
      <c r="AN343" s="236">
        <v>0</v>
      </c>
      <c r="AO343" s="236">
        <v>0</v>
      </c>
      <c r="AP343" s="236">
        <v>0</v>
      </c>
    </row>
    <row r="344" spans="7:42" ht="14.25" customHeight="1" thickBot="1" x14ac:dyDescent="0.75">
      <c r="G344" s="145"/>
      <c r="H344" s="237"/>
      <c r="I344" s="237"/>
      <c r="J344" s="237"/>
      <c r="K344" s="237"/>
      <c r="L344" s="237"/>
      <c r="M344" s="237"/>
      <c r="N344" s="237"/>
      <c r="O344" s="237"/>
      <c r="P344" s="237"/>
      <c r="Q344" s="237"/>
      <c r="R344" s="237"/>
      <c r="S344" s="237"/>
      <c r="T344" s="237"/>
      <c r="U344" s="237"/>
      <c r="V344" s="237"/>
      <c r="W344" s="237"/>
      <c r="X344" s="237"/>
      <c r="Y344" s="237"/>
      <c r="Z344" s="237"/>
      <c r="AA344" s="237"/>
      <c r="AB344" s="237"/>
      <c r="AC344" s="237"/>
      <c r="AD344" s="237"/>
      <c r="AE344" s="237"/>
      <c r="AF344" s="237"/>
      <c r="AG344" s="237"/>
      <c r="AH344" s="237"/>
      <c r="AI344" s="237"/>
      <c r="AJ344" s="237"/>
      <c r="AK344" s="237"/>
      <c r="AL344" s="237"/>
      <c r="AM344" s="237"/>
      <c r="AN344" s="237"/>
      <c r="AO344" s="237"/>
      <c r="AP344" s="237"/>
    </row>
    <row r="345" spans="7:42" ht="14.25" customHeight="1" x14ac:dyDescent="0.6">
      <c r="G345" s="145"/>
      <c r="H345" s="238"/>
      <c r="I345" s="238"/>
      <c r="J345" s="238"/>
      <c r="K345" s="238"/>
      <c r="L345" s="238"/>
      <c r="M345" s="238"/>
      <c r="N345" s="238"/>
      <c r="O345" s="238"/>
      <c r="P345" s="238"/>
      <c r="Q345" s="238"/>
      <c r="R345" s="238"/>
      <c r="S345" s="238"/>
      <c r="T345" s="238"/>
      <c r="U345" s="238"/>
      <c r="V345" s="238"/>
      <c r="W345" s="238"/>
      <c r="X345" s="238"/>
      <c r="Y345" s="238"/>
      <c r="Z345" s="238"/>
      <c r="AA345" s="238"/>
      <c r="AB345" s="238"/>
      <c r="AC345" s="238"/>
      <c r="AD345" s="238"/>
      <c r="AE345" s="238"/>
      <c r="AF345" s="238"/>
      <c r="AG345" s="238"/>
      <c r="AH345" s="238"/>
      <c r="AI345" s="238"/>
      <c r="AJ345" s="238"/>
      <c r="AK345" s="238"/>
      <c r="AL345" s="238"/>
      <c r="AM345" s="238"/>
      <c r="AN345" s="238"/>
      <c r="AO345" s="238"/>
      <c r="AP345" s="238"/>
    </row>
    <row r="346" spans="7:42" ht="14.25" customHeight="1" x14ac:dyDescent="0.6">
      <c r="G346" s="145"/>
      <c r="M346" s="129">
        <v>2021</v>
      </c>
      <c r="N346" s="129">
        <v>2022</v>
      </c>
      <c r="O346" s="129">
        <v>2023</v>
      </c>
      <c r="P346" s="129">
        <v>2024</v>
      </c>
      <c r="Q346" s="129">
        <v>2025</v>
      </c>
      <c r="R346" s="129">
        <v>2026</v>
      </c>
      <c r="S346" s="129">
        <v>2027</v>
      </c>
      <c r="T346" s="129">
        <v>2028</v>
      </c>
      <c r="U346" s="129">
        <v>2029</v>
      </c>
      <c r="V346" s="129">
        <v>2030</v>
      </c>
      <c r="W346" s="129">
        <v>2031</v>
      </c>
      <c r="X346" s="129">
        <v>2032</v>
      </c>
      <c r="Y346" s="129">
        <v>2033</v>
      </c>
      <c r="Z346" s="129">
        <v>2034</v>
      </c>
      <c r="AA346" s="129">
        <v>2035</v>
      </c>
      <c r="AB346" s="129">
        <v>2036</v>
      </c>
      <c r="AC346" s="129">
        <v>2037</v>
      </c>
      <c r="AD346" s="129">
        <v>2038</v>
      </c>
      <c r="AE346" s="129">
        <v>2039</v>
      </c>
      <c r="AF346" s="129">
        <v>2040</v>
      </c>
      <c r="AG346" s="129">
        <v>2041</v>
      </c>
      <c r="AH346" s="129">
        <v>2042</v>
      </c>
      <c r="AI346" s="129">
        <v>2043</v>
      </c>
      <c r="AJ346" s="129">
        <v>2044</v>
      </c>
      <c r="AK346" s="129">
        <v>2045</v>
      </c>
      <c r="AL346" s="129">
        <v>2046</v>
      </c>
      <c r="AM346" s="129">
        <v>2047</v>
      </c>
      <c r="AN346" s="129">
        <v>2048</v>
      </c>
      <c r="AO346" s="129">
        <v>2049</v>
      </c>
      <c r="AP346" s="129">
        <v>2050</v>
      </c>
    </row>
    <row r="347" spans="7:42" ht="14.25" customHeight="1" x14ac:dyDescent="0.6">
      <c r="G347" s="145"/>
      <c r="H347" s="386" t="s">
        <v>986</v>
      </c>
      <c r="J347" s="388" t="s">
        <v>987</v>
      </c>
      <c r="K347" s="201" t="s">
        <v>1036</v>
      </c>
      <c r="L347" s="201" t="s">
        <v>961</v>
      </c>
      <c r="M347" s="219">
        <v>29.91568484364419</v>
      </c>
      <c r="N347" s="219">
        <v>31.149639699109585</v>
      </c>
      <c r="O347" s="219">
        <v>21.359620845314236</v>
      </c>
      <c r="P347" s="219">
        <v>19.522664825530143</v>
      </c>
      <c r="Q347" s="219">
        <v>17.633475128490719</v>
      </c>
      <c r="R347" s="219">
        <v>15.760853203443212</v>
      </c>
      <c r="S347" s="219">
        <v>13.904079737763546</v>
      </c>
      <c r="T347" s="219">
        <v>12.062410000773617</v>
      </c>
      <c r="U347" s="219">
        <v>10.235066871353489</v>
      </c>
      <c r="V347" s="219">
        <v>8.4212327899212482</v>
      </c>
      <c r="W347" s="219">
        <v>6.6200403563350818</v>
      </c>
      <c r="X347" s="219">
        <v>4.830561223838572</v>
      </c>
      <c r="Y347" s="219">
        <v>3.0517928444404667</v>
      </c>
      <c r="Z347" s="219">
        <v>1.2826424946844206</v>
      </c>
      <c r="AA347" s="219">
        <v>-0.4780921592538796</v>
      </c>
      <c r="AB347" s="219">
        <v>-0.74738364413684977</v>
      </c>
      <c r="AC347" s="219">
        <v>-1.015458869036582</v>
      </c>
      <c r="AD347" s="219">
        <v>-1.2823412129599561</v>
      </c>
      <c r="AE347" s="219">
        <v>-1.5480543626378847</v>
      </c>
      <c r="AF347" s="219">
        <v>-1.8126223440993563</v>
      </c>
      <c r="AG347" s="219">
        <v>-2.0760695562958418</v>
      </c>
      <c r="AH347" s="219">
        <v>-2.3384208069520973</v>
      </c>
      <c r="AI347" s="219">
        <v>-2.5997013508531772</v>
      </c>
      <c r="AJ347" s="219">
        <v>2.1902233492898908</v>
      </c>
      <c r="AK347" s="219">
        <v>6.874077650642306</v>
      </c>
      <c r="AL347" s="219">
        <v>16.067674936042085</v>
      </c>
      <c r="AM347" s="219">
        <v>15.828102215563513</v>
      </c>
      <c r="AN347" s="219">
        <v>15.58987596225945</v>
      </c>
      <c r="AO347" s="219">
        <v>15.352984539038884</v>
      </c>
      <c r="AP347" s="219">
        <v>15.117416448310411</v>
      </c>
    </row>
    <row r="348" spans="7:42" ht="14.25" customHeight="1" x14ac:dyDescent="0.6">
      <c r="G348" s="145"/>
      <c r="H348" s="386"/>
      <c r="J348" s="388"/>
      <c r="K348" s="142" t="s">
        <v>1036</v>
      </c>
      <c r="L348" s="192" t="s">
        <v>962</v>
      </c>
      <c r="M348" s="220">
        <v>29.91568484364419</v>
      </c>
      <c r="N348" s="220">
        <v>31.194872757697265</v>
      </c>
      <c r="O348" s="220">
        <v>21.950175627295788</v>
      </c>
      <c r="P348" s="220">
        <v>20.634015869000223</v>
      </c>
      <c r="Q348" s="220">
        <v>19.256205350678673</v>
      </c>
      <c r="R348" s="220">
        <v>17.887292566960369</v>
      </c>
      <c r="S348" s="220">
        <v>16.526961662659843</v>
      </c>
      <c r="T348" s="220">
        <v>15.174880145036475</v>
      </c>
      <c r="U348" s="220">
        <v>13.830695675362598</v>
      </c>
      <c r="V348" s="220">
        <v>12.494032288839957</v>
      </c>
      <c r="W348" s="220">
        <v>11.164485909883904</v>
      </c>
      <c r="X348" s="220">
        <v>9.8416189942655876</v>
      </c>
      <c r="Y348" s="220">
        <v>8.5249540829579651</v>
      </c>
      <c r="Z348" s="220">
        <v>7.213965990728525</v>
      </c>
      <c r="AA348" s="220">
        <v>5.9080722699054391</v>
      </c>
      <c r="AB348" s="220">
        <v>5.5023946115710913</v>
      </c>
      <c r="AC348" s="220">
        <v>5.0971844123677528</v>
      </c>
      <c r="AD348" s="220">
        <v>4.6924188029097706</v>
      </c>
      <c r="AE348" s="220">
        <v>4.2880739946610582</v>
      </c>
      <c r="AF348" s="220">
        <v>3.8841252213365465</v>
      </c>
      <c r="AG348" s="220">
        <v>3.4805466758753774</v>
      </c>
      <c r="AH348" s="220">
        <v>3.0773114426039996</v>
      </c>
      <c r="AI348" s="220">
        <v>2.6743914241394933</v>
      </c>
      <c r="AJ348" s="220">
        <v>7.1915153851544034</v>
      </c>
      <c r="AK348" s="220">
        <v>11.60844930000799</v>
      </c>
      <c r="AL348" s="220">
        <v>20.402096514353239</v>
      </c>
      <c r="AM348" s="220">
        <v>20.027982250968265</v>
      </c>
      <c r="AN348" s="220">
        <v>19.654818492904052</v>
      </c>
      <c r="AO348" s="220">
        <v>19.282601636746261</v>
      </c>
      <c r="AP348" s="220">
        <v>18.911328097851538</v>
      </c>
    </row>
    <row r="349" spans="7:42" ht="14.25" customHeight="1" thickBot="1" x14ac:dyDescent="0.75">
      <c r="G349" s="145"/>
      <c r="H349" s="386"/>
      <c r="J349" s="388"/>
      <c r="K349" s="203" t="s">
        <v>1036</v>
      </c>
      <c r="L349" s="203" t="s">
        <v>963</v>
      </c>
      <c r="M349" s="221">
        <v>29.91568484364419</v>
      </c>
      <c r="N349" s="221">
        <v>31.316314648021439</v>
      </c>
      <c r="O349" s="221">
        <v>22.928173772287945</v>
      </c>
      <c r="P349" s="221">
        <v>22.414273976325745</v>
      </c>
      <c r="Q349" s="221">
        <v>21.828423240433924</v>
      </c>
      <c r="R349" s="221">
        <v>21.243790624503426</v>
      </c>
      <c r="S349" s="221">
        <v>20.66046243407154</v>
      </c>
      <c r="T349" s="221">
        <v>20.078536719063131</v>
      </c>
      <c r="U349" s="221">
        <v>19.498125145480678</v>
      </c>
      <c r="V349" s="221">
        <v>18.919355243949465</v>
      </c>
      <c r="W349" s="221">
        <v>18.342373125883778</v>
      </c>
      <c r="X349" s="221">
        <v>17.76734678381921</v>
      </c>
      <c r="Y349" s="221">
        <v>17.194470126790666</v>
      </c>
      <c r="Z349" s="221">
        <v>16.623967947724271</v>
      </c>
      <c r="AA349" s="221">
        <v>16.056102082290963</v>
      </c>
      <c r="AB349" s="221">
        <v>15.384143189801499</v>
      </c>
      <c r="AC349" s="221">
        <v>14.716235622873061</v>
      </c>
      <c r="AD349" s="221">
        <v>14.052306557435863</v>
      </c>
      <c r="AE349" s="221">
        <v>13.392282775270115</v>
      </c>
      <c r="AF349" s="221">
        <v>12.736090581374427</v>
      </c>
      <c r="AG349" s="221">
        <v>12.0836557162948</v>
      </c>
      <c r="AH349" s="221">
        <v>11.434903262952812</v>
      </c>
      <c r="AI349" s="221">
        <v>10.789757547417768</v>
      </c>
      <c r="AJ349" s="221">
        <v>14.862412026913645</v>
      </c>
      <c r="AK349" s="221">
        <v>18.847986803756108</v>
      </c>
      <c r="AL349" s="221">
        <v>27.003353676621987</v>
      </c>
      <c r="AM349" s="221">
        <v>26.413591518967266</v>
      </c>
      <c r="AN349" s="221">
        <v>25.827922324395033</v>
      </c>
      <c r="AO349" s="221">
        <v>25.246303651962268</v>
      </c>
      <c r="AP349" s="221">
        <v>24.668693646500234</v>
      </c>
    </row>
    <row r="350" spans="7:42" ht="14.25" customHeight="1" thickTop="1" x14ac:dyDescent="0.6">
      <c r="G350" s="145"/>
      <c r="H350" s="386"/>
      <c r="J350" s="388"/>
      <c r="K350" s="201" t="s">
        <v>1038</v>
      </c>
      <c r="L350" s="201" t="s">
        <v>961</v>
      </c>
      <c r="M350" s="219">
        <v>30.922858212251551</v>
      </c>
      <c r="N350" s="219">
        <v>32.201297409627195</v>
      </c>
      <c r="O350" s="219">
        <v>22.783855556922251</v>
      </c>
      <c r="P350" s="219">
        <v>20.889899576338713</v>
      </c>
      <c r="Q350" s="219">
        <v>18.940781147352052</v>
      </c>
      <c r="R350" s="219">
        <v>17.008457841026448</v>
      </c>
      <c r="S350" s="219">
        <v>15.092199489999992</v>
      </c>
      <c r="T350" s="219">
        <v>13.191249580719507</v>
      </c>
      <c r="U350" s="219">
        <v>11.304818102704793</v>
      </c>
      <c r="V350" s="219">
        <v>9.432073292702885</v>
      </c>
      <c r="W350" s="219">
        <v>7.572131987645669</v>
      </c>
      <c r="X350" s="219">
        <v>5.7240482269023687</v>
      </c>
      <c r="Y350" s="219">
        <v>3.8867996469440023</v>
      </c>
      <c r="Z350" s="219">
        <v>2.059271081560567</v>
      </c>
      <c r="AA350" s="219">
        <v>0.24023460597614843</v>
      </c>
      <c r="AB350" s="219">
        <v>-3.976258582573422E-2</v>
      </c>
      <c r="AC350" s="219">
        <v>-0.3184371320617565</v>
      </c>
      <c r="AD350" s="219">
        <v>-0.59581370617876672</v>
      </c>
      <c r="AE350" s="219">
        <v>-0.87191726870876352</v>
      </c>
      <c r="AF350" s="219">
        <v>-1.1467730991694971</v>
      </c>
      <c r="AG350" s="219">
        <v>-1.4204068300045378</v>
      </c>
      <c r="AH350" s="219">
        <v>-1.6928444827382201</v>
      </c>
      <c r="AI350" s="219">
        <v>-1.9641125065558853</v>
      </c>
      <c r="AJ350" s="219">
        <v>2.801022127379845</v>
      </c>
      <c r="AK350" s="219">
        <v>7.4605073278537226</v>
      </c>
      <c r="AL350" s="219">
        <v>16.613766028485589</v>
      </c>
      <c r="AM350" s="219">
        <v>16.364774652738813</v>
      </c>
      <c r="AN350" s="219">
        <v>16.117220904285578</v>
      </c>
      <c r="AO350" s="219">
        <v>15.87109205242162</v>
      </c>
      <c r="AP350" s="219">
        <v>15.626375522069338</v>
      </c>
    </row>
    <row r="351" spans="7:42" ht="14.25" customHeight="1" x14ac:dyDescent="0.6">
      <c r="G351" s="145"/>
      <c r="H351" s="386"/>
      <c r="J351" s="388"/>
      <c r="K351" s="142" t="s">
        <v>1038</v>
      </c>
      <c r="L351" s="192" t="s">
        <v>962</v>
      </c>
      <c r="M351" s="220">
        <v>30.922858212251551</v>
      </c>
      <c r="N351" s="220">
        <v>32.247380441858624</v>
      </c>
      <c r="O351" s="220">
        <v>23.392569847466955</v>
      </c>
      <c r="P351" s="220">
        <v>22.036336006830197</v>
      </c>
      <c r="Q351" s="220">
        <v>20.615373634824753</v>
      </c>
      <c r="R351" s="220">
        <v>19.203436260853152</v>
      </c>
      <c r="S351" s="220">
        <v>17.800204994437749</v>
      </c>
      <c r="T351" s="220">
        <v>16.405343987953906</v>
      </c>
      <c r="U351" s="220">
        <v>15.018497175357695</v>
      </c>
      <c r="V351" s="220">
        <v>13.639284429478035</v>
      </c>
      <c r="W351" s="220">
        <v>12.267297002544904</v>
      </c>
      <c r="X351" s="220">
        <v>10.902092078453474</v>
      </c>
      <c r="Y351" s="220">
        <v>9.5431862177702769</v>
      </c>
      <c r="Z351" s="220">
        <v>8.1900474135507046</v>
      </c>
      <c r="AA351" s="220">
        <v>6.8420853918949724</v>
      </c>
      <c r="AB351" s="220">
        <v>6.4232736126205232</v>
      </c>
      <c r="AC351" s="220">
        <v>6.0049402041310671</v>
      </c>
      <c r="AD351" s="220">
        <v>5.5870619662261269</v>
      </c>
      <c r="AE351" s="220">
        <v>5.1696147635944847</v>
      </c>
      <c r="AF351" s="220">
        <v>4.7525734662006798</v>
      </c>
      <c r="AG351" s="220">
        <v>4.335911885163366</v>
      </c>
      <c r="AH351" s="220">
        <v>3.919602703736949</v>
      </c>
      <c r="AI351" s="220">
        <v>3.5036174029380618</v>
      </c>
      <c r="AJ351" s="220">
        <v>7.9879629141653403</v>
      </c>
      <c r="AK351" s="220">
        <v>12.372596102343373</v>
      </c>
      <c r="AL351" s="220">
        <v>21.1127866110896</v>
      </c>
      <c r="AM351" s="220">
        <v>20.725994274349954</v>
      </c>
      <c r="AN351" s="220">
        <v>20.340171496083432</v>
      </c>
      <c r="AO351" s="220">
        <v>19.955314650152911</v>
      </c>
      <c r="AP351" s="220">
        <v>19.571420129080192</v>
      </c>
    </row>
    <row r="352" spans="7:42" ht="14.25" customHeight="1" thickBot="1" x14ac:dyDescent="0.75">
      <c r="G352" s="145"/>
      <c r="H352" s="386"/>
      <c r="J352" s="388"/>
      <c r="K352" s="203" t="s">
        <v>1038</v>
      </c>
      <c r="L352" s="203" t="s">
        <v>963</v>
      </c>
      <c r="M352" s="221">
        <v>30.922858212251551</v>
      </c>
      <c r="N352" s="221">
        <v>32.370643114217891</v>
      </c>
      <c r="O352" s="221">
        <v>24.397315336579847</v>
      </c>
      <c r="P352" s="221">
        <v>23.867572234920978</v>
      </c>
      <c r="Q352" s="221">
        <v>23.262681881333119</v>
      </c>
      <c r="R352" s="221">
        <v>22.659088321295343</v>
      </c>
      <c r="S352" s="221">
        <v>22.056883961797929</v>
      </c>
      <c r="T352" s="221">
        <v>21.456173721321782</v>
      </c>
      <c r="U352" s="221">
        <v>20.857077020152218</v>
      </c>
      <c r="V352" s="221">
        <v>20.259730170515528</v>
      </c>
      <c r="W352" s="221">
        <v>19.664289262645621</v>
      </c>
      <c r="X352" s="221">
        <v>19.070933670133375</v>
      </c>
      <c r="Y352" s="221">
        <v>18.47987033418298</v>
      </c>
      <c r="Z352" s="221">
        <v>17.891339035067109</v>
      </c>
      <c r="AA352" s="221">
        <v>17.305618925017448</v>
      </c>
      <c r="AB352" s="221">
        <v>16.613933617116793</v>
      </c>
      <c r="AC352" s="221">
        <v>15.926339799814702</v>
      </c>
      <c r="AD352" s="221">
        <v>15.242764538656559</v>
      </c>
      <c r="AE352" s="221">
        <v>14.563134463871048</v>
      </c>
      <c r="AF352" s="221">
        <v>13.887375686775059</v>
      </c>
      <c r="AG352" s="221">
        <v>13.2154137110048</v>
      </c>
      <c r="AH352" s="221">
        <v>12.54717333810289</v>
      </c>
      <c r="AI352" s="221">
        <v>11.882578566893024</v>
      </c>
      <c r="AJ352" s="221">
        <v>15.909365592543402</v>
      </c>
      <c r="AK352" s="221">
        <v>19.849836000005755</v>
      </c>
      <c r="AL352" s="221">
        <v>27.931944900378323</v>
      </c>
      <c r="AM352" s="221">
        <v>27.323562056080647</v>
      </c>
      <c r="AN352" s="221">
        <v>26.719328238154002</v>
      </c>
      <c r="AO352" s="221">
        <v>26.11920116796437</v>
      </c>
      <c r="AP352" s="221">
        <v>25.523139140412773</v>
      </c>
    </row>
    <row r="353" spans="7:42" ht="14.25" customHeight="1" thickTop="1" x14ac:dyDescent="0.6">
      <c r="G353" s="145"/>
      <c r="H353" s="386"/>
      <c r="J353" s="388"/>
      <c r="K353" s="201" t="s">
        <v>1039</v>
      </c>
      <c r="L353" s="201" t="s">
        <v>961</v>
      </c>
      <c r="M353" s="219">
        <v>32.470459041738458</v>
      </c>
      <c r="N353" s="219">
        <v>33.797711382646035</v>
      </c>
      <c r="O353" s="219">
        <v>24.919812419298704</v>
      </c>
      <c r="P353" s="219">
        <v>22.915793471012677</v>
      </c>
      <c r="Q353" s="219">
        <v>20.854754793145926</v>
      </c>
      <c r="R353" s="219">
        <v>18.813314235613191</v>
      </c>
      <c r="S353" s="219">
        <v>16.790655390921088</v>
      </c>
      <c r="T353" s="219">
        <v>14.78593714156289</v>
      </c>
      <c r="U353" s="219">
        <v>12.798286223089242</v>
      </c>
      <c r="V353" s="219">
        <v>10.826788660511625</v>
      </c>
      <c r="W353" s="219">
        <v>8.8704797838199205</v>
      </c>
      <c r="X353" s="219">
        <v>6.9283324531200172</v>
      </c>
      <c r="Y353" s="219">
        <v>4.9992430240177583</v>
      </c>
      <c r="Z353" s="219">
        <v>3.0820144505097531</v>
      </c>
      <c r="AA353" s="219">
        <v>1.1753357432423748</v>
      </c>
      <c r="AB353" s="219">
        <v>0.89250416354850159</v>
      </c>
      <c r="AC353" s="219">
        <v>0.61079771666231153</v>
      </c>
      <c r="AD353" s="219">
        <v>0.3301951079089136</v>
      </c>
      <c r="AE353" s="219">
        <v>5.067470207994873E-2</v>
      </c>
      <c r="AF353" s="219">
        <v>-0.22778550733222858</v>
      </c>
      <c r="AG353" s="219">
        <v>-0.50520793095393657</v>
      </c>
      <c r="AH353" s="219">
        <v>-0.78161541857650718</v>
      </c>
      <c r="AI353" s="219">
        <v>-1.0570312966395825</v>
      </c>
      <c r="AJ353" s="219">
        <v>3.6822823441916626</v>
      </c>
      <c r="AK353" s="219">
        <v>8.3157815353607702</v>
      </c>
      <c r="AL353" s="219">
        <v>17.418748478833134</v>
      </c>
      <c r="AM353" s="219">
        <v>17.164262822329565</v>
      </c>
      <c r="AN353" s="219">
        <v>16.911054672222374</v>
      </c>
      <c r="AO353" s="219">
        <v>16.659114036517053</v>
      </c>
      <c r="AP353" s="219">
        <v>16.408431034332661</v>
      </c>
    </row>
    <row r="354" spans="7:42" ht="14.25" customHeight="1" x14ac:dyDescent="0.6">
      <c r="G354" s="145"/>
      <c r="H354" s="386"/>
      <c r="J354" s="388"/>
      <c r="K354" s="142" t="s">
        <v>1039</v>
      </c>
      <c r="L354" s="192" t="s">
        <v>962</v>
      </c>
      <c r="M354" s="220">
        <v>32.470459041738458</v>
      </c>
      <c r="N354" s="220">
        <v>33.850534498349568</v>
      </c>
      <c r="O354" s="220">
        <v>25.570493533842996</v>
      </c>
      <c r="P354" s="220">
        <v>24.135410201052537</v>
      </c>
      <c r="Q354" s="220">
        <v>22.63229429214471</v>
      </c>
      <c r="R354" s="220">
        <v>21.139709674724173</v>
      </c>
      <c r="S354" s="220">
        <v>19.657304657178528</v>
      </c>
      <c r="T354" s="220">
        <v>18.184710946693123</v>
      </c>
      <c r="U354" s="220">
        <v>16.721540308097715</v>
      </c>
      <c r="V354" s="220">
        <v>15.267380631356854</v>
      </c>
      <c r="W354" s="220">
        <v>13.82179126972915</v>
      </c>
      <c r="X354" s="220">
        <v>12.384297473741018</v>
      </c>
      <c r="Y354" s="220">
        <v>10.954383697694041</v>
      </c>
      <c r="Z354" s="220">
        <v>9.5314854912391596</v>
      </c>
      <c r="AA354" s="220">
        <v>8.1149796027261729</v>
      </c>
      <c r="AB354" s="220">
        <v>7.6744223220331023</v>
      </c>
      <c r="AC354" s="220">
        <v>7.2344820764626974</v>
      </c>
      <c r="AD354" s="220">
        <v>6.7951343907016906</v>
      </c>
      <c r="AE354" s="220">
        <v>6.3563538444166703</v>
      </c>
      <c r="AF354" s="220">
        <v>5.9181140115002364</v>
      </c>
      <c r="AG354" s="220">
        <v>5.4803873947243673</v>
      </c>
      <c r="AH354" s="220">
        <v>5.0431453554059473</v>
      </c>
      <c r="AI354" s="220">
        <v>4.6063580376159621</v>
      </c>
      <c r="AJ354" s="220">
        <v>9.0438846096733236</v>
      </c>
      <c r="AK354" s="220">
        <v>13.382607463059507</v>
      </c>
      <c r="AL354" s="220">
        <v>22.049281646890606</v>
      </c>
      <c r="AM354" s="220">
        <v>21.642984512412333</v>
      </c>
      <c r="AN354" s="220">
        <v>21.237793626180235</v>
      </c>
      <c r="AO354" s="220">
        <v>20.833704492112918</v>
      </c>
      <c r="AP354" s="220">
        <v>20.430712639090768</v>
      </c>
    </row>
    <row r="355" spans="7:42" ht="14.25" customHeight="1" thickBot="1" x14ac:dyDescent="0.75">
      <c r="G355" s="145"/>
      <c r="H355" s="386"/>
      <c r="J355" s="388"/>
      <c r="K355" s="203" t="s">
        <v>1039</v>
      </c>
      <c r="L355" s="203" t="s">
        <v>963</v>
      </c>
      <c r="M355" s="221">
        <v>32.470459041738458</v>
      </c>
      <c r="N355" s="221">
        <v>33.990701447465369</v>
      </c>
      <c r="O355" s="221">
        <v>26.654766510726422</v>
      </c>
      <c r="P355" s="221">
        <v>26.100678927966058</v>
      </c>
      <c r="Q355" s="221">
        <v>25.46653270934252</v>
      </c>
      <c r="R355" s="221">
        <v>24.833804172405152</v>
      </c>
      <c r="S355" s="221">
        <v>24.202595099504961</v>
      </c>
      <c r="T355" s="221">
        <v>23.573020963197678</v>
      </c>
      <c r="U355" s="221">
        <v>22.945213098831985</v>
      </c>
      <c r="V355" s="221">
        <v>22.319321312252487</v>
      </c>
      <c r="W355" s="221">
        <v>21.695517026931658</v>
      </c>
      <c r="X355" s="221">
        <v>21.073997104343906</v>
      </c>
      <c r="Y355" s="221">
        <v>20.454988510643116</v>
      </c>
      <c r="Z355" s="221">
        <v>19.838754055334714</v>
      </c>
      <c r="AA355" s="221">
        <v>19.225599498903357</v>
      </c>
      <c r="AB355" s="221">
        <v>18.488212965477437</v>
      </c>
      <c r="AC355" s="221">
        <v>17.755645055626818</v>
      </c>
      <c r="AD355" s="221">
        <v>17.027809889186784</v>
      </c>
      <c r="AE355" s="221">
        <v>16.304621380090214</v>
      </c>
      <c r="AF355" s="221">
        <v>15.585993145795527</v>
      </c>
      <c r="AG355" s="221">
        <v>14.871838411593167</v>
      </c>
      <c r="AH355" s="221">
        <v>14.162069909308318</v>
      </c>
      <c r="AI355" s="221">
        <v>13.456599769815625</v>
      </c>
      <c r="AJ355" s="221">
        <v>17.405348497449427</v>
      </c>
      <c r="AK355" s="221">
        <v>21.270036552670732</v>
      </c>
      <c r="AL355" s="221">
        <v>29.237906183924029</v>
      </c>
      <c r="AM355" s="221">
        <v>28.593263478205412</v>
      </c>
      <c r="AN355" s="221">
        <v>27.953365665431203</v>
      </c>
      <c r="AO355" s="221">
        <v>27.318160572065736</v>
      </c>
      <c r="AP355" s="221">
        <v>26.687596787812151</v>
      </c>
    </row>
    <row r="356" spans="7:42" ht="14.25" customHeight="1" thickTop="1" x14ac:dyDescent="0.6">
      <c r="G356" s="145"/>
      <c r="H356" s="386"/>
      <c r="J356" s="388"/>
      <c r="K356" s="201" t="s">
        <v>1040</v>
      </c>
      <c r="L356" s="201" t="s">
        <v>961</v>
      </c>
      <c r="M356" s="219">
        <v>34.10534557572506</v>
      </c>
      <c r="N356" s="219">
        <v>35.486531674924663</v>
      </c>
      <c r="O356" s="219">
        <v>27.182625778201153</v>
      </c>
      <c r="P356" s="219">
        <v>25.065109862302997</v>
      </c>
      <c r="Q356" s="219">
        <v>22.888310373707075</v>
      </c>
      <c r="R356" s="219">
        <v>20.733787233041937</v>
      </c>
      <c r="S356" s="219">
        <v>18.600637539637717</v>
      </c>
      <c r="T356" s="219">
        <v>16.48793526165359</v>
      </c>
      <c r="U356" s="219">
        <v>14.394723484142958</v>
      </c>
      <c r="V356" s="219">
        <v>12.320005505239447</v>
      </c>
      <c r="W356" s="219">
        <v>10.262734477100938</v>
      </c>
      <c r="X356" s="219">
        <v>8.2218012108548209</v>
      </c>
      <c r="Y356" s="219">
        <v>6.1960196620515546</v>
      </c>
      <c r="Z356" s="219">
        <v>4.1841094759088833</v>
      </c>
      <c r="AA356" s="219">
        <v>2.1846747869933338</v>
      </c>
      <c r="AB356" s="219">
        <v>1.8970409440595084</v>
      </c>
      <c r="AC356" s="219">
        <v>1.6103822728311528</v>
      </c>
      <c r="AD356" s="219">
        <v>1.324679788541097</v>
      </c>
      <c r="AE356" s="219">
        <v>1.0399141348076348</v>
      </c>
      <c r="AF356" s="219">
        <v>0.75606555351746252</v>
      </c>
      <c r="AG356" s="219">
        <v>0.47311385265272676</v>
      </c>
      <c r="AH356" s="219">
        <v>0.1910383718905706</v>
      </c>
      <c r="AI356" s="219">
        <v>-9.0182054234826836E-2</v>
      </c>
      <c r="AJ356" s="219">
        <v>4.6203096000462587</v>
      </c>
      <c r="AK356" s="219">
        <v>9.2249234292803592</v>
      </c>
      <c r="AL356" s="219">
        <v>18.27331033093127</v>
      </c>
      <c r="AM356" s="219">
        <v>18.011910207301032</v>
      </c>
      <c r="AN356" s="219">
        <v>17.75166298375181</v>
      </c>
      <c r="AO356" s="219">
        <v>17.492560578040383</v>
      </c>
      <c r="AP356" s="219">
        <v>17.234594991774575</v>
      </c>
    </row>
    <row r="357" spans="7:42" ht="14.25" customHeight="1" x14ac:dyDescent="0.6">
      <c r="G357" s="145"/>
      <c r="H357" s="386"/>
      <c r="J357" s="388"/>
      <c r="K357" s="142" t="s">
        <v>1040</v>
      </c>
      <c r="L357" s="192" t="s">
        <v>962</v>
      </c>
      <c r="M357" s="220">
        <v>34.10534557572506</v>
      </c>
      <c r="N357" s="220">
        <v>35.545929555547296</v>
      </c>
      <c r="O357" s="220">
        <v>27.876230613291742</v>
      </c>
      <c r="P357" s="220">
        <v>26.360107127805755</v>
      </c>
      <c r="Q357" s="220">
        <v>24.772286922249169</v>
      </c>
      <c r="R357" s="220">
        <v>23.196428830040468</v>
      </c>
      <c r="S357" s="220">
        <v>21.632148715877882</v>
      </c>
      <c r="T357" s="220">
        <v>20.079046171580394</v>
      </c>
      <c r="U357" s="220">
        <v>18.536701087594217</v>
      </c>
      <c r="V357" s="220">
        <v>17.004669622057701</v>
      </c>
      <c r="W357" s="220">
        <v>15.482479426512288</v>
      </c>
      <c r="X357" s="220">
        <v>13.969623949682795</v>
      </c>
      <c r="Y357" s="220">
        <v>12.465555591284168</v>
      </c>
      <c r="Z357" s="220">
        <v>10.969677412239214</v>
      </c>
      <c r="AA357" s="220">
        <v>9.4813330199948638</v>
      </c>
      <c r="AB357" s="220">
        <v>9.0179152580506781</v>
      </c>
      <c r="AC357" s="220">
        <v>8.5552489923594912</v>
      </c>
      <c r="AD357" s="220">
        <v>8.0933084225532888</v>
      </c>
      <c r="AE357" s="220">
        <v>7.6320667919586711</v>
      </c>
      <c r="AF357" s="220">
        <v>7.171496325573429</v>
      </c>
      <c r="AG357" s="220">
        <v>6.7115681633564712</v>
      </c>
      <c r="AH357" s="220">
        <v>6.252252288428469</v>
      </c>
      <c r="AI357" s="220">
        <v>5.7935174497038844</v>
      </c>
      <c r="AJ357" s="220">
        <v>10.181062940179459</v>
      </c>
      <c r="AK357" s="220">
        <v>14.470748045214481</v>
      </c>
      <c r="AL357" s="220">
        <v>23.058596818986242</v>
      </c>
      <c r="AM357" s="220">
        <v>22.631649819231026</v>
      </c>
      <c r="AN357" s="220">
        <v>22.20594235814934</v>
      </c>
      <c r="AO357" s="220">
        <v>21.781469062382833</v>
      </c>
      <c r="AP357" s="220">
        <v>21.358224590249378</v>
      </c>
    </row>
    <row r="358" spans="7:42" ht="14.25" customHeight="1" thickBot="1" x14ac:dyDescent="0.75">
      <c r="G358" s="145"/>
      <c r="H358" s="386"/>
      <c r="J358" s="388"/>
      <c r="K358" s="203" t="s">
        <v>1040</v>
      </c>
      <c r="L358" s="203" t="s">
        <v>963</v>
      </c>
      <c r="M358" s="221">
        <v>34.10534557572506</v>
      </c>
      <c r="N358" s="221">
        <v>35.702132136073359</v>
      </c>
      <c r="O358" s="221">
        <v>29.039539415615639</v>
      </c>
      <c r="P358" s="221">
        <v>28.459734307010514</v>
      </c>
      <c r="Q358" s="221">
        <v>27.794682173324357</v>
      </c>
      <c r="R358" s="221">
        <v>27.131175427630815</v>
      </c>
      <c r="S358" s="221">
        <v>26.469325756418179</v>
      </c>
      <c r="T358" s="221">
        <v>25.809259781573708</v>
      </c>
      <c r="U358" s="221">
        <v>25.151121425526902</v>
      </c>
      <c r="V358" s="221">
        <v>24.495074748789602</v>
      </c>
      <c r="W358" s="221">
        <v>23.841307372877598</v>
      </c>
      <c r="X358" s="221">
        <v>23.190034633476966</v>
      </c>
      <c r="Y358" s="221">
        <v>22.541504651111598</v>
      </c>
      <c r="Z358" s="221">
        <v>21.896004563383553</v>
      </c>
      <c r="AA358" s="221">
        <v>21.253868239753423</v>
      </c>
      <c r="AB358" s="221">
        <v>20.470190384109877</v>
      </c>
      <c r="AC358" s="221">
        <v>19.692023263546819</v>
      </c>
      <c r="AD358" s="221">
        <v>18.919268204531541</v>
      </c>
      <c r="AE358" s="221">
        <v>18.151826561141153</v>
      </c>
      <c r="AF358" s="221">
        <v>17.389599616771449</v>
      </c>
      <c r="AG358" s="221">
        <v>16.632488480782101</v>
      </c>
      <c r="AH358" s="221">
        <v>15.880393979581481</v>
      </c>
      <c r="AI358" s="221">
        <v>15.133216541547974</v>
      </c>
      <c r="AJ358" s="221">
        <v>19.000553761886163</v>
      </c>
      <c r="AK358" s="221">
        <v>22.786074872745786</v>
      </c>
      <c r="AL358" s="221">
        <v>30.633519801311177</v>
      </c>
      <c r="AM358" s="221">
        <v>29.951622989739924</v>
      </c>
      <c r="AN358" s="221">
        <v>29.275037105735105</v>
      </c>
      <c r="AO358" s="221">
        <v>28.603700366970017</v>
      </c>
      <c r="AP358" s="221">
        <v>27.937551946890011</v>
      </c>
    </row>
    <row r="359" spans="7:42" ht="14.25" customHeight="1" thickTop="1" x14ac:dyDescent="0.6">
      <c r="G359" s="145"/>
      <c r="H359" s="386"/>
      <c r="J359" s="388"/>
      <c r="K359" s="201" t="s">
        <v>1041</v>
      </c>
      <c r="L359" s="201" t="s">
        <v>961</v>
      </c>
      <c r="M359" s="219">
        <v>35.904782594522821</v>
      </c>
      <c r="N359" s="219">
        <v>37.349934415478636</v>
      </c>
      <c r="O359" s="219">
        <v>29.685559902488375</v>
      </c>
      <c r="P359" s="219">
        <v>27.448425258419448</v>
      </c>
      <c r="Q359" s="219">
        <v>25.148894833976446</v>
      </c>
      <c r="R359" s="219">
        <v>22.87401213997515</v>
      </c>
      <c r="S359" s="219">
        <v>20.622794988798809</v>
      </c>
      <c r="T359" s="219">
        <v>18.394239112826341</v>
      </c>
      <c r="U359" s="219">
        <v>16.187310066142068</v>
      </c>
      <c r="V359" s="219">
        <v>14.000933941149423</v>
      </c>
      <c r="W359" s="219">
        <v>11.833986585793216</v>
      </c>
      <c r="X359" s="219">
        <v>9.6852809270843814</v>
      </c>
      <c r="Y359" s="219">
        <v>7.5535519003727032</v>
      </c>
      <c r="Z359" s="219">
        <v>5.4374383418544845</v>
      </c>
      <c r="AA359" s="219">
        <v>3.3354610107544893</v>
      </c>
      <c r="AB359" s="219">
        <v>3.0393160799723447</v>
      </c>
      <c r="AC359" s="219">
        <v>2.7440678818314908</v>
      </c>
      <c r="AD359" s="219">
        <v>2.4496986619992818</v>
      </c>
      <c r="AE359" s="219">
        <v>2.156190280736471</v>
      </c>
      <c r="AF359" s="219">
        <v>1.8635241831188516</v>
      </c>
      <c r="AG359" s="219">
        <v>1.5716813672070735</v>
      </c>
      <c r="AH359" s="219">
        <v>1.2806423499947144</v>
      </c>
      <c r="AI359" s="219">
        <v>0.99038713092442876</v>
      </c>
      <c r="AJ359" s="219">
        <v>5.6662581501663105</v>
      </c>
      <c r="AK359" s="219">
        <v>10.236374308805075</v>
      </c>
      <c r="AL359" s="219">
        <v>19.22192907460763</v>
      </c>
      <c r="AM359" s="219">
        <v>18.950800665206259</v>
      </c>
      <c r="AN359" s="219">
        <v>18.680759701314422</v>
      </c>
      <c r="AO359" s="219">
        <v>18.411799118917934</v>
      </c>
      <c r="AP359" s="219">
        <v>18.143911924609267</v>
      </c>
    </row>
    <row r="360" spans="7:42" ht="14.25" customHeight="1" x14ac:dyDescent="0.6">
      <c r="G360" s="145"/>
      <c r="H360" s="386"/>
      <c r="J360" s="388"/>
      <c r="K360" s="142" t="s">
        <v>1041</v>
      </c>
      <c r="L360" s="192" t="s">
        <v>962</v>
      </c>
      <c r="M360" s="220">
        <v>35.904782594522821</v>
      </c>
      <c r="N360" s="220">
        <v>37.41590587128055</v>
      </c>
      <c r="O360" s="220">
        <v>30.424772938163766</v>
      </c>
      <c r="P360" s="220">
        <v>28.824276154999595</v>
      </c>
      <c r="Q360" s="220">
        <v>27.147650947389639</v>
      </c>
      <c r="R360" s="220">
        <v>25.484195970366066</v>
      </c>
      <c r="S360" s="220">
        <v>23.833499318541634</v>
      </c>
      <c r="T360" s="220">
        <v>22.19513293657154</v>
      </c>
      <c r="U360" s="220">
        <v>20.568649094194676</v>
      </c>
      <c r="V360" s="220">
        <v>18.953576245209195</v>
      </c>
      <c r="W360" s="220">
        <v>17.349414125969613</v>
      </c>
      <c r="X360" s="220">
        <v>15.755627910385027</v>
      </c>
      <c r="Y360" s="220">
        <v>14.171641187686223</v>
      </c>
      <c r="Z360" s="220">
        <v>12.59682746199066</v>
      </c>
      <c r="AA360" s="220">
        <v>11.030499782754397</v>
      </c>
      <c r="AB360" s="220">
        <v>10.541720141814714</v>
      </c>
      <c r="AC360" s="220">
        <v>10.053827112267673</v>
      </c>
      <c r="AD360" s="220">
        <v>9.5667934781672592</v>
      </c>
      <c r="AE360" s="220">
        <v>9.0805910532540288</v>
      </c>
      <c r="AF360" s="220">
        <v>8.5951906174476953</v>
      </c>
      <c r="AG360" s="220">
        <v>8.110561848543103</v>
      </c>
      <c r="AH360" s="220">
        <v>7.6266732486979123</v>
      </c>
      <c r="AI360" s="220">
        <v>7.1434920652202116</v>
      </c>
      <c r="AJ360" s="220">
        <v>11.474683822805613</v>
      </c>
      <c r="AK360" s="220">
        <v>15.70904756737162</v>
      </c>
      <c r="AL360" s="220">
        <v>24.207623542795147</v>
      </c>
      <c r="AM360" s="220">
        <v>23.75759080057475</v>
      </c>
      <c r="AN360" s="220">
        <v>23.308932904961875</v>
      </c>
      <c r="AO360" s="220">
        <v>22.861643583330387</v>
      </c>
      <c r="AP360" s="220">
        <v>22.415716601853873</v>
      </c>
    </row>
    <row r="361" spans="7:42" ht="14.25" customHeight="1" thickBot="1" x14ac:dyDescent="0.75">
      <c r="G361" s="145"/>
      <c r="H361" s="386"/>
      <c r="J361" s="388"/>
      <c r="K361" s="203" t="s">
        <v>1041</v>
      </c>
      <c r="L361" s="203" t="s">
        <v>963</v>
      </c>
      <c r="M361" s="221">
        <v>35.904782594522821</v>
      </c>
      <c r="N361" s="221">
        <v>37.58581743910063</v>
      </c>
      <c r="O361" s="221">
        <v>31.664338481040385</v>
      </c>
      <c r="P361" s="221">
        <v>31.056227390903864</v>
      </c>
      <c r="Q361" s="221">
        <v>30.357158677774795</v>
      </c>
      <c r="R361" s="221">
        <v>29.659775912518555</v>
      </c>
      <c r="S361" s="221">
        <v>28.964201682606969</v>
      </c>
      <c r="T361" s="221">
        <v>28.27057488143334</v>
      </c>
      <c r="U361" s="221">
        <v>27.579053285391119</v>
      </c>
      <c r="V361" s="221">
        <v>26.889816644384315</v>
      </c>
      <c r="W361" s="221">
        <v>26.203070408296686</v>
      </c>
      <c r="X361" s="221">
        <v>25.519050246445854</v>
      </c>
      <c r="Y361" s="221">
        <v>24.838027562902109</v>
      </c>
      <c r="Z361" s="221">
        <v>24.160316271974533</v>
      </c>
      <c r="AA361" s="221">
        <v>23.486281181253531</v>
      </c>
      <c r="AB361" s="221">
        <v>22.655952003539404</v>
      </c>
      <c r="AC361" s="221">
        <v>21.831708857831917</v>
      </c>
      <c r="AD361" s="221">
        <v>21.013442595530314</v>
      </c>
      <c r="AE361" s="221">
        <v>20.201044270241784</v>
      </c>
      <c r="AF361" s="221">
        <v>19.394405032527672</v>
      </c>
      <c r="AG361" s="221">
        <v>18.593416019578932</v>
      </c>
      <c r="AH361" s="221">
        <v>17.797968239307341</v>
      </c>
      <c r="AI361" s="221">
        <v>17.007952448227336</v>
      </c>
      <c r="AJ361" s="221">
        <v>20.787792552036489</v>
      </c>
      <c r="AK361" s="221">
        <v>24.487984264462263</v>
      </c>
      <c r="AL361" s="221">
        <v>32.20334835608336</v>
      </c>
      <c r="AM361" s="221">
        <v>31.482580142041883</v>
      </c>
      <c r="AN361" s="221">
        <v>30.767603285660176</v>
      </c>
      <c r="AO361" s="221">
        <v>30.058348290390658</v>
      </c>
      <c r="AP361" s="221">
        <v>29.354746768456764</v>
      </c>
    </row>
    <row r="362" spans="7:42" ht="14.25" customHeight="1" thickTop="1" x14ac:dyDescent="0.6">
      <c r="G362" s="145"/>
      <c r="H362" s="386"/>
      <c r="J362" s="388"/>
      <c r="K362" s="201" t="s">
        <v>1042</v>
      </c>
      <c r="L362" s="201" t="s">
        <v>961</v>
      </c>
      <c r="M362" s="219">
        <v>37.872732751062742</v>
      </c>
      <c r="N362" s="219">
        <v>39.386848239261894</v>
      </c>
      <c r="O362" s="219">
        <v>32.420239917980311</v>
      </c>
      <c r="P362" s="219">
        <v>30.051175092667478</v>
      </c>
      <c r="Q362" s="219">
        <v>27.616456693259433</v>
      </c>
      <c r="R362" s="219">
        <v>25.209113138028307</v>
      </c>
      <c r="S362" s="219">
        <v>22.828069529857679</v>
      </c>
      <c r="T362" s="219">
        <v>20.472230352381082</v>
      </c>
      <c r="U362" s="219">
        <v>18.140470981820371</v>
      </c>
      <c r="V362" s="219">
        <v>15.83162797901721</v>
      </c>
      <c r="W362" s="219">
        <v>13.544487835506491</v>
      </c>
      <c r="X362" s="219">
        <v>11.277773764661671</v>
      </c>
      <c r="Y362" s="219">
        <v>9.0301300189190314</v>
      </c>
      <c r="Z362" s="219">
        <v>6.8001030670393448</v>
      </c>
      <c r="AA362" s="219">
        <v>4.5861187674190909</v>
      </c>
      <c r="AB362" s="219">
        <v>4.2812583486326652</v>
      </c>
      <c r="AC362" s="219">
        <v>3.9771996995622203</v>
      </c>
      <c r="AD362" s="219">
        <v>3.6739263395877551</v>
      </c>
      <c r="AE362" s="219">
        <v>3.3714213904654393</v>
      </c>
      <c r="AF362" s="219">
        <v>3.0696675468615595</v>
      </c>
      <c r="AG362" s="219">
        <v>2.7686470448405238</v>
      </c>
      <c r="AH362" s="219">
        <v>2.4683416281389654</v>
      </c>
      <c r="AI362" s="219">
        <v>2.1687325120155307</v>
      </c>
      <c r="AJ362" s="219">
        <v>6.8073271559389674</v>
      </c>
      <c r="AK362" s="219">
        <v>11.340268114095242</v>
      </c>
      <c r="AL362" s="219">
        <v>20.257677946802879</v>
      </c>
      <c r="AM362" s="219">
        <v>19.97635179642544</v>
      </c>
      <c r="AN362" s="219">
        <v>19.696031456459473</v>
      </c>
      <c r="AO362" s="219">
        <v>19.416710934542909</v>
      </c>
      <c r="AP362" s="219">
        <v>19.1383842965915</v>
      </c>
    </row>
    <row r="363" spans="7:42" ht="14.25" customHeight="1" x14ac:dyDescent="0.6">
      <c r="G363" s="145"/>
      <c r="H363" s="386"/>
      <c r="J363" s="388"/>
      <c r="K363" s="142" t="s">
        <v>1042</v>
      </c>
      <c r="L363" s="192" t="s">
        <v>962</v>
      </c>
      <c r="M363" s="220">
        <v>37.872732751062742</v>
      </c>
      <c r="N363" s="220">
        <v>39.460445165473232</v>
      </c>
      <c r="O363" s="220">
        <v>33.210472417612777</v>
      </c>
      <c r="P363" s="220">
        <v>31.517032717296985</v>
      </c>
      <c r="Q363" s="220">
        <v>29.742679094342474</v>
      </c>
      <c r="R363" s="220">
        <v>27.982872938930683</v>
      </c>
      <c r="S363" s="220">
        <v>26.237170154144032</v>
      </c>
      <c r="T363" s="220">
        <v>24.505110694102719</v>
      </c>
      <c r="U363" s="220">
        <v>22.786214931981142</v>
      </c>
      <c r="V363" s="220">
        <v>21.079979397300658</v>
      </c>
      <c r="W363" s="220">
        <v>19.385871734287154</v>
      </c>
      <c r="X363" s="220">
        <v>17.703324693452014</v>
      </c>
      <c r="Y363" s="220">
        <v>16.031728916492963</v>
      </c>
      <c r="Z363" s="220">
        <v>14.370424205568565</v>
      </c>
      <c r="AA363" s="220">
        <v>12.718688875628473</v>
      </c>
      <c r="AB363" s="220">
        <v>12.201965017413386</v>
      </c>
      <c r="AC363" s="220">
        <v>11.68628604634139</v>
      </c>
      <c r="AD363" s="220">
        <v>11.171623074096857</v>
      </c>
      <c r="AE363" s="220">
        <v>10.657946228728335</v>
      </c>
      <c r="AF363" s="220">
        <v>10.14522458952446</v>
      </c>
      <c r="AG363" s="220">
        <v>9.6334261169753539</v>
      </c>
      <c r="AH363" s="220">
        <v>9.1225175773982237</v>
      </c>
      <c r="AI363" s="220">
        <v>8.6124644617217321</v>
      </c>
      <c r="AJ363" s="220">
        <v>12.882080978283419</v>
      </c>
      <c r="AK363" s="220">
        <v>17.056015291424867</v>
      </c>
      <c r="AL363" s="220">
        <v>25.45725992101487</v>
      </c>
      <c r="AM363" s="220">
        <v>24.981900851446774</v>
      </c>
      <c r="AN363" s="220">
        <v>24.508073341128657</v>
      </c>
      <c r="AO363" s="220">
        <v>24.035770019393208</v>
      </c>
      <c r="AP363" s="220">
        <v>23.564983563532859</v>
      </c>
    </row>
    <row r="364" spans="7:42" ht="14.25" customHeight="1" thickBot="1" x14ac:dyDescent="0.75">
      <c r="G364" s="145"/>
      <c r="H364" s="386"/>
      <c r="J364" s="388"/>
      <c r="K364" s="203" t="s">
        <v>1042</v>
      </c>
      <c r="L364" s="203" t="s">
        <v>963</v>
      </c>
      <c r="M364" s="221">
        <v>37.872732751062742</v>
      </c>
      <c r="N364" s="221">
        <v>39.645905537900106</v>
      </c>
      <c r="O364" s="221">
        <v>34.534943941374664</v>
      </c>
      <c r="P364" s="221">
        <v>33.895876079645788</v>
      </c>
      <c r="Q364" s="221">
        <v>33.159605212653986</v>
      </c>
      <c r="R364" s="221">
        <v>32.425174016524664</v>
      </c>
      <c r="S364" s="221">
        <v>31.692717000565281</v>
      </c>
      <c r="T364" s="221">
        <v>30.962386478873427</v>
      </c>
      <c r="U364" s="221">
        <v>30.234355379198419</v>
      </c>
      <c r="V364" s="221">
        <v>29.508820610111879</v>
      </c>
      <c r="W364" s="221">
        <v>28.786007119451209</v>
      </c>
      <c r="X364" s="221">
        <v>28.066172814363394</v>
      </c>
      <c r="Y364" s="221">
        <v>27.349614562915701</v>
      </c>
      <c r="Z364" s="221">
        <v>26.636675563701221</v>
      </c>
      <c r="AA364" s="221">
        <v>25.927754459724881</v>
      </c>
      <c r="AB364" s="221">
        <v>25.045798399797611</v>
      </c>
      <c r="AC364" s="221">
        <v>24.170588652642312</v>
      </c>
      <c r="AD364" s="221">
        <v>23.302003718711404</v>
      </c>
      <c r="AE364" s="221">
        <v>22.439922519036916</v>
      </c>
      <c r="AF364" s="221">
        <v>21.58422428152285</v>
      </c>
      <c r="AG364" s="221">
        <v>20.734788422192374</v>
      </c>
      <c r="AH364" s="221">
        <v>19.891494420857111</v>
      </c>
      <c r="AI364" s="221">
        <v>19.054221690558748</v>
      </c>
      <c r="AJ364" s="221">
        <v>22.738098058818561</v>
      </c>
      <c r="AK364" s="221">
        <v>26.344740057469991</v>
      </c>
      <c r="AL364" s="221">
        <v>33.915608526760892</v>
      </c>
      <c r="AM364" s="221">
        <v>33.152057841553024</v>
      </c>
      <c r="AN364" s="221">
        <v>32.394845142718587</v>
      </c>
      <c r="AO364" s="221">
        <v>31.643891867914459</v>
      </c>
      <c r="AP364" s="221">
        <v>30.899120749205526</v>
      </c>
    </row>
    <row r="365" spans="7:42" ht="14.25" customHeight="1" thickTop="1" x14ac:dyDescent="0.6">
      <c r="G365" s="145"/>
      <c r="H365" s="386"/>
      <c r="J365" s="388"/>
      <c r="K365" s="201" t="s">
        <v>1043</v>
      </c>
      <c r="L365" s="201" t="s">
        <v>961</v>
      </c>
      <c r="M365" s="219">
        <v>39.932217252353546</v>
      </c>
      <c r="N365" s="219">
        <v>41.518460994775197</v>
      </c>
      <c r="O365" s="219">
        <v>35.282014969927715</v>
      </c>
      <c r="P365" s="219">
        <v>32.774859437793296</v>
      </c>
      <c r="Q365" s="219">
        <v>30.198656035133485</v>
      </c>
      <c r="R365" s="219">
        <v>27.652693959804346</v>
      </c>
      <c r="S365" s="219">
        <v>25.13579916622524</v>
      </c>
      <c r="T365" s="219">
        <v>22.646778656413197</v>
      </c>
      <c r="U365" s="219">
        <v>20.184411574657332</v>
      </c>
      <c r="V365" s="219">
        <v>17.74743904651805</v>
      </c>
      <c r="W365" s="219">
        <v>15.334552423529932</v>
      </c>
      <c r="X365" s="219">
        <v>12.944379509226852</v>
      </c>
      <c r="Y365" s="219">
        <v>10.575468228129491</v>
      </c>
      <c r="Z365" s="219">
        <v>8.2262670469512393</v>
      </c>
      <c r="AA365" s="219">
        <v>5.8951012521008295</v>
      </c>
      <c r="AB365" s="219">
        <v>5.581072724525022</v>
      </c>
      <c r="AC365" s="219">
        <v>5.2677528549169956</v>
      </c>
      <c r="AD365" s="219">
        <v>4.9551262566729193</v>
      </c>
      <c r="AE365" s="219">
        <v>4.6431771371198494</v>
      </c>
      <c r="AF365" s="219">
        <v>4.3318892683042662</v>
      </c>
      <c r="AG365" s="219">
        <v>4.0212459557421738</v>
      </c>
      <c r="AH365" s="219">
        <v>3.7112300049649463</v>
      </c>
      <c r="AI365" s="219">
        <v>3.4018236856501076</v>
      </c>
      <c r="AJ365" s="219">
        <v>8.0014061489702577</v>
      </c>
      <c r="AK365" s="219">
        <v>12.495445252277609</v>
      </c>
      <c r="AL365" s="219">
        <v>21.341548554827686</v>
      </c>
      <c r="AM365" s="219">
        <v>21.049558746493048</v>
      </c>
      <c r="AN365" s="219">
        <v>20.758492767279506</v>
      </c>
      <c r="AO365" s="219">
        <v>20.468345555067675</v>
      </c>
      <c r="AP365" s="219">
        <v>20.179112096659516</v>
      </c>
    </row>
    <row r="366" spans="7:42" ht="14.25" customHeight="1" x14ac:dyDescent="0.6">
      <c r="G366" s="145"/>
      <c r="H366" s="386"/>
      <c r="J366" s="388"/>
      <c r="K366" s="142" t="s">
        <v>1043</v>
      </c>
      <c r="L366" s="192" t="s">
        <v>962</v>
      </c>
      <c r="M366" s="220">
        <v>39.932217252353546</v>
      </c>
      <c r="N366" s="220">
        <v>41.598880124097306</v>
      </c>
      <c r="O366" s="220">
        <v>36.122481042558363</v>
      </c>
      <c r="P366" s="220">
        <v>34.330325527513033</v>
      </c>
      <c r="Q366" s="220">
        <v>32.452377681830015</v>
      </c>
      <c r="R366" s="220">
        <v>30.590537317502125</v>
      </c>
      <c r="S366" s="220">
        <v>28.744323073785274</v>
      </c>
      <c r="T366" s="220">
        <v>26.913237979253921</v>
      </c>
      <c r="U366" s="220">
        <v>25.096765705238901</v>
      </c>
      <c r="V366" s="220">
        <v>23.294366173710269</v>
      </c>
      <c r="W366" s="220">
        <v>21.505470367485078</v>
      </c>
      <c r="X366" s="220">
        <v>19.729474149961948</v>
      </c>
      <c r="Y366" s="220">
        <v>17.965730848138083</v>
      </c>
      <c r="Z366" s="220">
        <v>16.213542281770994</v>
      </c>
      <c r="AA366" s="220">
        <v>14.472147826681748</v>
      </c>
      <c r="AB366" s="220">
        <v>13.927276739472617</v>
      </c>
      <c r="AC366" s="220">
        <v>13.383586286302307</v>
      </c>
      <c r="AD366" s="220">
        <v>12.841046051001854</v>
      </c>
      <c r="AE366" s="220">
        <v>12.29962461696822</v>
      </c>
      <c r="AF366" s="220">
        <v>11.759289500309968</v>
      </c>
      <c r="AG366" s="220">
        <v>11.220007077950463</v>
      </c>
      <c r="AH366" s="220">
        <v>10.681742510256736</v>
      </c>
      <c r="AI366" s="220">
        <v>10.14445965767408</v>
      </c>
      <c r="AJ366" s="220">
        <v>14.350607858406317</v>
      </c>
      <c r="AK366" s="220">
        <v>18.462205109700918</v>
      </c>
      <c r="AL366" s="220">
        <v>26.762504842493126</v>
      </c>
      <c r="AM366" s="220">
        <v>26.261345270153143</v>
      </c>
      <c r="AN366" s="220">
        <v>25.761854609270664</v>
      </c>
      <c r="AO366" s="220">
        <v>25.264024557661315</v>
      </c>
      <c r="AP366" s="220">
        <v>24.767846868897241</v>
      </c>
    </row>
    <row r="367" spans="7:42" ht="14.25" customHeight="1" thickBot="1" x14ac:dyDescent="0.75">
      <c r="G367" s="145"/>
      <c r="H367" s="386"/>
      <c r="J367" s="388"/>
      <c r="K367" s="203" t="s">
        <v>1043</v>
      </c>
      <c r="L367" s="203" t="s">
        <v>963</v>
      </c>
      <c r="M367" s="221">
        <v>39.932217252353546</v>
      </c>
      <c r="N367" s="221">
        <v>41.80181355044386</v>
      </c>
      <c r="O367" s="221">
        <v>37.539068530217747</v>
      </c>
      <c r="P367" s="221">
        <v>36.867604019065332</v>
      </c>
      <c r="Q367" s="221">
        <v>36.092400631836497</v>
      </c>
      <c r="R367" s="221">
        <v>35.319197788505321</v>
      </c>
      <c r="S367" s="221">
        <v>34.548142474729566</v>
      </c>
      <c r="T367" s="221">
        <v>33.77940104954213</v>
      </c>
      <c r="U367" s="221">
        <v>33.013162296776073</v>
      </c>
      <c r="V367" s="221">
        <v>32.249641081763727</v>
      </c>
      <c r="W367" s="221">
        <v>31.48908275719533</v>
      </c>
      <c r="X367" s="221">
        <v>30.731768502384977</v>
      </c>
      <c r="Y367" s="221">
        <v>29.978021833791889</v>
      </c>
      <c r="Z367" s="221">
        <v>29.228216596379365</v>
      </c>
      <c r="AA367" s="221">
        <v>28.48278684233766</v>
      </c>
      <c r="AB367" s="221">
        <v>27.545491991504527</v>
      </c>
      <c r="AC367" s="221">
        <v>26.615699165122894</v>
      </c>
      <c r="AD367" s="221">
        <v>25.693272199098637</v>
      </c>
      <c r="AE367" s="221">
        <v>24.77807563021798</v>
      </c>
      <c r="AF367" s="221">
        <v>23.869974572055568</v>
      </c>
      <c r="AG367" s="221">
        <v>22.968834585926786</v>
      </c>
      <c r="AH367" s="221">
        <v>22.074521546330235</v>
      </c>
      <c r="AI367" s="221">
        <v>21.186901500202794</v>
      </c>
      <c r="AJ367" s="221">
        <v>24.769748609091312</v>
      </c>
      <c r="AK367" s="221">
        <v>28.277980868441908</v>
      </c>
      <c r="AL367" s="221">
        <v>35.697523727990337</v>
      </c>
      <c r="AM367" s="221">
        <v>34.888599893424207</v>
      </c>
      <c r="AN367" s="221">
        <v>34.086631320746939</v>
      </c>
      <c r="AO367" s="221">
        <v>33.291528717677828</v>
      </c>
      <c r="AP367" s="221">
        <v>32.503204315287235</v>
      </c>
    </row>
    <row r="368" spans="7:42" ht="14.25" customHeight="1" thickTop="1" x14ac:dyDescent="0.6">
      <c r="G368" s="145"/>
      <c r="H368" s="386"/>
      <c r="J368" s="388"/>
      <c r="K368" s="201" t="s">
        <v>1044</v>
      </c>
      <c r="L368" s="201" t="s">
        <v>961</v>
      </c>
      <c r="M368" s="219">
        <v>41.532828756083184</v>
      </c>
      <c r="N368" s="219">
        <v>43.182448307667258</v>
      </c>
      <c r="O368" s="219">
        <v>37.525769992820187</v>
      </c>
      <c r="P368" s="219">
        <v>34.919621567367983</v>
      </c>
      <c r="Q368" s="219">
        <v>32.240765039322653</v>
      </c>
      <c r="R368" s="219">
        <v>29.593433487901301</v>
      </c>
      <c r="S368" s="219">
        <v>26.976408668262664</v>
      </c>
      <c r="T368" s="219">
        <v>24.388453111495714</v>
      </c>
      <c r="U368" s="219">
        <v>21.828300927537221</v>
      </c>
      <c r="V368" s="219">
        <v>19.294647314605864</v>
      </c>
      <c r="W368" s="219">
        <v>16.786136425710939</v>
      </c>
      <c r="X368" s="219">
        <v>14.301347154319931</v>
      </c>
      <c r="Y368" s="219">
        <v>11.83877628366783</v>
      </c>
      <c r="Z368" s="219">
        <v>9.3968182869419188</v>
      </c>
      <c r="AA368" s="219">
        <v>6.97374085382177</v>
      </c>
      <c r="AB368" s="219">
        <v>6.6477628596011265</v>
      </c>
      <c r="AC368" s="219">
        <v>6.3225307025872759</v>
      </c>
      <c r="AD368" s="219">
        <v>5.9980288244245159</v>
      </c>
      <c r="AE368" s="219">
        <v>5.6742412642001661</v>
      </c>
      <c r="AF368" s="219">
        <v>5.3511516292765471</v>
      </c>
      <c r="AG368" s="219">
        <v>5.0287430640914081</v>
      </c>
      <c r="AH368" s="219">
        <v>4.70699821676223</v>
      </c>
      <c r="AI368" s="219">
        <v>4.3858992032832624</v>
      </c>
      <c r="AJ368" s="219">
        <v>8.9506679435808181</v>
      </c>
      <c r="AK368" s="219">
        <v>13.410261104486892</v>
      </c>
      <c r="AL368" s="219">
        <v>22.196629020308862</v>
      </c>
      <c r="AM368" s="219">
        <v>21.893028708825565</v>
      </c>
      <c r="AN368" s="219">
        <v>21.590386539514075</v>
      </c>
      <c r="AO368" s="219">
        <v>21.288697270769667</v>
      </c>
      <c r="AP368" s="219">
        <v>20.987955711649604</v>
      </c>
    </row>
    <row r="369" spans="7:43" ht="14.25" customHeight="1" x14ac:dyDescent="0.6">
      <c r="G369" s="145"/>
      <c r="H369" s="386"/>
      <c r="J369" s="388"/>
      <c r="K369" s="142" t="s">
        <v>1044</v>
      </c>
      <c r="L369" s="192" t="s">
        <v>962</v>
      </c>
      <c r="M369" s="220">
        <v>41.532828756083184</v>
      </c>
      <c r="N369" s="220">
        <v>43.264599477159948</v>
      </c>
      <c r="O369" s="220">
        <v>38.39586114550255</v>
      </c>
      <c r="P369" s="220">
        <v>36.531544322263933</v>
      </c>
      <c r="Q369" s="220">
        <v>34.577252945629269</v>
      </c>
      <c r="R369" s="220">
        <v>32.639922851384533</v>
      </c>
      <c r="S369" s="220">
        <v>30.71905288276615</v>
      </c>
      <c r="T369" s="220">
        <v>28.814126233576609</v>
      </c>
      <c r="U369" s="220">
        <v>26.924606615800812</v>
      </c>
      <c r="V369" s="220">
        <v>25.04993376869712</v>
      </c>
      <c r="W369" s="220">
        <v>23.189518153970344</v>
      </c>
      <c r="X369" s="220">
        <v>21.342734640070677</v>
      </c>
      <c r="Y369" s="220">
        <v>19.508914924045481</v>
      </c>
      <c r="Z369" s="220">
        <v>17.687338366915572</v>
      </c>
      <c r="AA369" s="220">
        <v>15.877220821575463</v>
      </c>
      <c r="AB369" s="220">
        <v>15.312428239785874</v>
      </c>
      <c r="AC369" s="220">
        <v>14.748836627852011</v>
      </c>
      <c r="AD369" s="220">
        <v>14.186415109511337</v>
      </c>
      <c r="AE369" s="220">
        <v>13.625131783449714</v>
      </c>
      <c r="AF369" s="220">
        <v>13.064953654951502</v>
      </c>
      <c r="AG369" s="220">
        <v>12.505846562387767</v>
      </c>
      <c r="AH369" s="220">
        <v>11.947775098101385</v>
      </c>
      <c r="AI369" s="220">
        <v>11.390702523155447</v>
      </c>
      <c r="AJ369" s="220">
        <v>15.547441904899529</v>
      </c>
      <c r="AK369" s="220">
        <v>19.610359615897892</v>
      </c>
      <c r="AL369" s="220">
        <v>27.830207585039762</v>
      </c>
      <c r="AM369" s="220">
        <v>27.309871629053902</v>
      </c>
      <c r="AN369" s="220">
        <v>26.791237443491081</v>
      </c>
      <c r="AO369" s="220">
        <v>26.274296714577812</v>
      </c>
      <c r="AP369" s="220">
        <v>25.759041183417377</v>
      </c>
    </row>
    <row r="370" spans="7:43" ht="14.25" customHeight="1" thickBot="1" x14ac:dyDescent="0.75">
      <c r="G370" s="145"/>
      <c r="H370" s="386"/>
      <c r="J370" s="388"/>
      <c r="K370" s="203" t="s">
        <v>1044</v>
      </c>
      <c r="L370" s="203" t="s">
        <v>963</v>
      </c>
      <c r="M370" s="221">
        <v>41.532828756083184</v>
      </c>
      <c r="N370" s="221">
        <v>43.477364477725729</v>
      </c>
      <c r="O370" s="221">
        <v>39.873845204927164</v>
      </c>
      <c r="P370" s="221">
        <v>39.1772023301031</v>
      </c>
      <c r="Q370" s="221">
        <v>38.371740963403425</v>
      </c>
      <c r="R370" s="221">
        <v>37.56840516957373</v>
      </c>
      <c r="S370" s="221">
        <v>36.767351630771017</v>
      </c>
      <c r="T370" s="221">
        <v>35.968757621616504</v>
      </c>
      <c r="U370" s="221">
        <v>35.172824249138714</v>
      </c>
      <c r="V370" s="221">
        <v>34.379780334491315</v>
      </c>
      <c r="W370" s="221">
        <v>33.589887088819509</v>
      </c>
      <c r="X370" s="221">
        <v>32.803443778341332</v>
      </c>
      <c r="Y370" s="221">
        <v>32.020794630389403</v>
      </c>
      <c r="Z370" s="221">
        <v>31.242337307990542</v>
      </c>
      <c r="AA370" s="221">
        <v>30.468533383012556</v>
      </c>
      <c r="AB370" s="221">
        <v>29.492319554364144</v>
      </c>
      <c r="AC370" s="221">
        <v>28.524006633255961</v>
      </c>
      <c r="AD370" s="221">
        <v>27.563451374249439</v>
      </c>
      <c r="AE370" s="221">
        <v>26.610511336445999</v>
      </c>
      <c r="AF370" s="221">
        <v>25.66504475417873</v>
      </c>
      <c r="AG370" s="221">
        <v>24.726910402698927</v>
      </c>
      <c r="AH370" s="221">
        <v>23.795967458287858</v>
      </c>
      <c r="AI370" s="221">
        <v>22.872075352096196</v>
      </c>
      <c r="AJ370" s="221">
        <v>26.378351736096821</v>
      </c>
      <c r="AK370" s="221">
        <v>29.811759784734669</v>
      </c>
      <c r="AL370" s="221">
        <v>37.114089830769423</v>
      </c>
      <c r="AM370" s="221">
        <v>36.271861236551928</v>
      </c>
      <c r="AN370" s="221">
        <v>35.436929484149047</v>
      </c>
      <c r="AO370" s="221">
        <v>34.609200184387177</v>
      </c>
      <c r="AP370" s="221">
        <v>33.788580570545655</v>
      </c>
    </row>
    <row r="371" spans="7:43" ht="14.25" customHeight="1" thickTop="1" x14ac:dyDescent="0.6">
      <c r="G371" s="145"/>
      <c r="H371" s="386"/>
      <c r="J371" s="388"/>
      <c r="K371" s="201" t="s">
        <v>1045</v>
      </c>
      <c r="L371" s="201" t="s">
        <v>961</v>
      </c>
      <c r="M371" s="219">
        <v>43.653037739350403</v>
      </c>
      <c r="N371" s="219">
        <v>45.380536384505469</v>
      </c>
      <c r="O371" s="219">
        <v>40.481643313777766</v>
      </c>
      <c r="P371" s="219">
        <v>37.737469514562861</v>
      </c>
      <c r="Q371" s="219">
        <v>34.916591342890086</v>
      </c>
      <c r="R371" s="219">
        <v>32.129724927381119</v>
      </c>
      <c r="S371" s="219">
        <v>29.375565288659985</v>
      </c>
      <c r="T371" s="219">
        <v>26.652789227494964</v>
      </c>
      <c r="U371" s="219">
        <v>23.960045709761189</v>
      </c>
      <c r="V371" s="219">
        <v>21.295944916292061</v>
      </c>
      <c r="W371" s="219">
        <v>18.659045594745731</v>
      </c>
      <c r="X371" s="219">
        <v>16.04784025889688</v>
      </c>
      <c r="Y371" s="219">
        <v>13.460737658814661</v>
      </c>
      <c r="Z371" s="219">
        <v>10.896041782284197</v>
      </c>
      <c r="AA371" s="219">
        <v>8.3519264281487011</v>
      </c>
      <c r="AB371" s="219">
        <v>8.0140850521843419</v>
      </c>
      <c r="AC371" s="219">
        <v>7.6769511692423116</v>
      </c>
      <c r="AD371" s="219">
        <v>7.3405097297068025</v>
      </c>
      <c r="AE371" s="219">
        <v>7.004745279508775</v>
      </c>
      <c r="AF371" s="219">
        <v>6.6696419311164767</v>
      </c>
      <c r="AG371" s="219">
        <v>6.3351833325031457</v>
      </c>
      <c r="AH371" s="219">
        <v>6.0013526339293897</v>
      </c>
      <c r="AI371" s="219">
        <v>5.6681324523284964</v>
      </c>
      <c r="AJ371" s="219">
        <v>10.190499720485331</v>
      </c>
      <c r="AK371" s="219">
        <v>14.607947573055149</v>
      </c>
      <c r="AL371" s="219">
        <v>23.318760479961018</v>
      </c>
      <c r="AM371" s="219">
        <v>23.002531255261825</v>
      </c>
      <c r="AN371" s="219">
        <v>22.687226251518723</v>
      </c>
      <c r="AO371" s="219">
        <v>22.372840646439119</v>
      </c>
      <c r="AP371" s="219">
        <v>22.059369664732113</v>
      </c>
    </row>
    <row r="372" spans="7:43" ht="14.25" customHeight="1" x14ac:dyDescent="0.6">
      <c r="G372" s="145"/>
      <c r="H372" s="386"/>
      <c r="J372" s="388"/>
      <c r="K372" s="142" t="s">
        <v>1045</v>
      </c>
      <c r="L372" s="192" t="s">
        <v>962</v>
      </c>
      <c r="M372" s="220">
        <v>43.653037739350403</v>
      </c>
      <c r="N372" s="220">
        <v>45.468360125790518</v>
      </c>
      <c r="O372" s="220">
        <v>41.399918608034639</v>
      </c>
      <c r="P372" s="220">
        <v>39.436748599295619</v>
      </c>
      <c r="Q372" s="220">
        <v>37.378347941637756</v>
      </c>
      <c r="R372" s="220">
        <v>35.338299756522211</v>
      </c>
      <c r="S372" s="220">
        <v>33.316069627891089</v>
      </c>
      <c r="T372" s="220">
        <v>31.311107678598532</v>
      </c>
      <c r="U372" s="220">
        <v>29.322844620863883</v>
      </c>
      <c r="V372" s="220">
        <v>27.350687132092911</v>
      </c>
      <c r="W372" s="220">
        <v>25.39401239650201</v>
      </c>
      <c r="X372" s="220">
        <v>23.452161610294151</v>
      </c>
      <c r="Y372" s="220">
        <v>21.524432192035004</v>
      </c>
      <c r="Z372" s="220">
        <v>19.61006836543989</v>
      </c>
      <c r="AA372" s="220">
        <v>17.708249682139247</v>
      </c>
      <c r="AB372" s="220">
        <v>17.115064726732307</v>
      </c>
      <c r="AC372" s="220">
        <v>16.523188966707675</v>
      </c>
      <c r="AD372" s="220">
        <v>15.932590217228544</v>
      </c>
      <c r="AE372" s="220">
        <v>15.343235246685079</v>
      </c>
      <c r="AF372" s="220">
        <v>14.755089706495106</v>
      </c>
      <c r="AG372" s="220">
        <v>14.168118055602982</v>
      </c>
      <c r="AH372" s="220">
        <v>13.582283479223964</v>
      </c>
      <c r="AI372" s="220">
        <v>12.997547801284497</v>
      </c>
      <c r="AJ372" s="220">
        <v>17.08856187874574</v>
      </c>
      <c r="AK372" s="220">
        <v>21.086868298774931</v>
      </c>
      <c r="AL372" s="220">
        <v>29.201471957508883</v>
      </c>
      <c r="AM372" s="220">
        <v>28.654763431830283</v>
      </c>
      <c r="AN372" s="220">
        <v>28.109870807927535</v>
      </c>
      <c r="AO372" s="220">
        <v>27.566785075741333</v>
      </c>
      <c r="AP372" s="220">
        <v>27.025497285573298</v>
      </c>
    </row>
    <row r="373" spans="7:43" ht="14.25" customHeight="1" thickBot="1" x14ac:dyDescent="0.75">
      <c r="G373" s="145"/>
      <c r="H373" s="386"/>
      <c r="J373" s="388"/>
      <c r="K373" s="203" t="s">
        <v>1045</v>
      </c>
      <c r="L373" s="203" t="s">
        <v>963</v>
      </c>
      <c r="M373" s="221">
        <v>43.653037739350403</v>
      </c>
      <c r="N373" s="221">
        <v>45.696840046698519</v>
      </c>
      <c r="O373" s="221">
        <v>42.96654725542912</v>
      </c>
      <c r="P373" s="221">
        <v>42.236552506826683</v>
      </c>
      <c r="Q373" s="221">
        <v>41.391010683538951</v>
      </c>
      <c r="R373" s="221">
        <v>40.5477600495432</v>
      </c>
      <c r="S373" s="221">
        <v>39.70697013121552</v>
      </c>
      <c r="T373" s="221">
        <v>38.868832662231284</v>
      </c>
      <c r="U373" s="221">
        <v>38.033565073223848</v>
      </c>
      <c r="V373" s="221">
        <v>37.201414671567775</v>
      </c>
      <c r="W373" s="221">
        <v>36.372663674903947</v>
      </c>
      <c r="X373" s="221">
        <v>35.54763530780393</v>
      </c>
      <c r="Y373" s="221">
        <v>34.726701231727631</v>
      </c>
      <c r="Z373" s="221">
        <v>33.910290659688982</v>
      </c>
      <c r="AA373" s="221">
        <v>33.098901616790947</v>
      </c>
      <c r="AB373" s="221">
        <v>32.068197643177314</v>
      </c>
      <c r="AC373" s="221">
        <v>31.046061352465703</v>
      </c>
      <c r="AD373" s="221">
        <v>30.03233676311698</v>
      </c>
      <c r="AE373" s="221">
        <v>29.02686892873648</v>
      </c>
      <c r="AF373" s="221">
        <v>28.029503799328573</v>
      </c>
      <c r="AG373" s="221">
        <v>27.040088077586006</v>
      </c>
      <c r="AH373" s="221">
        <v>26.058469069621456</v>
      </c>
      <c r="AI373" s="221">
        <v>25.084494529415714</v>
      </c>
      <c r="AJ373" s="221">
        <v>28.487960065742218</v>
      </c>
      <c r="AK373" s="221">
        <v>31.821078875241852</v>
      </c>
      <c r="AL373" s="221">
        <v>38.967874090442635</v>
      </c>
      <c r="AM373" s="221">
        <v>38.080141442221574</v>
      </c>
      <c r="AN373" s="221">
        <v>37.200257974426393</v>
      </c>
      <c r="AO373" s="221">
        <v>36.328120073830192</v>
      </c>
      <c r="AP373" s="221">
        <v>35.463625944426461</v>
      </c>
    </row>
    <row r="374" spans="7:43" ht="14.25" customHeight="1" thickTop="1" x14ac:dyDescent="0.6">
      <c r="G374" s="145"/>
      <c r="H374" s="386"/>
      <c r="J374" s="388"/>
      <c r="K374" s="201" t="s">
        <v>1046</v>
      </c>
      <c r="L374" s="201" t="s">
        <v>961</v>
      </c>
      <c r="M374" s="219">
        <v>47.588816158801038</v>
      </c>
      <c r="N374" s="219">
        <v>49.457417848436315</v>
      </c>
      <c r="O374" s="219">
        <v>45.9594139885846</v>
      </c>
      <c r="P374" s="219">
        <v>42.955114901474886</v>
      </c>
      <c r="Q374" s="219">
        <v>39.867190583887691</v>
      </c>
      <c r="R374" s="219">
        <v>36.818351676722088</v>
      </c>
      <c r="S374" s="219">
        <v>33.807113698182455</v>
      </c>
      <c r="T374" s="219">
        <v>30.831976760233744</v>
      </c>
      <c r="U374" s="219">
        <v>27.891415147333042</v>
      </c>
      <c r="V374" s="219">
        <v>24.98386548822894</v>
      </c>
      <c r="W374" s="219">
        <v>22.107713133440239</v>
      </c>
      <c r="X374" s="219">
        <v>19.261276253486518</v>
      </c>
      <c r="Y374" s="219">
        <v>16.442787043171418</v>
      </c>
      <c r="Z374" s="219">
        <v>13.650369243571998</v>
      </c>
      <c r="AA374" s="219">
        <v>10.882010959419311</v>
      </c>
      <c r="AB374" s="219">
        <v>10.524319575403425</v>
      </c>
      <c r="AC374" s="219">
        <v>10.167222714575107</v>
      </c>
      <c r="AD374" s="219">
        <v>9.8107064231324266</v>
      </c>
      <c r="AE374" s="219">
        <v>9.4547563394314231</v>
      </c>
      <c r="AF374" s="219">
        <v>9.0993576652773029</v>
      </c>
      <c r="AG374" s="219">
        <v>8.7444951352098315</v>
      </c>
      <c r="AH374" s="219">
        <v>8.3901529836239881</v>
      </c>
      <c r="AI374" s="219">
        <v>8.0363149095136492</v>
      </c>
      <c r="AJ374" s="219">
        <v>12.482056778124896</v>
      </c>
      <c r="AK374" s="219">
        <v>16.823230312487997</v>
      </c>
      <c r="AL374" s="219">
        <v>25.395806917115205</v>
      </c>
      <c r="AM374" s="219">
        <v>25.05769094884263</v>
      </c>
      <c r="AN374" s="219">
        <v>24.720395865086626</v>
      </c>
      <c r="AO374" s="219">
        <v>24.383917770963699</v>
      </c>
      <c r="AP374" s="219">
        <v>24.048252811686009</v>
      </c>
    </row>
    <row r="375" spans="7:43" ht="14.25" customHeight="1" x14ac:dyDescent="0.6">
      <c r="G375" s="145"/>
      <c r="H375" s="386"/>
      <c r="J375" s="388"/>
      <c r="K375" s="142" t="s">
        <v>1046</v>
      </c>
      <c r="L375" s="192" t="s">
        <v>962</v>
      </c>
      <c r="M375" s="220">
        <v>47.588816158801038</v>
      </c>
      <c r="N375" s="220">
        <v>49.55943267719627</v>
      </c>
      <c r="O375" s="220">
        <v>46.976937910065672</v>
      </c>
      <c r="P375" s="220">
        <v>44.830514546088857</v>
      </c>
      <c r="Q375" s="220">
        <v>42.579087622244316</v>
      </c>
      <c r="R375" s="220">
        <v>40.348580728218145</v>
      </c>
      <c r="S375" s="220">
        <v>38.138397534101323</v>
      </c>
      <c r="T375" s="220">
        <v>35.947926616888964</v>
      </c>
      <c r="U375" s="220">
        <v>33.77653729184393</v>
      </c>
      <c r="V375" s="220">
        <v>31.623574739315568</v>
      </c>
      <c r="W375" s="220">
        <v>29.488354259681781</v>
      </c>
      <c r="X375" s="220">
        <v>27.370154444307534</v>
      </c>
      <c r="Y375" s="220">
        <v>25.268208991552282</v>
      </c>
      <c r="Z375" s="220">
        <v>23.18169681873319</v>
      </c>
      <c r="AA375" s="220">
        <v>21.109730016337579</v>
      </c>
      <c r="AB375" s="220">
        <v>20.461121650361825</v>
      </c>
      <c r="AC375" s="220">
        <v>19.814114742706234</v>
      </c>
      <c r="AD375" s="220">
        <v>19.16867383086641</v>
      </c>
      <c r="AE375" s="220">
        <v>18.524762377777098</v>
      </c>
      <c r="AF375" s="220">
        <v>17.882342698264317</v>
      </c>
      <c r="AG375" s="220">
        <v>17.241375879952741</v>
      </c>
      <c r="AH375" s="220">
        <v>16.601821698155522</v>
      </c>
      <c r="AI375" s="220">
        <v>15.963638524169177</v>
      </c>
      <c r="AJ375" s="220">
        <v>19.931087955088937</v>
      </c>
      <c r="AK375" s="220">
        <v>23.808079801659154</v>
      </c>
      <c r="AL375" s="220">
        <v>31.726733784790703</v>
      </c>
      <c r="AM375" s="220">
        <v>31.129518019734999</v>
      </c>
      <c r="AN375" s="220">
        <v>30.534409178157826</v>
      </c>
      <c r="AO375" s="220">
        <v>29.941396154805183</v>
      </c>
      <c r="AP375" s="220">
        <v>29.350467923263238</v>
      </c>
    </row>
    <row r="376" spans="7:43" ht="14.25" customHeight="1" thickBot="1" x14ac:dyDescent="0.75">
      <c r="G376" s="145"/>
      <c r="H376" s="387"/>
      <c r="J376" s="389"/>
      <c r="K376" s="203" t="s">
        <v>1046</v>
      </c>
      <c r="L376" s="203" t="s">
        <v>963</v>
      </c>
      <c r="M376" s="221">
        <v>47.588816158801038</v>
      </c>
      <c r="N376" s="221">
        <v>49.816888643700466</v>
      </c>
      <c r="O376" s="221">
        <v>48.70758037255095</v>
      </c>
      <c r="P376" s="221">
        <v>47.915673998207318</v>
      </c>
      <c r="Q376" s="221">
        <v>46.995730171472772</v>
      </c>
      <c r="R376" s="221">
        <v>46.078384970488031</v>
      </c>
      <c r="S376" s="221">
        <v>45.163831764561955</v>
      </c>
      <c r="T376" s="221">
        <v>44.252289127947279</v>
      </c>
      <c r="U376" s="221">
        <v>43.344004793050594</v>
      </c>
      <c r="V376" s="221">
        <v>42.439260383518899</v>
      </c>
      <c r="W376" s="221">
        <v>41.538377111692682</v>
      </c>
      <c r="X376" s="221">
        <v>40.641722676424834</v>
      </c>
      <c r="Y376" s="221">
        <v>39.749719665591982</v>
      </c>
      <c r="Z376" s="221">
        <v>38.862855858962234</v>
      </c>
      <c r="AA376" s="221">
        <v>37.981696950371841</v>
      </c>
      <c r="AB376" s="221">
        <v>36.850055529812167</v>
      </c>
      <c r="AC376" s="221">
        <v>35.728214074790017</v>
      </c>
      <c r="AD376" s="221">
        <v>34.615992815201565</v>
      </c>
      <c r="AE376" s="221">
        <v>33.513213455074364</v>
      </c>
      <c r="AF376" s="221">
        <v>32.41969901571759</v>
      </c>
      <c r="AG376" s="221">
        <v>31.335273674005428</v>
      </c>
      <c r="AH376" s="221">
        <v>30.259762595158666</v>
      </c>
      <c r="AI376" s="221">
        <v>29.192991759244265</v>
      </c>
      <c r="AJ376" s="221">
        <v>32.405731869166843</v>
      </c>
      <c r="AK376" s="221">
        <v>35.552791504393888</v>
      </c>
      <c r="AL376" s="221">
        <v>42.41090323401685</v>
      </c>
      <c r="AM376" s="221">
        <v>41.438829779187969</v>
      </c>
      <c r="AN376" s="221">
        <v>40.475624510336189</v>
      </c>
      <c r="AO376" s="221">
        <v>39.521166655597021</v>
      </c>
      <c r="AP376" s="221">
        <v>38.575337627873729</v>
      </c>
    </row>
    <row r="377" spans="7:43" ht="14.25" customHeight="1" x14ac:dyDescent="0.6">
      <c r="G377" s="145"/>
      <c r="H377" s="238"/>
      <c r="I377" s="238"/>
      <c r="J377" s="238"/>
      <c r="K377" s="238"/>
      <c r="L377" s="238"/>
      <c r="M377" s="238"/>
      <c r="N377" s="238"/>
      <c r="O377" s="238"/>
      <c r="P377" s="238"/>
      <c r="Q377" s="238"/>
      <c r="R377" s="238"/>
      <c r="S377" s="238"/>
      <c r="T377" s="238"/>
      <c r="U377" s="238"/>
      <c r="V377" s="238"/>
      <c r="W377" s="238"/>
      <c r="X377" s="238"/>
      <c r="Y377" s="238"/>
      <c r="Z377" s="238"/>
      <c r="AA377" s="238"/>
      <c r="AB377" s="238"/>
      <c r="AC377" s="238"/>
      <c r="AD377" s="238"/>
      <c r="AE377" s="238"/>
      <c r="AF377" s="238"/>
      <c r="AG377" s="238"/>
      <c r="AH377" s="238"/>
      <c r="AI377" s="238"/>
      <c r="AJ377" s="238"/>
      <c r="AK377" s="238"/>
      <c r="AL377" s="238"/>
      <c r="AM377" s="238"/>
      <c r="AN377" s="238"/>
      <c r="AO377" s="238"/>
      <c r="AP377" s="238"/>
      <c r="AQ377" s="238"/>
    </row>
    <row r="378" spans="7:43" ht="14.25" customHeight="1" x14ac:dyDescent="0.6">
      <c r="G378" s="145"/>
      <c r="M378" s="129">
        <v>2021</v>
      </c>
      <c r="N378" s="129">
        <v>2022</v>
      </c>
      <c r="O378" s="129">
        <v>2023</v>
      </c>
      <c r="P378" s="129">
        <v>2024</v>
      </c>
      <c r="Q378" s="129">
        <v>2025</v>
      </c>
      <c r="R378" s="129">
        <v>2026</v>
      </c>
      <c r="S378" s="129">
        <v>2027</v>
      </c>
      <c r="T378" s="129">
        <v>2028</v>
      </c>
      <c r="U378" s="129">
        <v>2029</v>
      </c>
      <c r="V378" s="129">
        <v>2030</v>
      </c>
      <c r="W378" s="129">
        <v>2031</v>
      </c>
      <c r="X378" s="129">
        <v>2032</v>
      </c>
      <c r="Y378" s="129">
        <v>2033</v>
      </c>
      <c r="Z378" s="129">
        <v>2034</v>
      </c>
      <c r="AA378" s="129">
        <v>2035</v>
      </c>
      <c r="AB378" s="129">
        <v>2036</v>
      </c>
      <c r="AC378" s="129">
        <v>2037</v>
      </c>
      <c r="AD378" s="129">
        <v>2038</v>
      </c>
      <c r="AE378" s="129">
        <v>2039</v>
      </c>
      <c r="AF378" s="129">
        <v>2040</v>
      </c>
      <c r="AG378" s="129">
        <v>2041</v>
      </c>
      <c r="AH378" s="129">
        <v>2042</v>
      </c>
      <c r="AI378" s="129">
        <v>2043</v>
      </c>
      <c r="AJ378" s="129">
        <v>2044</v>
      </c>
      <c r="AK378" s="129">
        <v>2045</v>
      </c>
      <c r="AL378" s="129">
        <v>2046</v>
      </c>
      <c r="AM378" s="129">
        <v>2047</v>
      </c>
      <c r="AN378" s="129">
        <v>2048</v>
      </c>
      <c r="AO378" s="129">
        <v>2049</v>
      </c>
      <c r="AP378" s="129">
        <v>2050</v>
      </c>
    </row>
    <row r="379" spans="7:43" ht="14.25" customHeight="1" x14ac:dyDescent="0.6">
      <c r="G379" s="145"/>
      <c r="H379" s="390" t="s">
        <v>988</v>
      </c>
      <c r="J379" s="351" t="s">
        <v>989</v>
      </c>
      <c r="K379" s="142" t="s">
        <v>990</v>
      </c>
      <c r="L379" s="142" t="s">
        <v>961</v>
      </c>
      <c r="M379" s="130">
        <v>0.12363699102240765</v>
      </c>
      <c r="N379" s="130">
        <v>0.12407533903510089</v>
      </c>
      <c r="O379" s="130">
        <v>0.12522157879350054</v>
      </c>
      <c r="P379" s="130">
        <v>0.12556288543653779</v>
      </c>
      <c r="Q379" s="130">
        <v>0.12572339643220692</v>
      </c>
      <c r="R379" s="130">
        <v>0.12589298767474305</v>
      </c>
      <c r="S379" s="130">
        <v>0.12607245211575796</v>
      </c>
      <c r="T379" s="130">
        <v>0.1262626777669314</v>
      </c>
      <c r="U379" s="130">
        <v>0.12646466238183782</v>
      </c>
      <c r="V379" s="130">
        <v>0.12667953094471299</v>
      </c>
      <c r="W379" s="130">
        <v>0.12690855661271902</v>
      </c>
      <c r="X379" s="130">
        <v>0.12715318593413291</v>
      </c>
      <c r="Y379" s="130">
        <v>0.12741506939655345</v>
      </c>
      <c r="Z379" s="130">
        <v>0.12769609866692841</v>
      </c>
      <c r="AA379" s="130">
        <v>0.12799845229772849</v>
      </c>
      <c r="AB379" s="130">
        <v>0.12809964876253921</v>
      </c>
      <c r="AC379" s="130">
        <v>0.12820331136258978</v>
      </c>
      <c r="AD379" s="130">
        <v>0.1283095313166473</v>
      </c>
      <c r="AE379" s="130">
        <v>0.12841840439628086</v>
      </c>
      <c r="AF379" s="130">
        <v>0.1285300312133803</v>
      </c>
      <c r="AG379" s="130">
        <v>0.12864451752969527</v>
      </c>
      <c r="AH379" s="130">
        <v>0.12876197459046554</v>
      </c>
      <c r="AI379" s="130">
        <v>0.12888251948427076</v>
      </c>
      <c r="AJ379" s="130">
        <v>0.12695400966081882</v>
      </c>
      <c r="AK379" s="130">
        <v>0.12498303632729861</v>
      </c>
      <c r="AL379" s="130">
        <v>0.12056305880727472</v>
      </c>
      <c r="AM379" s="130">
        <v>0.12056298580367798</v>
      </c>
      <c r="AN379" s="130">
        <v>0.12056291078133803</v>
      </c>
      <c r="AO379" s="130">
        <v>0.12056283365548932</v>
      </c>
      <c r="AP379" s="130">
        <v>0.12056275433655327</v>
      </c>
    </row>
    <row r="380" spans="7:43" ht="14.25" customHeight="1" x14ac:dyDescent="0.6">
      <c r="G380" s="145"/>
      <c r="H380" s="390"/>
      <c r="J380" s="352"/>
      <c r="K380" s="142" t="s">
        <v>990</v>
      </c>
      <c r="L380" s="142" t="s">
        <v>962</v>
      </c>
      <c r="M380" s="130">
        <v>0.12363699102240765</v>
      </c>
      <c r="N380" s="130">
        <v>0.12407533903510089</v>
      </c>
      <c r="O380" s="130">
        <v>0.12522157879350054</v>
      </c>
      <c r="P380" s="130">
        <v>0.12556288543653779</v>
      </c>
      <c r="Q380" s="130">
        <v>0.12572339643220692</v>
      </c>
      <c r="R380" s="130">
        <v>0.12589298767474305</v>
      </c>
      <c r="S380" s="130">
        <v>0.12607245211575796</v>
      </c>
      <c r="T380" s="130">
        <v>0.1262626777669314</v>
      </c>
      <c r="U380" s="130">
        <v>0.12646466238183782</v>
      </c>
      <c r="V380" s="130">
        <v>0.12667953094471299</v>
      </c>
      <c r="W380" s="130">
        <v>0.12690855661271902</v>
      </c>
      <c r="X380" s="130">
        <v>0.12715318593413291</v>
      </c>
      <c r="Y380" s="130">
        <v>0.12741506939655345</v>
      </c>
      <c r="Z380" s="130">
        <v>0.12769609866692841</v>
      </c>
      <c r="AA380" s="130">
        <v>0.12799845229772849</v>
      </c>
      <c r="AB380" s="130">
        <v>0.12809964876253921</v>
      </c>
      <c r="AC380" s="130">
        <v>0.12820331136258978</v>
      </c>
      <c r="AD380" s="130">
        <v>0.1283095313166473</v>
      </c>
      <c r="AE380" s="130">
        <v>0.12841840439628086</v>
      </c>
      <c r="AF380" s="130">
        <v>0.1285300312133803</v>
      </c>
      <c r="AG380" s="130">
        <v>0.12864451752969527</v>
      </c>
      <c r="AH380" s="130">
        <v>0.12876197459046554</v>
      </c>
      <c r="AI380" s="130">
        <v>0.12888251948427076</v>
      </c>
      <c r="AJ380" s="130">
        <v>0.12695400966081882</v>
      </c>
      <c r="AK380" s="130">
        <v>0.12498303632729861</v>
      </c>
      <c r="AL380" s="130">
        <v>0.12056305880727472</v>
      </c>
      <c r="AM380" s="130">
        <v>0.12056298580367798</v>
      </c>
      <c r="AN380" s="130">
        <v>0.12056291078133803</v>
      </c>
      <c r="AO380" s="130">
        <v>0.12056283365548932</v>
      </c>
      <c r="AP380" s="130">
        <v>0.12056275433655327</v>
      </c>
    </row>
    <row r="381" spans="7:43" ht="14.25" customHeight="1" x14ac:dyDescent="0.6">
      <c r="G381" s="145"/>
      <c r="H381" s="390"/>
      <c r="J381" s="352"/>
      <c r="K381" s="142" t="s">
        <v>990</v>
      </c>
      <c r="L381" s="142" t="s">
        <v>963</v>
      </c>
      <c r="M381" s="130">
        <v>0.12363699102240765</v>
      </c>
      <c r="N381" s="130">
        <v>0.12407533903510089</v>
      </c>
      <c r="O381" s="130">
        <v>0.12522157879350054</v>
      </c>
      <c r="P381" s="130">
        <v>0.12556288543653779</v>
      </c>
      <c r="Q381" s="130">
        <v>0.12572339643220692</v>
      </c>
      <c r="R381" s="130">
        <v>0.12589298767474305</v>
      </c>
      <c r="S381" s="130">
        <v>0.12607245211575796</v>
      </c>
      <c r="T381" s="130">
        <v>0.1262626777669314</v>
      </c>
      <c r="U381" s="130">
        <v>0.12646466238183782</v>
      </c>
      <c r="V381" s="130">
        <v>0.12667953094471299</v>
      </c>
      <c r="W381" s="130">
        <v>0.12690855661271902</v>
      </c>
      <c r="X381" s="130">
        <v>0.12715318593413291</v>
      </c>
      <c r="Y381" s="130">
        <v>0.12741506939655345</v>
      </c>
      <c r="Z381" s="130">
        <v>0.12769609866692841</v>
      </c>
      <c r="AA381" s="130">
        <v>0.12799845229772849</v>
      </c>
      <c r="AB381" s="130">
        <v>0.12809964876253921</v>
      </c>
      <c r="AC381" s="130">
        <v>0.12820331136258978</v>
      </c>
      <c r="AD381" s="130">
        <v>0.1283095313166473</v>
      </c>
      <c r="AE381" s="130">
        <v>0.12841840439628086</v>
      </c>
      <c r="AF381" s="130">
        <v>0.1285300312133803</v>
      </c>
      <c r="AG381" s="130">
        <v>0.12864451752969527</v>
      </c>
      <c r="AH381" s="130">
        <v>0.12876197459046554</v>
      </c>
      <c r="AI381" s="130">
        <v>0.12888251948427076</v>
      </c>
      <c r="AJ381" s="130">
        <v>0.12695400966081882</v>
      </c>
      <c r="AK381" s="130">
        <v>0.12498303632729861</v>
      </c>
      <c r="AL381" s="130">
        <v>0.12056305880727472</v>
      </c>
      <c r="AM381" s="130">
        <v>0.12056298580367798</v>
      </c>
      <c r="AN381" s="130">
        <v>0.12056291078133803</v>
      </c>
      <c r="AO381" s="130">
        <v>0.12056283365548932</v>
      </c>
      <c r="AP381" s="130">
        <v>0.12056275433655327</v>
      </c>
    </row>
    <row r="382" spans="7:43" ht="14.25" customHeight="1" x14ac:dyDescent="0.6">
      <c r="G382" s="145"/>
      <c r="H382" s="390"/>
      <c r="J382" s="352"/>
      <c r="K382" s="142" t="s">
        <v>991</v>
      </c>
      <c r="L382" s="142" t="s">
        <v>959</v>
      </c>
      <c r="M382" s="241">
        <v>0.30000001192092896</v>
      </c>
      <c r="N382" s="241">
        <v>0.30000001192092896</v>
      </c>
      <c r="O382" s="241">
        <v>0</v>
      </c>
      <c r="P382" s="241">
        <v>0</v>
      </c>
      <c r="Q382" s="241">
        <v>0</v>
      </c>
      <c r="R382" s="241">
        <v>0</v>
      </c>
      <c r="S382" s="241">
        <v>0</v>
      </c>
      <c r="T382" s="241">
        <v>0</v>
      </c>
      <c r="U382" s="241">
        <v>0</v>
      </c>
      <c r="V382" s="241">
        <v>0</v>
      </c>
      <c r="W382" s="241">
        <v>0</v>
      </c>
      <c r="X382" s="241">
        <v>0</v>
      </c>
      <c r="Y382" s="241">
        <v>0</v>
      </c>
      <c r="Z382" s="241">
        <v>0</v>
      </c>
      <c r="AA382" s="241">
        <v>0</v>
      </c>
      <c r="AB382" s="241">
        <v>0</v>
      </c>
      <c r="AC382" s="241">
        <v>0</v>
      </c>
      <c r="AD382" s="241">
        <v>0</v>
      </c>
      <c r="AE382" s="241">
        <v>0</v>
      </c>
      <c r="AF382" s="241">
        <v>0</v>
      </c>
      <c r="AG382" s="241">
        <v>0</v>
      </c>
      <c r="AH382" s="241">
        <v>0</v>
      </c>
      <c r="AI382" s="241">
        <v>0</v>
      </c>
      <c r="AJ382" s="241">
        <v>0</v>
      </c>
      <c r="AK382" s="241">
        <v>0</v>
      </c>
      <c r="AL382" s="241">
        <v>0</v>
      </c>
      <c r="AM382" s="241">
        <v>0</v>
      </c>
      <c r="AN382" s="241">
        <v>0</v>
      </c>
      <c r="AO382" s="241">
        <v>0</v>
      </c>
      <c r="AP382" s="241">
        <v>0</v>
      </c>
    </row>
    <row r="383" spans="7:43" ht="14.25" customHeight="1" x14ac:dyDescent="0.6">
      <c r="G383" s="145"/>
      <c r="H383" s="390"/>
      <c r="J383" s="352"/>
      <c r="K383" s="142" t="s">
        <v>730</v>
      </c>
      <c r="L383" s="142" t="s">
        <v>961</v>
      </c>
      <c r="M383" s="242">
        <v>0</v>
      </c>
      <c r="N383" s="242">
        <v>0</v>
      </c>
      <c r="O383" s="242">
        <v>20.709175464642382</v>
      </c>
      <c r="P383" s="242">
        <v>20.752487619115932</v>
      </c>
      <c r="Q383" s="242">
        <v>20.772811882315363</v>
      </c>
      <c r="R383" s="242">
        <v>20.79425483703055</v>
      </c>
      <c r="S383" s="242">
        <v>20.816911406844888</v>
      </c>
      <c r="T383" s="242">
        <v>20.840887555923914</v>
      </c>
      <c r="U383" s="242">
        <v>20.866301940758042</v>
      </c>
      <c r="V383" s="242">
        <v>20.893287867253608</v>
      </c>
      <c r="W383" s="242">
        <v>20.921995621054112</v>
      </c>
      <c r="X383" s="242">
        <v>20.952595256750005</v>
      </c>
      <c r="Y383" s="242">
        <v>20.985279954840106</v>
      </c>
      <c r="Z383" s="242">
        <v>21.020270085812857</v>
      </c>
      <c r="AA383" s="242">
        <v>21.057818161169223</v>
      </c>
      <c r="AB383" s="242">
        <v>21.070362885136568</v>
      </c>
      <c r="AC383" s="242">
        <v>21.083201652505554</v>
      </c>
      <c r="AD383" s="242">
        <v>21.096344907820601</v>
      </c>
      <c r="AE383" s="242">
        <v>21.109803595388112</v>
      </c>
      <c r="AF383" s="242">
        <v>21.123589189479638</v>
      </c>
      <c r="AG383" s="242">
        <v>21.137713726743776</v>
      </c>
      <c r="AH383" s="242">
        <v>21.152189841026978</v>
      </c>
      <c r="AI383" s="242">
        <v>21.167030800802721</v>
      </c>
      <c r="AJ383" s="242">
        <v>15.695764609913677</v>
      </c>
      <c r="AK383" s="242">
        <v>10.339413639341238</v>
      </c>
      <c r="AL383" s="242">
        <v>0</v>
      </c>
      <c r="AM383" s="242">
        <v>0</v>
      </c>
      <c r="AN383" s="242">
        <v>0</v>
      </c>
      <c r="AO383" s="242">
        <v>0</v>
      </c>
      <c r="AP383" s="242">
        <v>0</v>
      </c>
    </row>
    <row r="384" spans="7:43" ht="14.25" customHeight="1" x14ac:dyDescent="0.6">
      <c r="G384" s="145"/>
      <c r="H384" s="390"/>
      <c r="J384" s="352"/>
      <c r="K384" s="142" t="s">
        <v>730</v>
      </c>
      <c r="L384" s="142" t="s">
        <v>962</v>
      </c>
      <c r="M384" s="242">
        <v>0</v>
      </c>
      <c r="N384" s="242">
        <v>0</v>
      </c>
      <c r="O384" s="242">
        <v>20.709175464642382</v>
      </c>
      <c r="P384" s="242">
        <v>20.752487619115932</v>
      </c>
      <c r="Q384" s="242">
        <v>20.772811882315363</v>
      </c>
      <c r="R384" s="242">
        <v>20.79425483703055</v>
      </c>
      <c r="S384" s="242">
        <v>20.816911406844888</v>
      </c>
      <c r="T384" s="242">
        <v>20.840887555923914</v>
      </c>
      <c r="U384" s="242">
        <v>20.866301940758042</v>
      </c>
      <c r="V384" s="242">
        <v>20.893287867253608</v>
      </c>
      <c r="W384" s="242">
        <v>20.921995621054112</v>
      </c>
      <c r="X384" s="242">
        <v>20.952595256750005</v>
      </c>
      <c r="Y384" s="242">
        <v>20.985279954840106</v>
      </c>
      <c r="Z384" s="242">
        <v>21.020270085812857</v>
      </c>
      <c r="AA384" s="242">
        <v>21.057818161169223</v>
      </c>
      <c r="AB384" s="242">
        <v>21.070362885136568</v>
      </c>
      <c r="AC384" s="242">
        <v>21.083201652505554</v>
      </c>
      <c r="AD384" s="242">
        <v>21.096344907820601</v>
      </c>
      <c r="AE384" s="242">
        <v>21.109803595388112</v>
      </c>
      <c r="AF384" s="242">
        <v>21.123589189479638</v>
      </c>
      <c r="AG384" s="242">
        <v>21.137713726743776</v>
      </c>
      <c r="AH384" s="242">
        <v>21.152189841026978</v>
      </c>
      <c r="AI384" s="242">
        <v>21.167030800802721</v>
      </c>
      <c r="AJ384" s="242">
        <v>15.695764609913677</v>
      </c>
      <c r="AK384" s="242">
        <v>10.339413639341238</v>
      </c>
      <c r="AL384" s="242">
        <v>0</v>
      </c>
      <c r="AM384" s="242">
        <v>0</v>
      </c>
      <c r="AN384" s="242">
        <v>0</v>
      </c>
      <c r="AO384" s="242">
        <v>0</v>
      </c>
      <c r="AP384" s="242">
        <v>0</v>
      </c>
    </row>
    <row r="385" spans="7:42" ht="14.25" customHeight="1" x14ac:dyDescent="0.6">
      <c r="G385" s="145"/>
      <c r="H385" s="390"/>
      <c r="J385" s="352"/>
      <c r="K385" s="142" t="s">
        <v>730</v>
      </c>
      <c r="L385" s="142" t="s">
        <v>963</v>
      </c>
      <c r="M385" s="242">
        <v>0</v>
      </c>
      <c r="N385" s="242">
        <v>0</v>
      </c>
      <c r="O385" s="242">
        <v>20.709175464642382</v>
      </c>
      <c r="P385" s="242">
        <v>20.752487619115932</v>
      </c>
      <c r="Q385" s="242">
        <v>20.772811882315363</v>
      </c>
      <c r="R385" s="242">
        <v>20.79425483703055</v>
      </c>
      <c r="S385" s="242">
        <v>20.816911406844888</v>
      </c>
      <c r="T385" s="242">
        <v>20.840887555923914</v>
      </c>
      <c r="U385" s="242">
        <v>20.866301940758042</v>
      </c>
      <c r="V385" s="242">
        <v>20.893287867253608</v>
      </c>
      <c r="W385" s="242">
        <v>20.921995621054112</v>
      </c>
      <c r="X385" s="242">
        <v>20.952595256750005</v>
      </c>
      <c r="Y385" s="242">
        <v>20.985279954840106</v>
      </c>
      <c r="Z385" s="242">
        <v>21.020270085812857</v>
      </c>
      <c r="AA385" s="242">
        <v>21.057818161169223</v>
      </c>
      <c r="AB385" s="242">
        <v>21.070362885136568</v>
      </c>
      <c r="AC385" s="242">
        <v>21.083201652505554</v>
      </c>
      <c r="AD385" s="242">
        <v>21.096344907820601</v>
      </c>
      <c r="AE385" s="242">
        <v>21.109803595388112</v>
      </c>
      <c r="AF385" s="242">
        <v>21.123589189479638</v>
      </c>
      <c r="AG385" s="242">
        <v>21.137713726743776</v>
      </c>
      <c r="AH385" s="242">
        <v>21.152189841026978</v>
      </c>
      <c r="AI385" s="242">
        <v>21.167030800802721</v>
      </c>
      <c r="AJ385" s="242">
        <v>15.695764609913677</v>
      </c>
      <c r="AK385" s="242">
        <v>10.339413639341238</v>
      </c>
      <c r="AL385" s="242">
        <v>0</v>
      </c>
      <c r="AM385" s="242">
        <v>0</v>
      </c>
      <c r="AN385" s="242">
        <v>0</v>
      </c>
      <c r="AO385" s="242">
        <v>0</v>
      </c>
      <c r="AP385" s="242">
        <v>0</v>
      </c>
    </row>
    <row r="386" spans="7:42" ht="14.25" customHeight="1" x14ac:dyDescent="0.6">
      <c r="G386" s="145"/>
      <c r="H386" s="390"/>
      <c r="J386" s="352"/>
      <c r="K386" s="142" t="s">
        <v>992</v>
      </c>
      <c r="L386" s="142" t="s">
        <v>961</v>
      </c>
      <c r="M386" s="245">
        <v>0.8323847066597686</v>
      </c>
      <c r="N386" s="245">
        <v>0.83237735642491062</v>
      </c>
      <c r="O386" s="245">
        <v>0.83253049529129575</v>
      </c>
      <c r="P386" s="245">
        <v>0.83200904143567667</v>
      </c>
      <c r="Q386" s="245">
        <v>0.83146072596802689</v>
      </c>
      <c r="R386" s="245">
        <v>0.83088242234251153</v>
      </c>
      <c r="S386" s="245">
        <v>0.83027160067817385</v>
      </c>
      <c r="T386" s="245">
        <v>0.82962543834541935</v>
      </c>
      <c r="U386" s="245">
        <v>0.82894077635972574</v>
      </c>
      <c r="V386" s="245">
        <v>0.82821406774244388</v>
      </c>
      <c r="W386" s="245">
        <v>0.82744131606750493</v>
      </c>
      <c r="X386" s="245">
        <v>0.82661800194705326</v>
      </c>
      <c r="Y386" s="245">
        <v>0.82573899460111588</v>
      </c>
      <c r="Z386" s="245">
        <v>0.82479844485719245</v>
      </c>
      <c r="AA386" s="245">
        <v>0.82378965486565259</v>
      </c>
      <c r="AB386" s="245">
        <v>0.82345273834432042</v>
      </c>
      <c r="AC386" s="245">
        <v>0.82310798507763572</v>
      </c>
      <c r="AD386" s="245">
        <v>0.8227551184488654</v>
      </c>
      <c r="AE386" s="245">
        <v>0.82239384866919618</v>
      </c>
      <c r="AF386" s="245">
        <v>0.82202387198427473</v>
      </c>
      <c r="AG386" s="245">
        <v>0.82164486982281804</v>
      </c>
      <c r="AH386" s="245">
        <v>0.82125650788204152</v>
      </c>
      <c r="AI386" s="245">
        <v>0.82085843514466439</v>
      </c>
      <c r="AJ386" s="245">
        <v>0.82728817853653891</v>
      </c>
      <c r="AK386" s="245">
        <v>0.83399779006778796</v>
      </c>
      <c r="AL386" s="245">
        <v>0.84958031705673931</v>
      </c>
      <c r="AM386" s="245">
        <v>0.84958058080930599</v>
      </c>
      <c r="AN386" s="245">
        <v>0.84958085185555665</v>
      </c>
      <c r="AO386" s="245">
        <v>0.84958113050175876</v>
      </c>
      <c r="AP386" s="245">
        <v>0.84958141707156665</v>
      </c>
    </row>
    <row r="387" spans="7:42" ht="14.25" customHeight="1" x14ac:dyDescent="0.6">
      <c r="G387" s="145"/>
      <c r="H387" s="390"/>
      <c r="J387" s="352"/>
      <c r="K387" s="142" t="s">
        <v>992</v>
      </c>
      <c r="L387" s="142" t="s">
        <v>962</v>
      </c>
      <c r="M387" s="245">
        <v>0.8323847066597686</v>
      </c>
      <c r="N387" s="245">
        <v>0.83237735642491062</v>
      </c>
      <c r="O387" s="245">
        <v>0.83253049529129575</v>
      </c>
      <c r="P387" s="245">
        <v>0.83200904143567667</v>
      </c>
      <c r="Q387" s="245">
        <v>0.83146072596802689</v>
      </c>
      <c r="R387" s="245">
        <v>0.83088242234251153</v>
      </c>
      <c r="S387" s="245">
        <v>0.83027160067817385</v>
      </c>
      <c r="T387" s="245">
        <v>0.82962543834541935</v>
      </c>
      <c r="U387" s="245">
        <v>0.82894077635972574</v>
      </c>
      <c r="V387" s="245">
        <v>0.82821406774244388</v>
      </c>
      <c r="W387" s="245">
        <v>0.82744131606750493</v>
      </c>
      <c r="X387" s="245">
        <v>0.82661800194705326</v>
      </c>
      <c r="Y387" s="245">
        <v>0.82573899460111588</v>
      </c>
      <c r="Z387" s="245">
        <v>0.82479844485719245</v>
      </c>
      <c r="AA387" s="245">
        <v>0.82378965486565259</v>
      </c>
      <c r="AB387" s="245">
        <v>0.82345273834432042</v>
      </c>
      <c r="AC387" s="245">
        <v>0.82310798507763572</v>
      </c>
      <c r="AD387" s="245">
        <v>0.8227551184488654</v>
      </c>
      <c r="AE387" s="245">
        <v>0.82239384866919618</v>
      </c>
      <c r="AF387" s="245">
        <v>0.82202387198427473</v>
      </c>
      <c r="AG387" s="245">
        <v>0.82164486982281804</v>
      </c>
      <c r="AH387" s="245">
        <v>0.82125650788204152</v>
      </c>
      <c r="AI387" s="245">
        <v>0.82085843514466439</v>
      </c>
      <c r="AJ387" s="245">
        <v>0.82728817853653891</v>
      </c>
      <c r="AK387" s="245">
        <v>0.83399779006778796</v>
      </c>
      <c r="AL387" s="245">
        <v>0.84958031705673931</v>
      </c>
      <c r="AM387" s="245">
        <v>0.84958058080930599</v>
      </c>
      <c r="AN387" s="245">
        <v>0.84958085185555665</v>
      </c>
      <c r="AO387" s="245">
        <v>0.84958113050175876</v>
      </c>
      <c r="AP387" s="245">
        <v>0.84958141707156665</v>
      </c>
    </row>
    <row r="388" spans="7:42" ht="14.25" customHeight="1" x14ac:dyDescent="0.6">
      <c r="G388" s="145"/>
      <c r="H388" s="390"/>
      <c r="J388" s="352"/>
      <c r="K388" s="142" t="s">
        <v>992</v>
      </c>
      <c r="L388" s="142" t="s">
        <v>963</v>
      </c>
      <c r="M388" s="245">
        <v>0.8323847066597686</v>
      </c>
      <c r="N388" s="245">
        <v>0.83237735642491062</v>
      </c>
      <c r="O388" s="245">
        <v>0.83253049529129575</v>
      </c>
      <c r="P388" s="245">
        <v>0.83200904143567667</v>
      </c>
      <c r="Q388" s="245">
        <v>0.83146072596802689</v>
      </c>
      <c r="R388" s="245">
        <v>0.83088242234251153</v>
      </c>
      <c r="S388" s="245">
        <v>0.83027160067817385</v>
      </c>
      <c r="T388" s="245">
        <v>0.82962543834541935</v>
      </c>
      <c r="U388" s="245">
        <v>0.82894077635972574</v>
      </c>
      <c r="V388" s="245">
        <v>0.82821406774244388</v>
      </c>
      <c r="W388" s="245">
        <v>0.82744131606750493</v>
      </c>
      <c r="X388" s="245">
        <v>0.82661800194705326</v>
      </c>
      <c r="Y388" s="245">
        <v>0.82573899460111588</v>
      </c>
      <c r="Z388" s="245">
        <v>0.82479844485719245</v>
      </c>
      <c r="AA388" s="245">
        <v>0.82378965486565259</v>
      </c>
      <c r="AB388" s="245">
        <v>0.82345273834432042</v>
      </c>
      <c r="AC388" s="245">
        <v>0.82310798507763572</v>
      </c>
      <c r="AD388" s="245">
        <v>0.8227551184488654</v>
      </c>
      <c r="AE388" s="245">
        <v>0.82239384866919618</v>
      </c>
      <c r="AF388" s="245">
        <v>0.82202387198427473</v>
      </c>
      <c r="AG388" s="245">
        <v>0.82164486982281804</v>
      </c>
      <c r="AH388" s="245">
        <v>0.82125650788204152</v>
      </c>
      <c r="AI388" s="245">
        <v>0.82085843514466439</v>
      </c>
      <c r="AJ388" s="245">
        <v>0.82728817853653891</v>
      </c>
      <c r="AK388" s="245">
        <v>0.83399779006778796</v>
      </c>
      <c r="AL388" s="245">
        <v>0.84958031705673931</v>
      </c>
      <c r="AM388" s="245">
        <v>0.84958058080930599</v>
      </c>
      <c r="AN388" s="245">
        <v>0.84958085185555665</v>
      </c>
      <c r="AO388" s="245">
        <v>0.84958113050175876</v>
      </c>
      <c r="AP388" s="245">
        <v>0.84958141707156665</v>
      </c>
    </row>
    <row r="389" spans="7:42" ht="14.25" customHeight="1" x14ac:dyDescent="0.6">
      <c r="G389" s="145"/>
      <c r="H389" s="390"/>
      <c r="J389" s="352"/>
      <c r="K389" s="142" t="s">
        <v>993</v>
      </c>
      <c r="L389" s="142" t="s">
        <v>961</v>
      </c>
      <c r="M389" s="245">
        <v>0.69739097681934359</v>
      </c>
      <c r="N389" s="245">
        <v>0.69739314239687289</v>
      </c>
      <c r="O389" s="245">
        <v>1.0580482770159176</v>
      </c>
      <c r="P389" s="245">
        <v>1.0582290233429259</v>
      </c>
      <c r="Q389" s="245">
        <v>1.0584190804414624</v>
      </c>
      <c r="R389" s="245">
        <v>1.0586195320347933</v>
      </c>
      <c r="S389" s="245">
        <v>1.0588312550302155</v>
      </c>
      <c r="T389" s="245">
        <v>1.0590552278075533</v>
      </c>
      <c r="U389" s="245">
        <v>1.0592925453339705</v>
      </c>
      <c r="V389" s="245">
        <v>1.0595444370631497</v>
      </c>
      <c r="W389" s="245">
        <v>1.0598122882362297</v>
      </c>
      <c r="X389" s="245">
        <v>1.0600976653633565</v>
      </c>
      <c r="Y389" s="245">
        <v>1.0604023468754009</v>
      </c>
      <c r="Z389" s="245">
        <v>1.0607283602124411</v>
      </c>
      <c r="AA389" s="245">
        <v>1.0610780269830069</v>
      </c>
      <c r="AB389" s="245">
        <v>1.0611948089821868</v>
      </c>
      <c r="AC389" s="245">
        <v>1.061314307353914</v>
      </c>
      <c r="AD389" s="245">
        <v>1.0614366179790764</v>
      </c>
      <c r="AE389" s="245">
        <v>1.0615618413042673</v>
      </c>
      <c r="AF389" s="245">
        <v>1.0616900826168163</v>
      </c>
      <c r="AG389" s="245">
        <v>1.0618214523398959</v>
      </c>
      <c r="AH389" s="245">
        <v>1.061956066349532</v>
      </c>
      <c r="AI389" s="245">
        <v>1.0620940463153292</v>
      </c>
      <c r="AJ389" s="245">
        <v>1.0598653687647386</v>
      </c>
      <c r="AK389" s="245">
        <v>1.0575396833242006</v>
      </c>
      <c r="AL389" s="245">
        <v>1.0521384680710952</v>
      </c>
      <c r="AM389" s="245">
        <v>1.0521383766491847</v>
      </c>
      <c r="AN389" s="245">
        <v>1.0521382826991377</v>
      </c>
      <c r="AO389" s="245">
        <v>1.0521381861147956</v>
      </c>
      <c r="AP389" s="245">
        <v>1.0521380867839736</v>
      </c>
    </row>
    <row r="390" spans="7:42" ht="14.25" customHeight="1" x14ac:dyDescent="0.6">
      <c r="G390" s="145"/>
      <c r="H390" s="390"/>
      <c r="J390" s="352"/>
      <c r="K390" s="142" t="s">
        <v>993</v>
      </c>
      <c r="L390" s="142" t="s">
        <v>962</v>
      </c>
      <c r="M390" s="245">
        <v>0.69739097681934359</v>
      </c>
      <c r="N390" s="245">
        <v>0.69739314239687289</v>
      </c>
      <c r="O390" s="245">
        <v>1.0580482770159176</v>
      </c>
      <c r="P390" s="245">
        <v>1.0582290233429259</v>
      </c>
      <c r="Q390" s="245">
        <v>1.0584190804414624</v>
      </c>
      <c r="R390" s="245">
        <v>1.0586195320347933</v>
      </c>
      <c r="S390" s="245">
        <v>1.0588312550302155</v>
      </c>
      <c r="T390" s="245">
        <v>1.0590552278075533</v>
      </c>
      <c r="U390" s="245">
        <v>1.0592925453339705</v>
      </c>
      <c r="V390" s="245">
        <v>1.0595444370631497</v>
      </c>
      <c r="W390" s="245">
        <v>1.0598122882362297</v>
      </c>
      <c r="X390" s="245">
        <v>1.0600976653633565</v>
      </c>
      <c r="Y390" s="245">
        <v>1.0604023468754009</v>
      </c>
      <c r="Z390" s="245">
        <v>1.0607283602124411</v>
      </c>
      <c r="AA390" s="245">
        <v>1.0610780269830069</v>
      </c>
      <c r="AB390" s="245">
        <v>1.0611948089821868</v>
      </c>
      <c r="AC390" s="245">
        <v>1.061314307353914</v>
      </c>
      <c r="AD390" s="245">
        <v>1.0614366179790764</v>
      </c>
      <c r="AE390" s="245">
        <v>1.0615618413042673</v>
      </c>
      <c r="AF390" s="245">
        <v>1.0616900826168163</v>
      </c>
      <c r="AG390" s="245">
        <v>1.0618214523398959</v>
      </c>
      <c r="AH390" s="245">
        <v>1.061956066349532</v>
      </c>
      <c r="AI390" s="245">
        <v>1.0620940463153292</v>
      </c>
      <c r="AJ390" s="245">
        <v>1.0598653687647386</v>
      </c>
      <c r="AK390" s="245">
        <v>1.0575396833242006</v>
      </c>
      <c r="AL390" s="245">
        <v>1.0521384680710952</v>
      </c>
      <c r="AM390" s="245">
        <v>1.0521383766491847</v>
      </c>
      <c r="AN390" s="245">
        <v>1.0521382826991377</v>
      </c>
      <c r="AO390" s="245">
        <v>1.0521381861147956</v>
      </c>
      <c r="AP390" s="245">
        <v>1.0521380867839736</v>
      </c>
    </row>
    <row r="391" spans="7:42" ht="15" customHeight="1" x14ac:dyDescent="0.6">
      <c r="G391" s="145"/>
      <c r="H391" s="390"/>
      <c r="J391" s="352"/>
      <c r="K391" s="142" t="s">
        <v>993</v>
      </c>
      <c r="L391" s="142" t="s">
        <v>963</v>
      </c>
      <c r="M391" s="245">
        <v>0.69739097681934359</v>
      </c>
      <c r="N391" s="245">
        <v>0.69739314239687289</v>
      </c>
      <c r="O391" s="245">
        <v>1.0580482770159176</v>
      </c>
      <c r="P391" s="245">
        <v>1.0582290233429259</v>
      </c>
      <c r="Q391" s="245">
        <v>1.0584190804414624</v>
      </c>
      <c r="R391" s="245">
        <v>1.0586195320347933</v>
      </c>
      <c r="S391" s="245">
        <v>1.0588312550302155</v>
      </c>
      <c r="T391" s="245">
        <v>1.0590552278075533</v>
      </c>
      <c r="U391" s="245">
        <v>1.0592925453339705</v>
      </c>
      <c r="V391" s="245">
        <v>1.0595444370631497</v>
      </c>
      <c r="W391" s="245">
        <v>1.0598122882362297</v>
      </c>
      <c r="X391" s="245">
        <v>1.0600976653633565</v>
      </c>
      <c r="Y391" s="245">
        <v>1.0604023468754009</v>
      </c>
      <c r="Z391" s="245">
        <v>1.0607283602124411</v>
      </c>
      <c r="AA391" s="245">
        <v>1.0610780269830069</v>
      </c>
      <c r="AB391" s="245">
        <v>1.0611948089821868</v>
      </c>
      <c r="AC391" s="245">
        <v>1.061314307353914</v>
      </c>
      <c r="AD391" s="245">
        <v>1.0614366179790764</v>
      </c>
      <c r="AE391" s="245">
        <v>1.0615618413042673</v>
      </c>
      <c r="AF391" s="245">
        <v>1.0616900826168163</v>
      </c>
      <c r="AG391" s="245">
        <v>1.0618214523398959</v>
      </c>
      <c r="AH391" s="245">
        <v>1.061956066349532</v>
      </c>
      <c r="AI391" s="245">
        <v>1.0620940463153292</v>
      </c>
      <c r="AJ391" s="245">
        <v>1.0598653687647386</v>
      </c>
      <c r="AK391" s="245">
        <v>1.0575396833242006</v>
      </c>
      <c r="AL391" s="245">
        <v>1.0521384680710952</v>
      </c>
      <c r="AM391" s="245">
        <v>1.0521383766491847</v>
      </c>
      <c r="AN391" s="245">
        <v>1.0521382826991377</v>
      </c>
      <c r="AO391" s="245">
        <v>1.0521381861147956</v>
      </c>
      <c r="AP391" s="245">
        <v>1.0521380867839736</v>
      </c>
    </row>
    <row r="392" spans="7:42" ht="14.25" customHeight="1" x14ac:dyDescent="0.6">
      <c r="G392" s="145"/>
      <c r="H392" s="240"/>
      <c r="I392" s="246" t="s">
        <v>994</v>
      </c>
      <c r="J392" s="247"/>
      <c r="K392" s="248" t="s">
        <v>996</v>
      </c>
      <c r="L392" s="248"/>
      <c r="M392" s="129">
        <v>2021</v>
      </c>
      <c r="N392" s="129">
        <v>2022</v>
      </c>
      <c r="O392" s="129">
        <v>2023</v>
      </c>
      <c r="P392" s="129">
        <v>2024</v>
      </c>
      <c r="Q392" s="129">
        <v>2025</v>
      </c>
      <c r="R392" s="129">
        <v>2026</v>
      </c>
      <c r="S392" s="129">
        <v>2027</v>
      </c>
      <c r="T392" s="129">
        <v>2028</v>
      </c>
      <c r="U392" s="129">
        <v>2029</v>
      </c>
      <c r="V392" s="129">
        <v>2030</v>
      </c>
      <c r="W392" s="129">
        <v>2031</v>
      </c>
      <c r="X392" s="129">
        <v>2032</v>
      </c>
      <c r="Y392" s="129">
        <v>2033</v>
      </c>
      <c r="Z392" s="129">
        <v>2034</v>
      </c>
      <c r="AA392" s="129">
        <v>2035</v>
      </c>
      <c r="AB392" s="129">
        <v>2036</v>
      </c>
      <c r="AC392" s="129">
        <v>2037</v>
      </c>
      <c r="AD392" s="129">
        <v>2038</v>
      </c>
      <c r="AE392" s="129">
        <v>2039</v>
      </c>
      <c r="AF392" s="129">
        <v>2040</v>
      </c>
      <c r="AG392" s="129">
        <v>2041</v>
      </c>
      <c r="AH392" s="129">
        <v>2042</v>
      </c>
      <c r="AI392" s="129">
        <v>2043</v>
      </c>
      <c r="AJ392" s="129">
        <v>2044</v>
      </c>
      <c r="AK392" s="129">
        <v>2045</v>
      </c>
      <c r="AL392" s="129">
        <v>2046</v>
      </c>
      <c r="AM392" s="129">
        <v>2047</v>
      </c>
      <c r="AN392" s="129">
        <v>2048</v>
      </c>
      <c r="AO392" s="129">
        <v>2049</v>
      </c>
      <c r="AP392" s="129">
        <v>2050</v>
      </c>
    </row>
    <row r="393" spans="7:42" ht="14.25" customHeight="1" x14ac:dyDescent="0.6">
      <c r="G393" s="145"/>
      <c r="H393" s="240"/>
      <c r="I393" s="137">
        <v>0.2</v>
      </c>
      <c r="J393" s="251" t="s">
        <v>995</v>
      </c>
      <c r="K393" s="249">
        <v>1</v>
      </c>
      <c r="L393" s="249"/>
      <c r="M393" s="250">
        <v>0.93493319502615368</v>
      </c>
      <c r="N393" s="250">
        <v>0.93493008759690233</v>
      </c>
      <c r="O393" s="250">
        <v>0.93499482433121783</v>
      </c>
      <c r="P393" s="250">
        <v>0.93477434450358987</v>
      </c>
      <c r="Q393" s="250">
        <v>0.93454237118559647</v>
      </c>
      <c r="R393" s="250">
        <v>0.93429755974723527</v>
      </c>
      <c r="S393" s="250">
        <v>0.93403881380718035</v>
      </c>
      <c r="T393" s="250">
        <v>0.93376490850058314</v>
      </c>
      <c r="U393" s="250">
        <v>0.93347447108886061</v>
      </c>
      <c r="V393" s="250">
        <v>0.93316595794878821</v>
      </c>
      <c r="W393" s="250">
        <v>0.9328376271267006</v>
      </c>
      <c r="X393" s="250">
        <v>0.93248750542754388</v>
      </c>
      <c r="Y393" s="250">
        <v>0.93211334872555573</v>
      </c>
      <c r="Z393" s="250">
        <v>0.93171259380990601</v>
      </c>
      <c r="AA393" s="250">
        <v>0.93128229958133191</v>
      </c>
      <c r="AB393" s="250">
        <v>0.93113848259923415</v>
      </c>
      <c r="AC393" s="250">
        <v>0.93099126489576667</v>
      </c>
      <c r="AD393" s="250">
        <v>0.93084052440651943</v>
      </c>
      <c r="AE393" s="250">
        <v>0.93068613315456505</v>
      </c>
      <c r="AF393" s="250">
        <v>0.93052795688806045</v>
      </c>
      <c r="AG393" s="250">
        <v>0.93036585469091493</v>
      </c>
      <c r="AH393" s="250">
        <v>0.93019967856404639</v>
      </c>
      <c r="AI393" s="250">
        <v>0.93002927297473192</v>
      </c>
      <c r="AJ393" s="250">
        <v>0.9327725280641872</v>
      </c>
      <c r="AK393" s="250">
        <v>0.93561454731665972</v>
      </c>
      <c r="AL393" s="250">
        <v>0.94213528112168754</v>
      </c>
      <c r="AM393" s="250">
        <v>0.94213539056597673</v>
      </c>
      <c r="AN393" s="250">
        <v>0.94213550303675231</v>
      </c>
      <c r="AO393" s="250">
        <v>0.94213561866109741</v>
      </c>
      <c r="AP393" s="250">
        <v>0.94213573757330948</v>
      </c>
    </row>
    <row r="394" spans="7:42" ht="14.25" customHeight="1" x14ac:dyDescent="0.6">
      <c r="G394" s="145"/>
      <c r="H394" s="240"/>
      <c r="I394" s="137">
        <v>0.32</v>
      </c>
      <c r="J394" s="251"/>
      <c r="K394" s="249">
        <v>2</v>
      </c>
      <c r="L394" s="249"/>
      <c r="M394" s="250">
        <v>0.87410007916181187</v>
      </c>
      <c r="N394" s="250">
        <v>0.87409426869395135</v>
      </c>
      <c r="O394" s="250">
        <v>0.87421532152616488</v>
      </c>
      <c r="P394" s="250">
        <v>0.87380307514211619</v>
      </c>
      <c r="Q394" s="250">
        <v>0.87336944354119705</v>
      </c>
      <c r="R394" s="250">
        <v>0.87291193014963864</v>
      </c>
      <c r="S394" s="250">
        <v>0.87242850569832464</v>
      </c>
      <c r="T394" s="250">
        <v>0.87191690434710245</v>
      </c>
      <c r="U394" s="250">
        <v>0.8713745881746281</v>
      </c>
      <c r="V394" s="250">
        <v>0.87079870507447943</v>
      </c>
      <c r="W394" s="250">
        <v>0.87018603858337329</v>
      </c>
      <c r="X394" s="250">
        <v>0.86953294777848356</v>
      </c>
      <c r="Y394" s="250">
        <v>0.86883529487236943</v>
      </c>
      <c r="Z394" s="250">
        <v>0.86808835746398283</v>
      </c>
      <c r="AA394" s="250">
        <v>0.86728672151349362</v>
      </c>
      <c r="AB394" s="250">
        <v>0.86701887377720432</v>
      </c>
      <c r="AC394" s="250">
        <v>0.86674473531221952</v>
      </c>
      <c r="AD394" s="250">
        <v>0.86646408187740409</v>
      </c>
      <c r="AE394" s="250">
        <v>0.86617667844619672</v>
      </c>
      <c r="AF394" s="250">
        <v>0.86588227855026823</v>
      </c>
      <c r="AG394" s="250">
        <v>0.86558062357475662</v>
      </c>
      <c r="AH394" s="250">
        <v>0.8652714420006552</v>
      </c>
      <c r="AI394" s="250">
        <v>0.86495444858990844</v>
      </c>
      <c r="AJ394" s="250">
        <v>0.87006458911125495</v>
      </c>
      <c r="AK394" s="250">
        <v>0.875374581150558</v>
      </c>
      <c r="AL394" s="250">
        <v>0.88761888793424126</v>
      </c>
      <c r="AM394" s="250">
        <v>0.88761909415690554</v>
      </c>
      <c r="AN394" s="250">
        <v>0.88761930608231443</v>
      </c>
      <c r="AO394" s="250">
        <v>0.88761952394992871</v>
      </c>
      <c r="AP394" s="250">
        <v>0.88761974801280386</v>
      </c>
    </row>
    <row r="395" spans="7:42" ht="14.25" customHeight="1" x14ac:dyDescent="0.6">
      <c r="G395" s="145"/>
      <c r="H395" s="240"/>
      <c r="I395" s="137">
        <v>0.192</v>
      </c>
      <c r="J395" s="251"/>
      <c r="K395" s="249">
        <v>3</v>
      </c>
      <c r="L395" s="249"/>
      <c r="M395" s="250">
        <v>0.81722517978336662</v>
      </c>
      <c r="N395" s="250">
        <v>0.81721703119798628</v>
      </c>
      <c r="O395" s="250">
        <v>0.81738680097801564</v>
      </c>
      <c r="P395" s="250">
        <v>0.81680869679119283</v>
      </c>
      <c r="Q395" s="250">
        <v>0.81620075068803521</v>
      </c>
      <c r="R395" s="250">
        <v>0.81555948621305641</v>
      </c>
      <c r="S395" s="250">
        <v>0.81488208659403416</v>
      </c>
      <c r="T395" s="250">
        <v>0.81416540840778384</v>
      </c>
      <c r="U395" s="250">
        <v>0.81340593281658458</v>
      </c>
      <c r="V395" s="250">
        <v>0.8125997078013909</v>
      </c>
      <c r="W395" s="250">
        <v>0.81174227939089749</v>
      </c>
      <c r="X395" s="250">
        <v>0.81082860936101686</v>
      </c>
      <c r="Y395" s="250">
        <v>0.80985297619443997</v>
      </c>
      <c r="Z395" s="250">
        <v>0.80880885518894829</v>
      </c>
      <c r="AA395" s="250">
        <v>0.80768877240744041</v>
      </c>
      <c r="AB395" s="250">
        <v>0.80731463851380292</v>
      </c>
      <c r="AC395" s="250">
        <v>0.80693177747006983</v>
      </c>
      <c r="AD395" s="250">
        <v>0.80653988035417612</v>
      </c>
      <c r="AE395" s="250">
        <v>0.80613862349175602</v>
      </c>
      <c r="AF395" s="250">
        <v>0.80572766756495962</v>
      </c>
      <c r="AG395" s="250">
        <v>0.80530665665602352</v>
      </c>
      <c r="AH395" s="250">
        <v>0.80487521721965838</v>
      </c>
      <c r="AI395" s="250">
        <v>0.80443295697833261</v>
      </c>
      <c r="AJ395" s="250">
        <v>0.81157234636443354</v>
      </c>
      <c r="AK395" s="250">
        <v>0.81901319247568993</v>
      </c>
      <c r="AL395" s="250">
        <v>0.83625707051284592</v>
      </c>
      <c r="AM395" s="250">
        <v>0.83625736194733469</v>
      </c>
      <c r="AN395" s="250">
        <v>0.83625766144099445</v>
      </c>
      <c r="AO395" s="250">
        <v>0.83625796933223484</v>
      </c>
      <c r="AP395" s="250">
        <v>0.83625828597867802</v>
      </c>
    </row>
    <row r="396" spans="7:42" ht="14.25" customHeight="1" x14ac:dyDescent="0.6">
      <c r="G396" s="145"/>
      <c r="H396" s="240"/>
      <c r="I396" s="137">
        <v>0.1152</v>
      </c>
      <c r="J396" s="251"/>
      <c r="K396" s="249">
        <v>4</v>
      </c>
      <c r="L396" s="249"/>
      <c r="M396" s="250">
        <v>0.76405094839068577</v>
      </c>
      <c r="N396" s="250">
        <v>0.76404079056361363</v>
      </c>
      <c r="O396" s="250">
        <v>0.76425242839109575</v>
      </c>
      <c r="P396" s="250">
        <v>0.76353181412781868</v>
      </c>
      <c r="Q396" s="250">
        <v>0.76277418491146021</v>
      </c>
      <c r="R396" s="250">
        <v>0.76197523779756759</v>
      </c>
      <c r="S396" s="250">
        <v>0.76113149755501175</v>
      </c>
      <c r="T396" s="250">
        <v>0.7602390880862343</v>
      </c>
      <c r="U396" s="250">
        <v>0.75929367291650263</v>
      </c>
      <c r="V396" s="250">
        <v>0.75829038475939037</v>
      </c>
      <c r="W396" s="250">
        <v>0.75722374174542406</v>
      </c>
      <c r="X396" s="250">
        <v>0.75608754727233907</v>
      </c>
      <c r="Y396" s="250">
        <v>0.75487476961595701</v>
      </c>
      <c r="Z396" s="250">
        <v>0.75357739636451548</v>
      </c>
      <c r="AA396" s="250">
        <v>0.7521862573136241</v>
      </c>
      <c r="AB396" s="250">
        <v>0.75172172748589172</v>
      </c>
      <c r="AC396" s="250">
        <v>0.75124643619144948</v>
      </c>
      <c r="AD396" s="250">
        <v>0.75076000518365271</v>
      </c>
      <c r="AE396" s="250">
        <v>0.75026203828408622</v>
      </c>
      <c r="AF396" s="250">
        <v>0.74975212030740424</v>
      </c>
      <c r="AG396" s="250">
        <v>0.74922981590806459</v>
      </c>
      <c r="AH396" s="250">
        <v>0.74869466834189324</v>
      </c>
      <c r="AI396" s="250">
        <v>0.74814619813547256</v>
      </c>
      <c r="AJ396" s="250">
        <v>0.75701238922533687</v>
      </c>
      <c r="AK396" s="250">
        <v>0.76628065732451489</v>
      </c>
      <c r="AL396" s="250">
        <v>0.78786729021761903</v>
      </c>
      <c r="AM396" s="250">
        <v>0.78786765631192557</v>
      </c>
      <c r="AN396" s="250">
        <v>0.78786803253004944</v>
      </c>
      <c r="AO396" s="250">
        <v>0.78786841929709817</v>
      </c>
      <c r="AP396" s="250">
        <v>0.78786881706231349</v>
      </c>
    </row>
    <row r="397" spans="7:42" ht="14.25" customHeight="1" x14ac:dyDescent="0.6">
      <c r="G397" s="145"/>
      <c r="H397" s="240"/>
      <c r="I397" s="137">
        <v>0.1152</v>
      </c>
      <c r="J397" s="251"/>
      <c r="K397" s="249">
        <v>5</v>
      </c>
      <c r="L397" s="249"/>
      <c r="M397" s="250">
        <v>0.71433659434166674</v>
      </c>
      <c r="N397" s="250">
        <v>0.71432472324924579</v>
      </c>
      <c r="O397" s="250">
        <v>0.71457206502823922</v>
      </c>
      <c r="P397" s="250">
        <v>0.71372995105896853</v>
      </c>
      <c r="Q397" s="250">
        <v>0.71284479544631663</v>
      </c>
      <c r="R397" s="250">
        <v>0.71191160526208663</v>
      </c>
      <c r="S397" s="250">
        <v>0.71092636112756602</v>
      </c>
      <c r="T397" s="250">
        <v>0.70988458252540931</v>
      </c>
      <c r="U397" s="250">
        <v>0.70878125972685058</v>
      </c>
      <c r="V397" s="250">
        <v>0.70761077329735167</v>
      </c>
      <c r="W397" s="250">
        <v>0.7063667984538029</v>
      </c>
      <c r="X397" s="250">
        <v>0.70504219084081354</v>
      </c>
      <c r="Y397" s="250">
        <v>0.70362884937516201</v>
      </c>
      <c r="Z397" s="250">
        <v>0.70211755060329839</v>
      </c>
      <c r="AA397" s="250">
        <v>0.70049774742450721</v>
      </c>
      <c r="AB397" s="250">
        <v>0.69995702866808829</v>
      </c>
      <c r="AC397" s="250">
        <v>0.69940386987831438</v>
      </c>
      <c r="AD397" s="250">
        <v>0.69883783692859258</v>
      </c>
      <c r="AE397" s="250">
        <v>0.69825847526327844</v>
      </c>
      <c r="AF397" s="250">
        <v>0.69766530868214016</v>
      </c>
      <c r="AG397" s="250">
        <v>0.69705783803722332</v>
      </c>
      <c r="AH397" s="250">
        <v>0.69643553983424444</v>
      </c>
      <c r="AI397" s="250">
        <v>0.69579786473074323</v>
      </c>
      <c r="AJ397" s="250">
        <v>0.70612036007362788</v>
      </c>
      <c r="AK397" s="250">
        <v>0.71694333032018842</v>
      </c>
      <c r="AL397" s="250">
        <v>0.74227757095575864</v>
      </c>
      <c r="AM397" s="250">
        <v>0.74227800209373673</v>
      </c>
      <c r="AN397" s="250">
        <v>0.74227844515427444</v>
      </c>
      <c r="AO397" s="250">
        <v>0.74227890063801238</v>
      </c>
      <c r="AP397" s="250">
        <v>0.7422793690740136</v>
      </c>
    </row>
    <row r="398" spans="7:42" ht="14.25" customHeight="1" x14ac:dyDescent="0.6">
      <c r="G398" s="145"/>
      <c r="H398" s="240"/>
      <c r="I398" s="137">
        <v>5.7599999999999998E-2</v>
      </c>
      <c r="J398" s="251"/>
      <c r="K398" s="249">
        <v>6</v>
      </c>
      <c r="L398" s="249"/>
      <c r="M398" s="250">
        <v>0.6678569944719559</v>
      </c>
      <c r="N398" s="250">
        <v>0.66784367608005035</v>
      </c>
      <c r="O398" s="250">
        <v>0.66812118241307417</v>
      </c>
      <c r="P398" s="250">
        <v>0.66717644715372648</v>
      </c>
      <c r="Q398" s="250">
        <v>0.6661836654237121</v>
      </c>
      <c r="R398" s="250">
        <v>0.66513727555210456</v>
      </c>
      <c r="S398" s="250">
        <v>0.66403281505184697</v>
      </c>
      <c r="T398" s="250">
        <v>0.66286531224781353</v>
      </c>
      <c r="U398" s="250">
        <v>0.66162921154121823</v>
      </c>
      <c r="V398" s="250">
        <v>0.66031828511890589</v>
      </c>
      <c r="W398" s="250">
        <v>0.65892552815072991</v>
      </c>
      <c r="X398" s="250">
        <v>0.65744303375832047</v>
      </c>
      <c r="Y398" s="250">
        <v>0.65586184305099193</v>
      </c>
      <c r="Z398" s="250">
        <v>0.65417176423205703</v>
      </c>
      <c r="AA398" s="250">
        <v>0.6523611530730381</v>
      </c>
      <c r="AB398" s="250">
        <v>0.65175692555867226</v>
      </c>
      <c r="AC398" s="250">
        <v>0.65113889349100618</v>
      </c>
      <c r="AD398" s="250">
        <v>0.65050657860172878</v>
      </c>
      <c r="AE398" s="250">
        <v>0.64985948028518303</v>
      </c>
      <c r="AF398" s="250">
        <v>0.64919707427966999</v>
      </c>
      <c r="AG398" s="250">
        <v>0.64851881125450261</v>
      </c>
      <c r="AH398" s="250">
        <v>0.64782411529439232</v>
      </c>
      <c r="AI398" s="250">
        <v>0.64711238227290402</v>
      </c>
      <c r="AJ398" s="250">
        <v>0.65864967338347202</v>
      </c>
      <c r="AK398" s="250">
        <v>0.67078260944922152</v>
      </c>
      <c r="AL398" s="250">
        <v>0.6993258879827271</v>
      </c>
      <c r="AM398" s="250">
        <v>0.69932637541111553</v>
      </c>
      <c r="AN398" s="250">
        <v>0.69932687631876078</v>
      </c>
      <c r="AO398" s="250">
        <v>0.6993273912716732</v>
      </c>
      <c r="AP398" s="250">
        <v>0.69932792086799656</v>
      </c>
    </row>
    <row r="399" spans="7:42" ht="14.25" customHeight="1" x14ac:dyDescent="0.6">
      <c r="G399" s="145"/>
      <c r="H399" s="240"/>
      <c r="J399" s="251"/>
      <c r="K399" s="248" t="s">
        <v>997</v>
      </c>
      <c r="L399" s="248"/>
      <c r="M399" s="129">
        <v>2021</v>
      </c>
      <c r="N399" s="129">
        <v>2022</v>
      </c>
      <c r="O399" s="129">
        <v>2023</v>
      </c>
      <c r="P399" s="129">
        <v>2024</v>
      </c>
      <c r="Q399" s="129">
        <v>2025</v>
      </c>
      <c r="R399" s="129">
        <v>2026</v>
      </c>
      <c r="S399" s="129">
        <v>2027</v>
      </c>
      <c r="T399" s="129">
        <v>2028</v>
      </c>
      <c r="U399" s="129">
        <v>2029</v>
      </c>
      <c r="V399" s="129">
        <v>2030</v>
      </c>
      <c r="W399" s="129">
        <v>2031</v>
      </c>
      <c r="X399" s="129">
        <v>2032</v>
      </c>
      <c r="Y399" s="129">
        <v>2033</v>
      </c>
      <c r="Z399" s="129">
        <v>2034</v>
      </c>
      <c r="AA399" s="129">
        <v>2035</v>
      </c>
      <c r="AB399" s="129">
        <v>2036</v>
      </c>
      <c r="AC399" s="129">
        <v>2037</v>
      </c>
      <c r="AD399" s="129">
        <v>2038</v>
      </c>
      <c r="AE399" s="129">
        <v>2039</v>
      </c>
      <c r="AF399" s="129">
        <v>2040</v>
      </c>
      <c r="AG399" s="129">
        <v>2041</v>
      </c>
      <c r="AH399" s="129">
        <v>2042</v>
      </c>
      <c r="AI399" s="129">
        <v>2043</v>
      </c>
      <c r="AJ399" s="129">
        <v>2044</v>
      </c>
      <c r="AK399" s="129">
        <v>2045</v>
      </c>
      <c r="AL399" s="129">
        <v>2046</v>
      </c>
      <c r="AM399" s="129">
        <v>2047</v>
      </c>
      <c r="AN399" s="129">
        <v>2048</v>
      </c>
      <c r="AO399" s="129">
        <v>2049</v>
      </c>
      <c r="AP399" s="129">
        <v>2050</v>
      </c>
    </row>
    <row r="400" spans="7:42" ht="14.25" customHeight="1" x14ac:dyDescent="0.6">
      <c r="G400" s="145"/>
      <c r="H400" s="240"/>
      <c r="J400" s="251"/>
      <c r="K400" s="249">
        <v>1</v>
      </c>
      <c r="L400" s="249"/>
      <c r="M400" s="250">
        <v>0.93493319502615368</v>
      </c>
      <c r="N400" s="250">
        <v>0.93493008759690233</v>
      </c>
      <c r="O400" s="250">
        <v>0.93499482433121783</v>
      </c>
      <c r="P400" s="250">
        <v>0.93477434450358987</v>
      </c>
      <c r="Q400" s="250">
        <v>0.93454237118559647</v>
      </c>
      <c r="R400" s="250">
        <v>0.93429755974723527</v>
      </c>
      <c r="S400" s="250">
        <v>0.93403881380718035</v>
      </c>
      <c r="T400" s="250">
        <v>0.93376490850058314</v>
      </c>
      <c r="U400" s="250">
        <v>0.93347447108886061</v>
      </c>
      <c r="V400" s="250">
        <v>0.93316595794878821</v>
      </c>
      <c r="W400" s="250">
        <v>0.9328376271267006</v>
      </c>
      <c r="X400" s="250">
        <v>0.93248750542754388</v>
      </c>
      <c r="Y400" s="250">
        <v>0.93211334872555573</v>
      </c>
      <c r="Z400" s="250">
        <v>0.93171259380990601</v>
      </c>
      <c r="AA400" s="250">
        <v>0.93128229958133191</v>
      </c>
      <c r="AB400" s="250">
        <v>0.93113848259923415</v>
      </c>
      <c r="AC400" s="250">
        <v>0.93099126489576667</v>
      </c>
      <c r="AD400" s="250">
        <v>0.93084052440651943</v>
      </c>
      <c r="AE400" s="250">
        <v>0.93068613315456505</v>
      </c>
      <c r="AF400" s="250">
        <v>0.93052795688806045</v>
      </c>
      <c r="AG400" s="250">
        <v>0.93036585469091493</v>
      </c>
      <c r="AH400" s="250">
        <v>0.93019967856404639</v>
      </c>
      <c r="AI400" s="250">
        <v>0.93002927297473192</v>
      </c>
      <c r="AJ400" s="250">
        <v>0.9327725280641872</v>
      </c>
      <c r="AK400" s="250">
        <v>0.93561454731665972</v>
      </c>
      <c r="AL400" s="250">
        <v>0.94213528112168754</v>
      </c>
      <c r="AM400" s="250">
        <v>0.94213539056597673</v>
      </c>
      <c r="AN400" s="250">
        <v>0.94213550303675231</v>
      </c>
      <c r="AO400" s="250">
        <v>0.94213561866109741</v>
      </c>
      <c r="AP400" s="250">
        <v>0.94213573757330948</v>
      </c>
    </row>
    <row r="401" spans="6:42" ht="14.25" customHeight="1" x14ac:dyDescent="0.6">
      <c r="G401" s="145"/>
      <c r="H401" s="240"/>
      <c r="J401" s="251"/>
      <c r="K401" s="249">
        <v>2</v>
      </c>
      <c r="L401" s="249"/>
      <c r="M401" s="250">
        <v>0.87410007916181187</v>
      </c>
      <c r="N401" s="250">
        <v>0.87409426869395135</v>
      </c>
      <c r="O401" s="250">
        <v>0.87421532152616488</v>
      </c>
      <c r="P401" s="250">
        <v>0.87380307514211619</v>
      </c>
      <c r="Q401" s="250">
        <v>0.87336944354119705</v>
      </c>
      <c r="R401" s="250">
        <v>0.87291193014963864</v>
      </c>
      <c r="S401" s="250">
        <v>0.87242850569832464</v>
      </c>
      <c r="T401" s="250">
        <v>0.87191690434710245</v>
      </c>
      <c r="U401" s="250">
        <v>0.8713745881746281</v>
      </c>
      <c r="V401" s="250">
        <v>0.87079870507447943</v>
      </c>
      <c r="W401" s="250">
        <v>0.87018603858337329</v>
      </c>
      <c r="X401" s="250">
        <v>0.86953294777848356</v>
      </c>
      <c r="Y401" s="250">
        <v>0.86883529487236943</v>
      </c>
      <c r="Z401" s="250">
        <v>0.86808835746398283</v>
      </c>
      <c r="AA401" s="250">
        <v>0.86728672151349362</v>
      </c>
      <c r="AB401" s="250">
        <v>0.86701887377720432</v>
      </c>
      <c r="AC401" s="250">
        <v>0.86674473531221952</v>
      </c>
      <c r="AD401" s="250">
        <v>0.86646408187740409</v>
      </c>
      <c r="AE401" s="250">
        <v>0.86617667844619672</v>
      </c>
      <c r="AF401" s="250">
        <v>0.86588227855026823</v>
      </c>
      <c r="AG401" s="250">
        <v>0.86558062357475662</v>
      </c>
      <c r="AH401" s="250">
        <v>0.8652714420006552</v>
      </c>
      <c r="AI401" s="250">
        <v>0.86495444858990844</v>
      </c>
      <c r="AJ401" s="250">
        <v>0.87006458911125495</v>
      </c>
      <c r="AK401" s="250">
        <v>0.875374581150558</v>
      </c>
      <c r="AL401" s="250">
        <v>0.88761888793424126</v>
      </c>
      <c r="AM401" s="250">
        <v>0.88761909415690554</v>
      </c>
      <c r="AN401" s="250">
        <v>0.88761930608231443</v>
      </c>
      <c r="AO401" s="250">
        <v>0.88761952394992871</v>
      </c>
      <c r="AP401" s="250">
        <v>0.88761974801280386</v>
      </c>
    </row>
    <row r="402" spans="6:42" ht="14.25" customHeight="1" x14ac:dyDescent="0.6">
      <c r="G402" s="145"/>
      <c r="H402" s="240"/>
      <c r="J402" s="251"/>
      <c r="K402" s="249">
        <v>3</v>
      </c>
      <c r="L402" s="249"/>
      <c r="M402" s="250">
        <v>0.81722517978336662</v>
      </c>
      <c r="N402" s="250">
        <v>0.81721703119798628</v>
      </c>
      <c r="O402" s="250">
        <v>0.81738680097801564</v>
      </c>
      <c r="P402" s="250">
        <v>0.81680869679119283</v>
      </c>
      <c r="Q402" s="250">
        <v>0.81620075068803521</v>
      </c>
      <c r="R402" s="250">
        <v>0.81555948621305641</v>
      </c>
      <c r="S402" s="250">
        <v>0.81488208659403416</v>
      </c>
      <c r="T402" s="250">
        <v>0.81416540840778384</v>
      </c>
      <c r="U402" s="250">
        <v>0.81340593281658458</v>
      </c>
      <c r="V402" s="250">
        <v>0.8125997078013909</v>
      </c>
      <c r="W402" s="250">
        <v>0.81174227939089749</v>
      </c>
      <c r="X402" s="250">
        <v>0.81082860936101686</v>
      </c>
      <c r="Y402" s="250">
        <v>0.80985297619443997</v>
      </c>
      <c r="Z402" s="250">
        <v>0.80880885518894829</v>
      </c>
      <c r="AA402" s="250">
        <v>0.80768877240744041</v>
      </c>
      <c r="AB402" s="250">
        <v>0.80731463851380292</v>
      </c>
      <c r="AC402" s="250">
        <v>0.80693177747006983</v>
      </c>
      <c r="AD402" s="250">
        <v>0.80653988035417612</v>
      </c>
      <c r="AE402" s="250">
        <v>0.80613862349175602</v>
      </c>
      <c r="AF402" s="250">
        <v>0.80572766756495962</v>
      </c>
      <c r="AG402" s="250">
        <v>0.80530665665602352</v>
      </c>
      <c r="AH402" s="250">
        <v>0.80487521721965838</v>
      </c>
      <c r="AI402" s="250">
        <v>0.80443295697833261</v>
      </c>
      <c r="AJ402" s="250">
        <v>0.81157234636443354</v>
      </c>
      <c r="AK402" s="250">
        <v>0.81901319247568993</v>
      </c>
      <c r="AL402" s="250">
        <v>0.83625707051284592</v>
      </c>
      <c r="AM402" s="250">
        <v>0.83625736194733469</v>
      </c>
      <c r="AN402" s="250">
        <v>0.83625766144099445</v>
      </c>
      <c r="AO402" s="250">
        <v>0.83625796933223484</v>
      </c>
      <c r="AP402" s="250">
        <v>0.83625828597867802</v>
      </c>
    </row>
    <row r="403" spans="6:42" ht="14.25" customHeight="1" x14ac:dyDescent="0.6">
      <c r="G403" s="145"/>
      <c r="H403" s="240"/>
      <c r="J403" s="251"/>
      <c r="K403" s="249">
        <v>4</v>
      </c>
      <c r="L403" s="249"/>
      <c r="M403" s="250">
        <v>0.76405094839068577</v>
      </c>
      <c r="N403" s="250">
        <v>0.76404079056361363</v>
      </c>
      <c r="O403" s="250">
        <v>0.76425242839109575</v>
      </c>
      <c r="P403" s="250">
        <v>0.76353181412781868</v>
      </c>
      <c r="Q403" s="250">
        <v>0.76277418491146021</v>
      </c>
      <c r="R403" s="250">
        <v>0.76197523779756759</v>
      </c>
      <c r="S403" s="250">
        <v>0.76113149755501175</v>
      </c>
      <c r="T403" s="250">
        <v>0.7602390880862343</v>
      </c>
      <c r="U403" s="250">
        <v>0.75929367291650263</v>
      </c>
      <c r="V403" s="250">
        <v>0.75829038475939037</v>
      </c>
      <c r="W403" s="250">
        <v>0.75722374174542406</v>
      </c>
      <c r="X403" s="250">
        <v>0.75608754727233907</v>
      </c>
      <c r="Y403" s="250">
        <v>0.75487476961595701</v>
      </c>
      <c r="Z403" s="250">
        <v>0.75357739636451548</v>
      </c>
      <c r="AA403" s="250">
        <v>0.7521862573136241</v>
      </c>
      <c r="AB403" s="250">
        <v>0.75172172748589172</v>
      </c>
      <c r="AC403" s="250">
        <v>0.75124643619144948</v>
      </c>
      <c r="AD403" s="250">
        <v>0.75076000518365271</v>
      </c>
      <c r="AE403" s="250">
        <v>0.75026203828408622</v>
      </c>
      <c r="AF403" s="250">
        <v>0.74975212030740424</v>
      </c>
      <c r="AG403" s="250">
        <v>0.74922981590806459</v>
      </c>
      <c r="AH403" s="250">
        <v>0.74869466834189324</v>
      </c>
      <c r="AI403" s="250">
        <v>0.74814619813547256</v>
      </c>
      <c r="AJ403" s="250">
        <v>0.75701238922533687</v>
      </c>
      <c r="AK403" s="250">
        <v>0.76628065732451489</v>
      </c>
      <c r="AL403" s="250">
        <v>0.78786729021761903</v>
      </c>
      <c r="AM403" s="250">
        <v>0.78786765631192557</v>
      </c>
      <c r="AN403" s="250">
        <v>0.78786803253004944</v>
      </c>
      <c r="AO403" s="250">
        <v>0.78786841929709817</v>
      </c>
      <c r="AP403" s="250">
        <v>0.78786881706231349</v>
      </c>
    </row>
    <row r="404" spans="6:42" ht="14.25" customHeight="1" x14ac:dyDescent="0.6">
      <c r="G404" s="145"/>
      <c r="H404" s="240"/>
      <c r="J404" s="251"/>
      <c r="K404" s="249">
        <v>5</v>
      </c>
      <c r="L404" s="249"/>
      <c r="M404" s="250">
        <v>0.71433659434166674</v>
      </c>
      <c r="N404" s="250">
        <v>0.71432472324924579</v>
      </c>
      <c r="O404" s="250">
        <v>0.71457206502823922</v>
      </c>
      <c r="P404" s="250">
        <v>0.71372995105896853</v>
      </c>
      <c r="Q404" s="250">
        <v>0.71284479544631663</v>
      </c>
      <c r="R404" s="250">
        <v>0.71191160526208663</v>
      </c>
      <c r="S404" s="250">
        <v>0.71092636112756602</v>
      </c>
      <c r="T404" s="250">
        <v>0.70988458252540931</v>
      </c>
      <c r="U404" s="250">
        <v>0.70878125972685058</v>
      </c>
      <c r="V404" s="250">
        <v>0.70761077329735167</v>
      </c>
      <c r="W404" s="250">
        <v>0.7063667984538029</v>
      </c>
      <c r="X404" s="250">
        <v>0.70504219084081354</v>
      </c>
      <c r="Y404" s="250">
        <v>0.70362884937516201</v>
      </c>
      <c r="Z404" s="250">
        <v>0.70211755060329839</v>
      </c>
      <c r="AA404" s="250">
        <v>0.70049774742450721</v>
      </c>
      <c r="AB404" s="250">
        <v>0.69995702866808829</v>
      </c>
      <c r="AC404" s="250">
        <v>0.69940386987831438</v>
      </c>
      <c r="AD404" s="250">
        <v>0.69883783692859258</v>
      </c>
      <c r="AE404" s="250">
        <v>0.69825847526327844</v>
      </c>
      <c r="AF404" s="250">
        <v>0.69766530868214016</v>
      </c>
      <c r="AG404" s="250">
        <v>0.69705783803722332</v>
      </c>
      <c r="AH404" s="250">
        <v>0.69643553983424444</v>
      </c>
      <c r="AI404" s="250">
        <v>0.69579786473074323</v>
      </c>
      <c r="AJ404" s="250">
        <v>0.70612036007362788</v>
      </c>
      <c r="AK404" s="250">
        <v>0.71694333032018842</v>
      </c>
      <c r="AL404" s="250">
        <v>0.74227757095575864</v>
      </c>
      <c r="AM404" s="250">
        <v>0.74227800209373673</v>
      </c>
      <c r="AN404" s="250">
        <v>0.74227844515427444</v>
      </c>
      <c r="AO404" s="250">
        <v>0.74227890063801238</v>
      </c>
      <c r="AP404" s="250">
        <v>0.7422793690740136</v>
      </c>
    </row>
    <row r="405" spans="6:42" ht="14.25" customHeight="1" x14ac:dyDescent="0.6">
      <c r="G405" s="145"/>
      <c r="H405" s="240"/>
      <c r="J405" s="251"/>
      <c r="K405" s="249">
        <v>6</v>
      </c>
      <c r="L405" s="249"/>
      <c r="M405" s="250">
        <v>0.6678569944719559</v>
      </c>
      <c r="N405" s="250">
        <v>0.66784367608005035</v>
      </c>
      <c r="O405" s="250">
        <v>0.66812118241307417</v>
      </c>
      <c r="P405" s="250">
        <v>0.66717644715372648</v>
      </c>
      <c r="Q405" s="250">
        <v>0.6661836654237121</v>
      </c>
      <c r="R405" s="250">
        <v>0.66513727555210456</v>
      </c>
      <c r="S405" s="250">
        <v>0.66403281505184697</v>
      </c>
      <c r="T405" s="250">
        <v>0.66286531224781353</v>
      </c>
      <c r="U405" s="250">
        <v>0.66162921154121823</v>
      </c>
      <c r="V405" s="250">
        <v>0.66031828511890589</v>
      </c>
      <c r="W405" s="250">
        <v>0.65892552815072991</v>
      </c>
      <c r="X405" s="250">
        <v>0.65744303375832047</v>
      </c>
      <c r="Y405" s="250">
        <v>0.65586184305099193</v>
      </c>
      <c r="Z405" s="250">
        <v>0.65417176423205703</v>
      </c>
      <c r="AA405" s="250">
        <v>0.6523611530730381</v>
      </c>
      <c r="AB405" s="250">
        <v>0.65175692555867226</v>
      </c>
      <c r="AC405" s="250">
        <v>0.65113889349100618</v>
      </c>
      <c r="AD405" s="250">
        <v>0.65050657860172878</v>
      </c>
      <c r="AE405" s="250">
        <v>0.64985948028518303</v>
      </c>
      <c r="AF405" s="250">
        <v>0.64919707427966999</v>
      </c>
      <c r="AG405" s="250">
        <v>0.64851881125450261</v>
      </c>
      <c r="AH405" s="250">
        <v>0.64782411529439232</v>
      </c>
      <c r="AI405" s="250">
        <v>0.64711238227290402</v>
      </c>
      <c r="AJ405" s="250">
        <v>0.65864967338347202</v>
      </c>
      <c r="AK405" s="250">
        <v>0.67078260944922152</v>
      </c>
      <c r="AL405" s="250">
        <v>0.6993258879827271</v>
      </c>
      <c r="AM405" s="250">
        <v>0.69932637541111553</v>
      </c>
      <c r="AN405" s="250">
        <v>0.69932687631876078</v>
      </c>
      <c r="AO405" s="250">
        <v>0.6993273912716732</v>
      </c>
      <c r="AP405" s="250">
        <v>0.69932792086799656</v>
      </c>
    </row>
    <row r="406" spans="6:42" ht="14.25" customHeight="1" x14ac:dyDescent="0.6">
      <c r="G406" s="145"/>
      <c r="H406" s="240"/>
      <c r="J406" s="251"/>
      <c r="K406" s="249" t="s">
        <v>998</v>
      </c>
      <c r="L406" s="249"/>
      <c r="M406" s="129">
        <v>2021</v>
      </c>
      <c r="N406" s="129">
        <v>2022</v>
      </c>
      <c r="O406" s="129">
        <v>2023</v>
      </c>
      <c r="P406" s="129">
        <v>2024</v>
      </c>
      <c r="Q406" s="129">
        <v>2025</v>
      </c>
      <c r="R406" s="129">
        <v>2026</v>
      </c>
      <c r="S406" s="129">
        <v>2027</v>
      </c>
      <c r="T406" s="129">
        <v>2028</v>
      </c>
      <c r="U406" s="129">
        <v>2029</v>
      </c>
      <c r="V406" s="129">
        <v>2030</v>
      </c>
      <c r="W406" s="129">
        <v>2031</v>
      </c>
      <c r="X406" s="129">
        <v>2032</v>
      </c>
      <c r="Y406" s="129">
        <v>2033</v>
      </c>
      <c r="Z406" s="129">
        <v>2034</v>
      </c>
      <c r="AA406" s="129">
        <v>2035</v>
      </c>
      <c r="AB406" s="129">
        <v>2036</v>
      </c>
      <c r="AC406" s="129">
        <v>2037</v>
      </c>
      <c r="AD406" s="129">
        <v>2038</v>
      </c>
      <c r="AE406" s="129">
        <v>2039</v>
      </c>
      <c r="AF406" s="129">
        <v>2040</v>
      </c>
      <c r="AG406" s="129">
        <v>2041</v>
      </c>
      <c r="AH406" s="129">
        <v>2042</v>
      </c>
      <c r="AI406" s="129">
        <v>2043</v>
      </c>
      <c r="AJ406" s="129">
        <v>2044</v>
      </c>
      <c r="AK406" s="129">
        <v>2045</v>
      </c>
      <c r="AL406" s="129">
        <v>2046</v>
      </c>
      <c r="AM406" s="129">
        <v>2047</v>
      </c>
      <c r="AN406" s="129">
        <v>2048</v>
      </c>
      <c r="AO406" s="129">
        <v>2049</v>
      </c>
      <c r="AP406" s="129">
        <v>2050</v>
      </c>
    </row>
    <row r="407" spans="6:42" ht="14.25" customHeight="1" x14ac:dyDescent="0.6">
      <c r="G407" s="145"/>
      <c r="H407" s="240"/>
      <c r="J407" s="251"/>
      <c r="K407" s="249">
        <v>1</v>
      </c>
      <c r="L407" s="249"/>
      <c r="M407" s="250">
        <v>0.93493319502615368</v>
      </c>
      <c r="N407" s="250">
        <v>0.93493008759690233</v>
      </c>
      <c r="O407" s="250">
        <v>0.93499482433121783</v>
      </c>
      <c r="P407" s="250">
        <v>0.93477434450358987</v>
      </c>
      <c r="Q407" s="250">
        <v>0.93454237118559647</v>
      </c>
      <c r="R407" s="250">
        <v>0.93429755974723527</v>
      </c>
      <c r="S407" s="250">
        <v>0.93403881380718035</v>
      </c>
      <c r="T407" s="250">
        <v>0.93376490850058314</v>
      </c>
      <c r="U407" s="250">
        <v>0.93347447108886061</v>
      </c>
      <c r="V407" s="250">
        <v>0.93316595794878821</v>
      </c>
      <c r="W407" s="250">
        <v>0.9328376271267006</v>
      </c>
      <c r="X407" s="250">
        <v>0.93248750542754388</v>
      </c>
      <c r="Y407" s="250">
        <v>0.93211334872555573</v>
      </c>
      <c r="Z407" s="250">
        <v>0.93171259380990601</v>
      </c>
      <c r="AA407" s="250">
        <v>0.93128229958133191</v>
      </c>
      <c r="AB407" s="250">
        <v>0.93113848259923415</v>
      </c>
      <c r="AC407" s="250">
        <v>0.93099126489576667</v>
      </c>
      <c r="AD407" s="250">
        <v>0.93084052440651943</v>
      </c>
      <c r="AE407" s="250">
        <v>0.93068613315456505</v>
      </c>
      <c r="AF407" s="250">
        <v>0.93052795688806045</v>
      </c>
      <c r="AG407" s="250">
        <v>0.93036585469091493</v>
      </c>
      <c r="AH407" s="250">
        <v>0.93019967856404639</v>
      </c>
      <c r="AI407" s="250">
        <v>0.93002927297473192</v>
      </c>
      <c r="AJ407" s="250">
        <v>0.9327725280641872</v>
      </c>
      <c r="AK407" s="250">
        <v>0.93561454731665972</v>
      </c>
      <c r="AL407" s="250">
        <v>0.94213528112168754</v>
      </c>
      <c r="AM407" s="250">
        <v>0.94213539056597673</v>
      </c>
      <c r="AN407" s="250">
        <v>0.94213550303675231</v>
      </c>
      <c r="AO407" s="250">
        <v>0.94213561866109741</v>
      </c>
      <c r="AP407" s="250">
        <v>0.94213573757330948</v>
      </c>
    </row>
    <row r="408" spans="6:42" ht="14.25" customHeight="1" x14ac:dyDescent="0.6">
      <c r="G408" s="145"/>
      <c r="H408" s="240"/>
      <c r="J408" s="251"/>
      <c r="K408" s="249">
        <v>2</v>
      </c>
      <c r="L408" s="249"/>
      <c r="M408" s="250">
        <v>0.87410007916181187</v>
      </c>
      <c r="N408" s="250">
        <v>0.87409426869395135</v>
      </c>
      <c r="O408" s="250">
        <v>0.87421532152616488</v>
      </c>
      <c r="P408" s="250">
        <v>0.87380307514211619</v>
      </c>
      <c r="Q408" s="250">
        <v>0.87336944354119705</v>
      </c>
      <c r="R408" s="250">
        <v>0.87291193014963864</v>
      </c>
      <c r="S408" s="250">
        <v>0.87242850569832464</v>
      </c>
      <c r="T408" s="250">
        <v>0.87191690434710245</v>
      </c>
      <c r="U408" s="250">
        <v>0.8713745881746281</v>
      </c>
      <c r="V408" s="250">
        <v>0.87079870507447943</v>
      </c>
      <c r="W408" s="250">
        <v>0.87018603858337329</v>
      </c>
      <c r="X408" s="250">
        <v>0.86953294777848356</v>
      </c>
      <c r="Y408" s="250">
        <v>0.86883529487236943</v>
      </c>
      <c r="Z408" s="250">
        <v>0.86808835746398283</v>
      </c>
      <c r="AA408" s="250">
        <v>0.86728672151349362</v>
      </c>
      <c r="AB408" s="250">
        <v>0.86701887377720432</v>
      </c>
      <c r="AC408" s="250">
        <v>0.86674473531221952</v>
      </c>
      <c r="AD408" s="250">
        <v>0.86646408187740409</v>
      </c>
      <c r="AE408" s="250">
        <v>0.86617667844619672</v>
      </c>
      <c r="AF408" s="250">
        <v>0.86588227855026823</v>
      </c>
      <c r="AG408" s="250">
        <v>0.86558062357475662</v>
      </c>
      <c r="AH408" s="250">
        <v>0.8652714420006552</v>
      </c>
      <c r="AI408" s="250">
        <v>0.86495444858990844</v>
      </c>
      <c r="AJ408" s="250">
        <v>0.87006458911125495</v>
      </c>
      <c r="AK408" s="250">
        <v>0.875374581150558</v>
      </c>
      <c r="AL408" s="250">
        <v>0.88761888793424126</v>
      </c>
      <c r="AM408" s="250">
        <v>0.88761909415690554</v>
      </c>
      <c r="AN408" s="250">
        <v>0.88761930608231443</v>
      </c>
      <c r="AO408" s="250">
        <v>0.88761952394992871</v>
      </c>
      <c r="AP408" s="250">
        <v>0.88761974801280386</v>
      </c>
    </row>
    <row r="409" spans="6:42" ht="14.25" customHeight="1" x14ac:dyDescent="0.6">
      <c r="G409" s="145"/>
      <c r="H409" s="240"/>
      <c r="J409" s="251"/>
      <c r="K409" s="249">
        <v>3</v>
      </c>
      <c r="L409" s="249"/>
      <c r="M409" s="250">
        <v>0.81722517978336662</v>
      </c>
      <c r="N409" s="250">
        <v>0.81721703119798628</v>
      </c>
      <c r="O409" s="250">
        <v>0.81738680097801564</v>
      </c>
      <c r="P409" s="250">
        <v>0.81680869679119283</v>
      </c>
      <c r="Q409" s="250">
        <v>0.81620075068803521</v>
      </c>
      <c r="R409" s="250">
        <v>0.81555948621305641</v>
      </c>
      <c r="S409" s="250">
        <v>0.81488208659403416</v>
      </c>
      <c r="T409" s="250">
        <v>0.81416540840778384</v>
      </c>
      <c r="U409" s="250">
        <v>0.81340593281658458</v>
      </c>
      <c r="V409" s="250">
        <v>0.8125997078013909</v>
      </c>
      <c r="W409" s="250">
        <v>0.81174227939089749</v>
      </c>
      <c r="X409" s="250">
        <v>0.81082860936101686</v>
      </c>
      <c r="Y409" s="250">
        <v>0.80985297619443997</v>
      </c>
      <c r="Z409" s="250">
        <v>0.80880885518894829</v>
      </c>
      <c r="AA409" s="250">
        <v>0.80768877240744041</v>
      </c>
      <c r="AB409" s="250">
        <v>0.80731463851380292</v>
      </c>
      <c r="AC409" s="250">
        <v>0.80693177747006983</v>
      </c>
      <c r="AD409" s="250">
        <v>0.80653988035417612</v>
      </c>
      <c r="AE409" s="250">
        <v>0.80613862349175602</v>
      </c>
      <c r="AF409" s="250">
        <v>0.80572766756495962</v>
      </c>
      <c r="AG409" s="250">
        <v>0.80530665665602352</v>
      </c>
      <c r="AH409" s="250">
        <v>0.80487521721965838</v>
      </c>
      <c r="AI409" s="250">
        <v>0.80443295697833261</v>
      </c>
      <c r="AJ409" s="250">
        <v>0.81157234636443354</v>
      </c>
      <c r="AK409" s="250">
        <v>0.81901319247568993</v>
      </c>
      <c r="AL409" s="250">
        <v>0.83625707051284592</v>
      </c>
      <c r="AM409" s="250">
        <v>0.83625736194733469</v>
      </c>
      <c r="AN409" s="250">
        <v>0.83625766144099445</v>
      </c>
      <c r="AO409" s="250">
        <v>0.83625796933223484</v>
      </c>
      <c r="AP409" s="250">
        <v>0.83625828597867802</v>
      </c>
    </row>
    <row r="410" spans="6:42" ht="14.25" customHeight="1" x14ac:dyDescent="0.6">
      <c r="G410" s="145"/>
      <c r="H410" s="240"/>
      <c r="J410" s="251"/>
      <c r="K410" s="249">
        <v>4</v>
      </c>
      <c r="L410" s="249"/>
      <c r="M410" s="250">
        <v>0.76405094839068577</v>
      </c>
      <c r="N410" s="250">
        <v>0.76404079056361363</v>
      </c>
      <c r="O410" s="250">
        <v>0.76425242839109575</v>
      </c>
      <c r="P410" s="250">
        <v>0.76353181412781868</v>
      </c>
      <c r="Q410" s="250">
        <v>0.76277418491146021</v>
      </c>
      <c r="R410" s="250">
        <v>0.76197523779756759</v>
      </c>
      <c r="S410" s="250">
        <v>0.76113149755501175</v>
      </c>
      <c r="T410" s="250">
        <v>0.7602390880862343</v>
      </c>
      <c r="U410" s="250">
        <v>0.75929367291650263</v>
      </c>
      <c r="V410" s="250">
        <v>0.75829038475939037</v>
      </c>
      <c r="W410" s="250">
        <v>0.75722374174542406</v>
      </c>
      <c r="X410" s="250">
        <v>0.75608754727233907</v>
      </c>
      <c r="Y410" s="250">
        <v>0.75487476961595701</v>
      </c>
      <c r="Z410" s="250">
        <v>0.75357739636451548</v>
      </c>
      <c r="AA410" s="250">
        <v>0.7521862573136241</v>
      </c>
      <c r="AB410" s="250">
        <v>0.75172172748589172</v>
      </c>
      <c r="AC410" s="250">
        <v>0.75124643619144948</v>
      </c>
      <c r="AD410" s="250">
        <v>0.75076000518365271</v>
      </c>
      <c r="AE410" s="250">
        <v>0.75026203828408622</v>
      </c>
      <c r="AF410" s="250">
        <v>0.74975212030740424</v>
      </c>
      <c r="AG410" s="250">
        <v>0.74922981590806459</v>
      </c>
      <c r="AH410" s="250">
        <v>0.74869466834189324</v>
      </c>
      <c r="AI410" s="250">
        <v>0.74814619813547256</v>
      </c>
      <c r="AJ410" s="250">
        <v>0.75701238922533687</v>
      </c>
      <c r="AK410" s="250">
        <v>0.76628065732451489</v>
      </c>
      <c r="AL410" s="250">
        <v>0.78786729021761903</v>
      </c>
      <c r="AM410" s="250">
        <v>0.78786765631192557</v>
      </c>
      <c r="AN410" s="250">
        <v>0.78786803253004944</v>
      </c>
      <c r="AO410" s="250">
        <v>0.78786841929709817</v>
      </c>
      <c r="AP410" s="250">
        <v>0.78786881706231349</v>
      </c>
    </row>
    <row r="411" spans="6:42" ht="14.25" customHeight="1" x14ac:dyDescent="0.6">
      <c r="G411" s="145"/>
      <c r="H411" s="240"/>
      <c r="J411" s="251"/>
      <c r="K411" s="249">
        <v>5</v>
      </c>
      <c r="L411" s="249"/>
      <c r="M411" s="250">
        <v>0.71433659434166674</v>
      </c>
      <c r="N411" s="250">
        <v>0.71432472324924579</v>
      </c>
      <c r="O411" s="250">
        <v>0.71457206502823922</v>
      </c>
      <c r="P411" s="250">
        <v>0.71372995105896853</v>
      </c>
      <c r="Q411" s="250">
        <v>0.71284479544631663</v>
      </c>
      <c r="R411" s="250">
        <v>0.71191160526208663</v>
      </c>
      <c r="S411" s="250">
        <v>0.71092636112756602</v>
      </c>
      <c r="T411" s="250">
        <v>0.70988458252540931</v>
      </c>
      <c r="U411" s="250">
        <v>0.70878125972685058</v>
      </c>
      <c r="V411" s="250">
        <v>0.70761077329735167</v>
      </c>
      <c r="W411" s="250">
        <v>0.7063667984538029</v>
      </c>
      <c r="X411" s="250">
        <v>0.70504219084081354</v>
      </c>
      <c r="Y411" s="250">
        <v>0.70362884937516201</v>
      </c>
      <c r="Z411" s="250">
        <v>0.70211755060329839</v>
      </c>
      <c r="AA411" s="250">
        <v>0.70049774742450721</v>
      </c>
      <c r="AB411" s="250">
        <v>0.69995702866808829</v>
      </c>
      <c r="AC411" s="250">
        <v>0.69940386987831438</v>
      </c>
      <c r="AD411" s="250">
        <v>0.69883783692859258</v>
      </c>
      <c r="AE411" s="250">
        <v>0.69825847526327844</v>
      </c>
      <c r="AF411" s="250">
        <v>0.69766530868214016</v>
      </c>
      <c r="AG411" s="250">
        <v>0.69705783803722332</v>
      </c>
      <c r="AH411" s="250">
        <v>0.69643553983424444</v>
      </c>
      <c r="AI411" s="250">
        <v>0.69579786473074323</v>
      </c>
      <c r="AJ411" s="250">
        <v>0.70612036007362788</v>
      </c>
      <c r="AK411" s="250">
        <v>0.71694333032018842</v>
      </c>
      <c r="AL411" s="250">
        <v>0.74227757095575864</v>
      </c>
      <c r="AM411" s="250">
        <v>0.74227800209373673</v>
      </c>
      <c r="AN411" s="250">
        <v>0.74227844515427444</v>
      </c>
      <c r="AO411" s="250">
        <v>0.74227890063801238</v>
      </c>
      <c r="AP411" s="250">
        <v>0.7422793690740136</v>
      </c>
    </row>
    <row r="412" spans="6:42" ht="14.25" customHeight="1" x14ac:dyDescent="0.6">
      <c r="G412" s="252"/>
      <c r="H412" s="240"/>
      <c r="I412" s="253"/>
      <c r="J412" s="254"/>
      <c r="K412" s="249">
        <v>6</v>
      </c>
      <c r="L412" s="249"/>
      <c r="M412" s="250">
        <v>0.6678569944719559</v>
      </c>
      <c r="N412" s="250">
        <v>0.66784367608005035</v>
      </c>
      <c r="O412" s="250">
        <v>0.66812118241307417</v>
      </c>
      <c r="P412" s="250">
        <v>0.66717644715372648</v>
      </c>
      <c r="Q412" s="250">
        <v>0.6661836654237121</v>
      </c>
      <c r="R412" s="250">
        <v>0.66513727555210456</v>
      </c>
      <c r="S412" s="250">
        <v>0.66403281505184697</v>
      </c>
      <c r="T412" s="250">
        <v>0.66286531224781353</v>
      </c>
      <c r="U412" s="250">
        <v>0.66162921154121823</v>
      </c>
      <c r="V412" s="250">
        <v>0.66031828511890589</v>
      </c>
      <c r="W412" s="250">
        <v>0.65892552815072991</v>
      </c>
      <c r="X412" s="250">
        <v>0.65744303375832047</v>
      </c>
      <c r="Y412" s="250">
        <v>0.65586184305099193</v>
      </c>
      <c r="Z412" s="250">
        <v>0.65417176423205703</v>
      </c>
      <c r="AA412" s="250">
        <v>0.6523611530730381</v>
      </c>
      <c r="AB412" s="250">
        <v>0.65175692555867226</v>
      </c>
      <c r="AC412" s="250">
        <v>0.65113889349100618</v>
      </c>
      <c r="AD412" s="250">
        <v>0.65050657860172878</v>
      </c>
      <c r="AE412" s="250">
        <v>0.64985948028518303</v>
      </c>
      <c r="AF412" s="250">
        <v>0.64919707427966999</v>
      </c>
      <c r="AG412" s="250">
        <v>0.64851881125450261</v>
      </c>
      <c r="AH412" s="250">
        <v>0.64782411529439232</v>
      </c>
      <c r="AI412" s="250">
        <v>0.64711238227290402</v>
      </c>
      <c r="AJ412" s="250">
        <v>0.65864967338347202</v>
      </c>
      <c r="AK412" s="250">
        <v>0.67078260944922152</v>
      </c>
      <c r="AL412" s="250">
        <v>0.6993258879827271</v>
      </c>
      <c r="AM412" s="250">
        <v>0.69932637541111553</v>
      </c>
      <c r="AN412" s="250">
        <v>0.69932687631876078</v>
      </c>
      <c r="AO412" s="250">
        <v>0.6993273912716732</v>
      </c>
      <c r="AP412" s="250">
        <v>0.69932792086799656</v>
      </c>
    </row>
    <row r="413" spans="6:42" ht="14.25" customHeight="1" x14ac:dyDescent="0.6">
      <c r="G413" s="315"/>
      <c r="J413" s="316"/>
      <c r="K413" s="316"/>
      <c r="L413" s="316"/>
      <c r="M413" s="316"/>
      <c r="N413" s="316"/>
    </row>
    <row r="414" spans="6:42" ht="15.75" customHeight="1" thickBot="1" x14ac:dyDescent="0.75">
      <c r="G414" s="145"/>
      <c r="M414" s="129">
        <v>2021</v>
      </c>
      <c r="N414" s="129">
        <v>2022</v>
      </c>
      <c r="O414" s="129">
        <v>2023</v>
      </c>
      <c r="P414" s="129">
        <v>2024</v>
      </c>
      <c r="Q414" s="129">
        <v>2025</v>
      </c>
      <c r="R414" s="129">
        <v>2026</v>
      </c>
      <c r="S414" s="129">
        <v>2027</v>
      </c>
      <c r="T414" s="129">
        <v>2028</v>
      </c>
      <c r="U414" s="129">
        <v>2029</v>
      </c>
      <c r="V414" s="129">
        <v>2030</v>
      </c>
      <c r="W414" s="129">
        <v>2031</v>
      </c>
      <c r="X414" s="129">
        <v>2032</v>
      </c>
      <c r="Y414" s="129">
        <v>2033</v>
      </c>
      <c r="Z414" s="129">
        <v>2034</v>
      </c>
      <c r="AA414" s="129">
        <v>2035</v>
      </c>
      <c r="AB414" s="129">
        <v>2036</v>
      </c>
      <c r="AC414" s="129">
        <v>2037</v>
      </c>
      <c r="AD414" s="129">
        <v>2038</v>
      </c>
      <c r="AE414" s="129">
        <v>2039</v>
      </c>
      <c r="AF414" s="129">
        <v>2040</v>
      </c>
      <c r="AG414" s="129">
        <v>2041</v>
      </c>
      <c r="AH414" s="129">
        <v>2042</v>
      </c>
      <c r="AI414" s="129">
        <v>2043</v>
      </c>
      <c r="AJ414" s="129">
        <v>2044</v>
      </c>
      <c r="AK414" s="129">
        <v>2045</v>
      </c>
      <c r="AL414" s="129">
        <v>2046</v>
      </c>
      <c r="AM414" s="129">
        <v>2047</v>
      </c>
      <c r="AN414" s="129">
        <v>2048</v>
      </c>
      <c r="AO414" s="129">
        <v>2049</v>
      </c>
      <c r="AP414" s="129">
        <v>2050</v>
      </c>
    </row>
    <row r="415" spans="6:42" ht="14.25" customHeight="1" thickTop="1" thickBot="1" x14ac:dyDescent="0.75">
      <c r="F415" s="257"/>
      <c r="H415" s="240"/>
      <c r="J415" s="351" t="s">
        <v>999</v>
      </c>
      <c r="K415" s="142" t="s">
        <v>1000</v>
      </c>
      <c r="L415" s="142" t="s">
        <v>961</v>
      </c>
      <c r="M415" s="256">
        <v>1.036113855493064</v>
      </c>
      <c r="N415" s="256">
        <v>1.036113855493064</v>
      </c>
      <c r="O415" s="256">
        <v>1.036113855493064</v>
      </c>
      <c r="P415" s="256">
        <v>1.036113855493064</v>
      </c>
      <c r="Q415" s="256">
        <v>1.036113855493064</v>
      </c>
      <c r="R415" s="256">
        <v>1.036113855493064</v>
      </c>
      <c r="S415" s="256">
        <v>1.036113855493064</v>
      </c>
      <c r="T415" s="256">
        <v>1.036113855493064</v>
      </c>
      <c r="U415" s="256">
        <v>1.036113855493064</v>
      </c>
      <c r="V415" s="256">
        <v>1.036113855493064</v>
      </c>
      <c r="W415" s="256">
        <v>1.036113855493064</v>
      </c>
      <c r="X415" s="256">
        <v>1.036113855493064</v>
      </c>
      <c r="Y415" s="256">
        <v>1.036113855493064</v>
      </c>
      <c r="Z415" s="256">
        <v>1.036113855493064</v>
      </c>
      <c r="AA415" s="256">
        <v>1.036113855493064</v>
      </c>
      <c r="AB415" s="256">
        <v>1.036113855493064</v>
      </c>
      <c r="AC415" s="256">
        <v>1.036113855493064</v>
      </c>
      <c r="AD415" s="256">
        <v>1.036113855493064</v>
      </c>
      <c r="AE415" s="256">
        <v>1.036113855493064</v>
      </c>
      <c r="AF415" s="256">
        <v>1.036113855493064</v>
      </c>
      <c r="AG415" s="256">
        <v>1.036113855493064</v>
      </c>
      <c r="AH415" s="256">
        <v>1.036113855493064</v>
      </c>
      <c r="AI415" s="256">
        <v>1.036113855493064</v>
      </c>
      <c r="AJ415" s="256">
        <v>1.036113855493064</v>
      </c>
      <c r="AK415" s="256">
        <v>1.036113855493064</v>
      </c>
      <c r="AL415" s="256">
        <v>1.036113855493064</v>
      </c>
      <c r="AM415" s="256">
        <v>1.036113855493064</v>
      </c>
      <c r="AN415" s="256">
        <v>1.036113855493064</v>
      </c>
      <c r="AO415" s="256">
        <v>1.036113855493064</v>
      </c>
      <c r="AP415" s="256">
        <v>1.036113855493064</v>
      </c>
    </row>
    <row r="416" spans="6:42" ht="14.25" customHeight="1" thickTop="1" thickBot="1" x14ac:dyDescent="0.75">
      <c r="F416" s="257"/>
      <c r="H416" s="240"/>
      <c r="J416" s="352"/>
      <c r="K416" s="142" t="s">
        <v>1000</v>
      </c>
      <c r="L416" s="142" t="s">
        <v>962</v>
      </c>
      <c r="M416" s="256">
        <v>1.036113855493064</v>
      </c>
      <c r="N416" s="256">
        <v>1.036113855493064</v>
      </c>
      <c r="O416" s="256">
        <v>1.036113855493064</v>
      </c>
      <c r="P416" s="256">
        <v>1.036113855493064</v>
      </c>
      <c r="Q416" s="256">
        <v>1.036113855493064</v>
      </c>
      <c r="R416" s="256">
        <v>1.036113855493064</v>
      </c>
      <c r="S416" s="256">
        <v>1.036113855493064</v>
      </c>
      <c r="T416" s="256">
        <v>1.036113855493064</v>
      </c>
      <c r="U416" s="256">
        <v>1.036113855493064</v>
      </c>
      <c r="V416" s="256">
        <v>1.036113855493064</v>
      </c>
      <c r="W416" s="256">
        <v>1.036113855493064</v>
      </c>
      <c r="X416" s="256">
        <v>1.036113855493064</v>
      </c>
      <c r="Y416" s="256">
        <v>1.036113855493064</v>
      </c>
      <c r="Z416" s="256">
        <v>1.036113855493064</v>
      </c>
      <c r="AA416" s="256">
        <v>1.036113855493064</v>
      </c>
      <c r="AB416" s="256">
        <v>1.036113855493064</v>
      </c>
      <c r="AC416" s="256">
        <v>1.036113855493064</v>
      </c>
      <c r="AD416" s="256">
        <v>1.036113855493064</v>
      </c>
      <c r="AE416" s="256">
        <v>1.036113855493064</v>
      </c>
      <c r="AF416" s="256">
        <v>1.036113855493064</v>
      </c>
      <c r="AG416" s="256">
        <v>1.036113855493064</v>
      </c>
      <c r="AH416" s="256">
        <v>1.036113855493064</v>
      </c>
      <c r="AI416" s="256">
        <v>1.036113855493064</v>
      </c>
      <c r="AJ416" s="256">
        <v>1.036113855493064</v>
      </c>
      <c r="AK416" s="256">
        <v>1.036113855493064</v>
      </c>
      <c r="AL416" s="256">
        <v>1.036113855493064</v>
      </c>
      <c r="AM416" s="256">
        <v>1.036113855493064</v>
      </c>
      <c r="AN416" s="256">
        <v>1.036113855493064</v>
      </c>
      <c r="AO416" s="256">
        <v>1.036113855493064</v>
      </c>
      <c r="AP416" s="256">
        <v>1.036113855493064</v>
      </c>
    </row>
    <row r="417" spans="6:42" ht="14.25" customHeight="1" thickTop="1" x14ac:dyDescent="0.6">
      <c r="F417" s="257"/>
      <c r="H417" s="240"/>
      <c r="J417" s="352"/>
      <c r="K417" s="142" t="s">
        <v>1000</v>
      </c>
      <c r="L417" s="142" t="s">
        <v>963</v>
      </c>
      <c r="M417" s="256">
        <v>1.036113855493064</v>
      </c>
      <c r="N417" s="256">
        <v>1.036113855493064</v>
      </c>
      <c r="O417" s="256">
        <v>1.036113855493064</v>
      </c>
      <c r="P417" s="256">
        <v>1.036113855493064</v>
      </c>
      <c r="Q417" s="256">
        <v>1.036113855493064</v>
      </c>
      <c r="R417" s="256">
        <v>1.036113855493064</v>
      </c>
      <c r="S417" s="256">
        <v>1.036113855493064</v>
      </c>
      <c r="T417" s="256">
        <v>1.036113855493064</v>
      </c>
      <c r="U417" s="256">
        <v>1.036113855493064</v>
      </c>
      <c r="V417" s="256">
        <v>1.036113855493064</v>
      </c>
      <c r="W417" s="256">
        <v>1.036113855493064</v>
      </c>
      <c r="X417" s="256">
        <v>1.036113855493064</v>
      </c>
      <c r="Y417" s="256">
        <v>1.036113855493064</v>
      </c>
      <c r="Z417" s="256">
        <v>1.036113855493064</v>
      </c>
      <c r="AA417" s="256">
        <v>1.036113855493064</v>
      </c>
      <c r="AB417" s="256">
        <v>1.036113855493064</v>
      </c>
      <c r="AC417" s="256">
        <v>1.036113855493064</v>
      </c>
      <c r="AD417" s="256">
        <v>1.036113855493064</v>
      </c>
      <c r="AE417" s="256">
        <v>1.036113855493064</v>
      </c>
      <c r="AF417" s="256">
        <v>1.036113855493064</v>
      </c>
      <c r="AG417" s="256">
        <v>1.036113855493064</v>
      </c>
      <c r="AH417" s="256">
        <v>1.036113855493064</v>
      </c>
      <c r="AI417" s="256">
        <v>1.036113855493064</v>
      </c>
      <c r="AJ417" s="256">
        <v>1.036113855493064</v>
      </c>
      <c r="AK417" s="256">
        <v>1.036113855493064</v>
      </c>
      <c r="AL417" s="256">
        <v>1.036113855493064</v>
      </c>
      <c r="AM417" s="256">
        <v>1.036113855493064</v>
      </c>
      <c r="AN417" s="256">
        <v>1.036113855493064</v>
      </c>
      <c r="AO417" s="256">
        <v>1.036113855493064</v>
      </c>
      <c r="AP417" s="256">
        <v>1.036113855493064</v>
      </c>
    </row>
    <row r="418" spans="6:42" ht="14.25" customHeight="1" thickBot="1" x14ac:dyDescent="0.75">
      <c r="F418" s="257"/>
      <c r="H418" s="240"/>
      <c r="J418" s="132"/>
    </row>
    <row r="419" spans="6:42" ht="14.25" customHeight="1" thickTop="1" thickBot="1" x14ac:dyDescent="0.75">
      <c r="F419" s="257"/>
      <c r="H419" s="240"/>
      <c r="J419" s="251"/>
      <c r="K419" s="142" t="s">
        <v>1001</v>
      </c>
      <c r="L419" s="142" t="s">
        <v>959</v>
      </c>
      <c r="M419" s="256">
        <v>1.0319883720275147</v>
      </c>
      <c r="N419" s="256">
        <v>1.0319883720275147</v>
      </c>
      <c r="O419" s="256">
        <v>1.0319883720275147</v>
      </c>
      <c r="P419" s="256">
        <v>1.0319883720275147</v>
      </c>
      <c r="Q419" s="256">
        <v>1.0319883720275147</v>
      </c>
      <c r="R419" s="256">
        <v>1.0319883720275147</v>
      </c>
      <c r="S419" s="256">
        <v>1.0319883720275147</v>
      </c>
      <c r="T419" s="256">
        <v>1.0319883720275147</v>
      </c>
      <c r="U419" s="256">
        <v>1.0319883720275147</v>
      </c>
      <c r="V419" s="256">
        <v>1.0319883720275147</v>
      </c>
      <c r="W419" s="256">
        <v>1.0319883720275147</v>
      </c>
      <c r="X419" s="256">
        <v>1.0319883720275147</v>
      </c>
      <c r="Y419" s="256">
        <v>1.0319883720275147</v>
      </c>
      <c r="Z419" s="256">
        <v>1.0319883720275147</v>
      </c>
      <c r="AA419" s="256">
        <v>1.0319883720275147</v>
      </c>
      <c r="AB419" s="256">
        <v>1.0319883720275147</v>
      </c>
      <c r="AC419" s="256">
        <v>1.0319883720275147</v>
      </c>
      <c r="AD419" s="256">
        <v>1.0319883720275147</v>
      </c>
      <c r="AE419" s="256">
        <v>1.0319883720275147</v>
      </c>
      <c r="AF419" s="256">
        <v>1.0319883720275147</v>
      </c>
      <c r="AG419" s="256">
        <v>1.0319883720275147</v>
      </c>
      <c r="AH419" s="256">
        <v>1.0319883720275147</v>
      </c>
      <c r="AI419" s="256">
        <v>1.0319883720275147</v>
      </c>
      <c r="AJ419" s="256">
        <v>1.0319883720275147</v>
      </c>
      <c r="AK419" s="256">
        <v>1.0319883720275147</v>
      </c>
      <c r="AL419" s="256">
        <v>1.0319883720275147</v>
      </c>
      <c r="AM419" s="256">
        <v>1.0319883720275147</v>
      </c>
      <c r="AN419" s="256">
        <v>1.0319883720275147</v>
      </c>
      <c r="AO419" s="256">
        <v>1.0319883720275147</v>
      </c>
      <c r="AP419" s="256">
        <v>1.0319883720275147</v>
      </c>
    </row>
    <row r="420" spans="6:42" ht="14.25" customHeight="1" thickTop="1" thickBot="1" x14ac:dyDescent="0.75">
      <c r="F420" s="257"/>
      <c r="H420" s="240"/>
      <c r="J420" s="251"/>
      <c r="K420" s="142" t="s">
        <v>1002</v>
      </c>
      <c r="L420" s="142" t="s">
        <v>959</v>
      </c>
      <c r="M420" s="256">
        <v>1.0990676162093029</v>
      </c>
      <c r="N420" s="256">
        <v>1.0990676162093029</v>
      </c>
      <c r="O420" s="256">
        <v>1.0990676162093029</v>
      </c>
      <c r="P420" s="256">
        <v>1.0990676162093029</v>
      </c>
      <c r="Q420" s="256">
        <v>1.0990676162093029</v>
      </c>
      <c r="R420" s="256">
        <v>1.0990676162093029</v>
      </c>
      <c r="S420" s="256">
        <v>1.0990676162093029</v>
      </c>
      <c r="T420" s="256">
        <v>1.0990676162093029</v>
      </c>
      <c r="U420" s="256">
        <v>1.0990676162093029</v>
      </c>
      <c r="V420" s="256">
        <v>1.0990676162093029</v>
      </c>
      <c r="W420" s="256">
        <v>1.0990676162093029</v>
      </c>
      <c r="X420" s="256">
        <v>1.0990676162093029</v>
      </c>
      <c r="Y420" s="256">
        <v>1.0990676162093029</v>
      </c>
      <c r="Z420" s="256">
        <v>1.0990676162093029</v>
      </c>
      <c r="AA420" s="256">
        <v>1.0990676162093029</v>
      </c>
      <c r="AB420" s="256">
        <v>1.0990676162093029</v>
      </c>
      <c r="AC420" s="256">
        <v>1.0990676162093029</v>
      </c>
      <c r="AD420" s="256">
        <v>1.0990676162093029</v>
      </c>
      <c r="AE420" s="256">
        <v>1.0990676162093029</v>
      </c>
      <c r="AF420" s="256">
        <v>1.0990676162093029</v>
      </c>
      <c r="AG420" s="256">
        <v>1.0990676162093029</v>
      </c>
      <c r="AH420" s="256">
        <v>1.0990676162093029</v>
      </c>
      <c r="AI420" s="256">
        <v>1.0990676162093029</v>
      </c>
      <c r="AJ420" s="256">
        <v>1.0990676162093029</v>
      </c>
      <c r="AK420" s="256">
        <v>1.0990676162093029</v>
      </c>
      <c r="AL420" s="256">
        <v>1.0990676162093029</v>
      </c>
      <c r="AM420" s="256">
        <v>1.0990676162093029</v>
      </c>
      <c r="AN420" s="256">
        <v>1.0990676162093029</v>
      </c>
      <c r="AO420" s="256">
        <v>1.0990676162093029</v>
      </c>
      <c r="AP420" s="256">
        <v>1.0990676162093029</v>
      </c>
    </row>
    <row r="421" spans="6:42" ht="13.5" customHeight="1" thickTop="1" thickBot="1" x14ac:dyDescent="0.75">
      <c r="F421" s="257"/>
      <c r="H421" s="240"/>
      <c r="J421" s="251"/>
      <c r="K421" s="142" t="s">
        <v>1003</v>
      </c>
      <c r="L421" s="142" t="s">
        <v>959</v>
      </c>
      <c r="M421" s="256">
        <v>1.1705070112629077</v>
      </c>
      <c r="N421" s="256">
        <v>1.1705070112629077</v>
      </c>
      <c r="O421" s="256">
        <v>1.1705070112629077</v>
      </c>
      <c r="P421" s="256">
        <v>1.1705070112629077</v>
      </c>
      <c r="Q421" s="256">
        <v>1.1705070112629077</v>
      </c>
      <c r="R421" s="256">
        <v>1.1705070112629077</v>
      </c>
      <c r="S421" s="256">
        <v>1.1705070112629077</v>
      </c>
      <c r="T421" s="256">
        <v>1.1705070112629077</v>
      </c>
      <c r="U421" s="256">
        <v>1.1705070112629077</v>
      </c>
      <c r="V421" s="256">
        <v>1.1705070112629077</v>
      </c>
      <c r="W421" s="256">
        <v>1.1705070112629077</v>
      </c>
      <c r="X421" s="256">
        <v>1.1705070112629077</v>
      </c>
      <c r="Y421" s="256">
        <v>1.1705070112629077</v>
      </c>
      <c r="Z421" s="256">
        <v>1.1705070112629077</v>
      </c>
      <c r="AA421" s="256">
        <v>1.1705070112629077</v>
      </c>
      <c r="AB421" s="256">
        <v>1.1705070112629077</v>
      </c>
      <c r="AC421" s="256">
        <v>1.1705070112629077</v>
      </c>
      <c r="AD421" s="256">
        <v>1.1705070112629077</v>
      </c>
      <c r="AE421" s="256">
        <v>1.1705070112629077</v>
      </c>
      <c r="AF421" s="256">
        <v>1.1705070112629077</v>
      </c>
      <c r="AG421" s="256">
        <v>1.1705070112629077</v>
      </c>
      <c r="AH421" s="256">
        <v>1.1705070112629077</v>
      </c>
      <c r="AI421" s="256">
        <v>1.1705070112629077</v>
      </c>
      <c r="AJ421" s="256">
        <v>1.1705070112629077</v>
      </c>
      <c r="AK421" s="256">
        <v>1.1705070112629077</v>
      </c>
      <c r="AL421" s="256">
        <v>1.1705070112629077</v>
      </c>
      <c r="AM421" s="256">
        <v>1.1705070112629077</v>
      </c>
      <c r="AN421" s="256">
        <v>1.1705070112629077</v>
      </c>
      <c r="AO421" s="256">
        <v>1.1705070112629077</v>
      </c>
      <c r="AP421" s="256">
        <v>1.1705070112629077</v>
      </c>
    </row>
    <row r="422" spans="6:42" ht="14.25" customHeight="1" thickTop="1" thickBot="1" x14ac:dyDescent="0.75">
      <c r="F422" s="257"/>
      <c r="H422" s="240"/>
      <c r="J422" s="251"/>
      <c r="K422" s="142" t="s">
        <v>1004</v>
      </c>
      <c r="L422" s="142" t="s">
        <v>961</v>
      </c>
      <c r="M422" s="256">
        <v>1.0526157893552615</v>
      </c>
      <c r="N422" s="256">
        <v>1.0526157893552615</v>
      </c>
      <c r="O422" s="256">
        <v>1.0526157893552615</v>
      </c>
      <c r="P422" s="256">
        <v>1.0526157893552615</v>
      </c>
      <c r="Q422" s="256">
        <v>1.0526157893552615</v>
      </c>
      <c r="R422" s="256">
        <v>1.0526157893552615</v>
      </c>
      <c r="S422" s="256">
        <v>1.0526157893552615</v>
      </c>
      <c r="T422" s="256">
        <v>1.0526157893552615</v>
      </c>
      <c r="U422" s="256">
        <v>1.0526157893552615</v>
      </c>
      <c r="V422" s="256">
        <v>1.0526157893552615</v>
      </c>
      <c r="W422" s="256">
        <v>1.0526157893552615</v>
      </c>
      <c r="X422" s="256">
        <v>1.0526157893552615</v>
      </c>
      <c r="Y422" s="256">
        <v>1.0526157893552615</v>
      </c>
      <c r="Z422" s="256">
        <v>1.0526157893552615</v>
      </c>
      <c r="AA422" s="256">
        <v>1.0526157893552615</v>
      </c>
      <c r="AB422" s="256">
        <v>1.0526157893552615</v>
      </c>
      <c r="AC422" s="256">
        <v>1.0526157893552615</v>
      </c>
      <c r="AD422" s="256">
        <v>1.0526157893552615</v>
      </c>
      <c r="AE422" s="256">
        <v>1.0526157893552615</v>
      </c>
      <c r="AF422" s="256">
        <v>1.0526157893552615</v>
      </c>
      <c r="AG422" s="256">
        <v>1.0526157893552615</v>
      </c>
      <c r="AH422" s="256">
        <v>1.0526157893552615</v>
      </c>
      <c r="AI422" s="256">
        <v>1.0526157893552615</v>
      </c>
      <c r="AJ422" s="256">
        <v>1.0526157893552615</v>
      </c>
      <c r="AK422" s="256">
        <v>1.0526157893552615</v>
      </c>
      <c r="AL422" s="256">
        <v>1.0526157893552615</v>
      </c>
      <c r="AM422" s="256">
        <v>1.0526157893552615</v>
      </c>
      <c r="AN422" s="256">
        <v>1.0526157893552615</v>
      </c>
      <c r="AO422" s="256">
        <v>1.0526157893552615</v>
      </c>
      <c r="AP422" s="256">
        <v>1.0526157893552615</v>
      </c>
    </row>
    <row r="423" spans="6:42" ht="14.25" customHeight="1" thickTop="1" thickBot="1" x14ac:dyDescent="0.75">
      <c r="F423" s="257"/>
      <c r="H423" s="240"/>
      <c r="J423" s="251"/>
      <c r="K423" s="142" t="s">
        <v>1005</v>
      </c>
      <c r="L423" s="142" t="s">
        <v>961</v>
      </c>
      <c r="M423" s="256">
        <v>1.1662982946056297</v>
      </c>
      <c r="N423" s="256">
        <v>1.1662982946056297</v>
      </c>
      <c r="O423" s="256">
        <v>1.1662982946056297</v>
      </c>
      <c r="P423" s="256">
        <v>1.1662982946056297</v>
      </c>
      <c r="Q423" s="256">
        <v>1.1662982946056297</v>
      </c>
      <c r="R423" s="256">
        <v>1.1662982946056297</v>
      </c>
      <c r="S423" s="256">
        <v>1.1662982946056297</v>
      </c>
      <c r="T423" s="256">
        <v>1.1662982946056297</v>
      </c>
      <c r="U423" s="256">
        <v>1.1662982946056297</v>
      </c>
      <c r="V423" s="256">
        <v>1.1662982946056297</v>
      </c>
      <c r="W423" s="256">
        <v>1.1662982946056297</v>
      </c>
      <c r="X423" s="256">
        <v>1.1662982946056297</v>
      </c>
      <c r="Y423" s="256">
        <v>1.1662982946056297</v>
      </c>
      <c r="Z423" s="256">
        <v>1.1662982946056297</v>
      </c>
      <c r="AA423" s="256">
        <v>1.1662982946056297</v>
      </c>
      <c r="AB423" s="256">
        <v>1.1662982946056297</v>
      </c>
      <c r="AC423" s="256">
        <v>1.1662982946056297</v>
      </c>
      <c r="AD423" s="256">
        <v>1.1662982946056297</v>
      </c>
      <c r="AE423" s="256">
        <v>1.1662982946056297</v>
      </c>
      <c r="AF423" s="256">
        <v>1.1662982946056297</v>
      </c>
      <c r="AG423" s="256">
        <v>1.1662982946056297</v>
      </c>
      <c r="AH423" s="256">
        <v>1.1662982946056297</v>
      </c>
      <c r="AI423" s="256">
        <v>1.1662982946056297</v>
      </c>
      <c r="AJ423" s="256">
        <v>1.1662982946056297</v>
      </c>
      <c r="AK423" s="256">
        <v>1.1662982946056297</v>
      </c>
      <c r="AL423" s="256">
        <v>1.1662982946056297</v>
      </c>
      <c r="AM423" s="256">
        <v>1.1662982946056297</v>
      </c>
      <c r="AN423" s="256">
        <v>1.1662982946056297</v>
      </c>
      <c r="AO423" s="256">
        <v>1.1662982946056297</v>
      </c>
      <c r="AP423" s="256">
        <v>1.1662982946056297</v>
      </c>
    </row>
    <row r="424" spans="6:42" ht="14.25" customHeight="1" thickTop="1" thickBot="1" x14ac:dyDescent="0.75">
      <c r="F424" s="257"/>
      <c r="H424" s="240"/>
      <c r="J424" s="251"/>
      <c r="K424" s="142" t="s">
        <v>1006</v>
      </c>
      <c r="L424" s="142" t="s">
        <v>961</v>
      </c>
      <c r="M424" s="256">
        <v>1.292258510423038</v>
      </c>
      <c r="N424" s="256">
        <v>1.292258510423038</v>
      </c>
      <c r="O424" s="256">
        <v>1.292258510423038</v>
      </c>
      <c r="P424" s="256">
        <v>1.292258510423038</v>
      </c>
      <c r="Q424" s="256">
        <v>1.292258510423038</v>
      </c>
      <c r="R424" s="256">
        <v>1.292258510423038</v>
      </c>
      <c r="S424" s="256">
        <v>1.292258510423038</v>
      </c>
      <c r="T424" s="256">
        <v>1.292258510423038</v>
      </c>
      <c r="U424" s="256">
        <v>1.292258510423038</v>
      </c>
      <c r="V424" s="256">
        <v>1.292258510423038</v>
      </c>
      <c r="W424" s="256">
        <v>1.292258510423038</v>
      </c>
      <c r="X424" s="256">
        <v>1.292258510423038</v>
      </c>
      <c r="Y424" s="256">
        <v>1.292258510423038</v>
      </c>
      <c r="Z424" s="256">
        <v>1.292258510423038</v>
      </c>
      <c r="AA424" s="256">
        <v>1.292258510423038</v>
      </c>
      <c r="AB424" s="256">
        <v>1.292258510423038</v>
      </c>
      <c r="AC424" s="256">
        <v>1.292258510423038</v>
      </c>
      <c r="AD424" s="256">
        <v>1.292258510423038</v>
      </c>
      <c r="AE424" s="256">
        <v>1.292258510423038</v>
      </c>
      <c r="AF424" s="256">
        <v>1.292258510423038</v>
      </c>
      <c r="AG424" s="256">
        <v>1.292258510423038</v>
      </c>
      <c r="AH424" s="256">
        <v>1.292258510423038</v>
      </c>
      <c r="AI424" s="256">
        <v>1.292258510423038</v>
      </c>
      <c r="AJ424" s="256">
        <v>1.292258510423038</v>
      </c>
      <c r="AK424" s="256">
        <v>1.292258510423038</v>
      </c>
      <c r="AL424" s="256">
        <v>1.292258510423038</v>
      </c>
      <c r="AM424" s="256">
        <v>1.292258510423038</v>
      </c>
      <c r="AN424" s="256">
        <v>1.292258510423038</v>
      </c>
      <c r="AO424" s="256">
        <v>1.292258510423038</v>
      </c>
      <c r="AP424" s="256">
        <v>1.292258510423038</v>
      </c>
    </row>
    <row r="425" spans="6:42" ht="14.25" customHeight="1" thickTop="1" thickBot="1" x14ac:dyDescent="0.75">
      <c r="F425" s="257"/>
      <c r="H425" s="240"/>
      <c r="J425" s="251"/>
      <c r="K425" s="142" t="s">
        <v>1004</v>
      </c>
      <c r="L425" s="142" t="s">
        <v>962</v>
      </c>
      <c r="M425" s="256">
        <v>1.0526157893552615</v>
      </c>
      <c r="N425" s="256">
        <v>1.0526157893552615</v>
      </c>
      <c r="O425" s="256">
        <v>1.0526157893552615</v>
      </c>
      <c r="P425" s="256">
        <v>1.0526157893552615</v>
      </c>
      <c r="Q425" s="256">
        <v>1.0526157893552615</v>
      </c>
      <c r="R425" s="256">
        <v>1.0526157893552615</v>
      </c>
      <c r="S425" s="256">
        <v>1.0526157893552615</v>
      </c>
      <c r="T425" s="256">
        <v>1.0526157893552615</v>
      </c>
      <c r="U425" s="256">
        <v>1.0526157893552615</v>
      </c>
      <c r="V425" s="256">
        <v>1.0526157893552615</v>
      </c>
      <c r="W425" s="256">
        <v>1.0526157893552615</v>
      </c>
      <c r="X425" s="256">
        <v>1.0526157893552615</v>
      </c>
      <c r="Y425" s="256">
        <v>1.0526157893552615</v>
      </c>
      <c r="Z425" s="256">
        <v>1.0526157893552615</v>
      </c>
      <c r="AA425" s="256">
        <v>1.0526157893552615</v>
      </c>
      <c r="AB425" s="256">
        <v>1.0526157893552615</v>
      </c>
      <c r="AC425" s="256">
        <v>1.0526157893552615</v>
      </c>
      <c r="AD425" s="256">
        <v>1.0526157893552615</v>
      </c>
      <c r="AE425" s="256">
        <v>1.0526157893552615</v>
      </c>
      <c r="AF425" s="256">
        <v>1.0526157893552615</v>
      </c>
      <c r="AG425" s="256">
        <v>1.0526157893552615</v>
      </c>
      <c r="AH425" s="256">
        <v>1.0526157893552615</v>
      </c>
      <c r="AI425" s="256">
        <v>1.0526157893552615</v>
      </c>
      <c r="AJ425" s="256">
        <v>1.0526157893552615</v>
      </c>
      <c r="AK425" s="256">
        <v>1.0526157893552615</v>
      </c>
      <c r="AL425" s="256">
        <v>1.0526157893552615</v>
      </c>
      <c r="AM425" s="256">
        <v>1.0526157893552615</v>
      </c>
      <c r="AN425" s="256">
        <v>1.0526157893552615</v>
      </c>
      <c r="AO425" s="256">
        <v>1.0526157893552615</v>
      </c>
      <c r="AP425" s="256">
        <v>1.0526157893552615</v>
      </c>
    </row>
    <row r="426" spans="6:42" ht="14.25" customHeight="1" thickTop="1" thickBot="1" x14ac:dyDescent="0.75">
      <c r="F426" s="257"/>
      <c r="H426" s="240"/>
      <c r="J426" s="251"/>
      <c r="K426" s="142" t="s">
        <v>1005</v>
      </c>
      <c r="L426" s="142" t="s">
        <v>962</v>
      </c>
      <c r="M426" s="256">
        <v>1.1662982946056297</v>
      </c>
      <c r="N426" s="256">
        <v>1.1662982946056297</v>
      </c>
      <c r="O426" s="256">
        <v>1.1662982946056297</v>
      </c>
      <c r="P426" s="256">
        <v>1.1662982946056297</v>
      </c>
      <c r="Q426" s="256">
        <v>1.1662982946056297</v>
      </c>
      <c r="R426" s="256">
        <v>1.1662982946056297</v>
      </c>
      <c r="S426" s="256">
        <v>1.1662982946056297</v>
      </c>
      <c r="T426" s="256">
        <v>1.1662982946056297</v>
      </c>
      <c r="U426" s="256">
        <v>1.1662982946056297</v>
      </c>
      <c r="V426" s="256">
        <v>1.1662982946056297</v>
      </c>
      <c r="W426" s="256">
        <v>1.1662982946056297</v>
      </c>
      <c r="X426" s="256">
        <v>1.1662982946056297</v>
      </c>
      <c r="Y426" s="256">
        <v>1.1662982946056297</v>
      </c>
      <c r="Z426" s="256">
        <v>1.1662982946056297</v>
      </c>
      <c r="AA426" s="256">
        <v>1.1662982946056297</v>
      </c>
      <c r="AB426" s="256">
        <v>1.1662982946056297</v>
      </c>
      <c r="AC426" s="256">
        <v>1.1662982946056297</v>
      </c>
      <c r="AD426" s="256">
        <v>1.1662982946056297</v>
      </c>
      <c r="AE426" s="256">
        <v>1.1662982946056297</v>
      </c>
      <c r="AF426" s="256">
        <v>1.1662982946056297</v>
      </c>
      <c r="AG426" s="256">
        <v>1.1662982946056297</v>
      </c>
      <c r="AH426" s="256">
        <v>1.1662982946056297</v>
      </c>
      <c r="AI426" s="256">
        <v>1.1662982946056297</v>
      </c>
      <c r="AJ426" s="256">
        <v>1.1662982946056297</v>
      </c>
      <c r="AK426" s="256">
        <v>1.1662982946056297</v>
      </c>
      <c r="AL426" s="256">
        <v>1.1662982946056297</v>
      </c>
      <c r="AM426" s="256">
        <v>1.1662982946056297</v>
      </c>
      <c r="AN426" s="256">
        <v>1.1662982946056297</v>
      </c>
      <c r="AO426" s="256">
        <v>1.1662982946056297</v>
      </c>
      <c r="AP426" s="256">
        <v>1.1662982946056297</v>
      </c>
    </row>
    <row r="427" spans="6:42" ht="14.25" customHeight="1" thickTop="1" thickBot="1" x14ac:dyDescent="0.75">
      <c r="F427" s="257"/>
      <c r="H427" s="240"/>
      <c r="J427" s="251"/>
      <c r="K427" s="142" t="s">
        <v>1006</v>
      </c>
      <c r="L427" s="142" t="s">
        <v>962</v>
      </c>
      <c r="M427" s="256">
        <v>1.292258510423038</v>
      </c>
      <c r="N427" s="256">
        <v>1.292258510423038</v>
      </c>
      <c r="O427" s="256">
        <v>1.292258510423038</v>
      </c>
      <c r="P427" s="256">
        <v>1.292258510423038</v>
      </c>
      <c r="Q427" s="256">
        <v>1.292258510423038</v>
      </c>
      <c r="R427" s="256">
        <v>1.292258510423038</v>
      </c>
      <c r="S427" s="256">
        <v>1.292258510423038</v>
      </c>
      <c r="T427" s="256">
        <v>1.292258510423038</v>
      </c>
      <c r="U427" s="256">
        <v>1.292258510423038</v>
      </c>
      <c r="V427" s="256">
        <v>1.292258510423038</v>
      </c>
      <c r="W427" s="256">
        <v>1.292258510423038</v>
      </c>
      <c r="X427" s="256">
        <v>1.292258510423038</v>
      </c>
      <c r="Y427" s="256">
        <v>1.292258510423038</v>
      </c>
      <c r="Z427" s="256">
        <v>1.292258510423038</v>
      </c>
      <c r="AA427" s="256">
        <v>1.292258510423038</v>
      </c>
      <c r="AB427" s="256">
        <v>1.292258510423038</v>
      </c>
      <c r="AC427" s="256">
        <v>1.292258510423038</v>
      </c>
      <c r="AD427" s="256">
        <v>1.292258510423038</v>
      </c>
      <c r="AE427" s="256">
        <v>1.292258510423038</v>
      </c>
      <c r="AF427" s="256">
        <v>1.292258510423038</v>
      </c>
      <c r="AG427" s="256">
        <v>1.292258510423038</v>
      </c>
      <c r="AH427" s="256">
        <v>1.292258510423038</v>
      </c>
      <c r="AI427" s="256">
        <v>1.292258510423038</v>
      </c>
      <c r="AJ427" s="256">
        <v>1.292258510423038</v>
      </c>
      <c r="AK427" s="256">
        <v>1.292258510423038</v>
      </c>
      <c r="AL427" s="256">
        <v>1.292258510423038</v>
      </c>
      <c r="AM427" s="256">
        <v>1.292258510423038</v>
      </c>
      <c r="AN427" s="256">
        <v>1.292258510423038</v>
      </c>
      <c r="AO427" s="256">
        <v>1.292258510423038</v>
      </c>
      <c r="AP427" s="256">
        <v>1.292258510423038</v>
      </c>
    </row>
    <row r="428" spans="6:42" ht="14.25" customHeight="1" thickTop="1" thickBot="1" x14ac:dyDescent="0.75">
      <c r="F428" s="257"/>
      <c r="H428" s="240"/>
      <c r="J428" s="251"/>
      <c r="K428" s="142" t="s">
        <v>1004</v>
      </c>
      <c r="L428" s="142" t="s">
        <v>963</v>
      </c>
      <c r="M428" s="256">
        <v>1.0526157893552615</v>
      </c>
      <c r="N428" s="256">
        <v>1.0526157893552615</v>
      </c>
      <c r="O428" s="256">
        <v>1.0526157893552615</v>
      </c>
      <c r="P428" s="256">
        <v>1.0526157893552615</v>
      </c>
      <c r="Q428" s="256">
        <v>1.0526157893552615</v>
      </c>
      <c r="R428" s="256">
        <v>1.0526157893552615</v>
      </c>
      <c r="S428" s="256">
        <v>1.0526157893552615</v>
      </c>
      <c r="T428" s="256">
        <v>1.0526157893552615</v>
      </c>
      <c r="U428" s="256">
        <v>1.0526157893552615</v>
      </c>
      <c r="V428" s="256">
        <v>1.0526157893552615</v>
      </c>
      <c r="W428" s="256">
        <v>1.0526157893552615</v>
      </c>
      <c r="X428" s="256">
        <v>1.0526157893552615</v>
      </c>
      <c r="Y428" s="256">
        <v>1.0526157893552615</v>
      </c>
      <c r="Z428" s="256">
        <v>1.0526157893552615</v>
      </c>
      <c r="AA428" s="256">
        <v>1.0526157893552615</v>
      </c>
      <c r="AB428" s="256">
        <v>1.0526157893552615</v>
      </c>
      <c r="AC428" s="256">
        <v>1.0526157893552615</v>
      </c>
      <c r="AD428" s="256">
        <v>1.0526157893552615</v>
      </c>
      <c r="AE428" s="256">
        <v>1.0526157893552615</v>
      </c>
      <c r="AF428" s="256">
        <v>1.0526157893552615</v>
      </c>
      <c r="AG428" s="256">
        <v>1.0526157893552615</v>
      </c>
      <c r="AH428" s="256">
        <v>1.0526157893552615</v>
      </c>
      <c r="AI428" s="256">
        <v>1.0526157893552615</v>
      </c>
      <c r="AJ428" s="256">
        <v>1.0526157893552615</v>
      </c>
      <c r="AK428" s="256">
        <v>1.0526157893552615</v>
      </c>
      <c r="AL428" s="256">
        <v>1.0526157893552615</v>
      </c>
      <c r="AM428" s="256">
        <v>1.0526157893552615</v>
      </c>
      <c r="AN428" s="256">
        <v>1.0526157893552615</v>
      </c>
      <c r="AO428" s="256">
        <v>1.0526157893552615</v>
      </c>
      <c r="AP428" s="256">
        <v>1.0526157893552615</v>
      </c>
    </row>
    <row r="429" spans="6:42" ht="14.25" customHeight="1" thickTop="1" thickBot="1" x14ac:dyDescent="0.75">
      <c r="F429" s="257"/>
      <c r="H429" s="240"/>
      <c r="J429" s="251"/>
      <c r="K429" s="142" t="s">
        <v>1005</v>
      </c>
      <c r="L429" s="142" t="s">
        <v>963</v>
      </c>
      <c r="M429" s="256">
        <v>1.1662982946056297</v>
      </c>
      <c r="N429" s="256">
        <v>1.1662982946056297</v>
      </c>
      <c r="O429" s="256">
        <v>1.1662982946056297</v>
      </c>
      <c r="P429" s="256">
        <v>1.1662982946056297</v>
      </c>
      <c r="Q429" s="256">
        <v>1.1662982946056297</v>
      </c>
      <c r="R429" s="256">
        <v>1.1662982946056297</v>
      </c>
      <c r="S429" s="256">
        <v>1.1662982946056297</v>
      </c>
      <c r="T429" s="256">
        <v>1.1662982946056297</v>
      </c>
      <c r="U429" s="256">
        <v>1.1662982946056297</v>
      </c>
      <c r="V429" s="256">
        <v>1.1662982946056297</v>
      </c>
      <c r="W429" s="256">
        <v>1.1662982946056297</v>
      </c>
      <c r="X429" s="256">
        <v>1.1662982946056297</v>
      </c>
      <c r="Y429" s="256">
        <v>1.1662982946056297</v>
      </c>
      <c r="Z429" s="256">
        <v>1.1662982946056297</v>
      </c>
      <c r="AA429" s="256">
        <v>1.1662982946056297</v>
      </c>
      <c r="AB429" s="256">
        <v>1.1662982946056297</v>
      </c>
      <c r="AC429" s="256">
        <v>1.1662982946056297</v>
      </c>
      <c r="AD429" s="256">
        <v>1.1662982946056297</v>
      </c>
      <c r="AE429" s="256">
        <v>1.1662982946056297</v>
      </c>
      <c r="AF429" s="256">
        <v>1.1662982946056297</v>
      </c>
      <c r="AG429" s="256">
        <v>1.1662982946056297</v>
      </c>
      <c r="AH429" s="256">
        <v>1.1662982946056297</v>
      </c>
      <c r="AI429" s="256">
        <v>1.1662982946056297</v>
      </c>
      <c r="AJ429" s="256">
        <v>1.1662982946056297</v>
      </c>
      <c r="AK429" s="256">
        <v>1.1662982946056297</v>
      </c>
      <c r="AL429" s="256">
        <v>1.1662982946056297</v>
      </c>
      <c r="AM429" s="256">
        <v>1.1662982946056297</v>
      </c>
      <c r="AN429" s="256">
        <v>1.1662982946056297</v>
      </c>
      <c r="AO429" s="256">
        <v>1.1662982946056297</v>
      </c>
      <c r="AP429" s="256">
        <v>1.1662982946056297</v>
      </c>
    </row>
    <row r="430" spans="6:42" ht="14.25" customHeight="1" thickTop="1" x14ac:dyDescent="0.6">
      <c r="F430" s="257"/>
      <c r="H430" s="240"/>
      <c r="J430" s="251"/>
      <c r="K430" s="142" t="s">
        <v>1006</v>
      </c>
      <c r="L430" s="142" t="s">
        <v>963</v>
      </c>
      <c r="M430" s="256">
        <v>1.292258510423038</v>
      </c>
      <c r="N430" s="256">
        <v>1.292258510423038</v>
      </c>
      <c r="O430" s="256">
        <v>1.292258510423038</v>
      </c>
      <c r="P430" s="256">
        <v>1.292258510423038</v>
      </c>
      <c r="Q430" s="256">
        <v>1.292258510423038</v>
      </c>
      <c r="R430" s="256">
        <v>1.292258510423038</v>
      </c>
      <c r="S430" s="256">
        <v>1.292258510423038</v>
      </c>
      <c r="T430" s="256">
        <v>1.292258510423038</v>
      </c>
      <c r="U430" s="256">
        <v>1.292258510423038</v>
      </c>
      <c r="V430" s="256">
        <v>1.292258510423038</v>
      </c>
      <c r="W430" s="256">
        <v>1.292258510423038</v>
      </c>
      <c r="X430" s="256">
        <v>1.292258510423038</v>
      </c>
      <c r="Y430" s="256">
        <v>1.292258510423038</v>
      </c>
      <c r="Z430" s="256">
        <v>1.292258510423038</v>
      </c>
      <c r="AA430" s="256">
        <v>1.292258510423038</v>
      </c>
      <c r="AB430" s="256">
        <v>1.292258510423038</v>
      </c>
      <c r="AC430" s="256">
        <v>1.292258510423038</v>
      </c>
      <c r="AD430" s="256">
        <v>1.292258510423038</v>
      </c>
      <c r="AE430" s="256">
        <v>1.292258510423038</v>
      </c>
      <c r="AF430" s="256">
        <v>1.292258510423038</v>
      </c>
      <c r="AG430" s="256">
        <v>1.292258510423038</v>
      </c>
      <c r="AH430" s="256">
        <v>1.292258510423038</v>
      </c>
      <c r="AI430" s="256">
        <v>1.292258510423038</v>
      </c>
      <c r="AJ430" s="256">
        <v>1.292258510423038</v>
      </c>
      <c r="AK430" s="256">
        <v>1.292258510423038</v>
      </c>
      <c r="AL430" s="256">
        <v>1.292258510423038</v>
      </c>
      <c r="AM430" s="256">
        <v>1.292258510423038</v>
      </c>
      <c r="AN430" s="256">
        <v>1.292258510423038</v>
      </c>
      <c r="AO430" s="256">
        <v>1.292258510423038</v>
      </c>
      <c r="AP430" s="256">
        <v>1.292258510423038</v>
      </c>
    </row>
    <row r="433" spans="3:29" ht="14.25" customHeight="1" x14ac:dyDescent="0.6">
      <c r="C433" s="143" t="s">
        <v>891</v>
      </c>
      <c r="G433" s="380" t="s">
        <v>1007</v>
      </c>
      <c r="H433" s="381"/>
      <c r="I433" s="381"/>
      <c r="J433" s="381"/>
      <c r="K433" s="381"/>
      <c r="L433" s="381"/>
      <c r="M433" s="381"/>
      <c r="N433" s="381"/>
      <c r="O433" s="381"/>
      <c r="P433" s="381"/>
      <c r="Q433" s="381"/>
      <c r="R433" s="381"/>
      <c r="S433" s="381"/>
      <c r="T433" s="381"/>
      <c r="U433" s="381"/>
      <c r="V433" s="144"/>
      <c r="W433" s="144"/>
      <c r="X433" s="144"/>
      <c r="Y433" s="144"/>
      <c r="Z433" s="144"/>
      <c r="AA433" s="144"/>
      <c r="AB433" s="144"/>
    </row>
    <row r="434" spans="3:29" ht="14.25" customHeight="1" thickBot="1" x14ac:dyDescent="0.75">
      <c r="N434" s="317"/>
      <c r="O434" s="317"/>
      <c r="P434" s="317"/>
      <c r="Q434" s="317"/>
      <c r="R434" s="317"/>
      <c r="S434" s="317"/>
      <c r="T434" s="317"/>
      <c r="U434" s="317"/>
    </row>
    <row r="435" spans="3:29" ht="14.25" customHeight="1" x14ac:dyDescent="0.6">
      <c r="H435" s="371" t="s">
        <v>1008</v>
      </c>
      <c r="I435" s="372"/>
      <c r="J435" s="372"/>
      <c r="K435" s="372"/>
      <c r="L435" s="372"/>
      <c r="M435" s="372"/>
      <c r="N435" s="374" t="s">
        <v>1009</v>
      </c>
      <c r="O435" s="375"/>
      <c r="P435" s="375"/>
      <c r="Q435" s="375"/>
      <c r="R435" s="376"/>
      <c r="S435" s="318" t="s">
        <v>1010</v>
      </c>
      <c r="T435" s="318" t="s">
        <v>1011</v>
      </c>
      <c r="U435" s="319"/>
      <c r="V435" s="320"/>
      <c r="W435" s="320"/>
      <c r="X435" s="320"/>
      <c r="Y435" s="320"/>
      <c r="Z435" s="320"/>
      <c r="AA435" s="320"/>
      <c r="AB435" s="321"/>
    </row>
    <row r="436" spans="3:29" ht="14.25" customHeight="1" x14ac:dyDescent="0.75">
      <c r="H436" s="353" t="s">
        <v>1034</v>
      </c>
      <c r="I436" s="354"/>
      <c r="J436" s="354"/>
      <c r="K436" s="354"/>
      <c r="L436" s="354"/>
      <c r="M436" s="355"/>
      <c r="N436" s="382" t="s">
        <v>1047</v>
      </c>
      <c r="O436" s="383"/>
      <c r="P436" s="383"/>
      <c r="Q436" s="383"/>
      <c r="R436" s="383"/>
      <c r="S436" s="322"/>
      <c r="T436" s="322"/>
      <c r="U436" s="323"/>
      <c r="V436" s="323"/>
      <c r="W436" s="323"/>
      <c r="X436" s="323"/>
      <c r="Y436" s="323"/>
      <c r="Z436" s="323"/>
      <c r="AA436" s="323"/>
      <c r="AB436" s="324"/>
      <c r="AC436" s="137" t="s">
        <v>1048</v>
      </c>
    </row>
    <row r="437" spans="3:29" ht="14.25" customHeight="1" x14ac:dyDescent="0.6">
      <c r="H437" s="353" t="s">
        <v>977</v>
      </c>
      <c r="I437" s="354"/>
      <c r="J437" s="354"/>
      <c r="K437" s="354"/>
      <c r="L437" s="354"/>
      <c r="M437" s="355"/>
      <c r="N437" s="377" t="s">
        <v>1049</v>
      </c>
      <c r="O437" s="378"/>
      <c r="P437" s="378"/>
      <c r="Q437" s="378"/>
      <c r="R437" s="378"/>
      <c r="S437" s="325"/>
      <c r="T437" s="325"/>
      <c r="U437" s="326"/>
      <c r="V437" s="326"/>
      <c r="W437" s="326"/>
      <c r="X437" s="326"/>
      <c r="Y437" s="326"/>
      <c r="Z437" s="326"/>
      <c r="AA437" s="326"/>
      <c r="AB437" s="327"/>
    </row>
    <row r="438" spans="3:29" ht="30.4" customHeight="1" x14ac:dyDescent="0.75">
      <c r="H438" s="353" t="s">
        <v>981</v>
      </c>
      <c r="I438" s="354"/>
      <c r="J438" s="354"/>
      <c r="K438" s="354"/>
      <c r="L438" s="354"/>
      <c r="M438" s="355"/>
      <c r="N438" s="368" t="s">
        <v>1050</v>
      </c>
      <c r="O438" s="369"/>
      <c r="P438" s="369"/>
      <c r="Q438" s="369"/>
      <c r="R438" s="370"/>
      <c r="S438" s="328"/>
      <c r="T438" s="328"/>
      <c r="U438" s="329"/>
      <c r="V438" s="329"/>
      <c r="W438" s="329"/>
      <c r="X438" s="329"/>
      <c r="Y438" s="329"/>
      <c r="Z438" s="329"/>
      <c r="AA438" s="329"/>
      <c r="AB438" s="330"/>
      <c r="AC438" s="137" t="s">
        <v>1051</v>
      </c>
    </row>
    <row r="439" spans="3:29" ht="32.65" customHeight="1" x14ac:dyDescent="0.75">
      <c r="H439" s="353" t="s">
        <v>1016</v>
      </c>
      <c r="I439" s="354"/>
      <c r="J439" s="354"/>
      <c r="K439" s="354"/>
      <c r="L439" s="354"/>
      <c r="M439" s="355"/>
      <c r="N439" s="368" t="s">
        <v>1050</v>
      </c>
      <c r="O439" s="369"/>
      <c r="P439" s="369"/>
      <c r="Q439" s="369"/>
      <c r="R439" s="370"/>
      <c r="S439" s="331"/>
      <c r="T439" s="331"/>
      <c r="U439" s="332"/>
      <c r="V439" s="332"/>
      <c r="W439" s="332"/>
      <c r="X439" s="332"/>
      <c r="Y439" s="332"/>
      <c r="Z439" s="332"/>
      <c r="AA439" s="332"/>
      <c r="AB439" s="333"/>
      <c r="AC439" s="137" t="s">
        <v>1051</v>
      </c>
    </row>
    <row r="440" spans="3:29" ht="14.25" customHeight="1" x14ac:dyDescent="0.6">
      <c r="H440" s="353" t="s">
        <v>1017</v>
      </c>
      <c r="I440" s="354"/>
      <c r="J440" s="354"/>
      <c r="K440" s="354"/>
      <c r="L440" s="354"/>
      <c r="M440" s="355"/>
      <c r="N440" s="358" t="s">
        <v>1018</v>
      </c>
      <c r="O440" s="359"/>
      <c r="P440" s="359"/>
      <c r="Q440" s="359"/>
      <c r="R440" s="359"/>
      <c r="S440" s="334"/>
      <c r="T440" s="334"/>
      <c r="U440" s="335"/>
      <c r="V440" s="335"/>
      <c r="W440" s="335"/>
      <c r="X440" s="335"/>
      <c r="Y440" s="335"/>
      <c r="Z440" s="335"/>
      <c r="AA440" s="335"/>
      <c r="AB440" s="336"/>
    </row>
    <row r="441" spans="3:29" ht="14.25" customHeight="1" thickBot="1" x14ac:dyDescent="0.75">
      <c r="H441" s="360" t="s">
        <v>1019</v>
      </c>
      <c r="I441" s="361"/>
      <c r="J441" s="361"/>
      <c r="K441" s="361"/>
      <c r="L441" s="361"/>
      <c r="M441" s="362"/>
      <c r="N441" s="363" t="s">
        <v>1018</v>
      </c>
      <c r="O441" s="364"/>
      <c r="P441" s="364"/>
      <c r="Q441" s="364"/>
      <c r="R441" s="364"/>
      <c r="S441" s="337"/>
      <c r="T441" s="338"/>
      <c r="U441" s="338"/>
      <c r="V441" s="339"/>
      <c r="W441" s="339"/>
      <c r="X441" s="339"/>
      <c r="Y441" s="339"/>
      <c r="Z441" s="339"/>
      <c r="AA441" s="339"/>
      <c r="AB441" s="340"/>
    </row>
    <row r="442" spans="3:29" ht="14.25" customHeight="1" thickBot="1" x14ac:dyDescent="0.75">
      <c r="H442" s="379"/>
      <c r="I442" s="379"/>
      <c r="J442" s="379"/>
      <c r="K442" s="379"/>
      <c r="L442" s="379"/>
      <c r="M442" s="379"/>
      <c r="N442" s="341"/>
      <c r="O442" s="341"/>
      <c r="P442" s="341"/>
      <c r="Q442" s="341"/>
      <c r="R442" s="341"/>
      <c r="S442" s="341"/>
      <c r="T442" s="341"/>
      <c r="U442" s="342"/>
      <c r="V442" s="342"/>
      <c r="W442" s="342"/>
      <c r="X442" s="342"/>
      <c r="Y442" s="342"/>
      <c r="Z442" s="342"/>
      <c r="AA442" s="342"/>
      <c r="AB442" s="342"/>
    </row>
    <row r="443" spans="3:29" ht="14.25" customHeight="1" x14ac:dyDescent="0.6">
      <c r="H443" s="371" t="s">
        <v>1020</v>
      </c>
      <c r="I443" s="372"/>
      <c r="J443" s="372"/>
      <c r="K443" s="372"/>
      <c r="L443" s="372"/>
      <c r="M443" s="373"/>
      <c r="N443" s="374" t="s">
        <v>1009</v>
      </c>
      <c r="O443" s="375"/>
      <c r="P443" s="375"/>
      <c r="Q443" s="375"/>
      <c r="R443" s="376"/>
      <c r="S443" s="318" t="s">
        <v>1010</v>
      </c>
      <c r="T443" s="318" t="s">
        <v>1011</v>
      </c>
      <c r="U443" s="343"/>
      <c r="V443" s="343"/>
      <c r="W443" s="343"/>
      <c r="X443" s="343"/>
      <c r="Y443" s="343"/>
      <c r="Z443" s="343"/>
      <c r="AA443" s="343"/>
      <c r="AB443" s="344"/>
    </row>
    <row r="444" spans="3:29" ht="14.25" customHeight="1" x14ac:dyDescent="0.6">
      <c r="H444" s="353" t="s">
        <v>977</v>
      </c>
      <c r="I444" s="354"/>
      <c r="J444" s="354"/>
      <c r="K444" s="354"/>
      <c r="L444" s="354"/>
      <c r="M444" s="355"/>
      <c r="N444" s="356" t="s">
        <v>1052</v>
      </c>
      <c r="O444" s="357"/>
      <c r="P444" s="357"/>
      <c r="Q444" s="357"/>
      <c r="R444" s="357"/>
      <c r="S444" s="334"/>
      <c r="T444" s="334"/>
      <c r="U444" s="335"/>
      <c r="V444" s="335"/>
      <c r="W444" s="335"/>
      <c r="X444" s="335"/>
      <c r="Y444" s="335"/>
      <c r="Z444" s="335"/>
      <c r="AA444" s="335"/>
      <c r="AB444" s="345"/>
    </row>
    <row r="445" spans="3:29" ht="14.25" customHeight="1" x14ac:dyDescent="0.6">
      <c r="H445" s="353" t="s">
        <v>981</v>
      </c>
      <c r="I445" s="354"/>
      <c r="J445" s="354"/>
      <c r="K445" s="354"/>
      <c r="L445" s="354"/>
      <c r="M445" s="355"/>
      <c r="N445" s="356" t="s">
        <v>1053</v>
      </c>
      <c r="O445" s="357"/>
      <c r="P445" s="357"/>
      <c r="Q445" s="357"/>
      <c r="R445" s="357"/>
      <c r="S445" s="334"/>
      <c r="T445" s="334"/>
      <c r="U445" s="335"/>
      <c r="V445" s="335"/>
      <c r="W445" s="335"/>
      <c r="X445" s="335"/>
      <c r="Y445" s="335"/>
      <c r="Z445" s="335"/>
      <c r="AA445" s="335"/>
      <c r="AB445" s="345"/>
    </row>
    <row r="446" spans="3:29" ht="30.4" customHeight="1" x14ac:dyDescent="0.75">
      <c r="H446" s="365" t="s">
        <v>1023</v>
      </c>
      <c r="I446" s="366"/>
      <c r="J446" s="366"/>
      <c r="K446" s="366"/>
      <c r="L446" s="366"/>
      <c r="M446" s="367"/>
      <c r="N446" s="368" t="s">
        <v>1050</v>
      </c>
      <c r="O446" s="369"/>
      <c r="P446" s="369"/>
      <c r="Q446" s="369"/>
      <c r="R446" s="370"/>
      <c r="S446" s="261"/>
      <c r="T446" s="268"/>
      <c r="U446" s="261"/>
      <c r="V446" s="261"/>
      <c r="W446" s="261"/>
      <c r="X446" s="261"/>
      <c r="Y446" s="261"/>
      <c r="Z446" s="261"/>
      <c r="AA446" s="261"/>
      <c r="AB446" s="262"/>
    </row>
    <row r="447" spans="3:29" ht="30.75" customHeight="1" x14ac:dyDescent="0.6">
      <c r="H447" s="353" t="s">
        <v>1016</v>
      </c>
      <c r="I447" s="354"/>
      <c r="J447" s="354"/>
      <c r="K447" s="354"/>
      <c r="L447" s="354"/>
      <c r="M447" s="355"/>
      <c r="N447" s="356" t="s">
        <v>1053</v>
      </c>
      <c r="O447" s="357"/>
      <c r="P447" s="357"/>
      <c r="Q447" s="357"/>
      <c r="R447" s="357"/>
      <c r="S447" s="334"/>
      <c r="T447" s="334"/>
      <c r="U447" s="335"/>
      <c r="V447" s="335"/>
      <c r="W447" s="335"/>
      <c r="X447" s="335"/>
      <c r="Y447" s="335"/>
      <c r="Z447" s="335"/>
      <c r="AA447" s="335"/>
      <c r="AB447" s="345"/>
    </row>
    <row r="448" spans="3:29" ht="13.5" customHeight="1" x14ac:dyDescent="0.6">
      <c r="H448" s="353" t="s">
        <v>1017</v>
      </c>
      <c r="I448" s="354"/>
      <c r="J448" s="354"/>
      <c r="K448" s="354"/>
      <c r="L448" s="354"/>
      <c r="M448" s="355"/>
      <c r="N448" s="358" t="s">
        <v>1018</v>
      </c>
      <c r="O448" s="359"/>
      <c r="P448" s="359"/>
      <c r="Q448" s="359"/>
      <c r="R448" s="359"/>
      <c r="S448" s="334"/>
      <c r="T448" s="334"/>
      <c r="U448" s="335"/>
      <c r="V448" s="335"/>
      <c r="W448" s="335"/>
      <c r="X448" s="335"/>
      <c r="Y448" s="335"/>
      <c r="Z448" s="335"/>
      <c r="AA448" s="335"/>
      <c r="AB448" s="345"/>
    </row>
    <row r="449" spans="8:28" ht="14.25" customHeight="1" thickBot="1" x14ac:dyDescent="0.75">
      <c r="H449" s="360" t="s">
        <v>1025</v>
      </c>
      <c r="I449" s="361"/>
      <c r="J449" s="361"/>
      <c r="K449" s="361"/>
      <c r="L449" s="361"/>
      <c r="M449" s="362"/>
      <c r="N449" s="363" t="s">
        <v>1018</v>
      </c>
      <c r="O449" s="364"/>
      <c r="P449" s="364"/>
      <c r="Q449" s="364"/>
      <c r="R449" s="364"/>
      <c r="S449" s="338"/>
      <c r="T449" s="338"/>
      <c r="U449" s="338"/>
      <c r="V449" s="339"/>
      <c r="W449" s="339"/>
      <c r="X449" s="339"/>
      <c r="Y449" s="339"/>
      <c r="Z449" s="339"/>
      <c r="AA449" s="339"/>
      <c r="AB449" s="340"/>
    </row>
    <row r="453" spans="8:28" ht="14.25" customHeight="1" x14ac:dyDescent="0.6">
      <c r="S453" s="137" t="s">
        <v>915</v>
      </c>
    </row>
    <row r="455" spans="8:28" ht="14.25" customHeight="1" x14ac:dyDescent="0.6">
      <c r="N455" s="346"/>
    </row>
    <row r="457" spans="8:28" ht="14.25" customHeight="1" x14ac:dyDescent="0.6">
      <c r="M457" s="346"/>
    </row>
    <row r="702" spans="13:44" ht="14.25" customHeight="1" x14ac:dyDescent="0.6">
      <c r="M702" s="137">
        <v>0.30000001192092896</v>
      </c>
      <c r="N702" s="137">
        <v>0.30000001192092896</v>
      </c>
      <c r="O702" s="137">
        <v>0.30000001192092896</v>
      </c>
      <c r="P702" s="137">
        <v>0.30000001192092896</v>
      </c>
      <c r="Q702" s="137">
        <v>0.30000001192092896</v>
      </c>
      <c r="R702" s="137">
        <v>-0.89999998807907111</v>
      </c>
      <c r="S702" s="137">
        <v>-1.2999999880790711</v>
      </c>
      <c r="T702" s="137">
        <v>10</v>
      </c>
      <c r="U702" s="137">
        <v>10</v>
      </c>
      <c r="V702" s="137">
        <v>10</v>
      </c>
      <c r="W702" s="137">
        <v>10</v>
      </c>
      <c r="X702" s="137">
        <v>10</v>
      </c>
      <c r="Y702" s="137">
        <v>10</v>
      </c>
      <c r="Z702" s="137">
        <v>10</v>
      </c>
      <c r="AA702" s="137">
        <v>10</v>
      </c>
      <c r="AB702" s="137">
        <v>10</v>
      </c>
      <c r="AC702" s="137">
        <v>10</v>
      </c>
      <c r="AD702" s="137">
        <v>10</v>
      </c>
      <c r="AE702" s="137">
        <v>10</v>
      </c>
      <c r="AF702" s="137">
        <v>10</v>
      </c>
      <c r="AG702" s="137">
        <v>10</v>
      </c>
      <c r="AH702" s="137">
        <v>10</v>
      </c>
      <c r="AI702" s="137">
        <v>10</v>
      </c>
      <c r="AJ702" s="137">
        <v>10</v>
      </c>
      <c r="AK702" s="137">
        <v>10</v>
      </c>
      <c r="AL702" s="137">
        <v>10</v>
      </c>
      <c r="AM702" s="137">
        <v>10</v>
      </c>
      <c r="AN702" s="137">
        <v>10</v>
      </c>
      <c r="AO702" s="137">
        <v>10</v>
      </c>
      <c r="AP702" s="137">
        <v>10</v>
      </c>
      <c r="AQ702" s="137">
        <v>10</v>
      </c>
      <c r="AR702" s="137">
        <v>10</v>
      </c>
    </row>
  </sheetData>
  <mergeCells count="67">
    <mergeCell ref="A1:J1"/>
    <mergeCell ref="U4:U5"/>
    <mergeCell ref="G7:Y7"/>
    <mergeCell ref="H9:H24"/>
    <mergeCell ref="J9:L9"/>
    <mergeCell ref="M9:R9"/>
    <mergeCell ref="J11:R11"/>
    <mergeCell ref="J12:R12"/>
    <mergeCell ref="J13:R13"/>
    <mergeCell ref="J14:R14"/>
    <mergeCell ref="J15:R15"/>
    <mergeCell ref="J16:R18"/>
    <mergeCell ref="J19:R19"/>
    <mergeCell ref="M20:R24"/>
    <mergeCell ref="J26:J36"/>
    <mergeCell ref="J52:J79"/>
    <mergeCell ref="G84:U84"/>
    <mergeCell ref="H87:H308"/>
    <mergeCell ref="J87:J116"/>
    <mergeCell ref="J119:J148"/>
    <mergeCell ref="J151:J180"/>
    <mergeCell ref="J183:J212"/>
    <mergeCell ref="J215:J244"/>
    <mergeCell ref="J247:J276"/>
    <mergeCell ref="J279:J308"/>
    <mergeCell ref="H38:H81"/>
    <mergeCell ref="J38:O38"/>
    <mergeCell ref="J39:N39"/>
    <mergeCell ref="L43:L46"/>
    <mergeCell ref="M43:M46"/>
    <mergeCell ref="H314:H343"/>
    <mergeCell ref="J314:J343"/>
    <mergeCell ref="H347:H376"/>
    <mergeCell ref="J347:J376"/>
    <mergeCell ref="H379:H391"/>
    <mergeCell ref="J379:J391"/>
    <mergeCell ref="J415:J417"/>
    <mergeCell ref="G433:U433"/>
    <mergeCell ref="H435:M435"/>
    <mergeCell ref="N435:R435"/>
    <mergeCell ref="H436:M436"/>
    <mergeCell ref="N436:R436"/>
    <mergeCell ref="H443:M443"/>
    <mergeCell ref="N443:R443"/>
    <mergeCell ref="H437:M437"/>
    <mergeCell ref="N437:R437"/>
    <mergeCell ref="H438:M438"/>
    <mergeCell ref="N438:R438"/>
    <mergeCell ref="H439:M439"/>
    <mergeCell ref="N439:R439"/>
    <mergeCell ref="H440:M440"/>
    <mergeCell ref="N440:R440"/>
    <mergeCell ref="H441:M441"/>
    <mergeCell ref="N441:R441"/>
    <mergeCell ref="H442:M442"/>
    <mergeCell ref="H444:M444"/>
    <mergeCell ref="N444:R444"/>
    <mergeCell ref="H445:M445"/>
    <mergeCell ref="N445:R445"/>
    <mergeCell ref="H446:M446"/>
    <mergeCell ref="N446:R446"/>
    <mergeCell ref="H447:M447"/>
    <mergeCell ref="N447:R447"/>
    <mergeCell ref="H448:M448"/>
    <mergeCell ref="N448:R448"/>
    <mergeCell ref="H449:M449"/>
    <mergeCell ref="N449:R449"/>
  </mergeCells>
  <hyperlinks>
    <hyperlink ref="M1" r:id="rId1" xr:uid="{F4065401-9552-44E1-97B6-B60655B6E868}"/>
    <hyperlink ref="N446:R446" r:id="rId2" display="V. Ramasamy, J. Zuboy, E. O’Shaughnessy, D. Feldman, J. Desai, M. Woodhouse, P. Basore, and R. Margolis. 2022." xr:uid="{3F8152B9-1858-49EC-A810-4E05493EF25F}"/>
    <hyperlink ref="N438:R438" r:id="rId3" display="V. Ramasamy, J. Zuboy, E. O’Shaughnessy, D. Feldman, J. Desai, M. Woodhouse, P. Basore, and R. Margolis. 2022." xr:uid="{C4470DCB-94BF-4FB5-BC00-CAD3D83C2634}"/>
    <hyperlink ref="N439:R439" r:id="rId4" display="V. Ramasamy, J. Zuboy, E. O’Shaughnessy, D. Feldman, J. Desai, M. Woodhouse, P. Basore, and R. Margolis. 2022." xr:uid="{DC9EEBAD-4560-4A1C-A231-04510C6F280C}"/>
  </hyperlinks>
  <pageMargins left="0.7" right="0.7" top="0.75" bottom="0.75" header="0.3" footer="0.3"/>
  <pageSetup orientation="portrait" r:id="rId5"/>
  <drawing r:id="rId6"/>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6B98E3-1C69-4819-8418-E179A7CAE466}">
  <sheetPr>
    <tabColor rgb="FF007BBD"/>
  </sheetPr>
  <dimension ref="A1:DF438"/>
  <sheetViews>
    <sheetView showGridLines="0" zoomScaleNormal="100" workbookViewId="0">
      <pane xSplit="5" ySplit="5" topLeftCell="F359" activePane="bottomRight" state="frozen"/>
      <selection activeCell="O383" sqref="O383"/>
      <selection pane="topRight" activeCell="O383" sqref="O383"/>
      <selection pane="bottomLeft" activeCell="O383" sqref="O383"/>
      <selection pane="bottomRight" activeCell="N372" sqref="N372"/>
    </sheetView>
  </sheetViews>
  <sheetFormatPr defaultColWidth="9.40625" defaultRowHeight="14.25" customHeight="1" x14ac:dyDescent="0.6"/>
  <cols>
    <col min="1" max="1" width="9.40625" style="137"/>
    <col min="2" max="7" width="1.40625" style="137" customWidth="1"/>
    <col min="8" max="8" width="5.40625" style="137" customWidth="1"/>
    <col min="9" max="9" width="7.40625" style="137" bestFit="1" customWidth="1"/>
    <col min="10" max="10" width="16.40625" style="137" customWidth="1"/>
    <col min="11" max="11" width="55" style="137" bestFit="1" customWidth="1"/>
    <col min="12" max="12" width="22.40625" style="137" customWidth="1"/>
    <col min="13" max="16" width="11.40625" style="137" customWidth="1"/>
    <col min="17" max="17" width="12.40625" style="137" customWidth="1"/>
    <col min="18" max="18" width="13.40625" style="137" customWidth="1"/>
    <col min="19" max="19" width="14" style="137" customWidth="1"/>
    <col min="20" max="24" width="11.40625" style="137" customWidth="1"/>
    <col min="25" max="25" width="9.40625" style="137" bestFit="1" customWidth="1"/>
    <col min="26" max="45" width="11.40625" style="137" customWidth="1"/>
    <col min="46" max="16384" width="9.40625" style="137"/>
  </cols>
  <sheetData>
    <row r="1" spans="1:110" ht="18" x14ac:dyDescent="0.8">
      <c r="A1" s="135" t="s">
        <v>864</v>
      </c>
      <c r="B1" s="135"/>
      <c r="C1" s="135"/>
      <c r="D1" s="135"/>
      <c r="E1" s="135"/>
      <c r="F1" s="135"/>
      <c r="G1" s="135"/>
      <c r="H1" s="135"/>
      <c r="I1" s="136"/>
      <c r="M1" s="138" t="s">
        <v>887</v>
      </c>
    </row>
    <row r="2" spans="1:110" ht="14.25" customHeight="1" x14ac:dyDescent="0.75">
      <c r="A2"/>
      <c r="B2"/>
      <c r="C2"/>
      <c r="D2"/>
      <c r="E2"/>
      <c r="F2" s="139"/>
      <c r="G2" s="139"/>
      <c r="H2" s="139"/>
      <c r="I2" s="139"/>
      <c r="J2" s="139"/>
      <c r="K2" s="139"/>
      <c r="L2" s="139"/>
      <c r="M2" s="139"/>
      <c r="N2" s="139"/>
      <c r="O2" s="139"/>
      <c r="P2" s="139"/>
      <c r="Q2" s="139"/>
      <c r="R2" s="139"/>
      <c r="S2" s="139"/>
      <c r="T2" s="139"/>
      <c r="U2" s="140" t="s">
        <v>888</v>
      </c>
      <c r="V2" s="139"/>
      <c r="W2" s="139"/>
      <c r="X2" s="139"/>
      <c r="Y2" s="139"/>
      <c r="Z2" s="139"/>
      <c r="AA2" s="139"/>
      <c r="AB2" s="139"/>
      <c r="AC2" s="139"/>
      <c r="AD2" s="139"/>
      <c r="AE2" s="139"/>
      <c r="AF2" s="139"/>
      <c r="AG2" s="139"/>
      <c r="AH2" s="139"/>
      <c r="AI2" s="139"/>
      <c r="AJ2" s="139"/>
      <c r="AK2" s="139"/>
      <c r="AL2" s="139"/>
      <c r="AM2" s="139"/>
      <c r="AN2" s="139"/>
      <c r="AO2" s="139"/>
      <c r="AP2" s="139"/>
      <c r="AQ2" s="139"/>
      <c r="AR2" s="139"/>
      <c r="AS2" s="139"/>
      <c r="AT2" s="139"/>
      <c r="AU2" s="139"/>
      <c r="AV2" s="139"/>
      <c r="AW2" s="139"/>
      <c r="AX2" s="139"/>
      <c r="AY2" s="139"/>
      <c r="AZ2" s="139"/>
      <c r="BA2" s="139"/>
      <c r="BB2" s="139"/>
      <c r="BC2" s="139"/>
      <c r="BD2" s="139"/>
      <c r="BE2" s="139"/>
      <c r="BF2" s="139"/>
      <c r="BG2" s="139"/>
      <c r="BH2" s="139"/>
      <c r="BI2" s="139"/>
      <c r="BJ2" s="139"/>
      <c r="BK2" s="139"/>
      <c r="BL2" s="139"/>
      <c r="BM2" s="139"/>
      <c r="BN2" s="139"/>
      <c r="BO2" s="139"/>
      <c r="BP2" s="139"/>
      <c r="BQ2" s="139"/>
      <c r="BR2" s="139"/>
      <c r="BS2" s="139"/>
      <c r="BT2" s="139"/>
      <c r="BU2" s="139"/>
      <c r="BV2" s="139"/>
      <c r="BW2" s="139"/>
      <c r="BX2" s="139"/>
      <c r="BY2" s="139"/>
      <c r="BZ2" s="139"/>
      <c r="CA2" s="139"/>
      <c r="CB2" s="139"/>
      <c r="CC2" s="139"/>
      <c r="CD2" s="139"/>
      <c r="CE2" s="139"/>
      <c r="CF2" s="139"/>
      <c r="CG2" s="139"/>
      <c r="CH2" s="139"/>
      <c r="CI2" s="139"/>
      <c r="CJ2" s="139"/>
      <c r="CK2" s="139"/>
      <c r="CL2" s="139"/>
      <c r="CM2" s="139"/>
      <c r="CN2" s="139"/>
      <c r="CO2" s="139"/>
      <c r="CP2" s="139"/>
      <c r="CQ2" s="139"/>
      <c r="CR2" s="139"/>
      <c r="CS2" s="139"/>
      <c r="CT2" s="139"/>
      <c r="CU2" s="139"/>
      <c r="CV2" s="139"/>
      <c r="CW2" s="139"/>
      <c r="CX2" s="139"/>
      <c r="CY2" s="139"/>
      <c r="CZ2" s="139"/>
      <c r="DA2" s="139"/>
      <c r="DB2" s="139"/>
      <c r="DC2" s="139"/>
      <c r="DD2" s="139"/>
      <c r="DE2" s="139"/>
      <c r="DF2" s="139"/>
    </row>
    <row r="3" spans="1:110" ht="14.25" customHeight="1" x14ac:dyDescent="0.75">
      <c r="A3"/>
      <c r="B3"/>
      <c r="C3"/>
      <c r="D3"/>
      <c r="E3"/>
      <c r="U3" s="141" t="s">
        <v>889</v>
      </c>
    </row>
    <row r="4" spans="1:110" ht="14.25" customHeight="1" x14ac:dyDescent="0.6">
      <c r="J4" s="142"/>
      <c r="U4" s="406" t="s">
        <v>890</v>
      </c>
    </row>
    <row r="5" spans="1:110" ht="14.25" customHeight="1" x14ac:dyDescent="0.6">
      <c r="U5" s="407"/>
    </row>
    <row r="7" spans="1:110" ht="14.25" customHeight="1" x14ac:dyDescent="0.75">
      <c r="B7" s="143" t="s">
        <v>891</v>
      </c>
      <c r="G7" s="381" t="s">
        <v>892</v>
      </c>
      <c r="H7" s="468"/>
      <c r="I7" s="468"/>
      <c r="J7" s="468"/>
      <c r="K7" s="468"/>
      <c r="L7" s="468"/>
      <c r="M7" s="468"/>
      <c r="N7" s="468"/>
      <c r="O7" s="468"/>
      <c r="P7" s="468"/>
      <c r="Q7" s="468"/>
      <c r="R7" s="468"/>
      <c r="S7" s="468"/>
      <c r="T7" s="468"/>
      <c r="U7" s="468"/>
      <c r="V7" s="468"/>
      <c r="W7" s="468"/>
      <c r="X7" s="469"/>
    </row>
    <row r="8" spans="1:110" ht="14.25" customHeight="1" thickBot="1" x14ac:dyDescent="0.75">
      <c r="G8" s="145"/>
      <c r="X8" s="146"/>
    </row>
    <row r="9" spans="1:110" ht="14.25" customHeight="1" thickBot="1" x14ac:dyDescent="0.75">
      <c r="G9" s="145"/>
      <c r="H9" s="470" t="s">
        <v>893</v>
      </c>
      <c r="J9" s="411" t="s">
        <v>894</v>
      </c>
      <c r="K9" s="412"/>
      <c r="L9" s="413"/>
      <c r="M9" s="472">
        <v>2021</v>
      </c>
      <c r="N9" s="473"/>
      <c r="O9" s="473"/>
      <c r="P9" s="474"/>
      <c r="R9" s="147"/>
      <c r="X9" s="146"/>
    </row>
    <row r="10" spans="1:110" ht="14.25" customHeight="1" thickBot="1" x14ac:dyDescent="0.9">
      <c r="G10" s="145"/>
      <c r="H10" s="471"/>
      <c r="J10" s="148" t="s">
        <v>895</v>
      </c>
      <c r="P10" s="146"/>
      <c r="R10"/>
      <c r="S10"/>
      <c r="T10"/>
      <c r="U10"/>
      <c r="V10"/>
      <c r="X10" s="146"/>
      <c r="AB10"/>
      <c r="AC10"/>
    </row>
    <row r="11" spans="1:110" ht="14.25" customHeight="1" x14ac:dyDescent="0.75">
      <c r="G11" s="145"/>
      <c r="H11" s="471"/>
      <c r="J11" s="149" t="s">
        <v>896</v>
      </c>
      <c r="K11" s="150"/>
      <c r="L11" s="150"/>
      <c r="M11" s="150"/>
      <c r="N11" s="150"/>
      <c r="P11"/>
      <c r="Q11"/>
      <c r="R11"/>
      <c r="S11"/>
      <c r="T11"/>
      <c r="X11" s="146"/>
    </row>
    <row r="12" spans="1:110" ht="13.5" customHeight="1" thickBot="1" x14ac:dyDescent="0.75">
      <c r="G12" s="145"/>
      <c r="H12" s="471"/>
      <c r="X12" s="146"/>
    </row>
    <row r="13" spans="1:110" ht="45.75" customHeight="1" thickBot="1" x14ac:dyDescent="0.75">
      <c r="G13" s="145"/>
      <c r="H13" s="471"/>
      <c r="J13" s="388" t="s">
        <v>897</v>
      </c>
      <c r="K13" s="152" t="s">
        <v>898</v>
      </c>
      <c r="L13" s="152" t="s">
        <v>899</v>
      </c>
      <c r="M13" s="152" t="s">
        <v>900</v>
      </c>
      <c r="N13" s="152" t="s">
        <v>901</v>
      </c>
      <c r="O13" s="152" t="s">
        <v>902</v>
      </c>
      <c r="P13" s="152" t="s">
        <v>903</v>
      </c>
      <c r="Q13" s="152" t="s">
        <v>904</v>
      </c>
      <c r="R13" s="152" t="s">
        <v>905</v>
      </c>
      <c r="X13" s="146"/>
    </row>
    <row r="14" spans="1:110" ht="14.25" customHeight="1" x14ac:dyDescent="0.6">
      <c r="G14" s="145"/>
      <c r="H14" s="471"/>
      <c r="J14" s="388"/>
      <c r="K14" s="153" t="s">
        <v>906</v>
      </c>
      <c r="L14" s="153" t="s">
        <v>907</v>
      </c>
      <c r="M14" s="153" t="s">
        <v>908</v>
      </c>
      <c r="N14" s="153" t="s">
        <v>909</v>
      </c>
      <c r="O14" s="153" t="s">
        <v>910</v>
      </c>
      <c r="P14" s="153" t="s">
        <v>908</v>
      </c>
      <c r="Q14" s="153" t="s">
        <v>911</v>
      </c>
      <c r="R14" s="154">
        <v>9.5</v>
      </c>
      <c r="S14" s="155"/>
      <c r="X14" s="146"/>
    </row>
    <row r="15" spans="1:110" ht="14.25" customHeight="1" x14ac:dyDescent="0.6">
      <c r="G15" s="145"/>
      <c r="H15" s="471"/>
      <c r="J15" s="388"/>
      <c r="K15" s="156" t="s">
        <v>912</v>
      </c>
      <c r="L15" s="156" t="s">
        <v>907</v>
      </c>
      <c r="M15" s="156" t="s">
        <v>913</v>
      </c>
      <c r="N15" s="156" t="s">
        <v>909</v>
      </c>
      <c r="O15" s="156" t="s">
        <v>910</v>
      </c>
      <c r="P15" s="156" t="s">
        <v>913</v>
      </c>
      <c r="Q15" s="156" t="s">
        <v>914</v>
      </c>
      <c r="R15" s="157">
        <v>8.9</v>
      </c>
      <c r="X15" s="146"/>
      <c r="AA15" s="137" t="s">
        <v>915</v>
      </c>
    </row>
    <row r="16" spans="1:110" ht="14.25" customHeight="1" x14ac:dyDescent="0.6">
      <c r="G16" s="145"/>
      <c r="H16" s="471"/>
      <c r="J16" s="388"/>
      <c r="K16" s="158" t="s">
        <v>916</v>
      </c>
      <c r="L16" s="158" t="s">
        <v>907</v>
      </c>
      <c r="M16" s="158" t="s">
        <v>917</v>
      </c>
      <c r="N16" s="158" t="s">
        <v>909</v>
      </c>
      <c r="O16" s="158" t="s">
        <v>910</v>
      </c>
      <c r="P16" s="158" t="s">
        <v>917</v>
      </c>
      <c r="Q16" s="158" t="s">
        <v>918</v>
      </c>
      <c r="R16" s="159">
        <v>8.6999999999999993</v>
      </c>
      <c r="X16" s="146"/>
    </row>
    <row r="17" spans="7:29" ht="14.25" customHeight="1" x14ac:dyDescent="0.6">
      <c r="G17" s="145"/>
      <c r="H17" s="471"/>
      <c r="J17" s="388"/>
      <c r="K17" s="156" t="s">
        <v>919</v>
      </c>
      <c r="L17" s="156" t="s">
        <v>907</v>
      </c>
      <c r="M17" s="156" t="s">
        <v>920</v>
      </c>
      <c r="N17" s="156" t="s">
        <v>909</v>
      </c>
      <c r="O17" s="156" t="s">
        <v>910</v>
      </c>
      <c r="P17" s="156" t="s">
        <v>920</v>
      </c>
      <c r="Q17" s="156" t="s">
        <v>921</v>
      </c>
      <c r="R17" s="157">
        <v>8.5</v>
      </c>
      <c r="X17" s="146"/>
    </row>
    <row r="18" spans="7:29" ht="14.25" customHeight="1" x14ac:dyDescent="0.6">
      <c r="G18" s="145"/>
      <c r="H18" s="471"/>
      <c r="J18" s="388"/>
      <c r="K18" s="158" t="s">
        <v>922</v>
      </c>
      <c r="L18" s="158" t="s">
        <v>907</v>
      </c>
      <c r="M18" s="158" t="s">
        <v>923</v>
      </c>
      <c r="N18" s="158" t="s">
        <v>909</v>
      </c>
      <c r="O18" s="158" t="s">
        <v>910</v>
      </c>
      <c r="P18" s="158" t="s">
        <v>923</v>
      </c>
      <c r="Q18" s="158" t="s">
        <v>924</v>
      </c>
      <c r="R18" s="159">
        <v>8.1999999999999993</v>
      </c>
    </row>
    <row r="19" spans="7:29" ht="14.25" customHeight="1" x14ac:dyDescent="0.6">
      <c r="G19" s="145"/>
      <c r="H19" s="471"/>
      <c r="J19" s="388"/>
      <c r="K19" s="160" t="s">
        <v>925</v>
      </c>
      <c r="L19" s="160" t="s">
        <v>907</v>
      </c>
      <c r="M19" s="160" t="s">
        <v>926</v>
      </c>
      <c r="N19" s="160" t="s">
        <v>909</v>
      </c>
      <c r="O19" s="160" t="s">
        <v>910</v>
      </c>
      <c r="P19" s="160" t="s">
        <v>926</v>
      </c>
      <c r="Q19" s="160" t="s">
        <v>927</v>
      </c>
      <c r="R19" s="161">
        <v>7.8</v>
      </c>
    </row>
    <row r="20" spans="7:29" ht="14.25" customHeight="1" x14ac:dyDescent="0.6">
      <c r="G20" s="145"/>
      <c r="H20" s="471"/>
      <c r="J20" s="388"/>
      <c r="K20" s="158" t="s">
        <v>928</v>
      </c>
      <c r="L20" s="158" t="s">
        <v>907</v>
      </c>
      <c r="M20" s="158" t="s">
        <v>929</v>
      </c>
      <c r="N20" s="158" t="s">
        <v>909</v>
      </c>
      <c r="O20" s="158" t="s">
        <v>910</v>
      </c>
      <c r="P20" s="158" t="s">
        <v>929</v>
      </c>
      <c r="Q20" s="158" t="s">
        <v>930</v>
      </c>
      <c r="R20" s="159">
        <v>7.4</v>
      </c>
    </row>
    <row r="21" spans="7:29" ht="14.25" customHeight="1" x14ac:dyDescent="0.6">
      <c r="G21" s="145"/>
      <c r="H21" s="471"/>
      <c r="J21" s="388"/>
      <c r="K21" s="156" t="s">
        <v>931</v>
      </c>
      <c r="L21" s="156" t="s">
        <v>932</v>
      </c>
      <c r="M21" s="156" t="s">
        <v>933</v>
      </c>
      <c r="N21" s="156" t="s">
        <v>909</v>
      </c>
      <c r="O21" s="156" t="s">
        <v>910</v>
      </c>
      <c r="P21" s="156" t="s">
        <v>933</v>
      </c>
      <c r="Q21" s="156" t="s">
        <v>934</v>
      </c>
      <c r="R21" s="157">
        <v>6.8</v>
      </c>
    </row>
    <row r="22" spans="7:29" ht="14.25" customHeight="1" x14ac:dyDescent="0.6">
      <c r="G22" s="145"/>
      <c r="H22" s="471"/>
      <c r="J22" s="388"/>
      <c r="K22" s="158" t="s">
        <v>935</v>
      </c>
      <c r="L22" s="158" t="s">
        <v>936</v>
      </c>
      <c r="M22" s="158" t="s">
        <v>937</v>
      </c>
      <c r="N22" s="158" t="s">
        <v>909</v>
      </c>
      <c r="O22" s="158" t="s">
        <v>910</v>
      </c>
      <c r="P22" s="158" t="s">
        <v>937</v>
      </c>
      <c r="Q22" s="158" t="s">
        <v>938</v>
      </c>
      <c r="R22" s="159">
        <v>6.2</v>
      </c>
    </row>
    <row r="23" spans="7:29" ht="14.25" customHeight="1" thickBot="1" x14ac:dyDescent="0.75">
      <c r="G23" s="145"/>
      <c r="H23" s="471"/>
      <c r="J23" s="388"/>
      <c r="K23" s="162" t="s">
        <v>939</v>
      </c>
      <c r="L23" s="162" t="s">
        <v>940</v>
      </c>
      <c r="M23" s="162" t="s">
        <v>941</v>
      </c>
      <c r="N23" s="162" t="s">
        <v>909</v>
      </c>
      <c r="O23" s="162" t="s">
        <v>910</v>
      </c>
      <c r="P23" s="162" t="s">
        <v>941</v>
      </c>
      <c r="Q23" s="162" t="s">
        <v>942</v>
      </c>
      <c r="R23" s="163">
        <v>5.2</v>
      </c>
    </row>
    <row r="24" spans="7:29" ht="14.25" customHeight="1" x14ac:dyDescent="0.6">
      <c r="G24" s="145"/>
      <c r="H24" s="471"/>
      <c r="J24" s="388"/>
    </row>
    <row r="25" spans="7:29" ht="14.25" customHeight="1" x14ac:dyDescent="0.6">
      <c r="G25" s="145"/>
      <c r="H25" s="471"/>
      <c r="J25" s="388"/>
      <c r="P25" s="137" t="s">
        <v>943</v>
      </c>
      <c r="U25" s="146"/>
    </row>
    <row r="26" spans="7:29" ht="14.25" customHeight="1" x14ac:dyDescent="0.6">
      <c r="G26" s="145"/>
    </row>
    <row r="27" spans="7:29" ht="14.25" customHeight="1" thickBot="1" x14ac:dyDescent="0.75">
      <c r="G27" s="145"/>
      <c r="Q27" s="137" t="s">
        <v>944</v>
      </c>
      <c r="S27" s="164" t="s">
        <v>1063</v>
      </c>
    </row>
    <row r="28" spans="7:29" ht="14.25" customHeight="1" x14ac:dyDescent="0.6">
      <c r="G28" s="145"/>
      <c r="H28" s="460" t="s">
        <v>945</v>
      </c>
      <c r="J28" s="394" t="s">
        <v>946</v>
      </c>
      <c r="K28" s="395"/>
      <c r="L28" s="395"/>
      <c r="M28" s="395"/>
      <c r="N28" s="395"/>
      <c r="O28" s="396"/>
      <c r="Q28" s="137" t="s">
        <v>947</v>
      </c>
      <c r="S28" s="165">
        <v>20</v>
      </c>
    </row>
    <row r="29" spans="7:29" ht="14.25" customHeight="1" thickBot="1" x14ac:dyDescent="0.75">
      <c r="G29" s="145"/>
      <c r="H29" s="461"/>
      <c r="J29" s="166" t="s">
        <v>948</v>
      </c>
      <c r="K29" s="167"/>
      <c r="L29" s="167"/>
      <c r="M29" s="167"/>
      <c r="N29" s="167"/>
      <c r="O29" s="168">
        <v>20</v>
      </c>
      <c r="Z29" s="169"/>
      <c r="AA29" s="169"/>
      <c r="AB29" s="169"/>
      <c r="AC29" s="169"/>
    </row>
    <row r="30" spans="7:29" ht="14.25" customHeight="1" x14ac:dyDescent="0.6">
      <c r="G30" s="145"/>
      <c r="H30" s="461"/>
      <c r="J30" s="170" t="s">
        <v>949</v>
      </c>
      <c r="K30" s="171"/>
      <c r="L30" s="171"/>
      <c r="M30" s="171"/>
      <c r="N30" s="171"/>
      <c r="O30" s="172">
        <v>5</v>
      </c>
    </row>
    <row r="31" spans="7:29" ht="14.25" customHeight="1" thickBot="1" x14ac:dyDescent="0.75">
      <c r="G31" s="145"/>
      <c r="H31" s="461"/>
      <c r="J31" s="462" t="s">
        <v>950</v>
      </c>
      <c r="K31" s="463"/>
      <c r="L31" s="463"/>
      <c r="M31" s="463"/>
      <c r="N31" s="463"/>
      <c r="O31" s="173">
        <v>0.02</v>
      </c>
    </row>
    <row r="32" spans="7:29" ht="14.25" customHeight="1" x14ac:dyDescent="0.6">
      <c r="G32" s="145"/>
      <c r="H32" s="461"/>
      <c r="J32" s="174" t="s">
        <v>951</v>
      </c>
      <c r="K32" s="175"/>
      <c r="L32" s="175"/>
      <c r="N32" s="176"/>
      <c r="O32" s="177">
        <v>3</v>
      </c>
    </row>
    <row r="33" spans="7:42" ht="26.25" customHeight="1" x14ac:dyDescent="0.6">
      <c r="G33" s="145"/>
      <c r="H33" s="461"/>
      <c r="J33" s="178" t="s">
        <v>172</v>
      </c>
      <c r="K33" s="179" t="s">
        <v>952</v>
      </c>
      <c r="L33" s="464" t="s">
        <v>953</v>
      </c>
      <c r="M33" s="466" t="s">
        <v>954</v>
      </c>
    </row>
    <row r="34" spans="7:42" ht="26.25" customHeight="1" x14ac:dyDescent="0.6">
      <c r="G34" s="145"/>
      <c r="H34" s="461"/>
      <c r="J34" s="180" t="s">
        <v>955</v>
      </c>
      <c r="K34" s="181" t="s">
        <v>956</v>
      </c>
      <c r="L34" s="465"/>
      <c r="M34" s="467"/>
    </row>
    <row r="35" spans="7:42" ht="14.25" customHeight="1" x14ac:dyDescent="0.6">
      <c r="G35" s="145"/>
      <c r="H35" s="461"/>
      <c r="J35" s="182">
        <v>0</v>
      </c>
      <c r="K35" s="183">
        <v>0.8</v>
      </c>
      <c r="L35" s="183">
        <v>0.8</v>
      </c>
      <c r="M35" s="184">
        <v>0.19999999999999996</v>
      </c>
    </row>
    <row r="36" spans="7:42" ht="14.25" customHeight="1" x14ac:dyDescent="0.6">
      <c r="G36" s="145"/>
      <c r="H36" s="461"/>
      <c r="J36" s="185">
        <v>1</v>
      </c>
      <c r="K36" s="186">
        <v>0.1</v>
      </c>
      <c r="L36" s="186">
        <v>0.8</v>
      </c>
      <c r="M36" s="184">
        <v>0.19999999999999996</v>
      </c>
      <c r="O36" s="187"/>
    </row>
    <row r="37" spans="7:42" ht="14.25" customHeight="1" thickBot="1" x14ac:dyDescent="0.75">
      <c r="G37" s="145"/>
      <c r="H37" s="461"/>
      <c r="J37" s="188">
        <v>2</v>
      </c>
      <c r="K37" s="189">
        <v>0.1</v>
      </c>
      <c r="L37" s="189">
        <v>0.8</v>
      </c>
      <c r="M37" s="190">
        <v>0.19999999999999996</v>
      </c>
    </row>
    <row r="38" spans="7:42" ht="14.25" customHeight="1" x14ac:dyDescent="0.6">
      <c r="G38" s="145"/>
      <c r="H38" s="461"/>
      <c r="M38" s="191"/>
    </row>
    <row r="39" spans="7:42" ht="14.25" customHeight="1" x14ac:dyDescent="0.75">
      <c r="H39" s="461"/>
      <c r="P39"/>
      <c r="Q39"/>
      <c r="R39"/>
      <c r="S39"/>
      <c r="T39"/>
    </row>
    <row r="40" spans="7:42" ht="14.25" customHeight="1" x14ac:dyDescent="0.6">
      <c r="H40" s="461"/>
      <c r="M40" s="129">
        <v>2021</v>
      </c>
      <c r="N40" s="129">
        <v>2022</v>
      </c>
      <c r="O40" s="129">
        <v>2023</v>
      </c>
      <c r="P40" s="129">
        <v>2024</v>
      </c>
      <c r="Q40" s="129">
        <v>2025</v>
      </c>
      <c r="R40" s="129">
        <v>2026</v>
      </c>
      <c r="S40" s="129">
        <v>2027</v>
      </c>
      <c r="T40" s="129">
        <v>2028</v>
      </c>
      <c r="U40" s="129">
        <v>2029</v>
      </c>
      <c r="V40" s="129">
        <v>2030</v>
      </c>
      <c r="W40" s="129">
        <v>2031</v>
      </c>
      <c r="X40" s="129">
        <v>2032</v>
      </c>
      <c r="Y40" s="129">
        <v>2033</v>
      </c>
      <c r="Z40" s="129">
        <v>2034</v>
      </c>
      <c r="AA40" s="129">
        <v>2035</v>
      </c>
      <c r="AB40" s="129">
        <v>2036</v>
      </c>
      <c r="AC40" s="129">
        <v>2037</v>
      </c>
      <c r="AD40" s="129">
        <v>2038</v>
      </c>
      <c r="AE40" s="129">
        <v>2039</v>
      </c>
      <c r="AF40" s="129">
        <v>2040</v>
      </c>
      <c r="AG40" s="129">
        <v>2041</v>
      </c>
      <c r="AH40" s="129">
        <v>2042</v>
      </c>
      <c r="AI40" s="129">
        <v>2043</v>
      </c>
      <c r="AJ40" s="129">
        <v>2044</v>
      </c>
      <c r="AK40" s="129">
        <v>2045</v>
      </c>
      <c r="AL40" s="129">
        <v>2046</v>
      </c>
      <c r="AM40" s="129">
        <v>2047</v>
      </c>
      <c r="AN40" s="129">
        <v>2048</v>
      </c>
      <c r="AO40" s="129">
        <v>2049</v>
      </c>
      <c r="AP40" s="129">
        <v>2050</v>
      </c>
    </row>
    <row r="41" spans="7:42" ht="14.25" customHeight="1" x14ac:dyDescent="0.6">
      <c r="H41" s="461"/>
      <c r="J41" s="388" t="s">
        <v>957</v>
      </c>
      <c r="K41" s="192" t="s">
        <v>958</v>
      </c>
      <c r="L41" s="192" t="s">
        <v>959</v>
      </c>
      <c r="M41" s="193">
        <v>2.7900000000000001E-2</v>
      </c>
      <c r="N41" s="193">
        <v>2.7199999999999998E-2</v>
      </c>
      <c r="O41" s="193">
        <v>2.53E-2</v>
      </c>
      <c r="P41" s="193">
        <v>2.5000000000000001E-2</v>
      </c>
      <c r="Q41" s="193">
        <v>2.5000000000000001E-2</v>
      </c>
      <c r="R41" s="193">
        <v>2.5000000000000001E-2</v>
      </c>
      <c r="S41" s="193">
        <v>2.5000000000000001E-2</v>
      </c>
      <c r="T41" s="193">
        <v>2.5000000000000001E-2</v>
      </c>
      <c r="U41" s="193">
        <v>2.5000000000000001E-2</v>
      </c>
      <c r="V41" s="193">
        <v>2.5000000000000001E-2</v>
      </c>
      <c r="W41" s="193">
        <v>2.5000000000000001E-2</v>
      </c>
      <c r="X41" s="193">
        <v>2.5000000000000001E-2</v>
      </c>
      <c r="Y41" s="193">
        <v>2.5000000000000001E-2</v>
      </c>
      <c r="Z41" s="193">
        <v>2.5000000000000001E-2</v>
      </c>
      <c r="AA41" s="193">
        <v>2.5000000000000001E-2</v>
      </c>
      <c r="AB41" s="193">
        <v>2.5000000000000001E-2</v>
      </c>
      <c r="AC41" s="193">
        <v>2.5000000000000001E-2</v>
      </c>
      <c r="AD41" s="193">
        <v>2.5000000000000001E-2</v>
      </c>
      <c r="AE41" s="193">
        <v>2.5000000000000001E-2</v>
      </c>
      <c r="AF41" s="193">
        <v>2.5000000000000001E-2</v>
      </c>
      <c r="AG41" s="193">
        <v>2.5000000000000001E-2</v>
      </c>
      <c r="AH41" s="193">
        <v>2.5000000000000001E-2</v>
      </c>
      <c r="AI41" s="193">
        <v>2.5000000000000001E-2</v>
      </c>
      <c r="AJ41" s="193">
        <v>2.5000000000000001E-2</v>
      </c>
      <c r="AK41" s="193">
        <v>2.5000000000000001E-2</v>
      </c>
      <c r="AL41" s="193">
        <v>2.5000000000000001E-2</v>
      </c>
      <c r="AM41" s="193">
        <v>2.5000000000000001E-2</v>
      </c>
      <c r="AN41" s="193">
        <v>2.5000000000000001E-2</v>
      </c>
      <c r="AO41" s="193">
        <v>2.5000000000000001E-2</v>
      </c>
      <c r="AP41" s="193">
        <v>2.5000000000000001E-2</v>
      </c>
    </row>
    <row r="42" spans="7:42" ht="14.25" customHeight="1" x14ac:dyDescent="0.6">
      <c r="H42" s="461"/>
      <c r="J42" s="388"/>
      <c r="K42" s="192" t="s">
        <v>960</v>
      </c>
      <c r="L42" s="192" t="s">
        <v>961</v>
      </c>
      <c r="M42" s="193">
        <v>7.0000000000000007E-2</v>
      </c>
      <c r="N42" s="193">
        <v>7.0000000000000007E-2</v>
      </c>
      <c r="O42" s="193">
        <v>7.0000000000000007E-2</v>
      </c>
      <c r="P42" s="193">
        <v>7.0000000000000007E-2</v>
      </c>
      <c r="Q42" s="193">
        <v>7.0000000000000007E-2</v>
      </c>
      <c r="R42" s="193">
        <v>7.0000000000000007E-2</v>
      </c>
      <c r="S42" s="193">
        <v>7.0000000000000007E-2</v>
      </c>
      <c r="T42" s="193">
        <v>7.0000000000000007E-2</v>
      </c>
      <c r="U42" s="193">
        <v>7.0000000000000007E-2</v>
      </c>
      <c r="V42" s="193">
        <v>7.0000000000000007E-2</v>
      </c>
      <c r="W42" s="193">
        <v>7.0000000000000007E-2</v>
      </c>
      <c r="X42" s="193">
        <v>7.0000000000000007E-2</v>
      </c>
      <c r="Y42" s="193">
        <v>7.0000000000000007E-2</v>
      </c>
      <c r="Z42" s="193">
        <v>7.0000000000000007E-2</v>
      </c>
      <c r="AA42" s="193">
        <v>7.0000000000000007E-2</v>
      </c>
      <c r="AB42" s="193">
        <v>7.0000000000000007E-2</v>
      </c>
      <c r="AC42" s="193">
        <v>7.0000000000000007E-2</v>
      </c>
      <c r="AD42" s="193">
        <v>7.0000000000000007E-2</v>
      </c>
      <c r="AE42" s="193">
        <v>7.0000000000000007E-2</v>
      </c>
      <c r="AF42" s="193">
        <v>7.0000000000000007E-2</v>
      </c>
      <c r="AG42" s="193">
        <v>7.0000000000000007E-2</v>
      </c>
      <c r="AH42" s="193">
        <v>7.0000000000000007E-2</v>
      </c>
      <c r="AI42" s="193">
        <v>7.0000000000000007E-2</v>
      </c>
      <c r="AJ42" s="193">
        <v>7.0000000000000007E-2</v>
      </c>
      <c r="AK42" s="193">
        <v>7.0000000000000007E-2</v>
      </c>
      <c r="AL42" s="193">
        <v>7.0000000000000007E-2</v>
      </c>
      <c r="AM42" s="193">
        <v>7.0000000000000007E-2</v>
      </c>
      <c r="AN42" s="193">
        <v>7.0000000000000007E-2</v>
      </c>
      <c r="AO42" s="193">
        <v>7.0000000000000007E-2</v>
      </c>
      <c r="AP42" s="193">
        <v>7.0000000000000007E-2</v>
      </c>
    </row>
    <row r="43" spans="7:42" ht="14.25" customHeight="1" x14ac:dyDescent="0.6">
      <c r="H43" s="461"/>
      <c r="J43" s="388"/>
      <c r="K43" s="192" t="s">
        <v>960</v>
      </c>
      <c r="L43" s="192" t="s">
        <v>962</v>
      </c>
      <c r="M43" s="193">
        <v>7.0000000000000007E-2</v>
      </c>
      <c r="N43" s="193">
        <v>7.0000000000000007E-2</v>
      </c>
      <c r="O43" s="193">
        <v>7.0000000000000007E-2</v>
      </c>
      <c r="P43" s="193">
        <v>7.0000000000000007E-2</v>
      </c>
      <c r="Q43" s="193">
        <v>7.0000000000000007E-2</v>
      </c>
      <c r="R43" s="193">
        <v>7.0000000000000007E-2</v>
      </c>
      <c r="S43" s="193">
        <v>7.0000000000000007E-2</v>
      </c>
      <c r="T43" s="193">
        <v>7.0000000000000007E-2</v>
      </c>
      <c r="U43" s="193">
        <v>7.0000000000000007E-2</v>
      </c>
      <c r="V43" s="193">
        <v>7.0000000000000007E-2</v>
      </c>
      <c r="W43" s="193">
        <v>7.0000000000000007E-2</v>
      </c>
      <c r="X43" s="193">
        <v>7.0000000000000007E-2</v>
      </c>
      <c r="Y43" s="193">
        <v>7.0000000000000007E-2</v>
      </c>
      <c r="Z43" s="193">
        <v>7.0000000000000007E-2</v>
      </c>
      <c r="AA43" s="193">
        <v>7.0000000000000007E-2</v>
      </c>
      <c r="AB43" s="193">
        <v>7.0000000000000007E-2</v>
      </c>
      <c r="AC43" s="193">
        <v>7.0000000000000007E-2</v>
      </c>
      <c r="AD43" s="193">
        <v>7.0000000000000007E-2</v>
      </c>
      <c r="AE43" s="193">
        <v>7.0000000000000007E-2</v>
      </c>
      <c r="AF43" s="193">
        <v>7.0000000000000007E-2</v>
      </c>
      <c r="AG43" s="193">
        <v>7.0000000000000007E-2</v>
      </c>
      <c r="AH43" s="193">
        <v>7.0000000000000007E-2</v>
      </c>
      <c r="AI43" s="193">
        <v>7.0000000000000007E-2</v>
      </c>
      <c r="AJ43" s="193">
        <v>7.0000000000000007E-2</v>
      </c>
      <c r="AK43" s="193">
        <v>7.0000000000000007E-2</v>
      </c>
      <c r="AL43" s="193">
        <v>7.0000000000000007E-2</v>
      </c>
      <c r="AM43" s="193">
        <v>7.0000000000000007E-2</v>
      </c>
      <c r="AN43" s="193">
        <v>7.0000000000000007E-2</v>
      </c>
      <c r="AO43" s="193">
        <v>7.0000000000000007E-2</v>
      </c>
      <c r="AP43" s="193">
        <v>7.0000000000000007E-2</v>
      </c>
    </row>
    <row r="44" spans="7:42" ht="14.25" customHeight="1" x14ac:dyDescent="0.6">
      <c r="H44" s="461"/>
      <c r="J44" s="388"/>
      <c r="K44" s="192" t="s">
        <v>960</v>
      </c>
      <c r="L44" s="192" t="s">
        <v>963</v>
      </c>
      <c r="M44" s="193">
        <v>7.0000000000000007E-2</v>
      </c>
      <c r="N44" s="193">
        <v>7.0000000000000007E-2</v>
      </c>
      <c r="O44" s="193">
        <v>7.0000000000000007E-2</v>
      </c>
      <c r="P44" s="193">
        <v>7.0000000000000007E-2</v>
      </c>
      <c r="Q44" s="193">
        <v>7.0000000000000007E-2</v>
      </c>
      <c r="R44" s="193">
        <v>7.0000000000000007E-2</v>
      </c>
      <c r="S44" s="193">
        <v>7.0000000000000007E-2</v>
      </c>
      <c r="T44" s="193">
        <v>7.0000000000000007E-2</v>
      </c>
      <c r="U44" s="193">
        <v>7.0000000000000007E-2</v>
      </c>
      <c r="V44" s="193">
        <v>7.0000000000000007E-2</v>
      </c>
      <c r="W44" s="193">
        <v>7.0000000000000007E-2</v>
      </c>
      <c r="X44" s="193">
        <v>7.0000000000000007E-2</v>
      </c>
      <c r="Y44" s="193">
        <v>7.0000000000000007E-2</v>
      </c>
      <c r="Z44" s="193">
        <v>7.0000000000000007E-2</v>
      </c>
      <c r="AA44" s="193">
        <v>7.0000000000000007E-2</v>
      </c>
      <c r="AB44" s="193">
        <v>7.0000000000000007E-2</v>
      </c>
      <c r="AC44" s="193">
        <v>7.0000000000000007E-2</v>
      </c>
      <c r="AD44" s="193">
        <v>7.0000000000000007E-2</v>
      </c>
      <c r="AE44" s="193">
        <v>7.0000000000000007E-2</v>
      </c>
      <c r="AF44" s="193">
        <v>7.0000000000000007E-2</v>
      </c>
      <c r="AG44" s="193">
        <v>7.0000000000000007E-2</v>
      </c>
      <c r="AH44" s="193">
        <v>7.0000000000000007E-2</v>
      </c>
      <c r="AI44" s="193">
        <v>7.0000000000000007E-2</v>
      </c>
      <c r="AJ44" s="193">
        <v>7.0000000000000007E-2</v>
      </c>
      <c r="AK44" s="193">
        <v>7.0000000000000007E-2</v>
      </c>
      <c r="AL44" s="193">
        <v>7.0000000000000007E-2</v>
      </c>
      <c r="AM44" s="193">
        <v>7.0000000000000007E-2</v>
      </c>
      <c r="AN44" s="193">
        <v>7.0000000000000007E-2</v>
      </c>
      <c r="AO44" s="193">
        <v>7.0000000000000007E-2</v>
      </c>
      <c r="AP44" s="193">
        <v>7.0000000000000007E-2</v>
      </c>
    </row>
    <row r="45" spans="7:42" ht="14.25" customHeight="1" x14ac:dyDescent="0.75">
      <c r="H45" s="461"/>
      <c r="J45" s="388"/>
      <c r="K45" s="192" t="s">
        <v>964</v>
      </c>
      <c r="L45" s="192" t="s">
        <v>961</v>
      </c>
      <c r="M45" s="194">
        <v>4.0957291565327347E-2</v>
      </c>
      <c r="N45" s="194">
        <v>4.1666666666666741E-2</v>
      </c>
      <c r="O45" s="194">
        <v>4.3596996001170396E-2</v>
      </c>
      <c r="P45" s="194">
        <v>4.3902439024390505E-2</v>
      </c>
      <c r="Q45" s="194">
        <v>4.3902439024390505E-2</v>
      </c>
      <c r="R45" s="194">
        <v>4.3902439024390505E-2</v>
      </c>
      <c r="S45" s="194">
        <v>4.3902439024390505E-2</v>
      </c>
      <c r="T45" s="194">
        <v>4.3902439024390505E-2</v>
      </c>
      <c r="U45" s="194">
        <v>4.3902439024390505E-2</v>
      </c>
      <c r="V45" s="194">
        <v>4.3902439024390505E-2</v>
      </c>
      <c r="W45" s="194">
        <v>4.3902439024390505E-2</v>
      </c>
      <c r="X45" s="194">
        <v>4.3902439024390505E-2</v>
      </c>
      <c r="Y45" s="194">
        <v>4.3902439024390505E-2</v>
      </c>
      <c r="Z45" s="194">
        <v>4.3902439024390505E-2</v>
      </c>
      <c r="AA45" s="194">
        <v>4.3902439024390505E-2</v>
      </c>
      <c r="AB45" s="194">
        <v>4.3902439024390505E-2</v>
      </c>
      <c r="AC45" s="194">
        <v>4.3902439024390505E-2</v>
      </c>
      <c r="AD45" s="194">
        <v>4.3902439024390505E-2</v>
      </c>
      <c r="AE45" s="194">
        <v>4.3902439024390505E-2</v>
      </c>
      <c r="AF45" s="194">
        <v>4.3902439024390505E-2</v>
      </c>
      <c r="AG45" s="194">
        <v>4.3902439024390505E-2</v>
      </c>
      <c r="AH45" s="194">
        <v>4.3902439024390505E-2</v>
      </c>
      <c r="AI45" s="194">
        <v>4.3902439024390505E-2</v>
      </c>
      <c r="AJ45" s="194">
        <v>4.3902439024390505E-2</v>
      </c>
      <c r="AK45" s="194">
        <v>4.3902439024390505E-2</v>
      </c>
      <c r="AL45" s="194">
        <v>4.3902439024390505E-2</v>
      </c>
      <c r="AM45" s="194">
        <v>4.3902439024390505E-2</v>
      </c>
      <c r="AN45" s="194">
        <v>4.3902439024390505E-2</v>
      </c>
      <c r="AO45" s="194">
        <v>4.3902439024390505E-2</v>
      </c>
      <c r="AP45" s="194">
        <v>4.3902439024390505E-2</v>
      </c>
    </row>
    <row r="46" spans="7:42" ht="14.25" customHeight="1" x14ac:dyDescent="0.75">
      <c r="H46" s="461"/>
      <c r="J46" s="388"/>
      <c r="K46" s="192" t="s">
        <v>964</v>
      </c>
      <c r="L46" s="192" t="s">
        <v>962</v>
      </c>
      <c r="M46" s="194">
        <v>4.0957291565327347E-2</v>
      </c>
      <c r="N46" s="194">
        <v>4.1666666666666741E-2</v>
      </c>
      <c r="O46" s="194">
        <v>4.3596996001170396E-2</v>
      </c>
      <c r="P46" s="194">
        <v>4.3902439024390505E-2</v>
      </c>
      <c r="Q46" s="194">
        <v>4.3902439024390505E-2</v>
      </c>
      <c r="R46" s="194">
        <v>4.3902439024390505E-2</v>
      </c>
      <c r="S46" s="194">
        <v>4.3902439024390505E-2</v>
      </c>
      <c r="T46" s="194">
        <v>4.3902439024390505E-2</v>
      </c>
      <c r="U46" s="194">
        <v>4.3902439024390505E-2</v>
      </c>
      <c r="V46" s="194">
        <v>4.3902439024390505E-2</v>
      </c>
      <c r="W46" s="194">
        <v>4.3902439024390505E-2</v>
      </c>
      <c r="X46" s="194">
        <v>4.3902439024390505E-2</v>
      </c>
      <c r="Y46" s="194">
        <v>4.3902439024390505E-2</v>
      </c>
      <c r="Z46" s="194">
        <v>4.3902439024390505E-2</v>
      </c>
      <c r="AA46" s="194">
        <v>4.3902439024390505E-2</v>
      </c>
      <c r="AB46" s="194">
        <v>4.3902439024390505E-2</v>
      </c>
      <c r="AC46" s="194">
        <v>4.3902439024390505E-2</v>
      </c>
      <c r="AD46" s="194">
        <v>4.3902439024390505E-2</v>
      </c>
      <c r="AE46" s="194">
        <v>4.3902439024390505E-2</v>
      </c>
      <c r="AF46" s="194">
        <v>4.3902439024390505E-2</v>
      </c>
      <c r="AG46" s="194">
        <v>4.3902439024390505E-2</v>
      </c>
      <c r="AH46" s="194">
        <v>4.3902439024390505E-2</v>
      </c>
      <c r="AI46" s="194">
        <v>4.3902439024390505E-2</v>
      </c>
      <c r="AJ46" s="194">
        <v>4.3902439024390505E-2</v>
      </c>
      <c r="AK46" s="194">
        <v>4.3902439024390505E-2</v>
      </c>
      <c r="AL46" s="194">
        <v>4.3902439024390505E-2</v>
      </c>
      <c r="AM46" s="194">
        <v>4.3902439024390505E-2</v>
      </c>
      <c r="AN46" s="194">
        <v>4.3902439024390505E-2</v>
      </c>
      <c r="AO46" s="194">
        <v>4.3902439024390505E-2</v>
      </c>
      <c r="AP46" s="194">
        <v>4.3902439024390505E-2</v>
      </c>
    </row>
    <row r="47" spans="7:42" ht="14.25" customHeight="1" x14ac:dyDescent="0.75">
      <c r="H47" s="461"/>
      <c r="J47" s="388"/>
      <c r="K47" s="192" t="s">
        <v>964</v>
      </c>
      <c r="L47" s="192" t="s">
        <v>963</v>
      </c>
      <c r="M47" s="194">
        <v>4.0957291565327347E-2</v>
      </c>
      <c r="N47" s="194">
        <v>4.1666666666666741E-2</v>
      </c>
      <c r="O47" s="194">
        <v>4.3596996001170396E-2</v>
      </c>
      <c r="P47" s="194">
        <v>4.3902439024390505E-2</v>
      </c>
      <c r="Q47" s="194">
        <v>4.3902439024390505E-2</v>
      </c>
      <c r="R47" s="194">
        <v>4.3902439024390505E-2</v>
      </c>
      <c r="S47" s="194">
        <v>4.3902439024390505E-2</v>
      </c>
      <c r="T47" s="194">
        <v>4.3902439024390505E-2</v>
      </c>
      <c r="U47" s="194">
        <v>4.3902439024390505E-2</v>
      </c>
      <c r="V47" s="194">
        <v>4.3902439024390505E-2</v>
      </c>
      <c r="W47" s="194">
        <v>4.3902439024390505E-2</v>
      </c>
      <c r="X47" s="194">
        <v>4.3902439024390505E-2</v>
      </c>
      <c r="Y47" s="194">
        <v>4.3902439024390505E-2</v>
      </c>
      <c r="Z47" s="194">
        <v>4.3902439024390505E-2</v>
      </c>
      <c r="AA47" s="194">
        <v>4.3902439024390505E-2</v>
      </c>
      <c r="AB47" s="194">
        <v>4.3902439024390505E-2</v>
      </c>
      <c r="AC47" s="194">
        <v>4.3902439024390505E-2</v>
      </c>
      <c r="AD47" s="194">
        <v>4.3902439024390505E-2</v>
      </c>
      <c r="AE47" s="194">
        <v>4.3902439024390505E-2</v>
      </c>
      <c r="AF47" s="194">
        <v>4.3902439024390505E-2</v>
      </c>
      <c r="AG47" s="194">
        <v>4.3902439024390505E-2</v>
      </c>
      <c r="AH47" s="194">
        <v>4.3902439024390505E-2</v>
      </c>
      <c r="AI47" s="194">
        <v>4.3902439024390505E-2</v>
      </c>
      <c r="AJ47" s="194">
        <v>4.3902439024390505E-2</v>
      </c>
      <c r="AK47" s="194">
        <v>4.3902439024390505E-2</v>
      </c>
      <c r="AL47" s="194">
        <v>4.3902439024390505E-2</v>
      </c>
      <c r="AM47" s="194">
        <v>4.3902439024390505E-2</v>
      </c>
      <c r="AN47" s="194">
        <v>4.3902439024390505E-2</v>
      </c>
      <c r="AO47" s="194">
        <v>4.3902439024390505E-2</v>
      </c>
      <c r="AP47" s="194">
        <v>4.3902439024390505E-2</v>
      </c>
    </row>
    <row r="48" spans="7:42" ht="14.25" customHeight="1" x14ac:dyDescent="0.6">
      <c r="H48" s="461"/>
      <c r="J48" s="388"/>
      <c r="K48" s="192" t="s">
        <v>965</v>
      </c>
      <c r="L48" s="192" t="s">
        <v>959</v>
      </c>
      <c r="M48" s="193">
        <v>6.5000000000000002E-2</v>
      </c>
      <c r="N48" s="193">
        <v>6.5000000000000002E-2</v>
      </c>
      <c r="O48" s="193">
        <v>6.5000000000000002E-2</v>
      </c>
      <c r="P48" s="193">
        <v>6.5000000000000002E-2</v>
      </c>
      <c r="Q48" s="193">
        <v>6.5000000000000002E-2</v>
      </c>
      <c r="R48" s="193">
        <v>6.5000000000000002E-2</v>
      </c>
      <c r="S48" s="193">
        <v>6.5000000000000002E-2</v>
      </c>
      <c r="T48" s="193">
        <v>6.5000000000000002E-2</v>
      </c>
      <c r="U48" s="193">
        <v>6.5000000000000002E-2</v>
      </c>
      <c r="V48" s="193">
        <v>6.5000000000000002E-2</v>
      </c>
      <c r="W48" s="193">
        <v>6.5000000000000002E-2</v>
      </c>
      <c r="X48" s="193">
        <v>6.5000000000000002E-2</v>
      </c>
      <c r="Y48" s="193">
        <v>6.5000000000000002E-2</v>
      </c>
      <c r="Z48" s="193">
        <v>6.5000000000000002E-2</v>
      </c>
      <c r="AA48" s="193">
        <v>6.5000000000000002E-2</v>
      </c>
      <c r="AB48" s="193">
        <v>6.5000000000000002E-2</v>
      </c>
      <c r="AC48" s="193">
        <v>6.5000000000000002E-2</v>
      </c>
      <c r="AD48" s="193">
        <v>6.5000000000000002E-2</v>
      </c>
      <c r="AE48" s="193">
        <v>6.5000000000000002E-2</v>
      </c>
      <c r="AF48" s="193">
        <v>6.5000000000000002E-2</v>
      </c>
      <c r="AG48" s="193">
        <v>6.5000000000000002E-2</v>
      </c>
      <c r="AH48" s="193">
        <v>6.5000000000000002E-2</v>
      </c>
      <c r="AI48" s="193">
        <v>6.5000000000000002E-2</v>
      </c>
      <c r="AJ48" s="193">
        <v>6.5000000000000002E-2</v>
      </c>
      <c r="AK48" s="193">
        <v>6.5000000000000002E-2</v>
      </c>
      <c r="AL48" s="193">
        <v>6.5000000000000002E-2</v>
      </c>
      <c r="AM48" s="193">
        <v>6.5000000000000002E-2</v>
      </c>
      <c r="AN48" s="193">
        <v>6.5000000000000002E-2</v>
      </c>
      <c r="AO48" s="193">
        <v>6.5000000000000002E-2</v>
      </c>
      <c r="AP48" s="193">
        <v>6.5000000000000002E-2</v>
      </c>
    </row>
    <row r="49" spans="8:42" ht="14.25" customHeight="1" x14ac:dyDescent="0.6">
      <c r="H49" s="461"/>
      <c r="J49" s="388"/>
      <c r="K49" s="192" t="s">
        <v>966</v>
      </c>
      <c r="L49" s="192" t="s">
        <v>961</v>
      </c>
      <c r="M49" s="193">
        <v>0.1</v>
      </c>
      <c r="N49" s="193">
        <v>0.1</v>
      </c>
      <c r="O49" s="193">
        <v>0.1</v>
      </c>
      <c r="P49" s="193">
        <v>0.1</v>
      </c>
      <c r="Q49" s="193">
        <v>0.1</v>
      </c>
      <c r="R49" s="193">
        <v>0.1</v>
      </c>
      <c r="S49" s="193">
        <v>0.1</v>
      </c>
      <c r="T49" s="193">
        <v>0.1</v>
      </c>
      <c r="U49" s="193">
        <v>0.1</v>
      </c>
      <c r="V49" s="193">
        <v>0.1</v>
      </c>
      <c r="W49" s="193">
        <v>0.1</v>
      </c>
      <c r="X49" s="193">
        <v>0.1</v>
      </c>
      <c r="Y49" s="193">
        <v>0.1</v>
      </c>
      <c r="Z49" s="193">
        <v>0.1</v>
      </c>
      <c r="AA49" s="193">
        <v>0.1</v>
      </c>
      <c r="AB49" s="193">
        <v>0.1</v>
      </c>
      <c r="AC49" s="193">
        <v>0.1</v>
      </c>
      <c r="AD49" s="193">
        <v>0.1</v>
      </c>
      <c r="AE49" s="193">
        <v>0.1</v>
      </c>
      <c r="AF49" s="193">
        <v>0.1</v>
      </c>
      <c r="AG49" s="193">
        <v>0.1</v>
      </c>
      <c r="AH49" s="193">
        <v>0.1</v>
      </c>
      <c r="AI49" s="193">
        <v>0.1</v>
      </c>
      <c r="AJ49" s="193">
        <v>0.1</v>
      </c>
      <c r="AK49" s="193">
        <v>0.1</v>
      </c>
      <c r="AL49" s="193">
        <v>0.1</v>
      </c>
      <c r="AM49" s="193">
        <v>0.1</v>
      </c>
      <c r="AN49" s="193">
        <v>0.1</v>
      </c>
      <c r="AO49" s="193">
        <v>0.1</v>
      </c>
      <c r="AP49" s="193">
        <v>0.1</v>
      </c>
    </row>
    <row r="50" spans="8:42" ht="14.25" customHeight="1" x14ac:dyDescent="0.6">
      <c r="H50" s="461"/>
      <c r="J50" s="388"/>
      <c r="K50" s="192" t="s">
        <v>966</v>
      </c>
      <c r="L50" s="192" t="s">
        <v>962</v>
      </c>
      <c r="M50" s="193">
        <v>0.1</v>
      </c>
      <c r="N50" s="193">
        <v>0.1</v>
      </c>
      <c r="O50" s="193">
        <v>0.1</v>
      </c>
      <c r="P50" s="193">
        <v>0.1</v>
      </c>
      <c r="Q50" s="193">
        <v>0.1</v>
      </c>
      <c r="R50" s="193">
        <v>0.1</v>
      </c>
      <c r="S50" s="193">
        <v>0.1</v>
      </c>
      <c r="T50" s="193">
        <v>0.1</v>
      </c>
      <c r="U50" s="193">
        <v>0.1</v>
      </c>
      <c r="V50" s="193">
        <v>0.1</v>
      </c>
      <c r="W50" s="193">
        <v>0.1</v>
      </c>
      <c r="X50" s="193">
        <v>0.1</v>
      </c>
      <c r="Y50" s="193">
        <v>0.1</v>
      </c>
      <c r="Z50" s="193">
        <v>0.1</v>
      </c>
      <c r="AA50" s="193">
        <v>0.1</v>
      </c>
      <c r="AB50" s="193">
        <v>0.1</v>
      </c>
      <c r="AC50" s="193">
        <v>0.1</v>
      </c>
      <c r="AD50" s="193">
        <v>0.1</v>
      </c>
      <c r="AE50" s="193">
        <v>0.1</v>
      </c>
      <c r="AF50" s="193">
        <v>0.1</v>
      </c>
      <c r="AG50" s="193">
        <v>0.1</v>
      </c>
      <c r="AH50" s="193">
        <v>0.1</v>
      </c>
      <c r="AI50" s="193">
        <v>0.1</v>
      </c>
      <c r="AJ50" s="193">
        <v>0.1</v>
      </c>
      <c r="AK50" s="193">
        <v>0.1</v>
      </c>
      <c r="AL50" s="193">
        <v>0.1</v>
      </c>
      <c r="AM50" s="193">
        <v>0.1</v>
      </c>
      <c r="AN50" s="193">
        <v>0.1</v>
      </c>
      <c r="AO50" s="193">
        <v>0.1</v>
      </c>
      <c r="AP50" s="193">
        <v>0.1</v>
      </c>
    </row>
    <row r="51" spans="8:42" ht="14.25" customHeight="1" x14ac:dyDescent="0.6">
      <c r="H51" s="461"/>
      <c r="J51" s="388"/>
      <c r="K51" s="192" t="s">
        <v>966</v>
      </c>
      <c r="L51" s="192" t="s">
        <v>963</v>
      </c>
      <c r="M51" s="193">
        <v>0.1</v>
      </c>
      <c r="N51" s="193">
        <v>0.1</v>
      </c>
      <c r="O51" s="193">
        <v>0.1</v>
      </c>
      <c r="P51" s="193">
        <v>0.1</v>
      </c>
      <c r="Q51" s="193">
        <v>0.1</v>
      </c>
      <c r="R51" s="193">
        <v>0.1</v>
      </c>
      <c r="S51" s="193">
        <v>0.1</v>
      </c>
      <c r="T51" s="193">
        <v>0.1</v>
      </c>
      <c r="U51" s="193">
        <v>0.1</v>
      </c>
      <c r="V51" s="193">
        <v>0.1</v>
      </c>
      <c r="W51" s="193">
        <v>0.1</v>
      </c>
      <c r="X51" s="193">
        <v>0.1</v>
      </c>
      <c r="Y51" s="193">
        <v>0.1</v>
      </c>
      <c r="Z51" s="193">
        <v>0.1</v>
      </c>
      <c r="AA51" s="193">
        <v>0.1</v>
      </c>
      <c r="AB51" s="193">
        <v>0.1</v>
      </c>
      <c r="AC51" s="193">
        <v>0.1</v>
      </c>
      <c r="AD51" s="193">
        <v>0.1</v>
      </c>
      <c r="AE51" s="193">
        <v>0.1</v>
      </c>
      <c r="AF51" s="193">
        <v>0.1</v>
      </c>
      <c r="AG51" s="193">
        <v>0.1</v>
      </c>
      <c r="AH51" s="193">
        <v>0.1</v>
      </c>
      <c r="AI51" s="193">
        <v>0.1</v>
      </c>
      <c r="AJ51" s="193">
        <v>0.1</v>
      </c>
      <c r="AK51" s="193">
        <v>0.1</v>
      </c>
      <c r="AL51" s="193">
        <v>0.1</v>
      </c>
      <c r="AM51" s="193">
        <v>0.1</v>
      </c>
      <c r="AN51" s="193">
        <v>0.1</v>
      </c>
      <c r="AO51" s="193">
        <v>0.1</v>
      </c>
      <c r="AP51" s="193">
        <v>0.1</v>
      </c>
    </row>
    <row r="52" spans="8:42" ht="14.25" customHeight="1" x14ac:dyDescent="0.75">
      <c r="H52" s="461"/>
      <c r="J52" s="388"/>
      <c r="K52" s="192" t="s">
        <v>967</v>
      </c>
      <c r="L52" s="192" t="s">
        <v>961</v>
      </c>
      <c r="M52" s="194">
        <v>7.0143010020430108E-2</v>
      </c>
      <c r="N52" s="194">
        <v>7.0872274143302327E-2</v>
      </c>
      <c r="O52" s="194">
        <v>7.2856724861016353E-2</v>
      </c>
      <c r="P52" s="194">
        <v>7.317073170731736E-2</v>
      </c>
      <c r="Q52" s="194">
        <v>7.317073170731736E-2</v>
      </c>
      <c r="R52" s="194">
        <v>7.317073170731736E-2</v>
      </c>
      <c r="S52" s="194">
        <v>7.317073170731736E-2</v>
      </c>
      <c r="T52" s="194">
        <v>7.317073170731736E-2</v>
      </c>
      <c r="U52" s="194">
        <v>7.317073170731736E-2</v>
      </c>
      <c r="V52" s="194">
        <v>7.317073170731736E-2</v>
      </c>
      <c r="W52" s="194">
        <v>7.317073170731736E-2</v>
      </c>
      <c r="X52" s="194">
        <v>7.317073170731736E-2</v>
      </c>
      <c r="Y52" s="194">
        <v>7.317073170731736E-2</v>
      </c>
      <c r="Z52" s="194">
        <v>7.317073170731736E-2</v>
      </c>
      <c r="AA52" s="194">
        <v>7.317073170731736E-2</v>
      </c>
      <c r="AB52" s="194">
        <v>7.317073170731736E-2</v>
      </c>
      <c r="AC52" s="194">
        <v>7.317073170731736E-2</v>
      </c>
      <c r="AD52" s="194">
        <v>7.317073170731736E-2</v>
      </c>
      <c r="AE52" s="194">
        <v>7.317073170731736E-2</v>
      </c>
      <c r="AF52" s="194">
        <v>7.317073170731736E-2</v>
      </c>
      <c r="AG52" s="194">
        <v>7.317073170731736E-2</v>
      </c>
      <c r="AH52" s="194">
        <v>7.317073170731736E-2</v>
      </c>
      <c r="AI52" s="194">
        <v>7.317073170731736E-2</v>
      </c>
      <c r="AJ52" s="194">
        <v>7.317073170731736E-2</v>
      </c>
      <c r="AK52" s="194">
        <v>7.317073170731736E-2</v>
      </c>
      <c r="AL52" s="194">
        <v>7.317073170731736E-2</v>
      </c>
      <c r="AM52" s="194">
        <v>7.317073170731736E-2</v>
      </c>
      <c r="AN52" s="194">
        <v>7.317073170731736E-2</v>
      </c>
      <c r="AO52" s="194">
        <v>7.317073170731736E-2</v>
      </c>
      <c r="AP52" s="194">
        <v>7.317073170731736E-2</v>
      </c>
    </row>
    <row r="53" spans="8:42" ht="14.25" customHeight="1" x14ac:dyDescent="0.75">
      <c r="H53" s="461"/>
      <c r="J53" s="388"/>
      <c r="K53" s="192" t="s">
        <v>967</v>
      </c>
      <c r="L53" s="192" t="s">
        <v>962</v>
      </c>
      <c r="M53" s="194">
        <v>7.0143010020430108E-2</v>
      </c>
      <c r="N53" s="194">
        <v>7.0872274143302327E-2</v>
      </c>
      <c r="O53" s="194">
        <v>7.2856724861016353E-2</v>
      </c>
      <c r="P53" s="194">
        <v>7.317073170731736E-2</v>
      </c>
      <c r="Q53" s="194">
        <v>7.317073170731736E-2</v>
      </c>
      <c r="R53" s="194">
        <v>7.317073170731736E-2</v>
      </c>
      <c r="S53" s="194">
        <v>7.317073170731736E-2</v>
      </c>
      <c r="T53" s="194">
        <v>7.317073170731736E-2</v>
      </c>
      <c r="U53" s="194">
        <v>7.317073170731736E-2</v>
      </c>
      <c r="V53" s="194">
        <v>7.317073170731736E-2</v>
      </c>
      <c r="W53" s="194">
        <v>7.317073170731736E-2</v>
      </c>
      <c r="X53" s="194">
        <v>7.317073170731736E-2</v>
      </c>
      <c r="Y53" s="194">
        <v>7.317073170731736E-2</v>
      </c>
      <c r="Z53" s="194">
        <v>7.317073170731736E-2</v>
      </c>
      <c r="AA53" s="194">
        <v>7.317073170731736E-2</v>
      </c>
      <c r="AB53" s="194">
        <v>7.317073170731736E-2</v>
      </c>
      <c r="AC53" s="194">
        <v>7.317073170731736E-2</v>
      </c>
      <c r="AD53" s="194">
        <v>7.317073170731736E-2</v>
      </c>
      <c r="AE53" s="194">
        <v>7.317073170731736E-2</v>
      </c>
      <c r="AF53" s="194">
        <v>7.317073170731736E-2</v>
      </c>
      <c r="AG53" s="194">
        <v>7.317073170731736E-2</v>
      </c>
      <c r="AH53" s="194">
        <v>7.317073170731736E-2</v>
      </c>
      <c r="AI53" s="194">
        <v>7.317073170731736E-2</v>
      </c>
      <c r="AJ53" s="194">
        <v>7.317073170731736E-2</v>
      </c>
      <c r="AK53" s="194">
        <v>7.317073170731736E-2</v>
      </c>
      <c r="AL53" s="194">
        <v>7.317073170731736E-2</v>
      </c>
      <c r="AM53" s="194">
        <v>7.317073170731736E-2</v>
      </c>
      <c r="AN53" s="194">
        <v>7.317073170731736E-2</v>
      </c>
      <c r="AO53" s="194">
        <v>7.317073170731736E-2</v>
      </c>
      <c r="AP53" s="194">
        <v>7.317073170731736E-2</v>
      </c>
    </row>
    <row r="54" spans="8:42" ht="14.25" customHeight="1" x14ac:dyDescent="0.75">
      <c r="H54" s="461"/>
      <c r="J54" s="388"/>
      <c r="K54" s="192" t="s">
        <v>967</v>
      </c>
      <c r="L54" s="192" t="s">
        <v>963</v>
      </c>
      <c r="M54" s="194">
        <v>7.0143010020430108E-2</v>
      </c>
      <c r="N54" s="194">
        <v>7.0872274143302327E-2</v>
      </c>
      <c r="O54" s="194">
        <v>7.2856724861016353E-2</v>
      </c>
      <c r="P54" s="194">
        <v>7.317073170731736E-2</v>
      </c>
      <c r="Q54" s="194">
        <v>7.317073170731736E-2</v>
      </c>
      <c r="R54" s="194">
        <v>7.317073170731736E-2</v>
      </c>
      <c r="S54" s="194">
        <v>7.317073170731736E-2</v>
      </c>
      <c r="T54" s="194">
        <v>7.317073170731736E-2</v>
      </c>
      <c r="U54" s="194">
        <v>7.317073170731736E-2</v>
      </c>
      <c r="V54" s="194">
        <v>7.317073170731736E-2</v>
      </c>
      <c r="W54" s="194">
        <v>7.317073170731736E-2</v>
      </c>
      <c r="X54" s="194">
        <v>7.317073170731736E-2</v>
      </c>
      <c r="Y54" s="194">
        <v>7.317073170731736E-2</v>
      </c>
      <c r="Z54" s="194">
        <v>7.317073170731736E-2</v>
      </c>
      <c r="AA54" s="194">
        <v>7.317073170731736E-2</v>
      </c>
      <c r="AB54" s="194">
        <v>7.317073170731736E-2</v>
      </c>
      <c r="AC54" s="194">
        <v>7.317073170731736E-2</v>
      </c>
      <c r="AD54" s="194">
        <v>7.317073170731736E-2</v>
      </c>
      <c r="AE54" s="194">
        <v>7.317073170731736E-2</v>
      </c>
      <c r="AF54" s="194">
        <v>7.317073170731736E-2</v>
      </c>
      <c r="AG54" s="194">
        <v>7.317073170731736E-2</v>
      </c>
      <c r="AH54" s="194">
        <v>7.317073170731736E-2</v>
      </c>
      <c r="AI54" s="194">
        <v>7.317073170731736E-2</v>
      </c>
      <c r="AJ54" s="194">
        <v>7.317073170731736E-2</v>
      </c>
      <c r="AK54" s="194">
        <v>7.317073170731736E-2</v>
      </c>
      <c r="AL54" s="194">
        <v>7.317073170731736E-2</v>
      </c>
      <c r="AM54" s="194">
        <v>7.317073170731736E-2</v>
      </c>
      <c r="AN54" s="194">
        <v>7.317073170731736E-2</v>
      </c>
      <c r="AO54" s="194">
        <v>7.317073170731736E-2</v>
      </c>
      <c r="AP54" s="194">
        <v>7.317073170731736E-2</v>
      </c>
    </row>
    <row r="55" spans="8:42" ht="14.25" customHeight="1" x14ac:dyDescent="0.6">
      <c r="H55" s="461"/>
      <c r="J55" s="388"/>
      <c r="K55" s="192" t="s">
        <v>968</v>
      </c>
      <c r="L55" s="192" t="s">
        <v>961</v>
      </c>
      <c r="M55" s="193">
        <v>0.47683494198086401</v>
      </c>
      <c r="N55" s="193">
        <v>0.429620956624159</v>
      </c>
      <c r="O55" s="193">
        <v>0.41202840114628098</v>
      </c>
      <c r="P55" s="193">
        <v>0.37981635956828103</v>
      </c>
      <c r="Q55" s="193">
        <v>0.37217056793804298</v>
      </c>
      <c r="R55" s="193">
        <v>0.36428922852918399</v>
      </c>
      <c r="S55" s="193">
        <v>0.35616128608976699</v>
      </c>
      <c r="T55" s="193">
        <v>0.34777498254617301</v>
      </c>
      <c r="U55" s="193">
        <v>0.33911780024946597</v>
      </c>
      <c r="V55" s="193">
        <v>0.330176399633897</v>
      </c>
      <c r="W55" s="193">
        <v>0.326814253286979</v>
      </c>
      <c r="X55" s="193">
        <v>0.32339845226421199</v>
      </c>
      <c r="Y55" s="193">
        <v>0.31992770186593</v>
      </c>
      <c r="Z55" s="193">
        <v>0.316400665399515</v>
      </c>
      <c r="AA55" s="193">
        <v>0.31281596246295701</v>
      </c>
      <c r="AB55" s="193">
        <v>0.30917216714345902</v>
      </c>
      <c r="AC55" s="193">
        <v>0.30546780612640501</v>
      </c>
      <c r="AD55" s="193">
        <v>0.30170135670889903</v>
      </c>
      <c r="AE55" s="193">
        <v>0.29787124471308002</v>
      </c>
      <c r="AF55" s="193">
        <v>0.29397584229242901</v>
      </c>
      <c r="AG55" s="193">
        <v>0.29001346562420999</v>
      </c>
      <c r="AH55" s="193">
        <v>0.28598237248380698</v>
      </c>
      <c r="AI55" s="193">
        <v>0.28188075968966197</v>
      </c>
      <c r="AJ55" s="193">
        <v>0.38273669933452398</v>
      </c>
      <c r="AK55" s="193">
        <v>0.48555780993221498</v>
      </c>
      <c r="AL55" s="193">
        <v>0.715332757014711</v>
      </c>
      <c r="AM55" s="193">
        <v>0.71533339957429398</v>
      </c>
      <c r="AN55" s="193">
        <v>0.71533405388887095</v>
      </c>
      <c r="AO55" s="193">
        <v>0.71533472028398803</v>
      </c>
      <c r="AP55" s="193">
        <v>0.71533539909732502</v>
      </c>
    </row>
    <row r="56" spans="8:42" ht="14.25" customHeight="1" x14ac:dyDescent="0.6">
      <c r="H56" s="461"/>
      <c r="J56" s="388"/>
      <c r="K56" s="192" t="s">
        <v>968</v>
      </c>
      <c r="L56" s="192" t="s">
        <v>962</v>
      </c>
      <c r="M56" s="193">
        <v>0.47683494198086401</v>
      </c>
      <c r="N56" s="193">
        <v>0.429620956624159</v>
      </c>
      <c r="O56" s="193">
        <v>0.41202840114628098</v>
      </c>
      <c r="P56" s="193">
        <v>0.37981635956828103</v>
      </c>
      <c r="Q56" s="193">
        <v>0.37217056793804298</v>
      </c>
      <c r="R56" s="193">
        <v>0.36428922852918399</v>
      </c>
      <c r="S56" s="193">
        <v>0.35616128608976699</v>
      </c>
      <c r="T56" s="193">
        <v>0.34777498254617301</v>
      </c>
      <c r="U56" s="193">
        <v>0.33911780024946597</v>
      </c>
      <c r="V56" s="193">
        <v>0.330176399633897</v>
      </c>
      <c r="W56" s="193">
        <v>0.326814253286979</v>
      </c>
      <c r="X56" s="193">
        <v>0.32339845226421199</v>
      </c>
      <c r="Y56" s="193">
        <v>0.31992770186593</v>
      </c>
      <c r="Z56" s="193">
        <v>0.316400665399515</v>
      </c>
      <c r="AA56" s="193">
        <v>0.31281596246295701</v>
      </c>
      <c r="AB56" s="193">
        <v>0.30917216714345902</v>
      </c>
      <c r="AC56" s="193">
        <v>0.30546780612640501</v>
      </c>
      <c r="AD56" s="193">
        <v>0.30170135670889903</v>
      </c>
      <c r="AE56" s="193">
        <v>0.29787124471308002</v>
      </c>
      <c r="AF56" s="193">
        <v>0.29397584229242901</v>
      </c>
      <c r="AG56" s="193">
        <v>0.29001346562420999</v>
      </c>
      <c r="AH56" s="193">
        <v>0.28598237248380698</v>
      </c>
      <c r="AI56" s="193">
        <v>0.28188075968966197</v>
      </c>
      <c r="AJ56" s="193">
        <v>0.38273669933452398</v>
      </c>
      <c r="AK56" s="193">
        <v>0.48555780993221498</v>
      </c>
      <c r="AL56" s="193">
        <v>0.715332757014711</v>
      </c>
      <c r="AM56" s="193">
        <v>0.71533339957429398</v>
      </c>
      <c r="AN56" s="193">
        <v>0.71533405388887095</v>
      </c>
      <c r="AO56" s="193">
        <v>0.71533472028398803</v>
      </c>
      <c r="AP56" s="193">
        <v>0.71533539909732502</v>
      </c>
    </row>
    <row r="57" spans="8:42" ht="14.25" customHeight="1" x14ac:dyDescent="0.6">
      <c r="H57" s="461"/>
      <c r="J57" s="388"/>
      <c r="K57" s="192" t="s">
        <v>968</v>
      </c>
      <c r="L57" s="192" t="s">
        <v>963</v>
      </c>
      <c r="M57" s="193">
        <v>0.47683494198086401</v>
      </c>
      <c r="N57" s="193">
        <v>0.429620956624159</v>
      </c>
      <c r="O57" s="193">
        <v>0.41202840114628098</v>
      </c>
      <c r="P57" s="193">
        <v>0.37981635956828103</v>
      </c>
      <c r="Q57" s="193">
        <v>0.37217056793804298</v>
      </c>
      <c r="R57" s="193">
        <v>0.36428922852918399</v>
      </c>
      <c r="S57" s="193">
        <v>0.35616128608976699</v>
      </c>
      <c r="T57" s="193">
        <v>0.34777498254617301</v>
      </c>
      <c r="U57" s="193">
        <v>0.33911780024946597</v>
      </c>
      <c r="V57" s="193">
        <v>0.330176399633897</v>
      </c>
      <c r="W57" s="193">
        <v>0.326814253286979</v>
      </c>
      <c r="X57" s="193">
        <v>0.32339845226421199</v>
      </c>
      <c r="Y57" s="193">
        <v>0.31992770186593</v>
      </c>
      <c r="Z57" s="193">
        <v>0.316400665399515</v>
      </c>
      <c r="AA57" s="193">
        <v>0.31281596246295701</v>
      </c>
      <c r="AB57" s="193">
        <v>0.30917216714345902</v>
      </c>
      <c r="AC57" s="193">
        <v>0.30546780612640501</v>
      </c>
      <c r="AD57" s="193">
        <v>0.30170135670889903</v>
      </c>
      <c r="AE57" s="193">
        <v>0.29787124471308002</v>
      </c>
      <c r="AF57" s="193">
        <v>0.29397584229242901</v>
      </c>
      <c r="AG57" s="193">
        <v>0.29001346562420999</v>
      </c>
      <c r="AH57" s="193">
        <v>0.28598237248380698</v>
      </c>
      <c r="AI57" s="193">
        <v>0.28188075968966197</v>
      </c>
      <c r="AJ57" s="193">
        <v>0.38273669933452398</v>
      </c>
      <c r="AK57" s="193">
        <v>0.48555780993221498</v>
      </c>
      <c r="AL57" s="193">
        <v>0.715332757014711</v>
      </c>
      <c r="AM57" s="193">
        <v>0.71533339957429398</v>
      </c>
      <c r="AN57" s="193">
        <v>0.71533405388887095</v>
      </c>
      <c r="AO57" s="193">
        <v>0.71533472028398803</v>
      </c>
      <c r="AP57" s="193">
        <v>0.71533539909732502</v>
      </c>
    </row>
    <row r="58" spans="8:42" ht="14.25" customHeight="1" x14ac:dyDescent="0.6">
      <c r="H58" s="461"/>
      <c r="J58" s="388"/>
      <c r="K58" s="192" t="s">
        <v>969</v>
      </c>
      <c r="L58" s="192" t="s">
        <v>959</v>
      </c>
      <c r="M58" s="193">
        <v>0.25739999999999996</v>
      </c>
      <c r="N58" s="193">
        <v>0.25739999999999996</v>
      </c>
      <c r="O58" s="193">
        <v>0.25739999999999996</v>
      </c>
      <c r="P58" s="193">
        <v>0.25739999999999996</v>
      </c>
      <c r="Q58" s="193">
        <v>0.25739999999999996</v>
      </c>
      <c r="R58" s="193">
        <v>0.25739999999999996</v>
      </c>
      <c r="S58" s="193">
        <v>0.25739999999999996</v>
      </c>
      <c r="T58" s="193">
        <v>0.25739999999999996</v>
      </c>
      <c r="U58" s="193">
        <v>0.25739999999999996</v>
      </c>
      <c r="V58" s="193">
        <v>0.25739999999999996</v>
      </c>
      <c r="W58" s="193">
        <v>0.25739999999999996</v>
      </c>
      <c r="X58" s="193">
        <v>0.25739999999999996</v>
      </c>
      <c r="Y58" s="193">
        <v>0.25739999999999996</v>
      </c>
      <c r="Z58" s="193">
        <v>0.25739999999999996</v>
      </c>
      <c r="AA58" s="193">
        <v>0.25739999999999996</v>
      </c>
      <c r="AB58" s="193">
        <v>0.25739999999999996</v>
      </c>
      <c r="AC58" s="193">
        <v>0.25739999999999996</v>
      </c>
      <c r="AD58" s="193">
        <v>0.25739999999999996</v>
      </c>
      <c r="AE58" s="193">
        <v>0.25739999999999996</v>
      </c>
      <c r="AF58" s="193">
        <v>0.25739999999999996</v>
      </c>
      <c r="AG58" s="193">
        <v>0.25739999999999996</v>
      </c>
      <c r="AH58" s="193">
        <v>0.25739999999999996</v>
      </c>
      <c r="AI58" s="193">
        <v>0.25739999999999996</v>
      </c>
      <c r="AJ58" s="193">
        <v>0.25739999999999996</v>
      </c>
      <c r="AK58" s="193">
        <v>0.25739999999999996</v>
      </c>
      <c r="AL58" s="193">
        <v>0.25739999999999996</v>
      </c>
      <c r="AM58" s="193">
        <v>0.25739999999999996</v>
      </c>
      <c r="AN58" s="193">
        <v>0.25739999999999996</v>
      </c>
      <c r="AO58" s="193">
        <v>0.25739999999999996</v>
      </c>
      <c r="AP58" s="193">
        <v>0.25739999999999996</v>
      </c>
    </row>
    <row r="59" spans="8:42" ht="14.25" customHeight="1" x14ac:dyDescent="0.6">
      <c r="H59" s="461"/>
      <c r="J59" s="388"/>
      <c r="K59" s="192" t="s">
        <v>970</v>
      </c>
      <c r="L59" s="192" t="s">
        <v>961</v>
      </c>
      <c r="M59" s="195">
        <v>7.7103339755962882E-2</v>
      </c>
      <c r="N59" s="195">
        <v>7.9370460904821138E-2</v>
      </c>
      <c r="O59" s="195">
        <v>8.0215220233757892E-2</v>
      </c>
      <c r="P59" s="195">
        <v>8.176197804625028E-2</v>
      </c>
      <c r="Q59" s="195">
        <v>8.2129113668751058E-2</v>
      </c>
      <c r="R59" s="195">
        <v>8.2507559824485655E-2</v>
      </c>
      <c r="S59" s="195">
        <v>8.2897847364541574E-2</v>
      </c>
      <c r="T59" s="195">
        <v>8.3300540888097865E-2</v>
      </c>
      <c r="U59" s="195">
        <v>8.3716241467621161E-2</v>
      </c>
      <c r="V59" s="195">
        <v>8.4145589642379531E-2</v>
      </c>
      <c r="W59" s="195">
        <v>8.4307033185665847E-2</v>
      </c>
      <c r="X59" s="195">
        <v>8.4471053119177075E-2</v>
      </c>
      <c r="Y59" s="195">
        <v>8.463771161180178E-2</v>
      </c>
      <c r="Z59" s="195">
        <v>8.4807072848846088E-2</v>
      </c>
      <c r="AA59" s="195">
        <v>8.4979203114453741E-2</v>
      </c>
      <c r="AB59" s="195">
        <v>8.5154170878105381E-2</v>
      </c>
      <c r="AC59" s="195">
        <v>8.5332046885422286E-2</v>
      </c>
      <c r="AD59" s="195">
        <v>8.5512904253552083E-2</v>
      </c>
      <c r="AE59" s="195">
        <v>8.5696818571367323E-2</v>
      </c>
      <c r="AF59" s="195">
        <v>8.5883868004802147E-2</v>
      </c>
      <c r="AG59" s="195">
        <v>8.6074133407656697E-2</v>
      </c>
      <c r="AH59" s="195">
        <v>8.6267698438072554E-2</v>
      </c>
      <c r="AI59" s="195">
        <v>8.6464649681221806E-2</v>
      </c>
      <c r="AJ59" s="195">
        <v>8.1621749171354827E-2</v>
      </c>
      <c r="AK59" s="195">
        <v>7.6684485082674905E-2</v>
      </c>
      <c r="AL59" s="195">
        <v>6.5651151673667613E-2</v>
      </c>
      <c r="AM59" s="195">
        <v>6.5651120819241557E-2</v>
      </c>
      <c r="AN59" s="195">
        <v>6.565108940036421E-2</v>
      </c>
      <c r="AO59" s="195">
        <v>6.5651057401403465E-2</v>
      </c>
      <c r="AP59" s="195">
        <v>6.5651024806144653E-2</v>
      </c>
    </row>
    <row r="60" spans="8:42" ht="14.25" customHeight="1" x14ac:dyDescent="0.6">
      <c r="H60" s="461"/>
      <c r="J60" s="388"/>
      <c r="K60" s="192" t="s">
        <v>970</v>
      </c>
      <c r="L60" s="192" t="s">
        <v>962</v>
      </c>
      <c r="M60" s="195">
        <v>7.7103339755962882E-2</v>
      </c>
      <c r="N60" s="195">
        <v>7.9370460904821138E-2</v>
      </c>
      <c r="O60" s="195">
        <v>8.0215220233757892E-2</v>
      </c>
      <c r="P60" s="195">
        <v>8.176197804625028E-2</v>
      </c>
      <c r="Q60" s="195">
        <v>8.2129113668751058E-2</v>
      </c>
      <c r="R60" s="195">
        <v>8.2507559824485655E-2</v>
      </c>
      <c r="S60" s="195">
        <v>8.2897847364541574E-2</v>
      </c>
      <c r="T60" s="195">
        <v>8.3300540888097865E-2</v>
      </c>
      <c r="U60" s="195">
        <v>8.3716241467621161E-2</v>
      </c>
      <c r="V60" s="195">
        <v>8.4145589642379531E-2</v>
      </c>
      <c r="W60" s="195">
        <v>8.4307033185665847E-2</v>
      </c>
      <c r="X60" s="195">
        <v>8.4471053119177075E-2</v>
      </c>
      <c r="Y60" s="195">
        <v>8.463771161180178E-2</v>
      </c>
      <c r="Z60" s="195">
        <v>8.4807072848846088E-2</v>
      </c>
      <c r="AA60" s="195">
        <v>8.4979203114453741E-2</v>
      </c>
      <c r="AB60" s="195">
        <v>8.5154170878105381E-2</v>
      </c>
      <c r="AC60" s="195">
        <v>8.5332046885422286E-2</v>
      </c>
      <c r="AD60" s="195">
        <v>8.5512904253552083E-2</v>
      </c>
      <c r="AE60" s="195">
        <v>8.5696818571367323E-2</v>
      </c>
      <c r="AF60" s="195">
        <v>8.5883868004802147E-2</v>
      </c>
      <c r="AG60" s="195">
        <v>8.6074133407656697E-2</v>
      </c>
      <c r="AH60" s="195">
        <v>8.6267698438072554E-2</v>
      </c>
      <c r="AI60" s="195">
        <v>8.6464649681221806E-2</v>
      </c>
      <c r="AJ60" s="195">
        <v>8.1621749171354827E-2</v>
      </c>
      <c r="AK60" s="195">
        <v>7.6684485082674905E-2</v>
      </c>
      <c r="AL60" s="195">
        <v>6.5651151673667613E-2</v>
      </c>
      <c r="AM60" s="195">
        <v>6.5651120819241557E-2</v>
      </c>
      <c r="AN60" s="195">
        <v>6.565108940036421E-2</v>
      </c>
      <c r="AO60" s="195">
        <v>6.5651057401403465E-2</v>
      </c>
      <c r="AP60" s="195">
        <v>6.5651024806144653E-2</v>
      </c>
    </row>
    <row r="61" spans="8:42" ht="14.25" customHeight="1" x14ac:dyDescent="0.6">
      <c r="H61" s="461"/>
      <c r="J61" s="388"/>
      <c r="K61" s="192" t="s">
        <v>970</v>
      </c>
      <c r="L61" s="192" t="s">
        <v>963</v>
      </c>
      <c r="M61" s="195">
        <v>7.7103339755962882E-2</v>
      </c>
      <c r="N61" s="195">
        <v>7.9370460904821138E-2</v>
      </c>
      <c r="O61" s="195">
        <v>8.0215220233757892E-2</v>
      </c>
      <c r="P61" s="195">
        <v>8.176197804625028E-2</v>
      </c>
      <c r="Q61" s="195">
        <v>8.2129113668751058E-2</v>
      </c>
      <c r="R61" s="195">
        <v>8.2507559824485655E-2</v>
      </c>
      <c r="S61" s="195">
        <v>8.2897847364541574E-2</v>
      </c>
      <c r="T61" s="195">
        <v>8.3300540888097865E-2</v>
      </c>
      <c r="U61" s="195">
        <v>8.3716241467621161E-2</v>
      </c>
      <c r="V61" s="195">
        <v>8.4145589642379531E-2</v>
      </c>
      <c r="W61" s="195">
        <v>8.4307033185665847E-2</v>
      </c>
      <c r="X61" s="195">
        <v>8.4471053119177075E-2</v>
      </c>
      <c r="Y61" s="195">
        <v>8.463771161180178E-2</v>
      </c>
      <c r="Z61" s="195">
        <v>8.4807072848846088E-2</v>
      </c>
      <c r="AA61" s="195">
        <v>8.4979203114453741E-2</v>
      </c>
      <c r="AB61" s="195">
        <v>8.5154170878105381E-2</v>
      </c>
      <c r="AC61" s="195">
        <v>8.5332046885422286E-2</v>
      </c>
      <c r="AD61" s="195">
        <v>8.5512904253552083E-2</v>
      </c>
      <c r="AE61" s="195">
        <v>8.5696818571367323E-2</v>
      </c>
      <c r="AF61" s="195">
        <v>8.5883868004802147E-2</v>
      </c>
      <c r="AG61" s="195">
        <v>8.6074133407656697E-2</v>
      </c>
      <c r="AH61" s="195">
        <v>8.6267698438072554E-2</v>
      </c>
      <c r="AI61" s="195">
        <v>8.6464649681221806E-2</v>
      </c>
      <c r="AJ61" s="195">
        <v>8.1621749171354827E-2</v>
      </c>
      <c r="AK61" s="195">
        <v>7.6684485082674905E-2</v>
      </c>
      <c r="AL61" s="195">
        <v>6.5651151673667613E-2</v>
      </c>
      <c r="AM61" s="195">
        <v>6.5651120819241557E-2</v>
      </c>
      <c r="AN61" s="195">
        <v>6.565108940036421E-2</v>
      </c>
      <c r="AO61" s="195">
        <v>6.5651057401403465E-2</v>
      </c>
      <c r="AP61" s="195">
        <v>6.5651024806144653E-2</v>
      </c>
    </row>
    <row r="62" spans="8:42" ht="14.25" customHeight="1" x14ac:dyDescent="0.75">
      <c r="H62" s="461"/>
      <c r="J62" s="388"/>
      <c r="K62" s="192" t="s">
        <v>971</v>
      </c>
      <c r="L62" s="192" t="s">
        <v>961</v>
      </c>
      <c r="M62" s="194">
        <v>4.786782737227635E-2</v>
      </c>
      <c r="N62" s="194">
        <v>5.0789000102045678E-2</v>
      </c>
      <c r="O62" s="194">
        <v>5.3560148477282521E-2</v>
      </c>
      <c r="P62" s="194">
        <v>5.5377539557317279E-2</v>
      </c>
      <c r="Q62" s="194">
        <v>5.5735720652440035E-2</v>
      </c>
      <c r="R62" s="194">
        <v>5.6104936414132389E-2</v>
      </c>
      <c r="S62" s="194">
        <v>5.6485704745894427E-2</v>
      </c>
      <c r="T62" s="194">
        <v>5.6878576476192988E-2</v>
      </c>
      <c r="U62" s="194">
        <v>5.7284138017191344E-2</v>
      </c>
      <c r="V62" s="194">
        <v>5.7703014285248377E-2</v>
      </c>
      <c r="W62" s="194">
        <v>5.786052018113752E-2</v>
      </c>
      <c r="X62" s="194">
        <v>5.8020539628465428E-2</v>
      </c>
      <c r="Y62" s="194">
        <v>5.818313327980662E-2</v>
      </c>
      <c r="Z62" s="194">
        <v>5.8348363754971988E-2</v>
      </c>
      <c r="AA62" s="194">
        <v>5.8516295721418476E-2</v>
      </c>
      <c r="AB62" s="194">
        <v>5.8686995978639578E-2</v>
      </c>
      <c r="AC62" s="194">
        <v>5.886053354675358E-2</v>
      </c>
      <c r="AD62" s="194">
        <v>5.9036979759563124E-2</v>
      </c>
      <c r="AE62" s="194">
        <v>5.921640836230968E-2</v>
      </c>
      <c r="AF62" s="194">
        <v>5.9398895614441338E-2</v>
      </c>
      <c r="AG62" s="194">
        <v>5.9584520397713892E-2</v>
      </c>
      <c r="AH62" s="194">
        <v>5.977336432982705E-2</v>
      </c>
      <c r="AI62" s="194">
        <v>5.9965511884118916E-2</v>
      </c>
      <c r="AJ62" s="194">
        <v>5.5240730898882928E-2</v>
      </c>
      <c r="AK62" s="194">
        <v>5.0423887885536534E-2</v>
      </c>
      <c r="AL62" s="194">
        <v>3.9659660169431898E-2</v>
      </c>
      <c r="AM62" s="194">
        <v>3.9659630067552909E-2</v>
      </c>
      <c r="AN62" s="194">
        <v>3.9659599414989533E-2</v>
      </c>
      <c r="AO62" s="194">
        <v>3.9659568196491302E-2</v>
      </c>
      <c r="AP62" s="194">
        <v>3.9659536396238648E-2</v>
      </c>
    </row>
    <row r="63" spans="8:42" ht="14.25" customHeight="1" x14ac:dyDescent="0.75">
      <c r="H63" s="461"/>
      <c r="J63" s="388"/>
      <c r="K63" s="192" t="s">
        <v>971</v>
      </c>
      <c r="L63" s="192" t="s">
        <v>962</v>
      </c>
      <c r="M63" s="194">
        <v>4.786782737227635E-2</v>
      </c>
      <c r="N63" s="194">
        <v>5.0789000102045678E-2</v>
      </c>
      <c r="O63" s="194">
        <v>5.3560148477282521E-2</v>
      </c>
      <c r="P63" s="194">
        <v>5.5377539557317279E-2</v>
      </c>
      <c r="Q63" s="194">
        <v>5.5735720652440035E-2</v>
      </c>
      <c r="R63" s="194">
        <v>5.6104936414132389E-2</v>
      </c>
      <c r="S63" s="194">
        <v>5.6485704745894427E-2</v>
      </c>
      <c r="T63" s="194">
        <v>5.6878576476192988E-2</v>
      </c>
      <c r="U63" s="194">
        <v>5.7284138017191344E-2</v>
      </c>
      <c r="V63" s="194">
        <v>5.7703014285248377E-2</v>
      </c>
      <c r="W63" s="194">
        <v>5.786052018113752E-2</v>
      </c>
      <c r="X63" s="194">
        <v>5.8020539628465428E-2</v>
      </c>
      <c r="Y63" s="194">
        <v>5.818313327980662E-2</v>
      </c>
      <c r="Z63" s="194">
        <v>5.8348363754971988E-2</v>
      </c>
      <c r="AA63" s="194">
        <v>5.8516295721418476E-2</v>
      </c>
      <c r="AB63" s="194">
        <v>5.8686995978639578E-2</v>
      </c>
      <c r="AC63" s="194">
        <v>5.886053354675358E-2</v>
      </c>
      <c r="AD63" s="194">
        <v>5.9036979759563124E-2</v>
      </c>
      <c r="AE63" s="194">
        <v>5.921640836230968E-2</v>
      </c>
      <c r="AF63" s="194">
        <v>5.9398895614441338E-2</v>
      </c>
      <c r="AG63" s="194">
        <v>5.9584520397713892E-2</v>
      </c>
      <c r="AH63" s="194">
        <v>5.977336432982705E-2</v>
      </c>
      <c r="AI63" s="194">
        <v>5.9965511884118916E-2</v>
      </c>
      <c r="AJ63" s="194">
        <v>5.5240730898882928E-2</v>
      </c>
      <c r="AK63" s="194">
        <v>5.0423887885536534E-2</v>
      </c>
      <c r="AL63" s="194">
        <v>3.9659660169431898E-2</v>
      </c>
      <c r="AM63" s="194">
        <v>3.9659630067552909E-2</v>
      </c>
      <c r="AN63" s="194">
        <v>3.9659599414989533E-2</v>
      </c>
      <c r="AO63" s="194">
        <v>3.9659568196491302E-2</v>
      </c>
      <c r="AP63" s="194">
        <v>3.9659536396238648E-2</v>
      </c>
    </row>
    <row r="64" spans="8:42" ht="14.25" customHeight="1" x14ac:dyDescent="0.75">
      <c r="H64" s="461"/>
      <c r="J64" s="388"/>
      <c r="K64" s="192" t="s">
        <v>971</v>
      </c>
      <c r="L64" s="192" t="s">
        <v>963</v>
      </c>
      <c r="M64" s="194">
        <v>4.786782737227635E-2</v>
      </c>
      <c r="N64" s="194">
        <v>5.0789000102045678E-2</v>
      </c>
      <c r="O64" s="194">
        <v>5.3560148477282521E-2</v>
      </c>
      <c r="P64" s="194">
        <v>5.5377539557317279E-2</v>
      </c>
      <c r="Q64" s="194">
        <v>5.5735720652440035E-2</v>
      </c>
      <c r="R64" s="194">
        <v>5.6104936414132389E-2</v>
      </c>
      <c r="S64" s="194">
        <v>5.6485704745894427E-2</v>
      </c>
      <c r="T64" s="194">
        <v>5.6878576476192988E-2</v>
      </c>
      <c r="U64" s="194">
        <v>5.7284138017191344E-2</v>
      </c>
      <c r="V64" s="194">
        <v>5.7703014285248377E-2</v>
      </c>
      <c r="W64" s="194">
        <v>5.786052018113752E-2</v>
      </c>
      <c r="X64" s="194">
        <v>5.8020539628465428E-2</v>
      </c>
      <c r="Y64" s="194">
        <v>5.818313327980662E-2</v>
      </c>
      <c r="Z64" s="194">
        <v>5.8348363754971988E-2</v>
      </c>
      <c r="AA64" s="194">
        <v>5.8516295721418476E-2</v>
      </c>
      <c r="AB64" s="194">
        <v>5.8686995978639578E-2</v>
      </c>
      <c r="AC64" s="194">
        <v>5.886053354675358E-2</v>
      </c>
      <c r="AD64" s="194">
        <v>5.9036979759563124E-2</v>
      </c>
      <c r="AE64" s="194">
        <v>5.921640836230968E-2</v>
      </c>
      <c r="AF64" s="194">
        <v>5.9398895614441338E-2</v>
      </c>
      <c r="AG64" s="194">
        <v>5.9584520397713892E-2</v>
      </c>
      <c r="AH64" s="194">
        <v>5.977336432982705E-2</v>
      </c>
      <c r="AI64" s="194">
        <v>5.9965511884118916E-2</v>
      </c>
      <c r="AJ64" s="194">
        <v>5.5240730898882928E-2</v>
      </c>
      <c r="AK64" s="194">
        <v>5.0423887885536534E-2</v>
      </c>
      <c r="AL64" s="194">
        <v>3.9659660169431898E-2</v>
      </c>
      <c r="AM64" s="194">
        <v>3.9659630067552909E-2</v>
      </c>
      <c r="AN64" s="194">
        <v>3.9659599414989533E-2</v>
      </c>
      <c r="AO64" s="194">
        <v>3.9659568196491302E-2</v>
      </c>
      <c r="AP64" s="194">
        <v>3.9659536396238648E-2</v>
      </c>
    </row>
    <row r="65" spans="4:44" ht="14.25" customHeight="1" x14ac:dyDescent="0.6">
      <c r="H65" s="461"/>
      <c r="J65" s="388"/>
      <c r="K65" s="196" t="s">
        <v>972</v>
      </c>
      <c r="L65" s="192" t="s">
        <v>961</v>
      </c>
      <c r="M65" s="195">
        <v>9.9666622867023949E-2</v>
      </c>
      <c r="N65" s="195">
        <v>0.10137551898509552</v>
      </c>
      <c r="O65" s="195">
        <v>0.10201538837826606</v>
      </c>
      <c r="P65" s="195">
        <v>0.10319132488682294</v>
      </c>
      <c r="Q65" s="195">
        <v>0.10347126091245659</v>
      </c>
      <c r="R65" s="195">
        <v>0.10376014776194453</v>
      </c>
      <c r="S65" s="195">
        <v>0.10405842019306409</v>
      </c>
      <c r="T65" s="195">
        <v>0.10436654148907429</v>
      </c>
      <c r="U65" s="195">
        <v>0.10468500582989039</v>
      </c>
      <c r="V65" s="195">
        <v>0.10501434090300255</v>
      </c>
      <c r="W65" s="195">
        <v>0.10513828646344457</v>
      </c>
      <c r="X65" s="195">
        <v>0.10526427087547163</v>
      </c>
      <c r="Y65" s="195">
        <v>0.10539234474479592</v>
      </c>
      <c r="Z65" s="195">
        <v>0.10552256036212478</v>
      </c>
      <c r="AA65" s="195">
        <v>0.10565497177373179</v>
      </c>
      <c r="AB65" s="195">
        <v>0.10578963485559983</v>
      </c>
      <c r="AC65" s="195">
        <v>0.10592660739133973</v>
      </c>
      <c r="AD65" s="195">
        <v>0.10606594915412948</v>
      </c>
      <c r="AE65" s="195">
        <v>0.10620772199288482</v>
      </c>
      <c r="AF65" s="195">
        <v>0.10635198992295095</v>
      </c>
      <c r="AG65" s="195">
        <v>0.10649881922160633</v>
      </c>
      <c r="AH65" s="195">
        <v>0.10664827852857925</v>
      </c>
      <c r="AI65" s="195">
        <v>0.10680043895204151</v>
      </c>
      <c r="AJ65" s="195">
        <v>0.10308448478077648</v>
      </c>
      <c r="AK65" s="195">
        <v>9.9352243760439982E-2</v>
      </c>
      <c r="AL65" s="195">
        <v>9.1226359499820886E-2</v>
      </c>
      <c r="AM65" s="195">
        <v>9.1226337204929064E-2</v>
      </c>
      <c r="AN65" s="195">
        <v>9.12263145021769E-2</v>
      </c>
      <c r="AO65" s="195">
        <v>9.1226291380268665E-2</v>
      </c>
      <c r="AP65" s="195">
        <v>9.1226267827488411E-2</v>
      </c>
    </row>
    <row r="66" spans="4:44" ht="14.25" customHeight="1" x14ac:dyDescent="0.6">
      <c r="H66" s="461"/>
      <c r="J66" s="388"/>
      <c r="K66" s="196" t="s">
        <v>972</v>
      </c>
      <c r="L66" s="192" t="s">
        <v>962</v>
      </c>
      <c r="M66" s="195">
        <v>9.9666622867023949E-2</v>
      </c>
      <c r="N66" s="195">
        <v>0.10137551898509552</v>
      </c>
      <c r="O66" s="195">
        <v>0.10201538837826606</v>
      </c>
      <c r="P66" s="195">
        <v>0.10319132488682294</v>
      </c>
      <c r="Q66" s="195">
        <v>0.10347126091245659</v>
      </c>
      <c r="R66" s="195">
        <v>0.10376014776194453</v>
      </c>
      <c r="S66" s="195">
        <v>0.10405842019306409</v>
      </c>
      <c r="T66" s="195">
        <v>0.10436654148907429</v>
      </c>
      <c r="U66" s="195">
        <v>0.10468500582989039</v>
      </c>
      <c r="V66" s="195">
        <v>0.10501434090300255</v>
      </c>
      <c r="W66" s="195">
        <v>0.10513828646344457</v>
      </c>
      <c r="X66" s="195">
        <v>0.10526427087547163</v>
      </c>
      <c r="Y66" s="195">
        <v>0.10539234474479592</v>
      </c>
      <c r="Z66" s="195">
        <v>0.10552256036212478</v>
      </c>
      <c r="AA66" s="195">
        <v>0.10565497177373179</v>
      </c>
      <c r="AB66" s="195">
        <v>0.10578963485559983</v>
      </c>
      <c r="AC66" s="195">
        <v>0.10592660739133973</v>
      </c>
      <c r="AD66" s="195">
        <v>0.10606594915412948</v>
      </c>
      <c r="AE66" s="195">
        <v>0.10620772199288482</v>
      </c>
      <c r="AF66" s="195">
        <v>0.10635198992295095</v>
      </c>
      <c r="AG66" s="195">
        <v>0.10649881922160633</v>
      </c>
      <c r="AH66" s="195">
        <v>0.10664827852857925</v>
      </c>
      <c r="AI66" s="195">
        <v>0.10680043895204151</v>
      </c>
      <c r="AJ66" s="195">
        <v>0.10308448478077648</v>
      </c>
      <c r="AK66" s="195">
        <v>9.9352243760439982E-2</v>
      </c>
      <c r="AL66" s="195">
        <v>9.1226359499820886E-2</v>
      </c>
      <c r="AM66" s="195">
        <v>9.1226337204929064E-2</v>
      </c>
      <c r="AN66" s="195">
        <v>9.12263145021769E-2</v>
      </c>
      <c r="AO66" s="195">
        <v>9.1226291380268665E-2</v>
      </c>
      <c r="AP66" s="195">
        <v>9.1226267827488411E-2</v>
      </c>
    </row>
    <row r="67" spans="4:44" ht="14.25" customHeight="1" x14ac:dyDescent="0.6">
      <c r="H67" s="461"/>
      <c r="J67" s="388"/>
      <c r="K67" s="196" t="s">
        <v>972</v>
      </c>
      <c r="L67" s="192" t="s">
        <v>963</v>
      </c>
      <c r="M67" s="195">
        <v>9.9666622867023949E-2</v>
      </c>
      <c r="N67" s="195">
        <v>0.10137551898509552</v>
      </c>
      <c r="O67" s="195">
        <v>0.10201538837826606</v>
      </c>
      <c r="P67" s="195">
        <v>0.10319132488682294</v>
      </c>
      <c r="Q67" s="195">
        <v>0.10347126091245659</v>
      </c>
      <c r="R67" s="195">
        <v>0.10376014776194453</v>
      </c>
      <c r="S67" s="195">
        <v>0.10405842019306409</v>
      </c>
      <c r="T67" s="195">
        <v>0.10436654148907429</v>
      </c>
      <c r="U67" s="195">
        <v>0.10468500582989039</v>
      </c>
      <c r="V67" s="195">
        <v>0.10501434090300255</v>
      </c>
      <c r="W67" s="195">
        <v>0.10513828646344457</v>
      </c>
      <c r="X67" s="195">
        <v>0.10526427087547163</v>
      </c>
      <c r="Y67" s="195">
        <v>0.10539234474479592</v>
      </c>
      <c r="Z67" s="195">
        <v>0.10552256036212478</v>
      </c>
      <c r="AA67" s="195">
        <v>0.10565497177373179</v>
      </c>
      <c r="AB67" s="195">
        <v>0.10578963485559983</v>
      </c>
      <c r="AC67" s="195">
        <v>0.10592660739133973</v>
      </c>
      <c r="AD67" s="195">
        <v>0.10606594915412948</v>
      </c>
      <c r="AE67" s="195">
        <v>0.10620772199288482</v>
      </c>
      <c r="AF67" s="195">
        <v>0.10635198992295095</v>
      </c>
      <c r="AG67" s="195">
        <v>0.10649881922160633</v>
      </c>
      <c r="AH67" s="195">
        <v>0.10664827852857925</v>
      </c>
      <c r="AI67" s="195">
        <v>0.10680043895204151</v>
      </c>
      <c r="AJ67" s="195">
        <v>0.10308448478077648</v>
      </c>
      <c r="AK67" s="195">
        <v>9.9352243760439982E-2</v>
      </c>
      <c r="AL67" s="195">
        <v>9.1226359499820886E-2</v>
      </c>
      <c r="AM67" s="195">
        <v>9.1226337204929064E-2</v>
      </c>
      <c r="AN67" s="195">
        <v>9.12263145021769E-2</v>
      </c>
      <c r="AO67" s="195">
        <v>9.1226291380268665E-2</v>
      </c>
      <c r="AP67" s="195">
        <v>9.1226267827488411E-2</v>
      </c>
    </row>
    <row r="68" spans="4:44" ht="14.25" customHeight="1" x14ac:dyDescent="0.6">
      <c r="H68" s="461"/>
      <c r="J68" s="388"/>
      <c r="K68" s="196" t="s">
        <v>973</v>
      </c>
      <c r="L68" s="192" t="s">
        <v>961</v>
      </c>
      <c r="M68" s="195">
        <v>7.8798319112819079E-2</v>
      </c>
      <c r="N68" s="195">
        <v>8.0780279706876304E-2</v>
      </c>
      <c r="O68" s="195">
        <v>8.2682547962168632E-2</v>
      </c>
      <c r="P68" s="195">
        <v>8.3941635199934306E-2</v>
      </c>
      <c r="Q68" s="195">
        <v>8.4190850825113836E-2</v>
      </c>
      <c r="R68" s="195">
        <v>8.4448110567957882E-2</v>
      </c>
      <c r="S68" s="195">
        <v>8.4713808655274406E-2</v>
      </c>
      <c r="T68" s="195">
        <v>8.4988365400379268E-2</v>
      </c>
      <c r="U68" s="195">
        <v>8.5272229389068116E-2</v>
      </c>
      <c r="V68" s="195">
        <v>8.5565879888300847E-2</v>
      </c>
      <c r="W68" s="195">
        <v>8.5676420963396241E-2</v>
      </c>
      <c r="X68" s="195">
        <v>8.5788794619284098E-2</v>
      </c>
      <c r="Y68" s="195">
        <v>8.5903046680077227E-2</v>
      </c>
      <c r="Z68" s="195">
        <v>8.6019224506465597E-2</v>
      </c>
      <c r="AA68" s="195">
        <v>8.6137377060504575E-2</v>
      </c>
      <c r="AB68" s="195">
        <v>8.6257554973704312E-2</v>
      </c>
      <c r="AC68" s="195">
        <v>8.6379810618608097E-2</v>
      </c>
      <c r="AD68" s="195">
        <v>8.650419818408768E-2</v>
      </c>
      <c r="AE68" s="195">
        <v>8.6630773754553608E-2</v>
      </c>
      <c r="AF68" s="195">
        <v>8.6759595393347377E-2</v>
      </c>
      <c r="AG68" s="195">
        <v>8.6890723230586997E-2</v>
      </c>
      <c r="AH68" s="195">
        <v>8.7024219555657936E-2</v>
      </c>
      <c r="AI68" s="195">
        <v>8.7160148914770877E-2</v>
      </c>
      <c r="AJ68" s="195">
        <v>8.3846538858982536E-2</v>
      </c>
      <c r="AK68" s="195">
        <v>8.0531243674724265E-2</v>
      </c>
      <c r="AL68" s="195">
        <v>7.3360169025768932E-2</v>
      </c>
      <c r="AM68" s="195">
        <v>7.3360149442793413E-2</v>
      </c>
      <c r="AN68" s="195">
        <v>7.336012950156931E-2</v>
      </c>
      <c r="AO68" s="195">
        <v>7.3360109192175393E-2</v>
      </c>
      <c r="AP68" s="195">
        <v>7.3360088504320423E-2</v>
      </c>
    </row>
    <row r="69" spans="4:44" ht="14.25" customHeight="1" x14ac:dyDescent="0.6">
      <c r="H69" s="461"/>
      <c r="J69" s="151"/>
      <c r="K69" s="196" t="s">
        <v>973</v>
      </c>
      <c r="L69" s="192" t="s">
        <v>962</v>
      </c>
      <c r="M69" s="195">
        <v>7.8798319112819079E-2</v>
      </c>
      <c r="N69" s="195">
        <v>8.0780279706876304E-2</v>
      </c>
      <c r="O69" s="195">
        <v>8.2682547962168632E-2</v>
      </c>
      <c r="P69" s="195">
        <v>8.3941635199934306E-2</v>
      </c>
      <c r="Q69" s="195">
        <v>8.4190850825113836E-2</v>
      </c>
      <c r="R69" s="195">
        <v>8.4448110567957882E-2</v>
      </c>
      <c r="S69" s="195">
        <v>8.4713808655274406E-2</v>
      </c>
      <c r="T69" s="195">
        <v>8.4988365400379268E-2</v>
      </c>
      <c r="U69" s="195">
        <v>8.5272229389068116E-2</v>
      </c>
      <c r="V69" s="195">
        <v>8.5565879888300847E-2</v>
      </c>
      <c r="W69" s="195">
        <v>8.5676420963396241E-2</v>
      </c>
      <c r="X69" s="195">
        <v>8.5788794619284098E-2</v>
      </c>
      <c r="Y69" s="195">
        <v>8.5903046680077227E-2</v>
      </c>
      <c r="Z69" s="195">
        <v>8.6019224506465597E-2</v>
      </c>
      <c r="AA69" s="195">
        <v>8.6137377060504575E-2</v>
      </c>
      <c r="AB69" s="195">
        <v>8.6257554973704312E-2</v>
      </c>
      <c r="AC69" s="195">
        <v>8.6379810618608097E-2</v>
      </c>
      <c r="AD69" s="195">
        <v>8.650419818408768E-2</v>
      </c>
      <c r="AE69" s="195">
        <v>8.6630773754553608E-2</v>
      </c>
      <c r="AF69" s="195">
        <v>8.6759595393347377E-2</v>
      </c>
      <c r="AG69" s="195">
        <v>8.6890723230586997E-2</v>
      </c>
      <c r="AH69" s="195">
        <v>8.7024219555657936E-2</v>
      </c>
      <c r="AI69" s="195">
        <v>8.7160148914770877E-2</v>
      </c>
      <c r="AJ69" s="195">
        <v>8.3846538858982536E-2</v>
      </c>
      <c r="AK69" s="195">
        <v>8.0531243674724265E-2</v>
      </c>
      <c r="AL69" s="195">
        <v>7.3360169025768932E-2</v>
      </c>
      <c r="AM69" s="195">
        <v>7.3360149442793413E-2</v>
      </c>
      <c r="AN69" s="195">
        <v>7.336012950156931E-2</v>
      </c>
      <c r="AO69" s="195">
        <v>7.3360109192175393E-2</v>
      </c>
      <c r="AP69" s="195">
        <v>7.3360088504320423E-2</v>
      </c>
    </row>
    <row r="70" spans="4:44" ht="14.25" customHeight="1" x14ac:dyDescent="0.6">
      <c r="H70" s="461"/>
      <c r="J70" s="151"/>
      <c r="K70" s="196" t="s">
        <v>973</v>
      </c>
      <c r="L70" s="192" t="s">
        <v>963</v>
      </c>
      <c r="M70" s="195">
        <v>7.8798319112819079E-2</v>
      </c>
      <c r="N70" s="195">
        <v>8.0780279706876304E-2</v>
      </c>
      <c r="O70" s="195">
        <v>8.2682547962168632E-2</v>
      </c>
      <c r="P70" s="195">
        <v>8.3941635199934306E-2</v>
      </c>
      <c r="Q70" s="195">
        <v>8.4190850825113836E-2</v>
      </c>
      <c r="R70" s="195">
        <v>8.4448110567957882E-2</v>
      </c>
      <c r="S70" s="195">
        <v>8.4713808655274406E-2</v>
      </c>
      <c r="T70" s="195">
        <v>8.4988365400379268E-2</v>
      </c>
      <c r="U70" s="195">
        <v>8.5272229389068116E-2</v>
      </c>
      <c r="V70" s="195">
        <v>8.5565879888300847E-2</v>
      </c>
      <c r="W70" s="195">
        <v>8.5676420963396241E-2</v>
      </c>
      <c r="X70" s="195">
        <v>8.5788794619284098E-2</v>
      </c>
      <c r="Y70" s="195">
        <v>8.5903046680077227E-2</v>
      </c>
      <c r="Z70" s="195">
        <v>8.6019224506465597E-2</v>
      </c>
      <c r="AA70" s="195">
        <v>8.6137377060504575E-2</v>
      </c>
      <c r="AB70" s="195">
        <v>8.6257554973704312E-2</v>
      </c>
      <c r="AC70" s="195">
        <v>8.6379810618608097E-2</v>
      </c>
      <c r="AD70" s="195">
        <v>8.650419818408768E-2</v>
      </c>
      <c r="AE70" s="195">
        <v>8.6630773754553608E-2</v>
      </c>
      <c r="AF70" s="195">
        <v>8.6759595393347377E-2</v>
      </c>
      <c r="AG70" s="195">
        <v>8.6890723230586997E-2</v>
      </c>
      <c r="AH70" s="195">
        <v>8.7024219555657936E-2</v>
      </c>
      <c r="AI70" s="195">
        <v>8.7160148914770877E-2</v>
      </c>
      <c r="AJ70" s="195">
        <v>8.3846538858982536E-2</v>
      </c>
      <c r="AK70" s="195">
        <v>8.0531243674724265E-2</v>
      </c>
      <c r="AL70" s="195">
        <v>7.3360169025768932E-2</v>
      </c>
      <c r="AM70" s="195">
        <v>7.3360149442793413E-2</v>
      </c>
      <c r="AN70" s="195">
        <v>7.336012950156931E-2</v>
      </c>
      <c r="AO70" s="195">
        <v>7.3360109192175393E-2</v>
      </c>
      <c r="AP70" s="195">
        <v>7.3360088504320423E-2</v>
      </c>
    </row>
    <row r="71" spans="4:44" ht="14.25" customHeight="1" x14ac:dyDescent="0.6">
      <c r="X71" s="197"/>
    </row>
    <row r="72" spans="4:44" ht="14.25" customHeight="1" x14ac:dyDescent="0.6">
      <c r="G72" s="198"/>
      <c r="H72" s="199"/>
      <c r="I72" s="199"/>
      <c r="J72" s="199"/>
      <c r="K72" s="199"/>
      <c r="L72" s="199"/>
      <c r="M72" s="199"/>
      <c r="N72" s="199"/>
      <c r="O72" s="199"/>
      <c r="P72" s="199"/>
      <c r="Q72" s="199"/>
      <c r="R72" s="199"/>
      <c r="S72" s="199"/>
      <c r="T72" s="199"/>
      <c r="U72" s="199"/>
      <c r="V72" s="199"/>
      <c r="W72" s="199"/>
      <c r="X72" s="199"/>
      <c r="Y72" s="199"/>
      <c r="Z72" s="199"/>
      <c r="AA72" s="199"/>
      <c r="AB72" s="199"/>
      <c r="AC72" s="199"/>
      <c r="AD72" s="199"/>
      <c r="AE72" s="199"/>
      <c r="AF72" s="199"/>
      <c r="AG72" s="199"/>
      <c r="AH72" s="199"/>
      <c r="AI72" s="199"/>
      <c r="AJ72" s="199"/>
      <c r="AK72" s="199"/>
      <c r="AL72" s="199"/>
      <c r="AM72" s="199"/>
      <c r="AN72" s="199"/>
      <c r="AO72" s="199"/>
      <c r="AP72" s="199"/>
      <c r="AQ72" s="199"/>
      <c r="AR72" s="199"/>
    </row>
    <row r="73" spans="4:44" ht="14.25" customHeight="1" x14ac:dyDescent="0.6">
      <c r="D73" s="143" t="s">
        <v>891</v>
      </c>
      <c r="G73" s="381" t="s">
        <v>974</v>
      </c>
      <c r="H73" s="381"/>
      <c r="I73" s="381"/>
      <c r="J73" s="381"/>
      <c r="K73" s="381"/>
      <c r="L73" s="381"/>
      <c r="M73" s="381"/>
      <c r="N73" s="381"/>
      <c r="O73" s="381"/>
      <c r="P73" s="381"/>
      <c r="Q73" s="381"/>
      <c r="R73" s="381"/>
      <c r="S73" s="381"/>
      <c r="T73" s="381"/>
      <c r="U73" s="381"/>
      <c r="V73" s="144"/>
      <c r="W73" s="144"/>
      <c r="X73" s="144"/>
      <c r="Y73" s="144"/>
      <c r="Z73" s="200"/>
      <c r="AA73" s="200"/>
      <c r="AB73" s="200"/>
      <c r="AC73" s="200"/>
      <c r="AD73" s="200"/>
      <c r="AE73" s="200"/>
      <c r="AF73" s="200"/>
      <c r="AG73" s="200"/>
      <c r="AH73" s="200"/>
      <c r="AI73" s="200"/>
      <c r="AJ73" s="200"/>
      <c r="AK73" s="200"/>
      <c r="AL73" s="200"/>
      <c r="AM73" s="200"/>
      <c r="AN73" s="200"/>
      <c r="AO73" s="200"/>
      <c r="AP73" s="200"/>
      <c r="AQ73" s="200"/>
      <c r="AR73" s="200"/>
    </row>
    <row r="74" spans="4:44" ht="14.25" customHeight="1" x14ac:dyDescent="0.6">
      <c r="G74" s="145"/>
      <c r="M74" s="137" t="s">
        <v>975</v>
      </c>
    </row>
    <row r="75" spans="4:44" ht="14.25" customHeight="1" thickBot="1" x14ac:dyDescent="0.75">
      <c r="G75" s="145"/>
      <c r="M75" s="129">
        <v>2021</v>
      </c>
      <c r="N75" s="129">
        <v>2022</v>
      </c>
      <c r="O75" s="129">
        <v>2023</v>
      </c>
      <c r="P75" s="129">
        <v>2024</v>
      </c>
      <c r="Q75" s="129">
        <v>2025</v>
      </c>
      <c r="R75" s="129">
        <v>2026</v>
      </c>
      <c r="S75" s="129">
        <v>2027</v>
      </c>
      <c r="T75" s="129">
        <v>2028</v>
      </c>
      <c r="U75" s="129">
        <v>2029</v>
      </c>
      <c r="V75" s="129">
        <v>2030</v>
      </c>
      <c r="W75" s="129">
        <v>2031</v>
      </c>
      <c r="X75" s="129">
        <v>2032</v>
      </c>
      <c r="Y75" s="129">
        <v>2033</v>
      </c>
      <c r="Z75" s="129">
        <v>2034</v>
      </c>
      <c r="AA75" s="129">
        <v>2035</v>
      </c>
      <c r="AB75" s="129">
        <v>2036</v>
      </c>
      <c r="AC75" s="129">
        <v>2037</v>
      </c>
      <c r="AD75" s="129">
        <v>2038</v>
      </c>
      <c r="AE75" s="129">
        <v>2039</v>
      </c>
      <c r="AF75" s="129">
        <v>2040</v>
      </c>
      <c r="AG75" s="129">
        <v>2041</v>
      </c>
      <c r="AH75" s="129">
        <v>2042</v>
      </c>
      <c r="AI75" s="129">
        <v>2043</v>
      </c>
      <c r="AJ75" s="129">
        <v>2044</v>
      </c>
      <c r="AK75" s="129">
        <v>2045</v>
      </c>
      <c r="AL75" s="129">
        <v>2046</v>
      </c>
      <c r="AM75" s="129">
        <v>2047</v>
      </c>
      <c r="AN75" s="129">
        <v>2048</v>
      </c>
      <c r="AO75" s="129">
        <v>2049</v>
      </c>
      <c r="AP75" s="129">
        <v>2050</v>
      </c>
    </row>
    <row r="76" spans="4:44" ht="14.25" customHeight="1" thickTop="1" x14ac:dyDescent="0.6">
      <c r="G76" s="145"/>
      <c r="H76" s="391" t="s">
        <v>976</v>
      </c>
      <c r="J76" s="351" t="s">
        <v>977</v>
      </c>
      <c r="K76" s="201" t="s">
        <v>906</v>
      </c>
      <c r="L76" s="201" t="s">
        <v>961</v>
      </c>
      <c r="M76" s="202">
        <v>0.49814999999999998</v>
      </c>
      <c r="N76" s="202">
        <v>0.50564216049382704</v>
      </c>
      <c r="O76" s="202">
        <v>0.51317530864197503</v>
      </c>
      <c r="P76" s="202">
        <v>0.52074944444444404</v>
      </c>
      <c r="Q76" s="202">
        <v>0.52836456790123398</v>
      </c>
      <c r="R76" s="202">
        <v>0.53602067901234496</v>
      </c>
      <c r="S76" s="202">
        <v>0.54371777777777697</v>
      </c>
      <c r="T76" s="202">
        <v>0.55145586419753001</v>
      </c>
      <c r="U76" s="202">
        <v>0.55923493827160498</v>
      </c>
      <c r="V76" s="202">
        <v>0.56705499999999998</v>
      </c>
      <c r="W76" s="202">
        <v>0.56754342732240404</v>
      </c>
      <c r="X76" s="202">
        <v>0.56803199890710299</v>
      </c>
      <c r="Y76" s="202">
        <v>0.56852071475409804</v>
      </c>
      <c r="Z76" s="202">
        <v>0.56900957486338799</v>
      </c>
      <c r="AA76" s="202">
        <v>0.56949857923497205</v>
      </c>
      <c r="AB76" s="202">
        <v>0.56998772786885199</v>
      </c>
      <c r="AC76" s="202">
        <v>0.57047702076502704</v>
      </c>
      <c r="AD76" s="202">
        <v>0.57096645792349698</v>
      </c>
      <c r="AE76" s="202">
        <v>0.57145603934426203</v>
      </c>
      <c r="AF76" s="202">
        <v>0.57194576502732197</v>
      </c>
      <c r="AG76" s="202">
        <v>0.57243563497267702</v>
      </c>
      <c r="AH76" s="202">
        <v>0.57292564918032696</v>
      </c>
      <c r="AI76" s="202">
        <v>0.573415807650273</v>
      </c>
      <c r="AJ76" s="202">
        <v>0.57390611038251305</v>
      </c>
      <c r="AK76" s="202">
        <v>0.57439655737704898</v>
      </c>
      <c r="AL76" s="202">
        <v>0.57488714863387902</v>
      </c>
      <c r="AM76" s="202">
        <v>0.57537788415300495</v>
      </c>
      <c r="AN76" s="202">
        <v>0.57586876393442599</v>
      </c>
      <c r="AO76" s="202">
        <v>0.57635978797814202</v>
      </c>
      <c r="AP76" s="202">
        <v>0.57685095628415295</v>
      </c>
    </row>
    <row r="77" spans="4:44" ht="14.25" customHeight="1" x14ac:dyDescent="0.6">
      <c r="G77" s="145"/>
      <c r="H77" s="391"/>
      <c r="J77" s="352"/>
      <c r="K77" s="142" t="s">
        <v>906</v>
      </c>
      <c r="L77" s="192" t="s">
        <v>962</v>
      </c>
      <c r="M77" s="186">
        <v>0.49814999999999998</v>
      </c>
      <c r="N77" s="186">
        <v>0.50197666666666596</v>
      </c>
      <c r="O77" s="186">
        <v>0.50580333333333305</v>
      </c>
      <c r="P77" s="186">
        <v>0.50963000000000003</v>
      </c>
      <c r="Q77" s="186">
        <v>0.51345666666666601</v>
      </c>
      <c r="R77" s="186">
        <v>0.51728333333333298</v>
      </c>
      <c r="S77" s="186">
        <v>0.52110999999999996</v>
      </c>
      <c r="T77" s="186">
        <v>0.52493666666666605</v>
      </c>
      <c r="U77" s="186">
        <v>0.52876333333333303</v>
      </c>
      <c r="V77" s="186">
        <v>0.53259000000000001</v>
      </c>
      <c r="W77" s="186">
        <v>0.53302050000000001</v>
      </c>
      <c r="X77" s="186">
        <v>0.53345100000000001</v>
      </c>
      <c r="Y77" s="186">
        <v>0.53388150000000001</v>
      </c>
      <c r="Z77" s="186">
        <v>0.53431200000000001</v>
      </c>
      <c r="AA77" s="186">
        <v>0.53474250000000001</v>
      </c>
      <c r="AB77" s="186">
        <v>0.53517300000000001</v>
      </c>
      <c r="AC77" s="186">
        <v>0.53560350000000001</v>
      </c>
      <c r="AD77" s="186">
        <v>0.53603399999999901</v>
      </c>
      <c r="AE77" s="186">
        <v>0.53646450000000001</v>
      </c>
      <c r="AF77" s="186">
        <v>0.53689500000000001</v>
      </c>
      <c r="AG77" s="186">
        <v>0.53732550000000001</v>
      </c>
      <c r="AH77" s="186">
        <v>0.53775600000000001</v>
      </c>
      <c r="AI77" s="186">
        <v>0.53818650000000001</v>
      </c>
      <c r="AJ77" s="186">
        <v>0.53861700000000001</v>
      </c>
      <c r="AK77" s="186">
        <v>0.53904750000000001</v>
      </c>
      <c r="AL77" s="186">
        <v>0.53947800000000001</v>
      </c>
      <c r="AM77" s="186">
        <v>0.53990850000000001</v>
      </c>
      <c r="AN77" s="186">
        <v>0.54033900000000001</v>
      </c>
      <c r="AO77" s="186">
        <v>0.54076950000000001</v>
      </c>
      <c r="AP77" s="186">
        <v>0.54120000000000001</v>
      </c>
    </row>
    <row r="78" spans="4:44" ht="14.25" customHeight="1" thickBot="1" x14ac:dyDescent="0.75">
      <c r="G78" s="145"/>
      <c r="H78" s="391"/>
      <c r="J78" s="352"/>
      <c r="K78" s="203" t="s">
        <v>906</v>
      </c>
      <c r="L78" s="203" t="s">
        <v>963</v>
      </c>
      <c r="M78" s="204">
        <v>0.49814999999999998</v>
      </c>
      <c r="N78" s="204">
        <v>0.49883333333333302</v>
      </c>
      <c r="O78" s="204">
        <v>0.499516666666666</v>
      </c>
      <c r="P78" s="204">
        <v>0.50019999999999998</v>
      </c>
      <c r="Q78" s="204">
        <v>0.50088333333333301</v>
      </c>
      <c r="R78" s="204">
        <v>0.50156666666666605</v>
      </c>
      <c r="S78" s="204">
        <v>0.50224999999999997</v>
      </c>
      <c r="T78" s="204">
        <v>0.50293333333333301</v>
      </c>
      <c r="U78" s="204">
        <v>0.50361666666666605</v>
      </c>
      <c r="V78" s="204">
        <v>0.50429999999999997</v>
      </c>
      <c r="W78" s="204">
        <v>0.504915</v>
      </c>
      <c r="X78" s="204">
        <v>0.50553000000000003</v>
      </c>
      <c r="Y78" s="204">
        <v>0.50614499999999996</v>
      </c>
      <c r="Z78" s="204">
        <v>0.50675999999999999</v>
      </c>
      <c r="AA78" s="204">
        <v>0.50737500000000002</v>
      </c>
      <c r="AB78" s="204">
        <v>0.50799000000000005</v>
      </c>
      <c r="AC78" s="204">
        <v>0.50860499999999997</v>
      </c>
      <c r="AD78" s="204">
        <v>0.50922000000000001</v>
      </c>
      <c r="AE78" s="204">
        <v>0.50983499999999904</v>
      </c>
      <c r="AF78" s="204">
        <v>0.51044999999999996</v>
      </c>
      <c r="AG78" s="204">
        <v>0.51106499999999999</v>
      </c>
      <c r="AH78" s="204">
        <v>0.51168000000000002</v>
      </c>
      <c r="AI78" s="204">
        <v>0.51229499999999994</v>
      </c>
      <c r="AJ78" s="204">
        <v>0.51290999999999998</v>
      </c>
      <c r="AK78" s="204">
        <v>0.51352500000000001</v>
      </c>
      <c r="AL78" s="204">
        <v>0.51414000000000004</v>
      </c>
      <c r="AM78" s="204">
        <v>0.51475499999999996</v>
      </c>
      <c r="AN78" s="204">
        <v>0.51536999999999999</v>
      </c>
      <c r="AO78" s="204">
        <v>0.51598500000000003</v>
      </c>
      <c r="AP78" s="204">
        <v>0.51659999999999995</v>
      </c>
    </row>
    <row r="79" spans="4:44" ht="14.25" customHeight="1" thickTop="1" x14ac:dyDescent="0.6">
      <c r="G79" s="145"/>
      <c r="H79" s="391"/>
      <c r="J79" s="352"/>
      <c r="K79" s="201" t="s">
        <v>912</v>
      </c>
      <c r="L79" s="201" t="s">
        <v>961</v>
      </c>
      <c r="M79" s="202">
        <v>0.46737000000000001</v>
      </c>
      <c r="N79" s="202">
        <v>0.47451171604938203</v>
      </c>
      <c r="O79" s="202">
        <v>0.48169441975308602</v>
      </c>
      <c r="P79" s="202">
        <v>0.488918111111111</v>
      </c>
      <c r="Q79" s="202">
        <v>0.49618279012345601</v>
      </c>
      <c r="R79" s="202">
        <v>0.503488456790123</v>
      </c>
      <c r="S79" s="202">
        <v>0.51083511111111102</v>
      </c>
      <c r="T79" s="202">
        <v>0.51822275308641896</v>
      </c>
      <c r="U79" s="202">
        <v>0.52565138271604905</v>
      </c>
      <c r="V79" s="202">
        <v>0.53312099999999996</v>
      </c>
      <c r="W79" s="202">
        <v>0.53352477522768604</v>
      </c>
      <c r="X79" s="202">
        <v>0.533928611657559</v>
      </c>
      <c r="Y79" s="202">
        <v>0.53433250928961695</v>
      </c>
      <c r="Z79" s="202">
        <v>0.534736468123861</v>
      </c>
      <c r="AA79" s="202">
        <v>0.53514048816029103</v>
      </c>
      <c r="AB79" s="202">
        <v>0.53554456939890704</v>
      </c>
      <c r="AC79" s="202">
        <v>0.53594871183970805</v>
      </c>
      <c r="AD79" s="202">
        <v>0.53635291548269504</v>
      </c>
      <c r="AE79" s="202">
        <v>0.53675718032786801</v>
      </c>
      <c r="AF79" s="202">
        <v>0.53716150637522697</v>
      </c>
      <c r="AG79" s="202">
        <v>0.53756589362477203</v>
      </c>
      <c r="AH79" s="202">
        <v>0.53797034207650196</v>
      </c>
      <c r="AI79" s="202">
        <v>0.53837485173041799</v>
      </c>
      <c r="AJ79" s="202">
        <v>0.53877942258652001</v>
      </c>
      <c r="AK79" s="202">
        <v>0.53918405464480801</v>
      </c>
      <c r="AL79" s="202">
        <v>0.539588747905282</v>
      </c>
      <c r="AM79" s="202">
        <v>0.53999350236794097</v>
      </c>
      <c r="AN79" s="202">
        <v>0.54039831803278604</v>
      </c>
      <c r="AO79" s="202">
        <v>0.54080319489981699</v>
      </c>
      <c r="AP79" s="202">
        <v>0.54120813296903403</v>
      </c>
    </row>
    <row r="80" spans="4:44" ht="14.25" customHeight="1" x14ac:dyDescent="0.6">
      <c r="G80" s="145"/>
      <c r="H80" s="391"/>
      <c r="J80" s="352"/>
      <c r="K80" s="142" t="s">
        <v>912</v>
      </c>
      <c r="L80" s="192" t="s">
        <v>962</v>
      </c>
      <c r="M80" s="186">
        <v>0.46737000000000001</v>
      </c>
      <c r="N80" s="186">
        <v>0.470960222222222</v>
      </c>
      <c r="O80" s="186">
        <v>0.474550444444444</v>
      </c>
      <c r="P80" s="186">
        <v>0.47814066666666599</v>
      </c>
      <c r="Q80" s="186">
        <v>0.48173088888888799</v>
      </c>
      <c r="R80" s="186">
        <v>0.48532111111111098</v>
      </c>
      <c r="S80" s="186">
        <v>0.48891133333333298</v>
      </c>
      <c r="T80" s="186">
        <v>0.49250155555555503</v>
      </c>
      <c r="U80" s="186">
        <v>0.49609177777777702</v>
      </c>
      <c r="V80" s="186">
        <v>0.49968199999999902</v>
      </c>
      <c r="W80" s="186">
        <v>0.50008589999999997</v>
      </c>
      <c r="X80" s="186">
        <v>0.50048979999999998</v>
      </c>
      <c r="Y80" s="186">
        <v>0.5008937</v>
      </c>
      <c r="Z80" s="186">
        <v>0.50129760000000001</v>
      </c>
      <c r="AA80" s="186">
        <v>0.50170149999999902</v>
      </c>
      <c r="AB80" s="186">
        <v>0.50210539999999904</v>
      </c>
      <c r="AC80" s="186">
        <v>0.50250929999999905</v>
      </c>
      <c r="AD80" s="186">
        <v>0.50291319999999995</v>
      </c>
      <c r="AE80" s="186">
        <v>0.50331709999999996</v>
      </c>
      <c r="AF80" s="186">
        <v>0.50372099999999997</v>
      </c>
      <c r="AG80" s="186">
        <v>0.50412489999999999</v>
      </c>
      <c r="AH80" s="186">
        <v>0.5045288</v>
      </c>
      <c r="AI80" s="186">
        <v>0.50493270000000001</v>
      </c>
      <c r="AJ80" s="186">
        <v>0.50533660000000002</v>
      </c>
      <c r="AK80" s="186">
        <v>0.50574050000000004</v>
      </c>
      <c r="AL80" s="186">
        <v>0.50614440000000005</v>
      </c>
      <c r="AM80" s="186">
        <v>0.50654829999999995</v>
      </c>
      <c r="AN80" s="186">
        <v>0.50695219999999996</v>
      </c>
      <c r="AO80" s="186">
        <v>0.50735609999999998</v>
      </c>
      <c r="AP80" s="186">
        <v>0.50775999999999999</v>
      </c>
    </row>
    <row r="81" spans="7:42" ht="14.25" customHeight="1" thickBot="1" x14ac:dyDescent="0.75">
      <c r="G81" s="145"/>
      <c r="H81" s="391"/>
      <c r="J81" s="352"/>
      <c r="K81" s="203" t="s">
        <v>912</v>
      </c>
      <c r="L81" s="203" t="s">
        <v>963</v>
      </c>
      <c r="M81" s="204">
        <v>0.46737000000000001</v>
      </c>
      <c r="N81" s="204">
        <v>0.46801111111111099</v>
      </c>
      <c r="O81" s="204">
        <v>0.46865222222222203</v>
      </c>
      <c r="P81" s="204">
        <v>0.46929333333333301</v>
      </c>
      <c r="Q81" s="204">
        <v>0.46993444444444399</v>
      </c>
      <c r="R81" s="204">
        <v>0.47057555555555503</v>
      </c>
      <c r="S81" s="204">
        <v>0.47121666666666601</v>
      </c>
      <c r="T81" s="204">
        <v>0.47185777777777699</v>
      </c>
      <c r="U81" s="204">
        <v>0.47249888888888802</v>
      </c>
      <c r="V81" s="204">
        <v>0.47314000000000001</v>
      </c>
      <c r="W81" s="204">
        <v>0.473716999999999</v>
      </c>
      <c r="X81" s="204">
        <v>0.47429399999999999</v>
      </c>
      <c r="Y81" s="204">
        <v>0.47487099999999899</v>
      </c>
      <c r="Z81" s="204">
        <v>0.47544799999999998</v>
      </c>
      <c r="AA81" s="204">
        <v>0.47602499999999898</v>
      </c>
      <c r="AB81" s="204">
        <v>0.47660200000000003</v>
      </c>
      <c r="AC81" s="204">
        <v>0.47717899999999902</v>
      </c>
      <c r="AD81" s="204">
        <v>0.47775600000000001</v>
      </c>
      <c r="AE81" s="204">
        <v>0.47833299999999901</v>
      </c>
      <c r="AF81" s="204">
        <v>0.47891</v>
      </c>
      <c r="AG81" s="204">
        <v>0.479486999999999</v>
      </c>
      <c r="AH81" s="204">
        <v>0.48006399999999899</v>
      </c>
      <c r="AI81" s="204">
        <v>0.48064099999999899</v>
      </c>
      <c r="AJ81" s="204">
        <v>0.48121799999999898</v>
      </c>
      <c r="AK81" s="204">
        <v>0.48179499999999897</v>
      </c>
      <c r="AL81" s="204">
        <v>0.48237199999999902</v>
      </c>
      <c r="AM81" s="204">
        <v>0.48294899999999902</v>
      </c>
      <c r="AN81" s="204">
        <v>0.48352599999999901</v>
      </c>
      <c r="AO81" s="204">
        <v>0.48410299999999901</v>
      </c>
      <c r="AP81" s="204">
        <v>0.484679999999999</v>
      </c>
    </row>
    <row r="82" spans="7:42" ht="14.25" customHeight="1" thickTop="1" x14ac:dyDescent="0.6">
      <c r="G82" s="145"/>
      <c r="H82" s="391"/>
      <c r="J82" s="352"/>
      <c r="K82" s="201" t="s">
        <v>916</v>
      </c>
      <c r="L82" s="201" t="s">
        <v>961</v>
      </c>
      <c r="M82" s="202">
        <v>0.45683999999999902</v>
      </c>
      <c r="N82" s="202">
        <v>0.46386182716049301</v>
      </c>
      <c r="O82" s="202">
        <v>0.47092464197530798</v>
      </c>
      <c r="P82" s="202">
        <v>0.47802844444444398</v>
      </c>
      <c r="Q82" s="202">
        <v>0.48517323456790101</v>
      </c>
      <c r="R82" s="202">
        <v>0.49235901234567803</v>
      </c>
      <c r="S82" s="202">
        <v>0.49958577777777702</v>
      </c>
      <c r="T82" s="202">
        <v>0.50685353086419704</v>
      </c>
      <c r="U82" s="202">
        <v>0.51416227160493799</v>
      </c>
      <c r="V82" s="202">
        <v>0.52151199999999998</v>
      </c>
      <c r="W82" s="202">
        <v>0.52188681530054604</v>
      </c>
      <c r="X82" s="202">
        <v>0.52226166338797797</v>
      </c>
      <c r="Y82" s="202">
        <v>0.522636544262295</v>
      </c>
      <c r="Z82" s="202">
        <v>0.52301145792349701</v>
      </c>
      <c r="AA82" s="202">
        <v>0.52338640437158401</v>
      </c>
      <c r="AB82" s="202">
        <v>0.523761383606557</v>
      </c>
      <c r="AC82" s="202">
        <v>0.52413639562841496</v>
      </c>
      <c r="AD82" s="202">
        <v>0.52451144043715803</v>
      </c>
      <c r="AE82" s="202">
        <v>0.52488651803278596</v>
      </c>
      <c r="AF82" s="202">
        <v>0.5252616284153</v>
      </c>
      <c r="AG82" s="202">
        <v>0.52563677158469901</v>
      </c>
      <c r="AH82" s="202">
        <v>0.52601194754098302</v>
      </c>
      <c r="AI82" s="202">
        <v>0.526387156284153</v>
      </c>
      <c r="AJ82" s="202">
        <v>0.52676239781420697</v>
      </c>
      <c r="AK82" s="202">
        <v>0.52713767213114704</v>
      </c>
      <c r="AL82" s="202">
        <v>0.52751297923497198</v>
      </c>
      <c r="AM82" s="202">
        <v>0.52788831912568301</v>
      </c>
      <c r="AN82" s="202">
        <v>0.52826369180327803</v>
      </c>
      <c r="AO82" s="202">
        <v>0.52863909726775904</v>
      </c>
      <c r="AP82" s="202">
        <v>0.52901453551912503</v>
      </c>
    </row>
    <row r="83" spans="7:42" ht="14.25" customHeight="1" x14ac:dyDescent="0.6">
      <c r="G83" s="145"/>
      <c r="H83" s="391"/>
      <c r="J83" s="352"/>
      <c r="K83" s="142" t="s">
        <v>916</v>
      </c>
      <c r="L83" s="192" t="s">
        <v>962</v>
      </c>
      <c r="M83" s="186">
        <v>0.45683999999999902</v>
      </c>
      <c r="N83" s="186">
        <v>0.460349333333333</v>
      </c>
      <c r="O83" s="186">
        <v>0.46385866666666598</v>
      </c>
      <c r="P83" s="186">
        <v>0.46736799999999901</v>
      </c>
      <c r="Q83" s="186">
        <v>0.47087733333333298</v>
      </c>
      <c r="R83" s="186">
        <v>0.47438666666666601</v>
      </c>
      <c r="S83" s="186">
        <v>0.47789599999999899</v>
      </c>
      <c r="T83" s="186">
        <v>0.48140533333333302</v>
      </c>
      <c r="U83" s="186">
        <v>0.48491466666666599</v>
      </c>
      <c r="V83" s="186">
        <v>0.48842399999999903</v>
      </c>
      <c r="W83" s="186">
        <v>0.488818799999999</v>
      </c>
      <c r="X83" s="186">
        <v>0.48921359999999903</v>
      </c>
      <c r="Y83" s="186">
        <v>0.489608399999999</v>
      </c>
      <c r="Z83" s="186">
        <v>0.49000319999999897</v>
      </c>
      <c r="AA83" s="186">
        <v>0.490397999999999</v>
      </c>
      <c r="AB83" s="186">
        <v>0.49079279999999897</v>
      </c>
      <c r="AC83" s="186">
        <v>0.491187599999999</v>
      </c>
      <c r="AD83" s="186">
        <v>0.49158239999999898</v>
      </c>
      <c r="AE83" s="186">
        <v>0.491977199999999</v>
      </c>
      <c r="AF83" s="186">
        <v>0.49237199999999998</v>
      </c>
      <c r="AG83" s="186">
        <v>0.49276679999999901</v>
      </c>
      <c r="AH83" s="186">
        <v>0.49316159999999998</v>
      </c>
      <c r="AI83" s="186">
        <v>0.49355639999999901</v>
      </c>
      <c r="AJ83" s="186">
        <v>0.49395119999999998</v>
      </c>
      <c r="AK83" s="186">
        <v>0.49434600000000001</v>
      </c>
      <c r="AL83" s="186">
        <v>0.49474079999999898</v>
      </c>
      <c r="AM83" s="186">
        <v>0.49513559999999901</v>
      </c>
      <c r="AN83" s="186">
        <v>0.49553039999999998</v>
      </c>
      <c r="AO83" s="186">
        <v>0.49592519999999901</v>
      </c>
      <c r="AP83" s="186">
        <v>0.49631999999999898</v>
      </c>
    </row>
    <row r="84" spans="7:42" ht="14.25" customHeight="1" thickBot="1" x14ac:dyDescent="0.75">
      <c r="G84" s="145"/>
      <c r="H84" s="391"/>
      <c r="J84" s="352"/>
      <c r="K84" s="203" t="s">
        <v>916</v>
      </c>
      <c r="L84" s="203" t="s">
        <v>963</v>
      </c>
      <c r="M84" s="205">
        <v>0.45683999999999902</v>
      </c>
      <c r="N84" s="205">
        <v>0.45746666666666602</v>
      </c>
      <c r="O84" s="205">
        <v>0.45809333333333302</v>
      </c>
      <c r="P84" s="205">
        <v>0.45871999999999902</v>
      </c>
      <c r="Q84" s="205">
        <v>0.45934666666666601</v>
      </c>
      <c r="R84" s="205">
        <v>0.45997333333333301</v>
      </c>
      <c r="S84" s="205">
        <v>0.46059999999999901</v>
      </c>
      <c r="T84" s="205">
        <v>0.46122666666666601</v>
      </c>
      <c r="U84" s="205">
        <v>0.461853333333333</v>
      </c>
      <c r="V84" s="205">
        <v>0.46248</v>
      </c>
      <c r="W84" s="205">
        <v>0.46304399999999901</v>
      </c>
      <c r="X84" s="205">
        <v>0.46360799999999902</v>
      </c>
      <c r="Y84" s="205">
        <v>0.46417199999999897</v>
      </c>
      <c r="Z84" s="205">
        <v>0.46473599999999998</v>
      </c>
      <c r="AA84" s="205">
        <v>0.46529999999999899</v>
      </c>
      <c r="AB84" s="205">
        <v>0.465863999999999</v>
      </c>
      <c r="AC84" s="205">
        <v>0.46642799999999901</v>
      </c>
      <c r="AD84" s="205">
        <v>0.46699199999999902</v>
      </c>
      <c r="AE84" s="205">
        <v>0.46755599999999897</v>
      </c>
      <c r="AF84" s="205">
        <v>0.46811999999999898</v>
      </c>
      <c r="AG84" s="205">
        <v>0.46868399999999899</v>
      </c>
      <c r="AH84" s="205">
        <v>0.469247999999999</v>
      </c>
      <c r="AI84" s="205">
        <v>0.46981199999999901</v>
      </c>
      <c r="AJ84" s="205">
        <v>0.47037599999999902</v>
      </c>
      <c r="AK84" s="205">
        <v>0.47093999999999903</v>
      </c>
      <c r="AL84" s="205">
        <v>0.47150399999999898</v>
      </c>
      <c r="AM84" s="205">
        <v>0.47206799999999899</v>
      </c>
      <c r="AN84" s="205">
        <v>0.472631999999999</v>
      </c>
      <c r="AO84" s="205">
        <v>0.47319599999999901</v>
      </c>
      <c r="AP84" s="205">
        <v>0.47375999999999902</v>
      </c>
    </row>
    <row r="85" spans="7:42" ht="14.25" customHeight="1" thickTop="1" x14ac:dyDescent="0.6">
      <c r="G85" s="145"/>
      <c r="H85" s="391"/>
      <c r="J85" s="352"/>
      <c r="K85" s="201" t="s">
        <v>919</v>
      </c>
      <c r="L85" s="201" t="s">
        <v>961</v>
      </c>
      <c r="M85" s="202">
        <v>0.44468999999999997</v>
      </c>
      <c r="N85" s="202">
        <v>0.45157349382716</v>
      </c>
      <c r="O85" s="202">
        <v>0.458497975308642</v>
      </c>
      <c r="P85" s="202">
        <v>0.46546344444444399</v>
      </c>
      <c r="Q85" s="202">
        <v>0.472469901234567</v>
      </c>
      <c r="R85" s="202">
        <v>0.479517345679012</v>
      </c>
      <c r="S85" s="202">
        <v>0.48660577777777703</v>
      </c>
      <c r="T85" s="202">
        <v>0.49373519753086398</v>
      </c>
      <c r="U85" s="202">
        <v>0.50090560493827097</v>
      </c>
      <c r="V85" s="202">
        <v>0.50811699999999904</v>
      </c>
      <c r="W85" s="202">
        <v>0.50845839999999998</v>
      </c>
      <c r="X85" s="202">
        <v>0.50879979999999903</v>
      </c>
      <c r="Y85" s="202">
        <v>0.50914119999999996</v>
      </c>
      <c r="Z85" s="202">
        <v>0.50948259999999901</v>
      </c>
      <c r="AA85" s="202">
        <v>0.50982399999999894</v>
      </c>
      <c r="AB85" s="202">
        <v>0.51016539999999999</v>
      </c>
      <c r="AC85" s="202">
        <v>0.51050679999999904</v>
      </c>
      <c r="AD85" s="202">
        <v>0.51084819999999997</v>
      </c>
      <c r="AE85" s="202">
        <v>0.51118959999999902</v>
      </c>
      <c r="AF85" s="202">
        <v>0.51153099999999996</v>
      </c>
      <c r="AG85" s="202">
        <v>0.51187239999999901</v>
      </c>
      <c r="AH85" s="202">
        <v>0.51221379999999905</v>
      </c>
      <c r="AI85" s="202">
        <v>0.51255519999999999</v>
      </c>
      <c r="AJ85" s="202">
        <v>0.51289659999999904</v>
      </c>
      <c r="AK85" s="202">
        <v>0.51323799999999997</v>
      </c>
      <c r="AL85" s="202">
        <v>0.51357939999999902</v>
      </c>
      <c r="AM85" s="202">
        <v>0.51392079999999996</v>
      </c>
      <c r="AN85" s="202">
        <v>0.514262199999999</v>
      </c>
      <c r="AO85" s="202">
        <v>0.51460359999999905</v>
      </c>
      <c r="AP85" s="202">
        <v>0.51494499999999999</v>
      </c>
    </row>
    <row r="86" spans="7:42" ht="14.25" customHeight="1" x14ac:dyDescent="0.6">
      <c r="G86" s="145"/>
      <c r="H86" s="391"/>
      <c r="J86" s="352"/>
      <c r="K86" s="142" t="s">
        <v>919</v>
      </c>
      <c r="L86" s="192" t="s">
        <v>962</v>
      </c>
      <c r="M86" s="186">
        <v>0.44468999999999997</v>
      </c>
      <c r="N86" s="186">
        <v>0.448106</v>
      </c>
      <c r="O86" s="186">
        <v>0.45152199999999998</v>
      </c>
      <c r="P86" s="186">
        <v>0.45493800000000001</v>
      </c>
      <c r="Q86" s="186">
        <v>0.45835399999999998</v>
      </c>
      <c r="R86" s="186">
        <v>0.46177000000000001</v>
      </c>
      <c r="S86" s="186">
        <v>0.46518599999999999</v>
      </c>
      <c r="T86" s="186">
        <v>0.46860200000000002</v>
      </c>
      <c r="U86" s="186">
        <v>0.47201799999999999</v>
      </c>
      <c r="V86" s="186">
        <v>0.47543400000000002</v>
      </c>
      <c r="W86" s="186">
        <v>0.47581830000000003</v>
      </c>
      <c r="X86" s="186">
        <v>0.47620259999999998</v>
      </c>
      <c r="Y86" s="186">
        <v>0.47658689999999998</v>
      </c>
      <c r="Z86" s="186">
        <v>0.47697119999999998</v>
      </c>
      <c r="AA86" s="186">
        <v>0.47735549999999999</v>
      </c>
      <c r="AB86" s="186">
        <v>0.47773979999999999</v>
      </c>
      <c r="AC86" s="186">
        <v>0.4781241</v>
      </c>
      <c r="AD86" s="186">
        <v>0.4785084</v>
      </c>
      <c r="AE86" s="186">
        <v>0.4788927</v>
      </c>
      <c r="AF86" s="186">
        <v>0.47927700000000001</v>
      </c>
      <c r="AG86" s="186">
        <v>0.47966130000000001</v>
      </c>
      <c r="AH86" s="186">
        <v>0.48004560000000002</v>
      </c>
      <c r="AI86" s="186">
        <v>0.48042990000000002</v>
      </c>
      <c r="AJ86" s="186">
        <v>0.48081420000000002</v>
      </c>
      <c r="AK86" s="186">
        <v>0.48119849999999997</v>
      </c>
      <c r="AL86" s="186">
        <v>0.48158279999999998</v>
      </c>
      <c r="AM86" s="186">
        <v>0.48196709999999998</v>
      </c>
      <c r="AN86" s="186">
        <v>0.48235139999999999</v>
      </c>
      <c r="AO86" s="186">
        <v>0.48273569999999999</v>
      </c>
      <c r="AP86" s="186">
        <v>0.48311999999999999</v>
      </c>
    </row>
    <row r="87" spans="7:42" ht="14.25" customHeight="1" thickBot="1" x14ac:dyDescent="0.75">
      <c r="G87" s="145"/>
      <c r="H87" s="391"/>
      <c r="J87" s="352"/>
      <c r="K87" s="203" t="s">
        <v>919</v>
      </c>
      <c r="L87" s="203" t="s">
        <v>963</v>
      </c>
      <c r="M87" s="205">
        <v>0.44468999999999997</v>
      </c>
      <c r="N87" s="205">
        <v>0.44529999999999997</v>
      </c>
      <c r="O87" s="205">
        <v>0.44590999999999997</v>
      </c>
      <c r="P87" s="205">
        <v>0.44651999999999997</v>
      </c>
      <c r="Q87" s="205">
        <v>0.44713000000000003</v>
      </c>
      <c r="R87" s="205">
        <v>0.44774000000000003</v>
      </c>
      <c r="S87" s="205">
        <v>0.44835000000000003</v>
      </c>
      <c r="T87" s="205">
        <v>0.44896000000000003</v>
      </c>
      <c r="U87" s="205">
        <v>0.44957000000000003</v>
      </c>
      <c r="V87" s="205">
        <v>0.45018000000000002</v>
      </c>
      <c r="W87" s="205">
        <v>0.45072899999999999</v>
      </c>
      <c r="X87" s="205">
        <v>0.45127800000000001</v>
      </c>
      <c r="Y87" s="205">
        <v>0.45182699999999998</v>
      </c>
      <c r="Z87" s="205">
        <v>0.452376</v>
      </c>
      <c r="AA87" s="205">
        <v>0.45292500000000002</v>
      </c>
      <c r="AB87" s="205">
        <v>0.45347399999999999</v>
      </c>
      <c r="AC87" s="205">
        <v>0.45402300000000001</v>
      </c>
      <c r="AD87" s="205">
        <v>0.45457199999999998</v>
      </c>
      <c r="AE87" s="205">
        <v>0.455121</v>
      </c>
      <c r="AF87" s="205">
        <v>0.45567000000000002</v>
      </c>
      <c r="AG87" s="205">
        <v>0.45621899999999999</v>
      </c>
      <c r="AH87" s="205">
        <v>0.45676800000000001</v>
      </c>
      <c r="AI87" s="205">
        <v>0.45731699999999997</v>
      </c>
      <c r="AJ87" s="205">
        <v>0.457866</v>
      </c>
      <c r="AK87" s="205">
        <v>0.45841500000000002</v>
      </c>
      <c r="AL87" s="205">
        <v>0.45896399999999998</v>
      </c>
      <c r="AM87" s="205">
        <v>0.459513</v>
      </c>
      <c r="AN87" s="205">
        <v>0.46006200000000003</v>
      </c>
      <c r="AO87" s="205">
        <v>0.46061099999999999</v>
      </c>
      <c r="AP87" s="205">
        <v>0.46116000000000001</v>
      </c>
    </row>
    <row r="88" spans="7:42" ht="14.25" customHeight="1" thickTop="1" x14ac:dyDescent="0.6">
      <c r="G88" s="145"/>
      <c r="H88" s="391"/>
      <c r="J88" s="352"/>
      <c r="K88" s="201" t="s">
        <v>922</v>
      </c>
      <c r="L88" s="201" t="s">
        <v>961</v>
      </c>
      <c r="M88" s="202">
        <v>0.43010999999999999</v>
      </c>
      <c r="N88" s="202">
        <v>0.43682749382716002</v>
      </c>
      <c r="O88" s="202">
        <v>0.44358597530864202</v>
      </c>
      <c r="P88" s="202">
        <v>0.45038544444444401</v>
      </c>
      <c r="Q88" s="202">
        <v>0.45722590123456702</v>
      </c>
      <c r="R88" s="202">
        <v>0.46410734567901202</v>
      </c>
      <c r="S88" s="202">
        <v>0.47102977777777699</v>
      </c>
      <c r="T88" s="202">
        <v>0.477993197530864</v>
      </c>
      <c r="U88" s="202">
        <v>0.48499760493827099</v>
      </c>
      <c r="V88" s="202">
        <v>0.49204300000000001</v>
      </c>
      <c r="W88" s="202">
        <v>0.49234430163934401</v>
      </c>
      <c r="X88" s="202">
        <v>0.49264556393442599</v>
      </c>
      <c r="Y88" s="202">
        <v>0.49294678688524501</v>
      </c>
      <c r="Z88" s="202">
        <v>0.49324797049180302</v>
      </c>
      <c r="AA88" s="202">
        <v>0.49354911475409802</v>
      </c>
      <c r="AB88" s="202">
        <v>0.493850219672131</v>
      </c>
      <c r="AC88" s="202">
        <v>0.49415128524590102</v>
      </c>
      <c r="AD88" s="202">
        <v>0.49445231147540902</v>
      </c>
      <c r="AE88" s="202">
        <v>0.49475329836065501</v>
      </c>
      <c r="AF88" s="202">
        <v>0.49505424590163899</v>
      </c>
      <c r="AG88" s="202">
        <v>0.49535515409836001</v>
      </c>
      <c r="AH88" s="202">
        <v>0.49565602295081901</v>
      </c>
      <c r="AI88" s="202">
        <v>0.495956852459016</v>
      </c>
      <c r="AJ88" s="202">
        <v>0.49625764262295002</v>
      </c>
      <c r="AK88" s="202">
        <v>0.49655839344262198</v>
      </c>
      <c r="AL88" s="202">
        <v>0.49685910491803198</v>
      </c>
      <c r="AM88" s="202">
        <v>0.49715977704918002</v>
      </c>
      <c r="AN88" s="202">
        <v>0.49746040983606499</v>
      </c>
      <c r="AO88" s="202">
        <v>0.497761003278688</v>
      </c>
      <c r="AP88" s="202">
        <v>0.49806155737704899</v>
      </c>
    </row>
    <row r="89" spans="7:42" ht="14.25" customHeight="1" x14ac:dyDescent="0.6">
      <c r="G89" s="145"/>
      <c r="H89" s="391"/>
      <c r="J89" s="352"/>
      <c r="K89" s="142" t="s">
        <v>922</v>
      </c>
      <c r="L89" s="192" t="s">
        <v>962</v>
      </c>
      <c r="M89" s="186">
        <v>0.43010999999999999</v>
      </c>
      <c r="N89" s="186">
        <v>0.43341400000000002</v>
      </c>
      <c r="O89" s="186">
        <v>0.436718</v>
      </c>
      <c r="P89" s="186">
        <v>0.44002200000000002</v>
      </c>
      <c r="Q89" s="186">
        <v>0.443326</v>
      </c>
      <c r="R89" s="186">
        <v>0.44663000000000003</v>
      </c>
      <c r="S89" s="186">
        <v>0.449934</v>
      </c>
      <c r="T89" s="186">
        <v>0.45323799999999997</v>
      </c>
      <c r="U89" s="186">
        <v>0.456542</v>
      </c>
      <c r="V89" s="186">
        <v>0.45984599999999998</v>
      </c>
      <c r="W89" s="186">
        <v>0.46021770000000001</v>
      </c>
      <c r="X89" s="186">
        <v>0.46058939999999998</v>
      </c>
      <c r="Y89" s="186">
        <v>0.46096110000000001</v>
      </c>
      <c r="Z89" s="186">
        <v>0.46133279999999999</v>
      </c>
      <c r="AA89" s="186">
        <v>0.46170450000000002</v>
      </c>
      <c r="AB89" s="186">
        <v>0.46207619999999999</v>
      </c>
      <c r="AC89" s="186">
        <v>0.46244790000000002</v>
      </c>
      <c r="AD89" s="186">
        <v>0.4628196</v>
      </c>
      <c r="AE89" s="186">
        <v>0.46319129999999997</v>
      </c>
      <c r="AF89" s="186">
        <v>0.463563</v>
      </c>
      <c r="AG89" s="186">
        <v>0.46393469999999998</v>
      </c>
      <c r="AH89" s="186">
        <v>0.46430640000000001</v>
      </c>
      <c r="AI89" s="186">
        <v>0.46467809999999998</v>
      </c>
      <c r="AJ89" s="186">
        <v>0.46504980000000001</v>
      </c>
      <c r="AK89" s="186">
        <v>0.46542149999999999</v>
      </c>
      <c r="AL89" s="186">
        <v>0.46579320000000002</v>
      </c>
      <c r="AM89" s="186">
        <v>0.46616489999999999</v>
      </c>
      <c r="AN89" s="186">
        <v>0.46653660000000002</v>
      </c>
      <c r="AO89" s="186">
        <v>0.4669083</v>
      </c>
      <c r="AP89" s="186">
        <v>0.46727999999999997</v>
      </c>
    </row>
    <row r="90" spans="7:42" ht="14.25" customHeight="1" thickBot="1" x14ac:dyDescent="0.75">
      <c r="G90" s="145"/>
      <c r="H90" s="391"/>
      <c r="J90" s="352"/>
      <c r="K90" s="203" t="s">
        <v>922</v>
      </c>
      <c r="L90" s="203" t="s">
        <v>963</v>
      </c>
      <c r="M90" s="205">
        <v>0.43010999999999999</v>
      </c>
      <c r="N90" s="205">
        <v>0.43070000000000003</v>
      </c>
      <c r="O90" s="205">
        <v>0.43129000000000001</v>
      </c>
      <c r="P90" s="205">
        <v>0.43187999999999999</v>
      </c>
      <c r="Q90" s="205">
        <v>0.43247000000000002</v>
      </c>
      <c r="R90" s="205">
        <v>0.43306</v>
      </c>
      <c r="S90" s="205">
        <v>0.43364999999999998</v>
      </c>
      <c r="T90" s="205">
        <v>0.43424000000000001</v>
      </c>
      <c r="U90" s="205">
        <v>0.43482999999999999</v>
      </c>
      <c r="V90" s="205">
        <v>0.43541999999999997</v>
      </c>
      <c r="W90" s="205">
        <v>0.43595099999999998</v>
      </c>
      <c r="X90" s="205">
        <v>0.43648199999999998</v>
      </c>
      <c r="Y90" s="205">
        <v>0.43701299999999998</v>
      </c>
      <c r="Z90" s="205">
        <v>0.43754399999999999</v>
      </c>
      <c r="AA90" s="205">
        <v>0.43807499999999899</v>
      </c>
      <c r="AB90" s="205">
        <v>0.438605999999999</v>
      </c>
      <c r="AC90" s="205">
        <v>0.439136999999999</v>
      </c>
      <c r="AD90" s="205">
        <v>0.439667999999999</v>
      </c>
      <c r="AE90" s="205">
        <v>0.44019899999999901</v>
      </c>
      <c r="AF90" s="205">
        <v>0.44072999999999901</v>
      </c>
      <c r="AG90" s="205">
        <v>0.44126099999999902</v>
      </c>
      <c r="AH90" s="205">
        <v>0.44179199999999902</v>
      </c>
      <c r="AI90" s="205">
        <v>0.44232299999999902</v>
      </c>
      <c r="AJ90" s="205">
        <v>0.44285399999999903</v>
      </c>
      <c r="AK90" s="205">
        <v>0.44338499999999897</v>
      </c>
      <c r="AL90" s="205">
        <v>0.44391599999999898</v>
      </c>
      <c r="AM90" s="205">
        <v>0.44444699999999898</v>
      </c>
      <c r="AN90" s="205">
        <v>0.44497799999999899</v>
      </c>
      <c r="AO90" s="205">
        <v>0.44550899999999899</v>
      </c>
      <c r="AP90" s="205">
        <v>0.44603999999999899</v>
      </c>
    </row>
    <row r="91" spans="7:42" ht="14.25" customHeight="1" thickTop="1" x14ac:dyDescent="0.6">
      <c r="G91" s="145"/>
      <c r="H91" s="391"/>
      <c r="J91" s="352"/>
      <c r="K91" s="201" t="s">
        <v>925</v>
      </c>
      <c r="L91" s="201" t="s">
        <v>961</v>
      </c>
      <c r="M91" s="202">
        <v>0.40743000000000001</v>
      </c>
      <c r="N91" s="202">
        <v>0.41388927160493799</v>
      </c>
      <c r="O91" s="202">
        <v>0.420389530864197</v>
      </c>
      <c r="P91" s="202">
        <v>0.42693077777777699</v>
      </c>
      <c r="Q91" s="202">
        <v>0.43351301234567902</v>
      </c>
      <c r="R91" s="202">
        <v>0.44013623456790102</v>
      </c>
      <c r="S91" s="202">
        <v>0.446800444444444</v>
      </c>
      <c r="T91" s="202">
        <v>0.45350564197530802</v>
      </c>
      <c r="U91" s="202">
        <v>0.46025182716049301</v>
      </c>
      <c r="V91" s="202">
        <v>0.46703899999999998</v>
      </c>
      <c r="W91" s="202">
        <v>0.467277926411657</v>
      </c>
      <c r="X91" s="202">
        <v>0.46751675227686701</v>
      </c>
      <c r="Y91" s="202">
        <v>0.46775547759562802</v>
      </c>
      <c r="Z91" s="202">
        <v>0.46799410236794098</v>
      </c>
      <c r="AA91" s="202">
        <v>0.46823262659380599</v>
      </c>
      <c r="AB91" s="202">
        <v>0.468471050273224</v>
      </c>
      <c r="AC91" s="202">
        <v>0.46870937340619301</v>
      </c>
      <c r="AD91" s="202">
        <v>0.46894759599271402</v>
      </c>
      <c r="AE91" s="202">
        <v>0.46918571803278603</v>
      </c>
      <c r="AF91" s="202">
        <v>0.46942373952641098</v>
      </c>
      <c r="AG91" s="202">
        <v>0.46966166047358798</v>
      </c>
      <c r="AH91" s="202">
        <v>0.46989948087431699</v>
      </c>
      <c r="AI91" s="202">
        <v>0.47013720072859699</v>
      </c>
      <c r="AJ91" s="202">
        <v>0.470374820036429</v>
      </c>
      <c r="AK91" s="202">
        <v>0.470612338797814</v>
      </c>
      <c r="AL91" s="202">
        <v>0.47084975701275</v>
      </c>
      <c r="AM91" s="202">
        <v>0.471087074681238</v>
      </c>
      <c r="AN91" s="202">
        <v>0.47132429180327801</v>
      </c>
      <c r="AO91" s="202">
        <v>0.47156140837887001</v>
      </c>
      <c r="AP91" s="202">
        <v>0.47179842440801401</v>
      </c>
    </row>
    <row r="92" spans="7:42" ht="14.25" customHeight="1" x14ac:dyDescent="0.6">
      <c r="G92" s="145"/>
      <c r="H92" s="391"/>
      <c r="J92" s="352"/>
      <c r="K92" s="142" t="s">
        <v>925</v>
      </c>
      <c r="L92" s="192" t="s">
        <v>962</v>
      </c>
      <c r="M92" s="186">
        <v>0.40743000000000001</v>
      </c>
      <c r="N92" s="186">
        <v>0.41055977777777702</v>
      </c>
      <c r="O92" s="186">
        <v>0.41368955555555498</v>
      </c>
      <c r="P92" s="186">
        <v>0.41681933333333299</v>
      </c>
      <c r="Q92" s="186">
        <v>0.419949111111111</v>
      </c>
      <c r="R92" s="186">
        <v>0.42307888888888801</v>
      </c>
      <c r="S92" s="186">
        <v>0.42620866666666601</v>
      </c>
      <c r="T92" s="186">
        <v>0.42933844444444402</v>
      </c>
      <c r="U92" s="186">
        <v>0.43246822222222198</v>
      </c>
      <c r="V92" s="186">
        <v>0.43559799999999999</v>
      </c>
      <c r="W92" s="186">
        <v>0.43595010000000001</v>
      </c>
      <c r="X92" s="186">
        <v>0.43630219999999997</v>
      </c>
      <c r="Y92" s="186">
        <v>0.4366543</v>
      </c>
      <c r="Z92" s="186">
        <v>0.43700640000000002</v>
      </c>
      <c r="AA92" s="186">
        <v>0.43735849999999998</v>
      </c>
      <c r="AB92" s="186">
        <v>0.43771060000000001</v>
      </c>
      <c r="AC92" s="186">
        <v>0.43806270000000003</v>
      </c>
      <c r="AD92" s="186">
        <v>0.43841479999999999</v>
      </c>
      <c r="AE92" s="186">
        <v>0.43876689999999902</v>
      </c>
      <c r="AF92" s="186">
        <v>0.43911899999999998</v>
      </c>
      <c r="AG92" s="186">
        <v>0.4394711</v>
      </c>
      <c r="AH92" s="186">
        <v>0.43982320000000003</v>
      </c>
      <c r="AI92" s="186">
        <v>0.44017529999999999</v>
      </c>
      <c r="AJ92" s="186">
        <v>0.44052740000000001</v>
      </c>
      <c r="AK92" s="186">
        <v>0.44087949999999998</v>
      </c>
      <c r="AL92" s="186">
        <v>0.4412316</v>
      </c>
      <c r="AM92" s="186">
        <v>0.44158370000000002</v>
      </c>
      <c r="AN92" s="186">
        <v>0.44193579999999999</v>
      </c>
      <c r="AO92" s="186">
        <v>0.44228790000000001</v>
      </c>
      <c r="AP92" s="186">
        <v>0.44263999999999998</v>
      </c>
    </row>
    <row r="93" spans="7:42" ht="14.25" customHeight="1" thickBot="1" x14ac:dyDescent="0.75">
      <c r="G93" s="145"/>
      <c r="H93" s="391"/>
      <c r="J93" s="352"/>
      <c r="K93" s="203" t="s">
        <v>925</v>
      </c>
      <c r="L93" s="203" t="s">
        <v>963</v>
      </c>
      <c r="M93" s="205">
        <v>0.40743000000000001</v>
      </c>
      <c r="N93" s="205">
        <v>0.40798888888888801</v>
      </c>
      <c r="O93" s="205">
        <v>0.40854777777777701</v>
      </c>
      <c r="P93" s="205">
        <v>0.40910666666666601</v>
      </c>
      <c r="Q93" s="205">
        <v>0.40966555555555501</v>
      </c>
      <c r="R93" s="205">
        <v>0.410224444444444</v>
      </c>
      <c r="S93" s="205">
        <v>0.410783333333333</v>
      </c>
      <c r="T93" s="205">
        <v>0.411342222222222</v>
      </c>
      <c r="U93" s="205">
        <v>0.411901111111111</v>
      </c>
      <c r="V93" s="205">
        <v>0.41245999999999999</v>
      </c>
      <c r="W93" s="205">
        <v>0.41296299999999903</v>
      </c>
      <c r="X93" s="205">
        <v>0.413466</v>
      </c>
      <c r="Y93" s="205">
        <v>0.41396899999999998</v>
      </c>
      <c r="Z93" s="205">
        <v>0.41447200000000001</v>
      </c>
      <c r="AA93" s="205">
        <v>0.41497499999999898</v>
      </c>
      <c r="AB93" s="205">
        <v>0.41547799999999901</v>
      </c>
      <c r="AC93" s="205">
        <v>0.41598099999999899</v>
      </c>
      <c r="AD93" s="205">
        <v>0.41648399999999902</v>
      </c>
      <c r="AE93" s="205">
        <v>0.416986999999999</v>
      </c>
      <c r="AF93" s="205">
        <v>0.41748999999999897</v>
      </c>
      <c r="AG93" s="205">
        <v>0.417992999999999</v>
      </c>
      <c r="AH93" s="205">
        <v>0.41849599999999898</v>
      </c>
      <c r="AI93" s="205">
        <v>0.41899899999999901</v>
      </c>
      <c r="AJ93" s="205">
        <v>0.41950199999999899</v>
      </c>
      <c r="AK93" s="205">
        <v>0.42000499999999902</v>
      </c>
      <c r="AL93" s="205">
        <v>0.42050799999999899</v>
      </c>
      <c r="AM93" s="205">
        <v>0.42101099999999902</v>
      </c>
      <c r="AN93" s="205">
        <v>0.421513999999999</v>
      </c>
      <c r="AO93" s="205">
        <v>0.42201699999999898</v>
      </c>
      <c r="AP93" s="205">
        <v>0.42251999999999901</v>
      </c>
    </row>
    <row r="94" spans="7:42" ht="14.25" customHeight="1" thickTop="1" x14ac:dyDescent="0.6">
      <c r="G94" s="145"/>
      <c r="H94" s="391"/>
      <c r="J94" s="352"/>
      <c r="K94" s="201" t="s">
        <v>928</v>
      </c>
      <c r="L94" s="201" t="s">
        <v>961</v>
      </c>
      <c r="M94" s="202">
        <v>0.37584000000000001</v>
      </c>
      <c r="N94" s="202">
        <v>0.381939604938271</v>
      </c>
      <c r="O94" s="202">
        <v>0.38808019753086398</v>
      </c>
      <c r="P94" s="202">
        <v>0.39426177777777699</v>
      </c>
      <c r="Q94" s="202">
        <v>0.40048434567901198</v>
      </c>
      <c r="R94" s="202">
        <v>0.406747901234567</v>
      </c>
      <c r="S94" s="202">
        <v>0.413052444444444</v>
      </c>
      <c r="T94" s="202">
        <v>0.41939797530864198</v>
      </c>
      <c r="U94" s="202">
        <v>0.42578449382715999</v>
      </c>
      <c r="V94" s="202">
        <v>0.43221199999999999</v>
      </c>
      <c r="W94" s="202">
        <v>0.43236404663023598</v>
      </c>
      <c r="X94" s="202">
        <v>0.43251590746812302</v>
      </c>
      <c r="Y94" s="202">
        <v>0.432667582513661</v>
      </c>
      <c r="Z94" s="202">
        <v>0.43281907176684797</v>
      </c>
      <c r="AA94" s="202">
        <v>0.432970375227686</v>
      </c>
      <c r="AB94" s="202">
        <v>0.43312149289617402</v>
      </c>
      <c r="AC94" s="202">
        <v>0.43327242477231298</v>
      </c>
      <c r="AD94" s="202">
        <v>0.43342317085610199</v>
      </c>
      <c r="AE94" s="202">
        <v>0.43357373114754</v>
      </c>
      <c r="AF94" s="202">
        <v>0.43372410564663</v>
      </c>
      <c r="AG94" s="202">
        <v>0.43387429435336899</v>
      </c>
      <c r="AH94" s="202">
        <v>0.43402429726775898</v>
      </c>
      <c r="AI94" s="202">
        <v>0.43417411438979903</v>
      </c>
      <c r="AJ94" s="202">
        <v>0.43432374571948901</v>
      </c>
      <c r="AK94" s="202">
        <v>0.43447319125682998</v>
      </c>
      <c r="AL94" s="202">
        <v>0.43462245100182101</v>
      </c>
      <c r="AM94" s="202">
        <v>0.43477152495446197</v>
      </c>
      <c r="AN94" s="202">
        <v>0.43492041311475399</v>
      </c>
      <c r="AO94" s="202">
        <v>0.435069115482695</v>
      </c>
      <c r="AP94" s="202">
        <v>0.43521763205828701</v>
      </c>
    </row>
    <row r="95" spans="7:42" ht="14.25" customHeight="1" x14ac:dyDescent="0.6">
      <c r="G95" s="145"/>
      <c r="H95" s="391"/>
      <c r="J95" s="352"/>
      <c r="K95" s="142" t="s">
        <v>928</v>
      </c>
      <c r="L95" s="192" t="s">
        <v>962</v>
      </c>
      <c r="M95" s="186">
        <v>0.37584000000000001</v>
      </c>
      <c r="N95" s="186">
        <v>0.37872711111111101</v>
      </c>
      <c r="O95" s="186">
        <v>0.38161422222222202</v>
      </c>
      <c r="P95" s="186">
        <v>0.38450133333333297</v>
      </c>
      <c r="Q95" s="186">
        <v>0.38738844444444398</v>
      </c>
      <c r="R95" s="186">
        <v>0.39027555555555499</v>
      </c>
      <c r="S95" s="186">
        <v>0.39316266666666599</v>
      </c>
      <c r="T95" s="186">
        <v>0.396049777777777</v>
      </c>
      <c r="U95" s="186">
        <v>0.39893688888888801</v>
      </c>
      <c r="V95" s="186">
        <v>0.40182400000000001</v>
      </c>
      <c r="W95" s="186">
        <v>0.40214879999999997</v>
      </c>
      <c r="X95" s="186">
        <v>0.40247359999999999</v>
      </c>
      <c r="Y95" s="186">
        <v>0.4027984</v>
      </c>
      <c r="Z95" s="186">
        <v>0.40312320000000001</v>
      </c>
      <c r="AA95" s="186">
        <v>0.40344799999999997</v>
      </c>
      <c r="AB95" s="186">
        <v>0.40377279999999999</v>
      </c>
      <c r="AC95" s="186">
        <v>0.4040976</v>
      </c>
      <c r="AD95" s="186">
        <v>0.40442240000000002</v>
      </c>
      <c r="AE95" s="186">
        <v>0.40474719999999997</v>
      </c>
      <c r="AF95" s="186">
        <v>0.40507199999999999</v>
      </c>
      <c r="AG95" s="186">
        <v>0.4053968</v>
      </c>
      <c r="AH95" s="186">
        <v>0.40572160000000002</v>
      </c>
      <c r="AI95" s="186">
        <v>0.40604639999999997</v>
      </c>
      <c r="AJ95" s="186">
        <v>0.40637119999999999</v>
      </c>
      <c r="AK95" s="186">
        <v>0.406696</v>
      </c>
      <c r="AL95" s="186">
        <v>0.40702080000000002</v>
      </c>
      <c r="AM95" s="186">
        <v>0.40734559999999997</v>
      </c>
      <c r="AN95" s="186">
        <v>0.40767039999999999</v>
      </c>
      <c r="AO95" s="186">
        <v>0.4079952</v>
      </c>
      <c r="AP95" s="186">
        <v>0.40832000000000002</v>
      </c>
    </row>
    <row r="96" spans="7:42" ht="14.25" customHeight="1" thickBot="1" x14ac:dyDescent="0.75">
      <c r="G96" s="145"/>
      <c r="H96" s="391"/>
      <c r="J96" s="352"/>
      <c r="K96" s="203" t="s">
        <v>928</v>
      </c>
      <c r="L96" s="203" t="s">
        <v>963</v>
      </c>
      <c r="M96" s="205">
        <v>0.37584000000000001</v>
      </c>
      <c r="N96" s="205">
        <v>0.376355555555555</v>
      </c>
      <c r="O96" s="205">
        <v>0.37687111111111099</v>
      </c>
      <c r="P96" s="205">
        <v>0.37738666666666598</v>
      </c>
      <c r="Q96" s="205">
        <v>0.37790222222222197</v>
      </c>
      <c r="R96" s="205">
        <v>0.37841777777777702</v>
      </c>
      <c r="S96" s="205">
        <v>0.37893333333333301</v>
      </c>
      <c r="T96" s="205">
        <v>0.379448888888888</v>
      </c>
      <c r="U96" s="205">
        <v>0.37996444444444399</v>
      </c>
      <c r="V96" s="205">
        <v>0.38047999999999998</v>
      </c>
      <c r="W96" s="205">
        <v>0.380944</v>
      </c>
      <c r="X96" s="205">
        <v>0.38140800000000002</v>
      </c>
      <c r="Y96" s="205">
        <v>0.38187199999999999</v>
      </c>
      <c r="Z96" s="205">
        <v>0.38233600000000001</v>
      </c>
      <c r="AA96" s="205">
        <v>0.38279999999999997</v>
      </c>
      <c r="AB96" s="205">
        <v>0.38326399999999999</v>
      </c>
      <c r="AC96" s="205">
        <v>0.38372800000000001</v>
      </c>
      <c r="AD96" s="205">
        <v>0.38419199999999998</v>
      </c>
      <c r="AE96" s="205">
        <v>0.384656</v>
      </c>
      <c r="AF96" s="205">
        <v>0.38512000000000002</v>
      </c>
      <c r="AG96" s="205">
        <v>0.38558399999999998</v>
      </c>
      <c r="AH96" s="205">
        <v>0.386047999999999</v>
      </c>
      <c r="AI96" s="205">
        <v>0.38651199999999902</v>
      </c>
      <c r="AJ96" s="205">
        <v>0.38697599999999899</v>
      </c>
      <c r="AK96" s="205">
        <v>0.38743999999999901</v>
      </c>
      <c r="AL96" s="205">
        <v>0.38790399999999903</v>
      </c>
      <c r="AM96" s="205">
        <v>0.38836799999999899</v>
      </c>
      <c r="AN96" s="205">
        <v>0.38883199999999901</v>
      </c>
      <c r="AO96" s="205">
        <v>0.38929599999999998</v>
      </c>
      <c r="AP96" s="205">
        <v>0.389759999999999</v>
      </c>
    </row>
    <row r="97" spans="7:67" ht="14.25" customHeight="1" thickTop="1" x14ac:dyDescent="0.6">
      <c r="G97" s="145"/>
      <c r="H97" s="391"/>
      <c r="J97" s="352"/>
      <c r="K97" s="201" t="s">
        <v>931</v>
      </c>
      <c r="L97" s="201" t="s">
        <v>961</v>
      </c>
      <c r="M97" s="202">
        <v>0.33939000000000002</v>
      </c>
      <c r="N97" s="202">
        <v>0.34507460493827102</v>
      </c>
      <c r="O97" s="202">
        <v>0.350800197530864</v>
      </c>
      <c r="P97" s="202">
        <v>0.35656677777777701</v>
      </c>
      <c r="Q97" s="202">
        <v>0.362374345679012</v>
      </c>
      <c r="R97" s="202">
        <v>0.36822290123456702</v>
      </c>
      <c r="S97" s="202">
        <v>0.37411244444444403</v>
      </c>
      <c r="T97" s="202">
        <v>0.38004297530864101</v>
      </c>
      <c r="U97" s="202">
        <v>0.38601449382716002</v>
      </c>
      <c r="V97" s="202">
        <v>0.39202700000000001</v>
      </c>
      <c r="W97" s="202">
        <v>0.39229039999999998</v>
      </c>
      <c r="X97" s="202">
        <v>0.39255380000000001</v>
      </c>
      <c r="Y97" s="202">
        <v>0.39281719999999998</v>
      </c>
      <c r="Z97" s="202">
        <v>0.3930806</v>
      </c>
      <c r="AA97" s="202">
        <v>0.39334400000000003</v>
      </c>
      <c r="AB97" s="202">
        <v>0.3936074</v>
      </c>
      <c r="AC97" s="202">
        <v>0.39387080000000002</v>
      </c>
      <c r="AD97" s="202">
        <v>0.39413419999999999</v>
      </c>
      <c r="AE97" s="202">
        <v>0.39439760000000001</v>
      </c>
      <c r="AF97" s="202">
        <v>0.39466099999999998</v>
      </c>
      <c r="AG97" s="202">
        <v>0.39492440000000001</v>
      </c>
      <c r="AH97" s="202">
        <v>0.39518779999999998</v>
      </c>
      <c r="AI97" s="202">
        <v>0.3954512</v>
      </c>
      <c r="AJ97" s="202">
        <v>0.39571460000000003</v>
      </c>
      <c r="AK97" s="202">
        <v>0.395978</v>
      </c>
      <c r="AL97" s="202">
        <v>0.39624140000000002</v>
      </c>
      <c r="AM97" s="202">
        <v>0.39650479999999999</v>
      </c>
      <c r="AN97" s="202">
        <v>0.39676820000000002</v>
      </c>
      <c r="AO97" s="202">
        <v>0.39703159999999998</v>
      </c>
      <c r="AP97" s="202">
        <v>0.39729500000000001</v>
      </c>
    </row>
    <row r="98" spans="7:67" ht="14.25" customHeight="1" x14ac:dyDescent="0.6">
      <c r="G98" s="145"/>
      <c r="H98" s="391"/>
      <c r="J98" s="352"/>
      <c r="K98" s="142" t="s">
        <v>931</v>
      </c>
      <c r="L98" s="192" t="s">
        <v>962</v>
      </c>
      <c r="M98" s="186">
        <v>0.33939000000000002</v>
      </c>
      <c r="N98" s="186">
        <v>0.34199711111111097</v>
      </c>
      <c r="O98" s="186">
        <v>0.34460422222222198</v>
      </c>
      <c r="P98" s="186">
        <v>0.34721133333333298</v>
      </c>
      <c r="Q98" s="186">
        <v>0.34981844444444399</v>
      </c>
      <c r="R98" s="186">
        <v>0.35242555555555499</v>
      </c>
      <c r="S98" s="186">
        <v>0.355032666666666</v>
      </c>
      <c r="T98" s="186">
        <v>0.357639777777777</v>
      </c>
      <c r="U98" s="186">
        <v>0.36024688888888801</v>
      </c>
      <c r="V98" s="186">
        <v>0.36285400000000001</v>
      </c>
      <c r="W98" s="186">
        <v>0.36314730000000001</v>
      </c>
      <c r="X98" s="186">
        <v>0.363440599999999</v>
      </c>
      <c r="Y98" s="186">
        <v>0.3637339</v>
      </c>
      <c r="Z98" s="186">
        <v>0.3640272</v>
      </c>
      <c r="AA98" s="186">
        <v>0.36432049999999899</v>
      </c>
      <c r="AB98" s="186">
        <v>0.36461379999999999</v>
      </c>
      <c r="AC98" s="186">
        <v>0.36490709999999998</v>
      </c>
      <c r="AD98" s="186">
        <v>0.36520039999999998</v>
      </c>
      <c r="AE98" s="186">
        <v>0.36549369999999998</v>
      </c>
      <c r="AF98" s="186">
        <v>0.36578699999999997</v>
      </c>
      <c r="AG98" s="186">
        <v>0.36608030000000003</v>
      </c>
      <c r="AH98" s="186">
        <v>0.36637360000000002</v>
      </c>
      <c r="AI98" s="186">
        <v>0.36666689999999902</v>
      </c>
      <c r="AJ98" s="186">
        <v>0.36696020000000001</v>
      </c>
      <c r="AK98" s="186">
        <v>0.36725350000000001</v>
      </c>
      <c r="AL98" s="186">
        <v>0.36754679999999901</v>
      </c>
      <c r="AM98" s="186">
        <v>0.3678401</v>
      </c>
      <c r="AN98" s="186">
        <v>0.3681334</v>
      </c>
      <c r="AO98" s="186">
        <v>0.3684267</v>
      </c>
      <c r="AP98" s="186">
        <v>0.36871999999999999</v>
      </c>
    </row>
    <row r="99" spans="7:67" ht="14.25" customHeight="1" thickBot="1" x14ac:dyDescent="0.75">
      <c r="G99" s="145"/>
      <c r="H99" s="391"/>
      <c r="J99" s="352"/>
      <c r="K99" s="203" t="s">
        <v>931</v>
      </c>
      <c r="L99" s="203" t="s">
        <v>963</v>
      </c>
      <c r="M99" s="205">
        <v>0.33939000000000002</v>
      </c>
      <c r="N99" s="205">
        <v>0.33985555555555502</v>
      </c>
      <c r="O99" s="205">
        <v>0.34032111111111102</v>
      </c>
      <c r="P99" s="205">
        <v>0.34078666666666602</v>
      </c>
      <c r="Q99" s="205">
        <v>0.34125222222222201</v>
      </c>
      <c r="R99" s="205">
        <v>0.34171777777777701</v>
      </c>
      <c r="S99" s="205">
        <v>0.34218333333333301</v>
      </c>
      <c r="T99" s="205">
        <v>0.342648888888888</v>
      </c>
      <c r="U99" s="205">
        <v>0.343114444444444</v>
      </c>
      <c r="V99" s="205">
        <v>0.34358</v>
      </c>
      <c r="W99" s="205">
        <v>0.343998999999999</v>
      </c>
      <c r="X99" s="205">
        <v>0.344418</v>
      </c>
      <c r="Y99" s="205">
        <v>0.34483699999999901</v>
      </c>
      <c r="Z99" s="205">
        <v>0.34525600000000001</v>
      </c>
      <c r="AA99" s="205">
        <v>0.34567499999999901</v>
      </c>
      <c r="AB99" s="205">
        <v>0.34609400000000001</v>
      </c>
      <c r="AC99" s="205">
        <v>0.34651299999999902</v>
      </c>
      <c r="AD99" s="205">
        <v>0.34693200000000002</v>
      </c>
      <c r="AE99" s="205">
        <v>0.34735099999999902</v>
      </c>
      <c r="AF99" s="205">
        <v>0.34777000000000002</v>
      </c>
      <c r="AG99" s="205">
        <v>0.34818899999999903</v>
      </c>
      <c r="AH99" s="205">
        <v>0.34860799999999997</v>
      </c>
      <c r="AI99" s="205">
        <v>0.34902699999999998</v>
      </c>
      <c r="AJ99" s="205">
        <v>0.34944599999999998</v>
      </c>
      <c r="AK99" s="205">
        <v>0.34986499999999998</v>
      </c>
      <c r="AL99" s="205">
        <v>0.35028399999999998</v>
      </c>
      <c r="AM99" s="205">
        <v>0.35070299999999999</v>
      </c>
      <c r="AN99" s="205">
        <v>0.35112199999999999</v>
      </c>
      <c r="AO99" s="205">
        <v>0.35154099999999999</v>
      </c>
      <c r="AP99" s="205">
        <v>0.35196</v>
      </c>
    </row>
    <row r="100" spans="7:67" ht="14.25" customHeight="1" thickTop="1" x14ac:dyDescent="0.6">
      <c r="G100" s="145"/>
      <c r="H100" s="391"/>
      <c r="J100" s="352"/>
      <c r="K100" s="201" t="s">
        <v>935</v>
      </c>
      <c r="L100" s="201" t="s">
        <v>961</v>
      </c>
      <c r="M100" s="202">
        <v>0.32805000000000001</v>
      </c>
      <c r="N100" s="202">
        <v>0.33360549382715998</v>
      </c>
      <c r="O100" s="202">
        <v>0.33920197530864199</v>
      </c>
      <c r="P100" s="202">
        <v>0.34483944444444398</v>
      </c>
      <c r="Q100" s="202">
        <v>0.350517901234567</v>
      </c>
      <c r="R100" s="202">
        <v>0.356237345679012</v>
      </c>
      <c r="S100" s="202">
        <v>0.36199777777777697</v>
      </c>
      <c r="T100" s="202">
        <v>0.36779919753086399</v>
      </c>
      <c r="U100" s="202">
        <v>0.37364160493827098</v>
      </c>
      <c r="V100" s="202">
        <v>0.379525</v>
      </c>
      <c r="W100" s="202">
        <v>0.37977999999999901</v>
      </c>
      <c r="X100" s="202">
        <v>0.38003500000000001</v>
      </c>
      <c r="Y100" s="202">
        <v>0.38029000000000002</v>
      </c>
      <c r="Z100" s="202">
        <v>0.38054499999999902</v>
      </c>
      <c r="AA100" s="202">
        <v>0.38079999999999897</v>
      </c>
      <c r="AB100" s="202">
        <v>0.38105499999999998</v>
      </c>
      <c r="AC100" s="202">
        <v>0.38130999999999998</v>
      </c>
      <c r="AD100" s="202">
        <v>0.38156499999999999</v>
      </c>
      <c r="AE100" s="202">
        <v>0.38181999999999999</v>
      </c>
      <c r="AF100" s="202">
        <v>0.382075</v>
      </c>
      <c r="AG100" s="202">
        <v>0.382329999999999</v>
      </c>
      <c r="AH100" s="202">
        <v>0.38258500000000001</v>
      </c>
      <c r="AI100" s="202">
        <v>0.38284000000000001</v>
      </c>
      <c r="AJ100" s="202">
        <v>0.38309499999999902</v>
      </c>
      <c r="AK100" s="202">
        <v>0.38335000000000002</v>
      </c>
      <c r="AL100" s="202">
        <v>0.38360499999999997</v>
      </c>
      <c r="AM100" s="202">
        <v>0.38385999999999998</v>
      </c>
      <c r="AN100" s="202">
        <v>0.38411499999999998</v>
      </c>
      <c r="AO100" s="202">
        <v>0.38436999999999999</v>
      </c>
      <c r="AP100" s="202">
        <v>0.38462499999999999</v>
      </c>
    </row>
    <row r="101" spans="7:67" ht="14.25" customHeight="1" thickBot="1" x14ac:dyDescent="0.75">
      <c r="G101" s="145"/>
      <c r="H101" s="391"/>
      <c r="J101" s="352"/>
      <c r="K101" s="142" t="s">
        <v>935</v>
      </c>
      <c r="L101" s="192" t="s">
        <v>962</v>
      </c>
      <c r="M101" s="186">
        <v>0.32805000000000001</v>
      </c>
      <c r="N101" s="186">
        <v>0.33056999999999997</v>
      </c>
      <c r="O101" s="186">
        <v>0.33309</v>
      </c>
      <c r="P101" s="186">
        <v>0.33561000000000002</v>
      </c>
      <c r="Q101" s="186">
        <v>0.33812999999999999</v>
      </c>
      <c r="R101" s="186">
        <v>0.34065000000000001</v>
      </c>
      <c r="S101" s="186">
        <v>0.34316999999999998</v>
      </c>
      <c r="T101" s="186">
        <v>0.34569</v>
      </c>
      <c r="U101" s="186">
        <v>0.34821000000000002</v>
      </c>
      <c r="V101" s="186">
        <v>0.35072999999999999</v>
      </c>
      <c r="W101" s="186">
        <v>0.35101349999999998</v>
      </c>
      <c r="X101" s="186">
        <v>0.35129700000000003</v>
      </c>
      <c r="Y101" s="186">
        <v>0.35158050000000002</v>
      </c>
      <c r="Z101" s="186">
        <v>0.35186400000000001</v>
      </c>
      <c r="AA101" s="186">
        <v>0.3521475</v>
      </c>
      <c r="AB101" s="186">
        <v>0.35243099999999999</v>
      </c>
      <c r="AC101" s="186">
        <v>0.35271449999999999</v>
      </c>
      <c r="AD101" s="186">
        <v>0.35299799999999998</v>
      </c>
      <c r="AE101" s="186">
        <v>0.35328150000000003</v>
      </c>
      <c r="AF101" s="186">
        <v>0.35356500000000002</v>
      </c>
      <c r="AG101" s="186">
        <v>0.35384850000000001</v>
      </c>
      <c r="AH101" s="186">
        <v>0.354132</v>
      </c>
      <c r="AI101" s="186">
        <v>0.35441549999999999</v>
      </c>
      <c r="AJ101" s="186">
        <v>0.35469899999999999</v>
      </c>
      <c r="AK101" s="186">
        <v>0.35498249999999998</v>
      </c>
      <c r="AL101" s="186">
        <v>0.35526600000000003</v>
      </c>
      <c r="AM101" s="186">
        <v>0.35554950000000002</v>
      </c>
      <c r="AN101" s="186">
        <v>0.35583300000000001</v>
      </c>
      <c r="AO101" s="186">
        <v>0.3561165</v>
      </c>
      <c r="AP101" s="186">
        <v>0.35639999999999999</v>
      </c>
      <c r="AX101" s="206"/>
      <c r="AY101" s="206"/>
      <c r="AZ101" s="206"/>
      <c r="BA101" s="206"/>
      <c r="BB101" s="206"/>
      <c r="BC101" s="206"/>
      <c r="BD101" s="206"/>
      <c r="BE101" s="206"/>
      <c r="BF101" s="206"/>
      <c r="BG101" s="206"/>
      <c r="BH101" s="206"/>
      <c r="BI101" s="206"/>
      <c r="BJ101" s="206"/>
      <c r="BK101" s="206"/>
      <c r="BL101" s="206"/>
      <c r="BM101" s="206"/>
      <c r="BN101" s="206"/>
      <c r="BO101" s="206"/>
    </row>
    <row r="102" spans="7:67" ht="14.25" customHeight="1" thickTop="1" thickBot="1" x14ac:dyDescent="0.75">
      <c r="G102" s="145"/>
      <c r="H102" s="391"/>
      <c r="J102" s="352"/>
      <c r="K102" s="203" t="s">
        <v>935</v>
      </c>
      <c r="L102" s="203" t="s">
        <v>963</v>
      </c>
      <c r="M102" s="204">
        <v>0.32805000000000001</v>
      </c>
      <c r="N102" s="204">
        <v>0.32850000000000001</v>
      </c>
      <c r="O102" s="204">
        <v>0.32895000000000002</v>
      </c>
      <c r="P102" s="204">
        <v>0.32940000000000003</v>
      </c>
      <c r="Q102" s="204">
        <v>0.32984999999999998</v>
      </c>
      <c r="R102" s="204">
        <v>0.33029999999999998</v>
      </c>
      <c r="S102" s="204">
        <v>0.33074999999999999</v>
      </c>
      <c r="T102" s="204">
        <v>0.33119999999999999</v>
      </c>
      <c r="U102" s="204">
        <v>0.33165</v>
      </c>
      <c r="V102" s="204">
        <v>0.33210000000000001</v>
      </c>
      <c r="W102" s="204">
        <v>0.332505</v>
      </c>
      <c r="X102" s="204">
        <v>0.33290999999999998</v>
      </c>
      <c r="Y102" s="204">
        <v>0.33331499999999997</v>
      </c>
      <c r="Z102" s="204">
        <v>0.33372000000000002</v>
      </c>
      <c r="AA102" s="204">
        <v>0.33412500000000001</v>
      </c>
      <c r="AB102" s="204">
        <v>0.33452999999999999</v>
      </c>
      <c r="AC102" s="204">
        <v>0.33493499999999998</v>
      </c>
      <c r="AD102" s="204">
        <v>0.33534000000000003</v>
      </c>
      <c r="AE102" s="204">
        <v>0.33574500000000002</v>
      </c>
      <c r="AF102" s="204">
        <v>0.33615</v>
      </c>
      <c r="AG102" s="204">
        <v>0.33655499999999999</v>
      </c>
      <c r="AH102" s="204">
        <v>0.33695999999999998</v>
      </c>
      <c r="AI102" s="204">
        <v>0.33736500000000003</v>
      </c>
      <c r="AJ102" s="204">
        <v>0.33777000000000001</v>
      </c>
      <c r="AK102" s="204">
        <v>0.338175</v>
      </c>
      <c r="AL102" s="204">
        <v>0.33857999999999999</v>
      </c>
      <c r="AM102" s="204">
        <v>0.33898499999999998</v>
      </c>
      <c r="AN102" s="204">
        <v>0.33939000000000002</v>
      </c>
      <c r="AO102" s="204">
        <v>0.33979500000000001</v>
      </c>
      <c r="AP102" s="204">
        <v>0.3402</v>
      </c>
      <c r="AX102" s="207"/>
      <c r="AY102" s="207"/>
      <c r="AZ102" s="207"/>
      <c r="BA102" s="207"/>
      <c r="BB102" s="207"/>
      <c r="BC102" s="207"/>
      <c r="BD102" s="207"/>
      <c r="BE102" s="207"/>
      <c r="BF102" s="207"/>
      <c r="BG102" s="207"/>
      <c r="BH102" s="207"/>
      <c r="BI102" s="207"/>
      <c r="BJ102" s="207"/>
      <c r="BK102" s="207"/>
      <c r="BL102" s="207"/>
      <c r="BM102" s="207"/>
      <c r="BN102" s="207"/>
      <c r="BO102" s="207"/>
    </row>
    <row r="103" spans="7:67" ht="14.25" customHeight="1" thickTop="1" x14ac:dyDescent="0.6">
      <c r="G103" s="145"/>
      <c r="H103" s="391"/>
      <c r="J103" s="352"/>
      <c r="K103" s="201" t="s">
        <v>939</v>
      </c>
      <c r="L103" s="201" t="s">
        <v>961</v>
      </c>
      <c r="M103" s="202">
        <v>0.25839000000000001</v>
      </c>
      <c r="N103" s="202">
        <v>0.26315238271604902</v>
      </c>
      <c r="O103" s="202">
        <v>0.267955753086419</v>
      </c>
      <c r="P103" s="202">
        <v>0.27280011111111102</v>
      </c>
      <c r="Q103" s="202">
        <v>0.27768545679012302</v>
      </c>
      <c r="R103" s="202">
        <v>0.282611790123456</v>
      </c>
      <c r="S103" s="202">
        <v>0.28757911111111101</v>
      </c>
      <c r="T103" s="202">
        <v>0.292587419753086</v>
      </c>
      <c r="U103" s="202">
        <v>0.29763671604938202</v>
      </c>
      <c r="V103" s="202">
        <v>0.30272700000000002</v>
      </c>
      <c r="W103" s="202">
        <v>0.30293039999999999</v>
      </c>
      <c r="X103" s="202">
        <v>0.30313380000000001</v>
      </c>
      <c r="Y103" s="202">
        <v>0.30333719999999997</v>
      </c>
      <c r="Z103" s="202">
        <v>0.30354059999999999</v>
      </c>
      <c r="AA103" s="202">
        <v>0.30374400000000001</v>
      </c>
      <c r="AB103" s="202">
        <v>0.30394739999999998</v>
      </c>
      <c r="AC103" s="202">
        <v>0.3041508</v>
      </c>
      <c r="AD103" s="202">
        <v>0.30435420000000002</v>
      </c>
      <c r="AE103" s="202">
        <v>0.30455759999999998</v>
      </c>
      <c r="AF103" s="202">
        <v>0.304761</v>
      </c>
      <c r="AG103" s="202">
        <v>0.30496439999999903</v>
      </c>
      <c r="AH103" s="202">
        <v>0.30516779999999999</v>
      </c>
      <c r="AI103" s="202">
        <v>0.30537120000000001</v>
      </c>
      <c r="AJ103" s="202">
        <v>0.30557459999999997</v>
      </c>
      <c r="AK103" s="202">
        <v>0.30577799999999999</v>
      </c>
      <c r="AL103" s="202">
        <v>0.30598139999999902</v>
      </c>
      <c r="AM103" s="202">
        <v>0.30618479999999998</v>
      </c>
      <c r="AN103" s="202">
        <v>0.306388199999999</v>
      </c>
      <c r="AO103" s="202">
        <v>0.30659159999999902</v>
      </c>
      <c r="AP103" s="202">
        <v>0.30679499999999998</v>
      </c>
    </row>
    <row r="104" spans="7:67" ht="14.25" customHeight="1" x14ac:dyDescent="0.6">
      <c r="G104" s="145"/>
      <c r="H104" s="391"/>
      <c r="J104" s="352"/>
      <c r="K104" s="142" t="s">
        <v>939</v>
      </c>
      <c r="L104" s="192" t="s">
        <v>962</v>
      </c>
      <c r="M104" s="186">
        <v>0.25839000000000001</v>
      </c>
      <c r="N104" s="186">
        <v>0.26037488888888799</v>
      </c>
      <c r="O104" s="186">
        <v>0.26235977777777703</v>
      </c>
      <c r="P104" s="186">
        <v>0.26434466666666601</v>
      </c>
      <c r="Q104" s="186">
        <v>0.26632955555555499</v>
      </c>
      <c r="R104" s="186">
        <v>0.26831444444444402</v>
      </c>
      <c r="S104" s="186">
        <v>0.270299333333333</v>
      </c>
      <c r="T104" s="186">
        <v>0.27228422222222198</v>
      </c>
      <c r="U104" s="186">
        <v>0.27426911111111102</v>
      </c>
      <c r="V104" s="186">
        <v>0.276254</v>
      </c>
      <c r="W104" s="186">
        <v>0.27647729999999998</v>
      </c>
      <c r="X104" s="186">
        <v>0.27670059999999902</v>
      </c>
      <c r="Y104" s="186">
        <v>0.2769239</v>
      </c>
      <c r="Z104" s="186">
        <v>0.27714719999999998</v>
      </c>
      <c r="AA104" s="186">
        <v>0.27737050000000002</v>
      </c>
      <c r="AB104" s="186">
        <v>0.2775938</v>
      </c>
      <c r="AC104" s="186">
        <v>0.27781709999999998</v>
      </c>
      <c r="AD104" s="186">
        <v>0.27804040000000002</v>
      </c>
      <c r="AE104" s="186">
        <v>0.2782637</v>
      </c>
      <c r="AF104" s="186">
        <v>0.27848699999999998</v>
      </c>
      <c r="AG104" s="186">
        <v>0.27871030000000002</v>
      </c>
      <c r="AH104" s="186">
        <v>0.2789336</v>
      </c>
      <c r="AI104" s="186">
        <v>0.27915689999999999</v>
      </c>
      <c r="AJ104" s="186">
        <v>0.27938020000000002</v>
      </c>
      <c r="AK104" s="186">
        <v>0.2796035</v>
      </c>
      <c r="AL104" s="186">
        <v>0.27982679999999999</v>
      </c>
      <c r="AM104" s="186">
        <v>0.28005010000000002</v>
      </c>
      <c r="AN104" s="186">
        <v>0.28027340000000001</v>
      </c>
      <c r="AO104" s="186">
        <v>0.28049669999999999</v>
      </c>
      <c r="AP104" s="186">
        <v>0.28072000000000003</v>
      </c>
    </row>
    <row r="105" spans="7:67" ht="14.25" customHeight="1" x14ac:dyDescent="0.6">
      <c r="G105" s="145"/>
      <c r="H105" s="391"/>
      <c r="J105" s="385"/>
      <c r="K105" s="203" t="s">
        <v>939</v>
      </c>
      <c r="L105" s="203" t="s">
        <v>963</v>
      </c>
      <c r="M105" s="186">
        <v>0.25839000000000001</v>
      </c>
      <c r="N105" s="186">
        <v>0.258744444444444</v>
      </c>
      <c r="O105" s="186">
        <v>0.25909888888888799</v>
      </c>
      <c r="P105" s="186">
        <v>0.25945333333333298</v>
      </c>
      <c r="Q105" s="186">
        <v>0.25980777777777703</v>
      </c>
      <c r="R105" s="186">
        <v>0.26016222222222202</v>
      </c>
      <c r="S105" s="186">
        <v>0.26051666666666601</v>
      </c>
      <c r="T105" s="186">
        <v>0.260871111111111</v>
      </c>
      <c r="U105" s="186">
        <v>0.26122555555555499</v>
      </c>
      <c r="V105" s="186">
        <v>0.26157999999999998</v>
      </c>
      <c r="W105" s="186">
        <v>0.26189899999999999</v>
      </c>
      <c r="X105" s="186">
        <v>0.26221800000000001</v>
      </c>
      <c r="Y105" s="186">
        <v>0.26253699999999902</v>
      </c>
      <c r="Z105" s="186">
        <v>0.26285599999999998</v>
      </c>
      <c r="AA105" s="186">
        <v>0.26317499999999999</v>
      </c>
      <c r="AB105" s="186">
        <v>0.26349400000000001</v>
      </c>
      <c r="AC105" s="186">
        <v>0.26381299999999902</v>
      </c>
      <c r="AD105" s="186">
        <v>0.26413199999999998</v>
      </c>
      <c r="AE105" s="186">
        <v>0.26445099999999999</v>
      </c>
      <c r="AF105" s="186">
        <v>0.26477000000000001</v>
      </c>
      <c r="AG105" s="186">
        <v>0.26508900000000002</v>
      </c>
      <c r="AH105" s="186">
        <v>0.26540799999999998</v>
      </c>
      <c r="AI105" s="186">
        <v>0.26572699999999999</v>
      </c>
      <c r="AJ105" s="186">
        <v>0.266046</v>
      </c>
      <c r="AK105" s="186">
        <v>0.26636500000000002</v>
      </c>
      <c r="AL105" s="186">
        <v>0.26668399999999998</v>
      </c>
      <c r="AM105" s="186">
        <v>0.26700299999999999</v>
      </c>
      <c r="AN105" s="186">
        <v>0.267322</v>
      </c>
      <c r="AO105" s="186">
        <v>0.26764100000000002</v>
      </c>
      <c r="AP105" s="186">
        <v>0.26795999999999998</v>
      </c>
    </row>
    <row r="106" spans="7:67" ht="14.25" customHeight="1" x14ac:dyDescent="0.6">
      <c r="G106" s="145"/>
      <c r="H106" s="391"/>
      <c r="J106" s="208"/>
      <c r="K106" s="142"/>
      <c r="L106" s="142"/>
      <c r="M106" s="209"/>
      <c r="N106" s="209"/>
      <c r="O106" s="209"/>
      <c r="P106" s="209"/>
      <c r="Q106" s="209"/>
      <c r="R106" s="209"/>
      <c r="S106" s="209"/>
      <c r="T106" s="209"/>
      <c r="U106" s="209"/>
      <c r="V106" s="209"/>
      <c r="W106" s="209"/>
      <c r="X106" s="209"/>
      <c r="Y106" s="209"/>
      <c r="Z106" s="209"/>
      <c r="AA106" s="209"/>
      <c r="AB106" s="209"/>
      <c r="AC106" s="209"/>
      <c r="AD106" s="209"/>
      <c r="AE106" s="209"/>
      <c r="AF106" s="209"/>
      <c r="AG106" s="209"/>
      <c r="AH106" s="209"/>
      <c r="AI106" s="209"/>
      <c r="AJ106" s="209"/>
      <c r="AK106" s="209"/>
      <c r="AL106" s="209"/>
      <c r="AM106" s="209"/>
      <c r="AN106" s="209"/>
      <c r="AO106" s="209"/>
      <c r="AP106" s="209"/>
    </row>
    <row r="107" spans="7:67" ht="14.25" customHeight="1" x14ac:dyDescent="0.6">
      <c r="G107" s="145"/>
      <c r="H107" s="391"/>
      <c r="J107" s="147"/>
      <c r="M107" s="129">
        <v>2021</v>
      </c>
      <c r="N107" s="129">
        <v>2022</v>
      </c>
      <c r="O107" s="129">
        <v>2023</v>
      </c>
      <c r="P107" s="129">
        <v>2024</v>
      </c>
      <c r="Q107" s="129">
        <v>2025</v>
      </c>
      <c r="R107" s="129">
        <v>2026</v>
      </c>
      <c r="S107" s="129">
        <v>2027</v>
      </c>
      <c r="T107" s="129">
        <v>2028</v>
      </c>
      <c r="U107" s="129">
        <v>2029</v>
      </c>
      <c r="V107" s="129">
        <v>2030</v>
      </c>
      <c r="W107" s="129">
        <v>2031</v>
      </c>
      <c r="X107" s="129">
        <v>2032</v>
      </c>
      <c r="Y107" s="129">
        <v>2033</v>
      </c>
      <c r="Z107" s="129">
        <v>2034</v>
      </c>
      <c r="AA107" s="129">
        <v>2035</v>
      </c>
      <c r="AB107" s="129">
        <v>2036</v>
      </c>
      <c r="AC107" s="129">
        <v>2037</v>
      </c>
      <c r="AD107" s="129">
        <v>2038</v>
      </c>
      <c r="AE107" s="129">
        <v>2039</v>
      </c>
      <c r="AF107" s="129">
        <v>2040</v>
      </c>
      <c r="AG107" s="129">
        <v>2041</v>
      </c>
      <c r="AH107" s="129">
        <v>2042</v>
      </c>
      <c r="AI107" s="129">
        <v>2043</v>
      </c>
      <c r="AJ107" s="129">
        <v>2044</v>
      </c>
      <c r="AK107" s="129">
        <v>2045</v>
      </c>
      <c r="AL107" s="129">
        <v>2046</v>
      </c>
      <c r="AM107" s="129">
        <v>2047</v>
      </c>
      <c r="AN107" s="129">
        <v>2048</v>
      </c>
      <c r="AO107" s="129">
        <v>2049</v>
      </c>
      <c r="AP107" s="129">
        <v>2050</v>
      </c>
    </row>
    <row r="108" spans="7:67" ht="14.25" customHeight="1" x14ac:dyDescent="0.6">
      <c r="G108" s="145"/>
      <c r="H108" s="391"/>
      <c r="J108" s="351" t="s">
        <v>978</v>
      </c>
      <c r="K108" s="201" t="s">
        <v>906</v>
      </c>
      <c r="L108" s="201" t="s">
        <v>961</v>
      </c>
      <c r="M108" s="210">
        <v>4363.7939999999999</v>
      </c>
      <c r="N108" s="210">
        <v>4429.4253259259249</v>
      </c>
      <c r="O108" s="210">
        <v>4495.4157037037012</v>
      </c>
      <c r="P108" s="210">
        <v>4561.7651333333297</v>
      </c>
      <c r="Q108" s="210">
        <v>4628.4736148148095</v>
      </c>
      <c r="R108" s="210">
        <v>4695.5411481481415</v>
      </c>
      <c r="S108" s="210">
        <v>4762.9677333333266</v>
      </c>
      <c r="T108" s="210">
        <v>4830.753370370363</v>
      </c>
      <c r="U108" s="210">
        <v>4898.8980592592598</v>
      </c>
      <c r="V108" s="210">
        <v>4967.4017999999996</v>
      </c>
      <c r="W108" s="210">
        <v>4971.680423344259</v>
      </c>
      <c r="X108" s="210">
        <v>4975.9603104262223</v>
      </c>
      <c r="Y108" s="210">
        <v>4980.2414612458988</v>
      </c>
      <c r="Z108" s="210">
        <v>4984.5238758032792</v>
      </c>
      <c r="AA108" s="210">
        <v>4988.8075540983555</v>
      </c>
      <c r="AB108" s="210">
        <v>4993.092496131143</v>
      </c>
      <c r="AC108" s="210">
        <v>4997.3787019016372</v>
      </c>
      <c r="AD108" s="210">
        <v>5001.6661714098336</v>
      </c>
      <c r="AE108" s="210">
        <v>5005.9549046557358</v>
      </c>
      <c r="AF108" s="210">
        <v>5010.2449016393402</v>
      </c>
      <c r="AG108" s="210">
        <v>5014.5361623606505</v>
      </c>
      <c r="AH108" s="210">
        <v>5018.8286868196637</v>
      </c>
      <c r="AI108" s="210">
        <v>5023.1224750163919</v>
      </c>
      <c r="AJ108" s="210">
        <v>5027.4175269508141</v>
      </c>
      <c r="AK108" s="210">
        <v>5031.7138426229494</v>
      </c>
      <c r="AL108" s="210">
        <v>5036.0114220327805</v>
      </c>
      <c r="AM108" s="210">
        <v>5040.3102651803238</v>
      </c>
      <c r="AN108" s="210">
        <v>5044.6103720655719</v>
      </c>
      <c r="AO108" s="210">
        <v>5048.9117426885241</v>
      </c>
      <c r="AP108" s="210">
        <v>5053.2143770491803</v>
      </c>
    </row>
    <row r="109" spans="7:67" ht="14.25" customHeight="1" x14ac:dyDescent="0.6">
      <c r="G109" s="145"/>
      <c r="H109" s="391"/>
      <c r="J109" s="352"/>
      <c r="K109" s="142" t="s">
        <v>906</v>
      </c>
      <c r="L109" s="192" t="s">
        <v>962</v>
      </c>
      <c r="M109" s="211">
        <v>4363.7939999999999</v>
      </c>
      <c r="N109" s="211">
        <v>4397.3155999999935</v>
      </c>
      <c r="O109" s="211">
        <v>4430.8371999999972</v>
      </c>
      <c r="P109" s="211">
        <v>4464.3588</v>
      </c>
      <c r="Q109" s="211">
        <v>4497.8803999999946</v>
      </c>
      <c r="R109" s="211">
        <v>4531.4019999999973</v>
      </c>
      <c r="S109" s="211">
        <v>4564.9236000000001</v>
      </c>
      <c r="T109" s="211">
        <v>4598.4451999999947</v>
      </c>
      <c r="U109" s="211">
        <v>4631.9667999999974</v>
      </c>
      <c r="V109" s="211">
        <v>4665.4884000000002</v>
      </c>
      <c r="W109" s="211">
        <v>4669.2595799999999</v>
      </c>
      <c r="X109" s="211">
        <v>4673.0307599999996</v>
      </c>
      <c r="Y109" s="211">
        <v>4676.8019400000003</v>
      </c>
      <c r="Z109" s="211">
        <v>4680.57312</v>
      </c>
      <c r="AA109" s="211">
        <v>4684.3442999999997</v>
      </c>
      <c r="AB109" s="211">
        <v>4688.1154800000004</v>
      </c>
      <c r="AC109" s="211">
        <v>4691.8866600000001</v>
      </c>
      <c r="AD109" s="211">
        <v>4695.6578399999917</v>
      </c>
      <c r="AE109" s="211">
        <v>4699.4290200000005</v>
      </c>
      <c r="AF109" s="211">
        <v>4703.2002000000002</v>
      </c>
      <c r="AG109" s="211">
        <v>4706.97138</v>
      </c>
      <c r="AH109" s="211">
        <v>4710.7425599999997</v>
      </c>
      <c r="AI109" s="211">
        <v>4714.5137400000003</v>
      </c>
      <c r="AJ109" s="211">
        <v>4718.2849200000001</v>
      </c>
      <c r="AK109" s="211">
        <v>4722.0560999999998</v>
      </c>
      <c r="AL109" s="211">
        <v>4725.8272800000004</v>
      </c>
      <c r="AM109" s="211">
        <v>4729.5984600000002</v>
      </c>
      <c r="AN109" s="211">
        <v>4733.3696399999999</v>
      </c>
      <c r="AO109" s="211">
        <v>4737.1408200000005</v>
      </c>
      <c r="AP109" s="211">
        <v>4740.9120000000003</v>
      </c>
    </row>
    <row r="110" spans="7:67" ht="14.25" customHeight="1" thickBot="1" x14ac:dyDescent="0.75">
      <c r="G110" s="145"/>
      <c r="H110" s="391"/>
      <c r="J110" s="352"/>
      <c r="K110" s="203" t="s">
        <v>906</v>
      </c>
      <c r="L110" s="203" t="s">
        <v>963</v>
      </c>
      <c r="M110" s="212">
        <v>4363.7939999999999</v>
      </c>
      <c r="N110" s="212">
        <v>4369.779999999997</v>
      </c>
      <c r="O110" s="212">
        <v>4375.7659999999942</v>
      </c>
      <c r="P110" s="212">
        <v>4381.7519999999995</v>
      </c>
      <c r="Q110" s="212">
        <v>4387.7379999999976</v>
      </c>
      <c r="R110" s="212">
        <v>4393.7239999999947</v>
      </c>
      <c r="S110" s="212">
        <v>4399.71</v>
      </c>
      <c r="T110" s="212">
        <v>4405.6959999999972</v>
      </c>
      <c r="U110" s="212">
        <v>4411.6819999999943</v>
      </c>
      <c r="V110" s="212">
        <v>4417.6679999999997</v>
      </c>
      <c r="W110" s="212">
        <v>4423.0554000000002</v>
      </c>
      <c r="X110" s="212">
        <v>4428.4428000000007</v>
      </c>
      <c r="Y110" s="212">
        <v>4433.8301999999994</v>
      </c>
      <c r="Z110" s="212">
        <v>4439.2175999999999</v>
      </c>
      <c r="AA110" s="212">
        <v>4444.6050000000005</v>
      </c>
      <c r="AB110" s="212">
        <v>4449.9924000000001</v>
      </c>
      <c r="AC110" s="212">
        <v>4455.3797999999997</v>
      </c>
      <c r="AD110" s="212">
        <v>4460.7672000000002</v>
      </c>
      <c r="AE110" s="212">
        <v>4466.1545999999917</v>
      </c>
      <c r="AF110" s="212">
        <v>4471.5419999999995</v>
      </c>
      <c r="AG110" s="212">
        <v>4476.9294</v>
      </c>
      <c r="AH110" s="212">
        <v>4482.3168000000005</v>
      </c>
      <c r="AI110" s="212">
        <v>4487.7041999999992</v>
      </c>
      <c r="AJ110" s="212">
        <v>4493.0915999999997</v>
      </c>
      <c r="AK110" s="212">
        <v>4498.4790000000003</v>
      </c>
      <c r="AL110" s="212">
        <v>4503.8664000000008</v>
      </c>
      <c r="AM110" s="212">
        <v>4509.2537999999995</v>
      </c>
      <c r="AN110" s="212">
        <v>4514.6412</v>
      </c>
      <c r="AO110" s="212">
        <v>4520.0286000000006</v>
      </c>
      <c r="AP110" s="212">
        <v>4525.4159999999993</v>
      </c>
    </row>
    <row r="111" spans="7:67" ht="14.25" customHeight="1" thickTop="1" x14ac:dyDescent="0.6">
      <c r="G111" s="145"/>
      <c r="H111" s="391"/>
      <c r="J111" s="352"/>
      <c r="K111" s="201" t="s">
        <v>912</v>
      </c>
      <c r="L111" s="201" t="s">
        <v>961</v>
      </c>
      <c r="M111" s="213">
        <v>4094.1612</v>
      </c>
      <c r="N111" s="213">
        <v>4156.7226325925867</v>
      </c>
      <c r="O111" s="213">
        <v>4219.6431170370333</v>
      </c>
      <c r="P111" s="213">
        <v>4282.9226533333322</v>
      </c>
      <c r="Q111" s="213">
        <v>4346.561241481475</v>
      </c>
      <c r="R111" s="213">
        <v>4410.5588814814773</v>
      </c>
      <c r="S111" s="213">
        <v>4474.9155733333328</v>
      </c>
      <c r="T111" s="213">
        <v>4539.6313170370304</v>
      </c>
      <c r="U111" s="213">
        <v>4604.7061125925893</v>
      </c>
      <c r="V111" s="213">
        <v>4670.1399599999995</v>
      </c>
      <c r="W111" s="213">
        <v>4673.6770309945296</v>
      </c>
      <c r="X111" s="213">
        <v>4677.2146381202165</v>
      </c>
      <c r="Y111" s="213">
        <v>4680.7527813770448</v>
      </c>
      <c r="Z111" s="213">
        <v>4684.2914607650227</v>
      </c>
      <c r="AA111" s="213">
        <v>4687.8306762841494</v>
      </c>
      <c r="AB111" s="213">
        <v>4691.3704279344256</v>
      </c>
      <c r="AC111" s="213">
        <v>4694.9107157158423</v>
      </c>
      <c r="AD111" s="213">
        <v>4698.4515396284087</v>
      </c>
      <c r="AE111" s="213">
        <v>4701.9928996721237</v>
      </c>
      <c r="AF111" s="213">
        <v>4705.5347958469883</v>
      </c>
      <c r="AG111" s="213">
        <v>4709.0772281530026</v>
      </c>
      <c r="AH111" s="213">
        <v>4712.6201965901573</v>
      </c>
      <c r="AI111" s="213">
        <v>4716.1637011584617</v>
      </c>
      <c r="AJ111" s="213">
        <v>4719.7077418579156</v>
      </c>
      <c r="AK111" s="213">
        <v>4723.2523186885182</v>
      </c>
      <c r="AL111" s="213">
        <v>4726.7974316502705</v>
      </c>
      <c r="AM111" s="213">
        <v>4730.3430807431632</v>
      </c>
      <c r="AN111" s="213">
        <v>4733.8892659672056</v>
      </c>
      <c r="AO111" s="213">
        <v>4737.4359873223966</v>
      </c>
      <c r="AP111" s="213">
        <v>4740.9832448087382</v>
      </c>
    </row>
    <row r="112" spans="7:67" ht="14.25" customHeight="1" x14ac:dyDescent="0.6">
      <c r="G112" s="145"/>
      <c r="H112" s="391"/>
      <c r="J112" s="352"/>
      <c r="K112" s="142" t="s">
        <v>912</v>
      </c>
      <c r="L112" s="192" t="s">
        <v>962</v>
      </c>
      <c r="M112" s="214">
        <v>4094.1612</v>
      </c>
      <c r="N112" s="214">
        <v>4125.6115466666652</v>
      </c>
      <c r="O112" s="214">
        <v>4157.0618933333299</v>
      </c>
      <c r="P112" s="214">
        <v>4188.5122399999937</v>
      </c>
      <c r="Q112" s="214">
        <v>4219.9625866666584</v>
      </c>
      <c r="R112" s="214">
        <v>4251.4129333333321</v>
      </c>
      <c r="S112" s="214">
        <v>4282.8632799999968</v>
      </c>
      <c r="T112" s="214">
        <v>4314.3136266666625</v>
      </c>
      <c r="U112" s="214">
        <v>4345.7639733333272</v>
      </c>
      <c r="V112" s="214">
        <v>4377.2143199999909</v>
      </c>
      <c r="W112" s="214">
        <v>4380.7524839999996</v>
      </c>
      <c r="X112" s="214">
        <v>4384.2906480000001</v>
      </c>
      <c r="Y112" s="214">
        <v>4387.8288119999997</v>
      </c>
      <c r="Z112" s="214">
        <v>4391.3669760000002</v>
      </c>
      <c r="AA112" s="214">
        <v>4394.9051399999917</v>
      </c>
      <c r="AB112" s="214">
        <v>4398.4433039999913</v>
      </c>
      <c r="AC112" s="214">
        <v>4401.9814679999918</v>
      </c>
      <c r="AD112" s="214">
        <v>4405.5196319999995</v>
      </c>
      <c r="AE112" s="214">
        <v>4409.0577960000001</v>
      </c>
      <c r="AF112" s="214">
        <v>4412.5959599999996</v>
      </c>
      <c r="AG112" s="214">
        <v>4416.1341240000002</v>
      </c>
      <c r="AH112" s="214">
        <v>4419.6722879999998</v>
      </c>
      <c r="AI112" s="214">
        <v>4423.2104520000003</v>
      </c>
      <c r="AJ112" s="214">
        <v>4426.7486159999999</v>
      </c>
      <c r="AK112" s="214">
        <v>4430.2867800000004</v>
      </c>
      <c r="AL112" s="214">
        <v>4433.8249440000009</v>
      </c>
      <c r="AM112" s="214">
        <v>4437.3631079999996</v>
      </c>
      <c r="AN112" s="214">
        <v>4440.9012720000001</v>
      </c>
      <c r="AO112" s="214">
        <v>4444.4394359999997</v>
      </c>
      <c r="AP112" s="214">
        <v>4447.9776000000002</v>
      </c>
    </row>
    <row r="113" spans="1:67" ht="14.25" customHeight="1" thickBot="1" x14ac:dyDescent="0.75">
      <c r="G113" s="145"/>
      <c r="H113" s="391"/>
      <c r="J113" s="352"/>
      <c r="K113" s="203" t="s">
        <v>912</v>
      </c>
      <c r="L113" s="203" t="s">
        <v>963</v>
      </c>
      <c r="M113" s="212">
        <v>4094.1612</v>
      </c>
      <c r="N113" s="212">
        <v>4099.7773333333325</v>
      </c>
      <c r="O113" s="212">
        <v>4105.3934666666646</v>
      </c>
      <c r="P113" s="212">
        <v>4111.0095999999976</v>
      </c>
      <c r="Q113" s="212">
        <v>4116.6257333333297</v>
      </c>
      <c r="R113" s="212">
        <v>4122.2418666666617</v>
      </c>
      <c r="S113" s="212">
        <v>4127.8579999999938</v>
      </c>
      <c r="T113" s="212">
        <v>4133.4741333333268</v>
      </c>
      <c r="U113" s="212">
        <v>4139.0902666666589</v>
      </c>
      <c r="V113" s="212">
        <v>4144.7064</v>
      </c>
      <c r="W113" s="212">
        <v>4149.7609199999915</v>
      </c>
      <c r="X113" s="212">
        <v>4154.8154400000003</v>
      </c>
      <c r="Y113" s="212">
        <v>4159.8699599999909</v>
      </c>
      <c r="Z113" s="212">
        <v>4164.9244799999997</v>
      </c>
      <c r="AA113" s="212">
        <v>4169.9789999999912</v>
      </c>
      <c r="AB113" s="212">
        <v>4175.03352</v>
      </c>
      <c r="AC113" s="212">
        <v>4180.0880399999915</v>
      </c>
      <c r="AD113" s="212">
        <v>4185.1425600000002</v>
      </c>
      <c r="AE113" s="212">
        <v>4190.1970799999917</v>
      </c>
      <c r="AF113" s="212">
        <v>4195.2515999999996</v>
      </c>
      <c r="AG113" s="212">
        <v>4200.3061199999911</v>
      </c>
      <c r="AH113" s="212">
        <v>4205.3606399999908</v>
      </c>
      <c r="AI113" s="212">
        <v>4210.4151599999914</v>
      </c>
      <c r="AJ113" s="212">
        <v>4215.4696799999911</v>
      </c>
      <c r="AK113" s="212">
        <v>4220.5241999999907</v>
      </c>
      <c r="AL113" s="212">
        <v>4225.5787199999913</v>
      </c>
      <c r="AM113" s="212">
        <v>4230.633239999991</v>
      </c>
      <c r="AN113" s="212">
        <v>4235.6877599999916</v>
      </c>
      <c r="AO113" s="212">
        <v>4240.7422799999913</v>
      </c>
      <c r="AP113" s="212">
        <v>4245.796799999991</v>
      </c>
      <c r="AQ113" s="206"/>
      <c r="AR113" s="206"/>
      <c r="AS113" s="206"/>
      <c r="AT113" s="206"/>
      <c r="AU113" s="206"/>
      <c r="AV113" s="206"/>
      <c r="AW113" s="206"/>
    </row>
    <row r="114" spans="1:67" ht="14.25" customHeight="1" thickTop="1" x14ac:dyDescent="0.6">
      <c r="G114" s="145"/>
      <c r="H114" s="391"/>
      <c r="J114" s="352"/>
      <c r="K114" s="201" t="s">
        <v>916</v>
      </c>
      <c r="L114" s="201" t="s">
        <v>961</v>
      </c>
      <c r="M114" s="213">
        <v>4001.9183999999914</v>
      </c>
      <c r="N114" s="213">
        <v>4063.4296059259186</v>
      </c>
      <c r="O114" s="213">
        <v>4125.2998637036981</v>
      </c>
      <c r="P114" s="213">
        <v>4187.5291733333288</v>
      </c>
      <c r="Q114" s="213">
        <v>4250.1175348148126</v>
      </c>
      <c r="R114" s="213">
        <v>4313.0649481481396</v>
      </c>
      <c r="S114" s="213">
        <v>4376.3714133333269</v>
      </c>
      <c r="T114" s="213">
        <v>4440.0369303703665</v>
      </c>
      <c r="U114" s="213">
        <v>4504.0614992592564</v>
      </c>
      <c r="V114" s="213">
        <v>4568.4451199999994</v>
      </c>
      <c r="W114" s="213">
        <v>4571.7285020327836</v>
      </c>
      <c r="X114" s="213">
        <v>4575.0121712786868</v>
      </c>
      <c r="Y114" s="213">
        <v>4578.2961277377044</v>
      </c>
      <c r="Z114" s="213">
        <v>4581.5803714098338</v>
      </c>
      <c r="AA114" s="213">
        <v>4584.8649022950758</v>
      </c>
      <c r="AB114" s="213">
        <v>4588.1497203934396</v>
      </c>
      <c r="AC114" s="213">
        <v>4591.4348257049151</v>
      </c>
      <c r="AD114" s="213">
        <v>4594.7202182295041</v>
      </c>
      <c r="AE114" s="213">
        <v>4598.0058979672049</v>
      </c>
      <c r="AF114" s="213">
        <v>4601.2918649180283</v>
      </c>
      <c r="AG114" s="213">
        <v>4604.5781190819635</v>
      </c>
      <c r="AH114" s="213">
        <v>4607.8646604590112</v>
      </c>
      <c r="AI114" s="213">
        <v>4611.1514890491799</v>
      </c>
      <c r="AJ114" s="213">
        <v>4614.438604852453</v>
      </c>
      <c r="AK114" s="213">
        <v>4617.7260078688478</v>
      </c>
      <c r="AL114" s="213">
        <v>4621.0136980983543</v>
      </c>
      <c r="AM114" s="213">
        <v>4624.3016755409835</v>
      </c>
      <c r="AN114" s="213">
        <v>4627.5899401967154</v>
      </c>
      <c r="AO114" s="213">
        <v>4630.8784920655689</v>
      </c>
      <c r="AP114" s="213">
        <v>4634.1673311475352</v>
      </c>
      <c r="AQ114" s="207"/>
      <c r="AR114" s="207"/>
      <c r="AS114" s="207"/>
      <c r="AT114" s="207"/>
      <c r="AU114" s="207"/>
      <c r="AV114" s="207"/>
      <c r="AW114" s="207"/>
    </row>
    <row r="115" spans="1:67" ht="14.25" customHeight="1" x14ac:dyDescent="0.6">
      <c r="G115" s="145"/>
      <c r="H115" s="391"/>
      <c r="J115" s="352"/>
      <c r="K115" s="142" t="s">
        <v>916</v>
      </c>
      <c r="L115" s="192" t="s">
        <v>962</v>
      </c>
      <c r="M115" s="215">
        <v>4001.9183999999914</v>
      </c>
      <c r="N115" s="215">
        <v>4032.6601599999972</v>
      </c>
      <c r="O115" s="215">
        <v>4063.4019199999939</v>
      </c>
      <c r="P115" s="215">
        <v>4094.1436799999915</v>
      </c>
      <c r="Q115" s="215">
        <v>4124.8854399999973</v>
      </c>
      <c r="R115" s="215">
        <v>4155.6271999999944</v>
      </c>
      <c r="S115" s="215">
        <v>4186.3689599999907</v>
      </c>
      <c r="T115" s="215">
        <v>4217.1107199999969</v>
      </c>
      <c r="U115" s="215">
        <v>4247.8524799999941</v>
      </c>
      <c r="V115" s="215">
        <v>4278.5942399999913</v>
      </c>
      <c r="W115" s="215">
        <v>4282.0526879999916</v>
      </c>
      <c r="X115" s="215">
        <v>4285.5111359999919</v>
      </c>
      <c r="Y115" s="215">
        <v>4288.9695839999913</v>
      </c>
      <c r="Z115" s="215">
        <v>4292.4280319999907</v>
      </c>
      <c r="AA115" s="215">
        <v>4295.886479999991</v>
      </c>
      <c r="AB115" s="215">
        <v>4299.3449279999913</v>
      </c>
      <c r="AC115" s="215">
        <v>4302.8033759999917</v>
      </c>
      <c r="AD115" s="215">
        <v>4306.2618239999911</v>
      </c>
      <c r="AE115" s="215">
        <v>4309.7202719999914</v>
      </c>
      <c r="AF115" s="215">
        <v>4313.1787199999999</v>
      </c>
      <c r="AG115" s="215">
        <v>4316.6371679999911</v>
      </c>
      <c r="AH115" s="215">
        <v>4320.0956159999996</v>
      </c>
      <c r="AI115" s="215">
        <v>4323.5540639999917</v>
      </c>
      <c r="AJ115" s="215">
        <v>4327.0125120000002</v>
      </c>
      <c r="AK115" s="215">
        <v>4330.4709599999996</v>
      </c>
      <c r="AL115" s="215">
        <v>4333.9294079999909</v>
      </c>
      <c r="AM115" s="215">
        <v>4337.3878559999912</v>
      </c>
      <c r="AN115" s="215">
        <v>4340.8463039999997</v>
      </c>
      <c r="AO115" s="215">
        <v>4344.3047519999909</v>
      </c>
      <c r="AP115" s="215">
        <v>4347.7631999999912</v>
      </c>
    </row>
    <row r="116" spans="1:67" ht="14.25" customHeight="1" thickBot="1" x14ac:dyDescent="0.75">
      <c r="G116" s="145"/>
      <c r="H116" s="391"/>
      <c r="J116" s="352"/>
      <c r="K116" s="203" t="s">
        <v>916</v>
      </c>
      <c r="L116" s="203" t="s">
        <v>963</v>
      </c>
      <c r="M116" s="212">
        <v>4001.9183999999914</v>
      </c>
      <c r="N116" s="212">
        <v>4007.4079999999944</v>
      </c>
      <c r="O116" s="212">
        <v>4012.8975999999971</v>
      </c>
      <c r="P116" s="212">
        <v>4018.3871999999915</v>
      </c>
      <c r="Q116" s="212">
        <v>4023.8767999999941</v>
      </c>
      <c r="R116" s="212">
        <v>4029.3663999999972</v>
      </c>
      <c r="S116" s="212">
        <v>4034.8559999999911</v>
      </c>
      <c r="T116" s="212">
        <v>4040.3455999999942</v>
      </c>
      <c r="U116" s="212">
        <v>4045.8351999999973</v>
      </c>
      <c r="V116" s="212">
        <v>4051.3247999999999</v>
      </c>
      <c r="W116" s="212">
        <v>4056.2654399999915</v>
      </c>
      <c r="X116" s="212">
        <v>4061.2060799999913</v>
      </c>
      <c r="Y116" s="212">
        <v>4066.1467199999911</v>
      </c>
      <c r="Z116" s="212">
        <v>4071.08736</v>
      </c>
      <c r="AA116" s="212">
        <v>4076.0279999999912</v>
      </c>
      <c r="AB116" s="212">
        <v>4080.9686399999914</v>
      </c>
      <c r="AC116" s="212">
        <v>4085.9092799999912</v>
      </c>
      <c r="AD116" s="212">
        <v>4090.8499199999915</v>
      </c>
      <c r="AE116" s="212">
        <v>4095.7905599999908</v>
      </c>
      <c r="AF116" s="212">
        <v>4100.7311999999911</v>
      </c>
      <c r="AG116" s="212">
        <v>4105.6718399999909</v>
      </c>
      <c r="AH116" s="212">
        <v>4110.6124799999916</v>
      </c>
      <c r="AI116" s="212">
        <v>4115.5531199999914</v>
      </c>
      <c r="AJ116" s="212">
        <v>4120.4937599999912</v>
      </c>
      <c r="AK116" s="212">
        <v>4125.4343999999919</v>
      </c>
      <c r="AL116" s="212">
        <v>4130.3750399999908</v>
      </c>
      <c r="AM116" s="212">
        <v>4135.3156799999915</v>
      </c>
      <c r="AN116" s="212">
        <v>4140.2563199999913</v>
      </c>
      <c r="AO116" s="212">
        <v>4145.1969599999911</v>
      </c>
      <c r="AP116" s="212">
        <v>4150.1375999999909</v>
      </c>
    </row>
    <row r="117" spans="1:67" ht="14.25" customHeight="1" thickTop="1" x14ac:dyDescent="0.6">
      <c r="G117" s="145"/>
      <c r="H117" s="391"/>
      <c r="J117" s="352"/>
      <c r="K117" s="201" t="s">
        <v>919</v>
      </c>
      <c r="L117" s="201" t="s">
        <v>961</v>
      </c>
      <c r="M117" s="213">
        <v>3895.4843999999998</v>
      </c>
      <c r="N117" s="213">
        <v>3955.7838059259216</v>
      </c>
      <c r="O117" s="213">
        <v>4016.4422637037042</v>
      </c>
      <c r="P117" s="213">
        <v>4077.4597733333294</v>
      </c>
      <c r="Q117" s="213">
        <v>4138.8363348148068</v>
      </c>
      <c r="R117" s="213">
        <v>4200.5719481481447</v>
      </c>
      <c r="S117" s="213">
        <v>4262.6666133333265</v>
      </c>
      <c r="T117" s="213">
        <v>4325.1203303703687</v>
      </c>
      <c r="U117" s="213">
        <v>4387.933099259254</v>
      </c>
      <c r="V117" s="213">
        <v>4451.1049199999916</v>
      </c>
      <c r="W117" s="213">
        <v>4454.0955839999997</v>
      </c>
      <c r="X117" s="213">
        <v>4457.0862479999914</v>
      </c>
      <c r="Y117" s="213">
        <v>4460.0769119999995</v>
      </c>
      <c r="Z117" s="213">
        <v>4463.0675759999913</v>
      </c>
      <c r="AA117" s="213">
        <v>4466.0582399999912</v>
      </c>
      <c r="AB117" s="213">
        <v>4469.0489040000002</v>
      </c>
      <c r="AC117" s="213">
        <v>4472.039567999992</v>
      </c>
      <c r="AD117" s="213">
        <v>4475.0302320000001</v>
      </c>
      <c r="AE117" s="213">
        <v>4478.0208959999918</v>
      </c>
      <c r="AF117" s="213">
        <v>4481.0115599999999</v>
      </c>
      <c r="AG117" s="213">
        <v>4484.0022239999917</v>
      </c>
      <c r="AH117" s="213">
        <v>4486.9928879999916</v>
      </c>
      <c r="AI117" s="213">
        <v>4489.9835519999997</v>
      </c>
      <c r="AJ117" s="213">
        <v>4492.9742159999914</v>
      </c>
      <c r="AK117" s="213">
        <v>4495.9648799999995</v>
      </c>
      <c r="AL117" s="213">
        <v>4498.9555439999913</v>
      </c>
      <c r="AM117" s="213">
        <v>4501.9462079999994</v>
      </c>
      <c r="AN117" s="213">
        <v>4504.9368719999911</v>
      </c>
      <c r="AO117" s="213">
        <v>4507.927535999992</v>
      </c>
      <c r="AP117" s="213">
        <v>4510.9182000000001</v>
      </c>
    </row>
    <row r="118" spans="1:67" ht="14.25" customHeight="1" x14ac:dyDescent="0.6">
      <c r="G118" s="145"/>
      <c r="H118" s="391"/>
      <c r="J118" s="352"/>
      <c r="K118" s="142" t="s">
        <v>919</v>
      </c>
      <c r="L118" s="192" t="s">
        <v>962</v>
      </c>
      <c r="M118" s="211">
        <v>3895.4843999999998</v>
      </c>
      <c r="N118" s="211">
        <v>3925.4085599999999</v>
      </c>
      <c r="O118" s="211">
        <v>3955.3327199999999</v>
      </c>
      <c r="P118" s="211">
        <v>3985.2568799999999</v>
      </c>
      <c r="Q118" s="211">
        <v>4015.1810399999999</v>
      </c>
      <c r="R118" s="211">
        <v>4045.1052</v>
      </c>
      <c r="S118" s="211">
        <v>4075.02936</v>
      </c>
      <c r="T118" s="211">
        <v>4104.95352</v>
      </c>
      <c r="U118" s="211">
        <v>4134.8776799999996</v>
      </c>
      <c r="V118" s="211">
        <v>4164.8018400000001</v>
      </c>
      <c r="W118" s="211">
        <v>4168.1683080000003</v>
      </c>
      <c r="X118" s="211">
        <v>4171.5347759999995</v>
      </c>
      <c r="Y118" s="211">
        <v>4174.9012439999997</v>
      </c>
      <c r="Z118" s="211">
        <v>4178.2677119999998</v>
      </c>
      <c r="AA118" s="211">
        <v>4181.63418</v>
      </c>
      <c r="AB118" s="211">
        <v>4185.0006480000002</v>
      </c>
      <c r="AC118" s="211">
        <v>4188.3671160000004</v>
      </c>
      <c r="AD118" s="211">
        <v>4191.7335839999996</v>
      </c>
      <c r="AE118" s="211">
        <v>4195.1000519999998</v>
      </c>
      <c r="AF118" s="211">
        <v>4198.4665199999999</v>
      </c>
      <c r="AG118" s="211">
        <v>4201.8329880000001</v>
      </c>
      <c r="AH118" s="211">
        <v>4205.1994560000003</v>
      </c>
      <c r="AI118" s="211">
        <v>4208.5659240000005</v>
      </c>
      <c r="AJ118" s="211">
        <v>4211.9323920000006</v>
      </c>
      <c r="AK118" s="211">
        <v>4215.2988599999999</v>
      </c>
      <c r="AL118" s="211">
        <v>4218.665328</v>
      </c>
      <c r="AM118" s="211">
        <v>4222.0317960000002</v>
      </c>
      <c r="AN118" s="211">
        <v>4225.3982639999995</v>
      </c>
      <c r="AO118" s="211">
        <v>4228.7647319999996</v>
      </c>
      <c r="AP118" s="211">
        <v>4232.1311999999998</v>
      </c>
    </row>
    <row r="119" spans="1:67" ht="14.25" customHeight="1" thickBot="1" x14ac:dyDescent="0.75">
      <c r="G119" s="145"/>
      <c r="H119" s="391"/>
      <c r="J119" s="352"/>
      <c r="K119" s="203" t="s">
        <v>919</v>
      </c>
      <c r="L119" s="203" t="s">
        <v>963</v>
      </c>
      <c r="M119" s="212">
        <v>3895.4843999999998</v>
      </c>
      <c r="N119" s="212">
        <v>3900.828</v>
      </c>
      <c r="O119" s="212">
        <v>3906.1715999999997</v>
      </c>
      <c r="P119" s="212">
        <v>3911.5151999999998</v>
      </c>
      <c r="Q119" s="212">
        <v>3916.8588000000004</v>
      </c>
      <c r="R119" s="212">
        <v>3922.2024000000001</v>
      </c>
      <c r="S119" s="212">
        <v>3927.5460000000003</v>
      </c>
      <c r="T119" s="212">
        <v>3932.8896000000004</v>
      </c>
      <c r="U119" s="212">
        <v>3938.2332000000001</v>
      </c>
      <c r="V119" s="212">
        <v>3943.5768000000003</v>
      </c>
      <c r="W119" s="212">
        <v>3948.3860399999999</v>
      </c>
      <c r="X119" s="212">
        <v>3953.1952799999999</v>
      </c>
      <c r="Y119" s="212">
        <v>3958.00452</v>
      </c>
      <c r="Z119" s="212">
        <v>3962.81376</v>
      </c>
      <c r="AA119" s="212">
        <v>3967.623</v>
      </c>
      <c r="AB119" s="212">
        <v>3972.4322400000001</v>
      </c>
      <c r="AC119" s="212">
        <v>3977.2414800000001</v>
      </c>
      <c r="AD119" s="212">
        <v>3982.0507199999997</v>
      </c>
      <c r="AE119" s="212">
        <v>3986.8599599999998</v>
      </c>
      <c r="AF119" s="212">
        <v>3991.6692000000003</v>
      </c>
      <c r="AG119" s="212">
        <v>3996.4784399999999</v>
      </c>
      <c r="AH119" s="212">
        <v>4001.2876799999999</v>
      </c>
      <c r="AI119" s="212">
        <v>4006.09692</v>
      </c>
      <c r="AJ119" s="212">
        <v>4010.90616</v>
      </c>
      <c r="AK119" s="212">
        <v>4015.7154</v>
      </c>
      <c r="AL119" s="212">
        <v>4020.5246399999996</v>
      </c>
      <c r="AM119" s="212">
        <v>4025.3338800000001</v>
      </c>
      <c r="AN119" s="212">
        <v>4030.1431200000002</v>
      </c>
      <c r="AO119" s="212">
        <v>4034.9523599999998</v>
      </c>
      <c r="AP119" s="212">
        <v>4039.7616000000003</v>
      </c>
    </row>
    <row r="120" spans="1:67" ht="14.25" customHeight="1" thickTop="1" x14ac:dyDescent="0.6">
      <c r="G120" s="145"/>
      <c r="H120" s="391"/>
      <c r="J120" s="352"/>
      <c r="K120" s="201" t="s">
        <v>922</v>
      </c>
      <c r="L120" s="201" t="s">
        <v>961</v>
      </c>
      <c r="M120" s="213">
        <v>3767.7635999999998</v>
      </c>
      <c r="N120" s="213">
        <v>3826.6088459259217</v>
      </c>
      <c r="O120" s="213">
        <v>3885.8131437037041</v>
      </c>
      <c r="P120" s="213">
        <v>3945.3764933333296</v>
      </c>
      <c r="Q120" s="213">
        <v>4005.2988948148072</v>
      </c>
      <c r="R120" s="213">
        <v>4065.5803481481453</v>
      </c>
      <c r="S120" s="213">
        <v>4126.2208533333269</v>
      </c>
      <c r="T120" s="213">
        <v>4187.2204103703689</v>
      </c>
      <c r="U120" s="213">
        <v>4248.579019259254</v>
      </c>
      <c r="V120" s="213">
        <v>4310.2966800000004</v>
      </c>
      <c r="W120" s="213">
        <v>4312.9360823606539</v>
      </c>
      <c r="X120" s="213">
        <v>4315.5751400655718</v>
      </c>
      <c r="Y120" s="213">
        <v>4318.2138531147466</v>
      </c>
      <c r="Z120" s="213">
        <v>4320.8522215081948</v>
      </c>
      <c r="AA120" s="213">
        <v>4323.4902452458982</v>
      </c>
      <c r="AB120" s="213">
        <v>4326.1279243278677</v>
      </c>
      <c r="AC120" s="213">
        <v>4328.7652587540933</v>
      </c>
      <c r="AD120" s="213">
        <v>4331.4022485245832</v>
      </c>
      <c r="AE120" s="213">
        <v>4334.0388936393383</v>
      </c>
      <c r="AF120" s="213">
        <v>4336.6751940983577</v>
      </c>
      <c r="AG120" s="213">
        <v>4339.3111499016341</v>
      </c>
      <c r="AH120" s="213">
        <v>4341.9467610491747</v>
      </c>
      <c r="AI120" s="213">
        <v>4344.5820275409806</v>
      </c>
      <c r="AJ120" s="213">
        <v>4347.2169493770425</v>
      </c>
      <c r="AK120" s="213">
        <v>4349.8515265573687</v>
      </c>
      <c r="AL120" s="213">
        <v>4352.4857590819602</v>
      </c>
      <c r="AM120" s="213">
        <v>4355.1196469508168</v>
      </c>
      <c r="AN120" s="213">
        <v>4357.7531901639295</v>
      </c>
      <c r="AO120" s="213">
        <v>4360.3863887213065</v>
      </c>
      <c r="AP120" s="213">
        <v>4363.0192426229496</v>
      </c>
    </row>
    <row r="121" spans="1:67" ht="14.25" customHeight="1" x14ac:dyDescent="0.6">
      <c r="G121" s="145"/>
      <c r="H121" s="391"/>
      <c r="J121" s="352"/>
      <c r="K121" s="142" t="s">
        <v>922</v>
      </c>
      <c r="L121" s="192" t="s">
        <v>962</v>
      </c>
      <c r="M121" s="211">
        <v>3767.7635999999998</v>
      </c>
      <c r="N121" s="211">
        <v>3796.7066400000003</v>
      </c>
      <c r="O121" s="211">
        <v>3825.64968</v>
      </c>
      <c r="P121" s="211">
        <v>3854.5927200000001</v>
      </c>
      <c r="Q121" s="211">
        <v>3883.5357599999998</v>
      </c>
      <c r="R121" s="211">
        <v>3912.4788000000003</v>
      </c>
      <c r="S121" s="211">
        <v>3941.42184</v>
      </c>
      <c r="T121" s="211">
        <v>3970.3648799999996</v>
      </c>
      <c r="U121" s="211">
        <v>3999.3079200000002</v>
      </c>
      <c r="V121" s="211">
        <v>4028.2509599999998</v>
      </c>
      <c r="W121" s="211">
        <v>4031.5070519999999</v>
      </c>
      <c r="X121" s="211">
        <v>4034.763144</v>
      </c>
      <c r="Y121" s="211">
        <v>4038.0192360000001</v>
      </c>
      <c r="Z121" s="211">
        <v>4041.2753279999997</v>
      </c>
      <c r="AA121" s="211">
        <v>4044.5314200000003</v>
      </c>
      <c r="AB121" s="211">
        <v>4047.7875119999999</v>
      </c>
      <c r="AC121" s="211">
        <v>4051.0436040000004</v>
      </c>
      <c r="AD121" s="211">
        <v>4054.299696</v>
      </c>
      <c r="AE121" s="211">
        <v>4057.5557879999997</v>
      </c>
      <c r="AF121" s="211">
        <v>4060.8118800000002</v>
      </c>
      <c r="AG121" s="211">
        <v>4064.0679719999998</v>
      </c>
      <c r="AH121" s="211">
        <v>4067.3240639999999</v>
      </c>
      <c r="AI121" s="211">
        <v>4070.580156</v>
      </c>
      <c r="AJ121" s="211">
        <v>4073.8362480000001</v>
      </c>
      <c r="AK121" s="211">
        <v>4077.0923399999997</v>
      </c>
      <c r="AL121" s="211">
        <v>4080.3484320000002</v>
      </c>
      <c r="AM121" s="211">
        <v>4083.6045239999999</v>
      </c>
      <c r="AN121" s="211">
        <v>4086.8606160000004</v>
      </c>
      <c r="AO121" s="211">
        <v>4090.116708</v>
      </c>
      <c r="AP121" s="211">
        <v>4093.3727999999996</v>
      </c>
    </row>
    <row r="122" spans="1:67" ht="14.25" customHeight="1" thickBot="1" x14ac:dyDescent="0.75">
      <c r="G122" s="145"/>
      <c r="H122" s="391"/>
      <c r="J122" s="352"/>
      <c r="K122" s="203" t="s">
        <v>922</v>
      </c>
      <c r="L122" s="203" t="s">
        <v>963</v>
      </c>
      <c r="M122" s="212">
        <v>3767.7635999999998</v>
      </c>
      <c r="N122" s="212">
        <v>3772.9320000000002</v>
      </c>
      <c r="O122" s="212">
        <v>3778.1004000000003</v>
      </c>
      <c r="P122" s="212">
        <v>3783.2687999999998</v>
      </c>
      <c r="Q122" s="212">
        <v>3788.4372000000003</v>
      </c>
      <c r="R122" s="212">
        <v>3793.6055999999999</v>
      </c>
      <c r="S122" s="212">
        <v>3798.7739999999999</v>
      </c>
      <c r="T122" s="212">
        <v>3803.9423999999999</v>
      </c>
      <c r="U122" s="212">
        <v>3809.1107999999999</v>
      </c>
      <c r="V122" s="212">
        <v>3814.2791999999999</v>
      </c>
      <c r="W122" s="212">
        <v>3818.9307599999997</v>
      </c>
      <c r="X122" s="212">
        <v>3823.58232</v>
      </c>
      <c r="Y122" s="212">
        <v>3828.2338799999998</v>
      </c>
      <c r="Z122" s="212">
        <v>3832.88544</v>
      </c>
      <c r="AA122" s="212">
        <v>3837.5369999999912</v>
      </c>
      <c r="AB122" s="212">
        <v>3842.1885599999914</v>
      </c>
      <c r="AC122" s="212">
        <v>3846.8401199999912</v>
      </c>
      <c r="AD122" s="212">
        <v>3851.4916799999914</v>
      </c>
      <c r="AE122" s="212">
        <v>3856.1432399999912</v>
      </c>
      <c r="AF122" s="212">
        <v>3860.7947999999915</v>
      </c>
      <c r="AG122" s="212">
        <v>3865.4463599999913</v>
      </c>
      <c r="AH122" s="212">
        <v>3870.0979199999915</v>
      </c>
      <c r="AI122" s="212">
        <v>3874.7494799999913</v>
      </c>
      <c r="AJ122" s="212">
        <v>3879.4010399999916</v>
      </c>
      <c r="AK122" s="212">
        <v>3884.0525999999909</v>
      </c>
      <c r="AL122" s="212">
        <v>3888.7041599999911</v>
      </c>
      <c r="AM122" s="212">
        <v>3893.3557199999909</v>
      </c>
      <c r="AN122" s="212">
        <v>3898.0072799999912</v>
      </c>
      <c r="AO122" s="212">
        <v>3902.658839999991</v>
      </c>
      <c r="AP122" s="212">
        <v>3907.3103999999912</v>
      </c>
    </row>
    <row r="123" spans="1:67" ht="14.25" customHeight="1" thickTop="1" x14ac:dyDescent="0.6">
      <c r="G123" s="145"/>
      <c r="H123" s="391"/>
      <c r="J123" s="352"/>
      <c r="K123" s="201" t="s">
        <v>925</v>
      </c>
      <c r="L123" s="201" t="s">
        <v>961</v>
      </c>
      <c r="M123" s="213">
        <v>3569.0868</v>
      </c>
      <c r="N123" s="213">
        <v>3625.6700192592566</v>
      </c>
      <c r="O123" s="213">
        <v>3682.6122903703658</v>
      </c>
      <c r="P123" s="213">
        <v>3739.9136133333263</v>
      </c>
      <c r="Q123" s="213">
        <v>3797.5739881481481</v>
      </c>
      <c r="R123" s="213">
        <v>3855.5934148148131</v>
      </c>
      <c r="S123" s="213">
        <v>3913.9718933333293</v>
      </c>
      <c r="T123" s="213">
        <v>3972.7094237036981</v>
      </c>
      <c r="U123" s="213">
        <v>4031.8060059259187</v>
      </c>
      <c r="V123" s="213">
        <v>4091.2616399999997</v>
      </c>
      <c r="W123" s="213">
        <v>4093.3546353661154</v>
      </c>
      <c r="X123" s="213">
        <v>4095.4467499453549</v>
      </c>
      <c r="Y123" s="213">
        <v>4097.5379837377013</v>
      </c>
      <c r="Z123" s="213">
        <v>4099.6283367431633</v>
      </c>
      <c r="AA123" s="213">
        <v>4101.71780896174</v>
      </c>
      <c r="AB123" s="213">
        <v>4103.8064003934423</v>
      </c>
      <c r="AC123" s="213">
        <v>4105.8941110382511</v>
      </c>
      <c r="AD123" s="213">
        <v>4107.9809408961746</v>
      </c>
      <c r="AE123" s="213">
        <v>4110.0668899672055</v>
      </c>
      <c r="AF123" s="213">
        <v>4112.1519582513602</v>
      </c>
      <c r="AG123" s="213">
        <v>4114.2361457486304</v>
      </c>
      <c r="AH123" s="213">
        <v>4116.3194524590172</v>
      </c>
      <c r="AI123" s="213">
        <v>4118.4018783825095</v>
      </c>
      <c r="AJ123" s="213">
        <v>4120.4834235191183</v>
      </c>
      <c r="AK123" s="213">
        <v>4122.5640878688509</v>
      </c>
      <c r="AL123" s="213">
        <v>4124.6438714316901</v>
      </c>
      <c r="AM123" s="213">
        <v>4126.7227742076448</v>
      </c>
      <c r="AN123" s="213">
        <v>4128.8007961967151</v>
      </c>
      <c r="AO123" s="213">
        <v>4130.8779373989009</v>
      </c>
      <c r="AP123" s="213">
        <v>4132.9541978142024</v>
      </c>
    </row>
    <row r="124" spans="1:67" s="206" customFormat="1" ht="14.25" customHeight="1" thickBot="1" x14ac:dyDescent="0.75">
      <c r="A124" s="137"/>
      <c r="B124" s="137"/>
      <c r="C124" s="137"/>
      <c r="D124" s="137"/>
      <c r="E124" s="137"/>
      <c r="F124" s="137"/>
      <c r="G124" s="145"/>
      <c r="H124" s="391"/>
      <c r="I124" s="137"/>
      <c r="J124" s="352"/>
      <c r="K124" s="142" t="s">
        <v>925</v>
      </c>
      <c r="L124" s="192" t="s">
        <v>962</v>
      </c>
      <c r="M124" s="211">
        <v>3569.0868</v>
      </c>
      <c r="N124" s="211">
        <v>3596.5036533333268</v>
      </c>
      <c r="O124" s="211">
        <v>3623.9205066666618</v>
      </c>
      <c r="P124" s="211">
        <v>3651.3373599999968</v>
      </c>
      <c r="Q124" s="211">
        <v>3678.7542133333322</v>
      </c>
      <c r="R124" s="211">
        <v>3706.171066666659</v>
      </c>
      <c r="S124" s="211">
        <v>3733.5879199999945</v>
      </c>
      <c r="T124" s="211">
        <v>3761.0047733333295</v>
      </c>
      <c r="U124" s="211">
        <v>3788.4216266666645</v>
      </c>
      <c r="V124" s="211">
        <v>3815.8384799999999</v>
      </c>
      <c r="W124" s="211">
        <v>3818.9228760000001</v>
      </c>
      <c r="X124" s="211">
        <v>3822.0072719999998</v>
      </c>
      <c r="Y124" s="211">
        <v>3825.091668</v>
      </c>
      <c r="Z124" s="211">
        <v>3828.1760640000002</v>
      </c>
      <c r="AA124" s="211">
        <v>3831.26046</v>
      </c>
      <c r="AB124" s="211">
        <v>3834.3448560000002</v>
      </c>
      <c r="AC124" s="211">
        <v>3837.4292520000004</v>
      </c>
      <c r="AD124" s="211">
        <v>3840.5136480000001</v>
      </c>
      <c r="AE124" s="211">
        <v>3843.5980439999912</v>
      </c>
      <c r="AF124" s="211">
        <v>3846.68244</v>
      </c>
      <c r="AG124" s="211">
        <v>3849.7668360000002</v>
      </c>
      <c r="AH124" s="211">
        <v>3852.8512320000004</v>
      </c>
      <c r="AI124" s="211">
        <v>3855.9356279999997</v>
      </c>
      <c r="AJ124" s="211">
        <v>3859.0200239999999</v>
      </c>
      <c r="AK124" s="211">
        <v>3862.1044199999997</v>
      </c>
      <c r="AL124" s="211">
        <v>3865.1888159999999</v>
      </c>
      <c r="AM124" s="211">
        <v>3868.2732120000001</v>
      </c>
      <c r="AN124" s="211">
        <v>3871.3576079999998</v>
      </c>
      <c r="AO124" s="211">
        <v>3874.442004</v>
      </c>
      <c r="AP124" s="211">
        <v>3877.5263999999997</v>
      </c>
      <c r="AQ124" s="137"/>
      <c r="AR124" s="137"/>
      <c r="AS124" s="137"/>
      <c r="AT124" s="137"/>
      <c r="AU124" s="137"/>
      <c r="AV124" s="137"/>
      <c r="AW124" s="137"/>
      <c r="AX124" s="137"/>
      <c r="AY124" s="137"/>
      <c r="AZ124" s="137"/>
      <c r="BA124" s="137"/>
      <c r="BB124" s="137"/>
      <c r="BC124" s="137"/>
      <c r="BD124" s="137"/>
      <c r="BE124" s="137"/>
      <c r="BF124" s="137"/>
      <c r="BG124" s="137"/>
      <c r="BH124" s="137"/>
      <c r="BI124" s="137"/>
      <c r="BJ124" s="137"/>
      <c r="BK124" s="137"/>
      <c r="BL124" s="137"/>
      <c r="BM124" s="137"/>
      <c r="BN124" s="137"/>
      <c r="BO124" s="137"/>
    </row>
    <row r="125" spans="1:67" s="207" customFormat="1" ht="14.25" customHeight="1" thickTop="1" thickBot="1" x14ac:dyDescent="0.75">
      <c r="A125" s="137"/>
      <c r="B125" s="137"/>
      <c r="C125" s="137"/>
      <c r="D125" s="137"/>
      <c r="E125" s="137"/>
      <c r="F125" s="137"/>
      <c r="G125" s="145"/>
      <c r="H125" s="391"/>
      <c r="I125" s="137"/>
      <c r="J125" s="352"/>
      <c r="K125" s="203" t="s">
        <v>925</v>
      </c>
      <c r="L125" s="203" t="s">
        <v>963</v>
      </c>
      <c r="M125" s="212">
        <v>3569.0868</v>
      </c>
      <c r="N125" s="212">
        <v>3573.982666666659</v>
      </c>
      <c r="O125" s="212">
        <v>3578.8785333333267</v>
      </c>
      <c r="P125" s="212">
        <v>3583.7743999999943</v>
      </c>
      <c r="Q125" s="212">
        <v>3588.670266666662</v>
      </c>
      <c r="R125" s="212">
        <v>3593.5661333333296</v>
      </c>
      <c r="S125" s="212">
        <v>3598.4619999999973</v>
      </c>
      <c r="T125" s="212">
        <v>3603.3578666666649</v>
      </c>
      <c r="U125" s="212">
        <v>3608.2537333333325</v>
      </c>
      <c r="V125" s="212">
        <v>3613.1495999999997</v>
      </c>
      <c r="W125" s="212">
        <v>3617.5558799999912</v>
      </c>
      <c r="X125" s="212">
        <v>3621.96216</v>
      </c>
      <c r="Y125" s="212">
        <v>3626.3684399999997</v>
      </c>
      <c r="Z125" s="212">
        <v>3630.7747199999999</v>
      </c>
      <c r="AA125" s="212">
        <v>3635.1809999999909</v>
      </c>
      <c r="AB125" s="212">
        <v>3639.5872799999916</v>
      </c>
      <c r="AC125" s="212">
        <v>3643.9935599999912</v>
      </c>
      <c r="AD125" s="212">
        <v>3648.3998399999914</v>
      </c>
      <c r="AE125" s="212">
        <v>3652.8061199999911</v>
      </c>
      <c r="AF125" s="212">
        <v>3657.2123999999908</v>
      </c>
      <c r="AG125" s="212">
        <v>3661.6186799999914</v>
      </c>
      <c r="AH125" s="212">
        <v>3666.0249599999911</v>
      </c>
      <c r="AI125" s="212">
        <v>3670.4312399999912</v>
      </c>
      <c r="AJ125" s="212">
        <v>3674.8375199999909</v>
      </c>
      <c r="AK125" s="212">
        <v>3679.2437999999916</v>
      </c>
      <c r="AL125" s="212">
        <v>3683.6500799999912</v>
      </c>
      <c r="AM125" s="212">
        <v>3688.0563599999914</v>
      </c>
      <c r="AN125" s="212">
        <v>3692.4626399999911</v>
      </c>
      <c r="AO125" s="212">
        <v>3696.8689199999912</v>
      </c>
      <c r="AP125" s="212">
        <v>3701.2751999999914</v>
      </c>
      <c r="AQ125" s="137"/>
      <c r="AR125" s="137"/>
      <c r="AS125" s="137"/>
      <c r="AT125" s="137"/>
      <c r="AU125" s="137"/>
      <c r="AV125" s="137"/>
      <c r="AW125" s="137"/>
      <c r="AX125" s="137"/>
      <c r="AY125" s="137"/>
      <c r="AZ125" s="137"/>
      <c r="BA125" s="137"/>
      <c r="BB125" s="137"/>
      <c r="BC125" s="137"/>
      <c r="BD125" s="137"/>
      <c r="BE125" s="137"/>
      <c r="BF125" s="137"/>
      <c r="BG125" s="137"/>
      <c r="BH125" s="137"/>
      <c r="BI125" s="137"/>
      <c r="BJ125" s="137"/>
      <c r="BK125" s="137"/>
      <c r="BL125" s="137"/>
      <c r="BM125" s="137"/>
      <c r="BN125" s="137"/>
      <c r="BO125" s="137"/>
    </row>
    <row r="126" spans="1:67" ht="14.25" customHeight="1" thickTop="1" x14ac:dyDescent="0.6">
      <c r="G126" s="145"/>
      <c r="H126" s="391"/>
      <c r="J126" s="352"/>
      <c r="K126" s="201" t="s">
        <v>928</v>
      </c>
      <c r="L126" s="201" t="s">
        <v>961</v>
      </c>
      <c r="M126" s="213">
        <v>3292.3584000000001</v>
      </c>
      <c r="N126" s="213">
        <v>3345.7909392592542</v>
      </c>
      <c r="O126" s="213">
        <v>3399.5825303703687</v>
      </c>
      <c r="P126" s="213">
        <v>3453.7331733333262</v>
      </c>
      <c r="Q126" s="213">
        <v>3508.2428681481451</v>
      </c>
      <c r="R126" s="213">
        <v>3563.1116148148071</v>
      </c>
      <c r="S126" s="213">
        <v>3618.3394133333295</v>
      </c>
      <c r="T126" s="213">
        <v>3673.9262637037036</v>
      </c>
      <c r="U126" s="213">
        <v>3729.8721659259218</v>
      </c>
      <c r="V126" s="213">
        <v>3786.1771199999998</v>
      </c>
      <c r="W126" s="213">
        <v>3787.509048480867</v>
      </c>
      <c r="X126" s="213">
        <v>3788.8393494207576</v>
      </c>
      <c r="Y126" s="213">
        <v>3790.1680228196701</v>
      </c>
      <c r="Z126" s="213">
        <v>3791.4950686775883</v>
      </c>
      <c r="AA126" s="213">
        <v>3792.8204869945293</v>
      </c>
      <c r="AB126" s="213">
        <v>3794.1442777704842</v>
      </c>
      <c r="AC126" s="213">
        <v>3795.4664410054615</v>
      </c>
      <c r="AD126" s="213">
        <v>3796.7869766994536</v>
      </c>
      <c r="AE126" s="213">
        <v>3798.1058848524503</v>
      </c>
      <c r="AF126" s="213">
        <v>3799.4231654644786</v>
      </c>
      <c r="AG126" s="213">
        <v>3800.7388185355126</v>
      </c>
      <c r="AH126" s="213">
        <v>3802.0528440655689</v>
      </c>
      <c r="AI126" s="213">
        <v>3803.3652420546396</v>
      </c>
      <c r="AJ126" s="213">
        <v>3804.6760125027236</v>
      </c>
      <c r="AK126" s="213">
        <v>3805.9851554098304</v>
      </c>
      <c r="AL126" s="213">
        <v>3807.292670775952</v>
      </c>
      <c r="AM126" s="213">
        <v>3808.598558601087</v>
      </c>
      <c r="AN126" s="213">
        <v>3809.9028188852449</v>
      </c>
      <c r="AO126" s="213">
        <v>3811.2054516284084</v>
      </c>
      <c r="AP126" s="213">
        <v>3812.5064568305943</v>
      </c>
    </row>
    <row r="127" spans="1:67" ht="14.25" customHeight="1" x14ac:dyDescent="0.6">
      <c r="G127" s="145"/>
      <c r="H127" s="391"/>
      <c r="J127" s="352"/>
      <c r="K127" s="142" t="s">
        <v>928</v>
      </c>
      <c r="L127" s="192" t="s">
        <v>962</v>
      </c>
      <c r="M127" s="211">
        <v>3292.3584000000001</v>
      </c>
      <c r="N127" s="211">
        <v>3317.6494933333324</v>
      </c>
      <c r="O127" s="211">
        <v>3342.9405866666648</v>
      </c>
      <c r="P127" s="211">
        <v>3368.2316799999967</v>
      </c>
      <c r="Q127" s="211">
        <v>3393.522773333329</v>
      </c>
      <c r="R127" s="211">
        <v>3418.8138666666619</v>
      </c>
      <c r="S127" s="211">
        <v>3444.1049599999942</v>
      </c>
      <c r="T127" s="211">
        <v>3469.3960533333266</v>
      </c>
      <c r="U127" s="211">
        <v>3494.6871466666589</v>
      </c>
      <c r="V127" s="211">
        <v>3519.9782399999999</v>
      </c>
      <c r="W127" s="211">
        <v>3522.8234879999995</v>
      </c>
      <c r="X127" s="211">
        <v>3525.6687360000001</v>
      </c>
      <c r="Y127" s="211">
        <v>3528.5139840000002</v>
      </c>
      <c r="Z127" s="211">
        <v>3531.3592320000002</v>
      </c>
      <c r="AA127" s="211">
        <v>3534.2044799999999</v>
      </c>
      <c r="AB127" s="211">
        <v>3537.049728</v>
      </c>
      <c r="AC127" s="211">
        <v>3539.894976</v>
      </c>
      <c r="AD127" s="211">
        <v>3542.7402240000001</v>
      </c>
      <c r="AE127" s="211">
        <v>3545.5854719999998</v>
      </c>
      <c r="AF127" s="211">
        <v>3548.4307199999998</v>
      </c>
      <c r="AG127" s="211">
        <v>3551.2759679999999</v>
      </c>
      <c r="AH127" s="211">
        <v>3554.121216</v>
      </c>
      <c r="AI127" s="211">
        <v>3556.9664639999996</v>
      </c>
      <c r="AJ127" s="211">
        <v>3559.8117119999997</v>
      </c>
      <c r="AK127" s="211">
        <v>3562.6569599999998</v>
      </c>
      <c r="AL127" s="211">
        <v>3565.5022080000003</v>
      </c>
      <c r="AM127" s="211">
        <v>3568.347456</v>
      </c>
      <c r="AN127" s="211">
        <v>3571.192704</v>
      </c>
      <c r="AO127" s="211">
        <v>3574.0379520000001</v>
      </c>
      <c r="AP127" s="211">
        <v>3576.8832000000002</v>
      </c>
    </row>
    <row r="128" spans="1:67" ht="14.25" customHeight="1" thickBot="1" x14ac:dyDescent="0.75">
      <c r="G128" s="145"/>
      <c r="H128" s="391"/>
      <c r="J128" s="352"/>
      <c r="K128" s="203" t="s">
        <v>928</v>
      </c>
      <c r="L128" s="203" t="s">
        <v>963</v>
      </c>
      <c r="M128" s="212">
        <v>3292.3584000000001</v>
      </c>
      <c r="N128" s="212">
        <v>3296.8746666666616</v>
      </c>
      <c r="O128" s="212">
        <v>3301.3909333333322</v>
      </c>
      <c r="P128" s="212">
        <v>3305.9071999999942</v>
      </c>
      <c r="Q128" s="212">
        <v>3310.4234666666644</v>
      </c>
      <c r="R128" s="212">
        <v>3314.9397333333268</v>
      </c>
      <c r="S128" s="212">
        <v>3319.4559999999974</v>
      </c>
      <c r="T128" s="212">
        <v>3323.9722666666589</v>
      </c>
      <c r="U128" s="212">
        <v>3328.4885333333295</v>
      </c>
      <c r="V128" s="212">
        <v>3333.0047999999997</v>
      </c>
      <c r="W128" s="212">
        <v>3337.0694400000002</v>
      </c>
      <c r="X128" s="212">
        <v>3341.1340800000003</v>
      </c>
      <c r="Y128" s="212">
        <v>3345.1987199999999</v>
      </c>
      <c r="Z128" s="212">
        <v>3349.2633599999999</v>
      </c>
      <c r="AA128" s="212">
        <v>3353.328</v>
      </c>
      <c r="AB128" s="212">
        <v>3357.39264</v>
      </c>
      <c r="AC128" s="212">
        <v>3361.4572800000001</v>
      </c>
      <c r="AD128" s="212">
        <v>3365.5219199999997</v>
      </c>
      <c r="AE128" s="212">
        <v>3369.5865600000002</v>
      </c>
      <c r="AF128" s="212">
        <v>3373.6512000000002</v>
      </c>
      <c r="AG128" s="212">
        <v>3377.7158399999998</v>
      </c>
      <c r="AH128" s="212">
        <v>3381.7804799999913</v>
      </c>
      <c r="AI128" s="212">
        <v>3385.8451199999913</v>
      </c>
      <c r="AJ128" s="212">
        <v>3389.9097599999909</v>
      </c>
      <c r="AK128" s="212">
        <v>3393.9743999999914</v>
      </c>
      <c r="AL128" s="212">
        <v>3398.0390399999915</v>
      </c>
      <c r="AM128" s="212">
        <v>3402.1036799999911</v>
      </c>
      <c r="AN128" s="212">
        <v>3406.1683199999911</v>
      </c>
      <c r="AO128" s="212">
        <v>3410.2329599999998</v>
      </c>
      <c r="AP128" s="212">
        <v>3414.2975999999912</v>
      </c>
    </row>
    <row r="129" spans="7:42" ht="14.25" customHeight="1" thickTop="1" x14ac:dyDescent="0.6">
      <c r="G129" s="145"/>
      <c r="H129" s="391"/>
      <c r="J129" s="352"/>
      <c r="K129" s="201" t="s">
        <v>931</v>
      </c>
      <c r="L129" s="201" t="s">
        <v>961</v>
      </c>
      <c r="M129" s="213">
        <v>2973.0564000000004</v>
      </c>
      <c r="N129" s="213">
        <v>3022.8535392592544</v>
      </c>
      <c r="O129" s="213">
        <v>3073.0097303703687</v>
      </c>
      <c r="P129" s="213">
        <v>3123.5249733333267</v>
      </c>
      <c r="Q129" s="213">
        <v>3174.399268148145</v>
      </c>
      <c r="R129" s="213">
        <v>3225.6326148148073</v>
      </c>
      <c r="S129" s="213">
        <v>3277.2250133333296</v>
      </c>
      <c r="T129" s="213">
        <v>3329.1764637036954</v>
      </c>
      <c r="U129" s="213">
        <v>3381.4869659259216</v>
      </c>
      <c r="V129" s="213">
        <v>3434.15652</v>
      </c>
      <c r="W129" s="213">
        <v>3436.4639039999997</v>
      </c>
      <c r="X129" s="213">
        <v>3438.7712879999999</v>
      </c>
      <c r="Y129" s="213">
        <v>3441.0786719999996</v>
      </c>
      <c r="Z129" s="213">
        <v>3443.3860559999998</v>
      </c>
      <c r="AA129" s="213">
        <v>3445.69344</v>
      </c>
      <c r="AB129" s="213">
        <v>3448.0008240000002</v>
      </c>
      <c r="AC129" s="213">
        <v>3450.3082080000004</v>
      </c>
      <c r="AD129" s="213">
        <v>3452.6155920000001</v>
      </c>
      <c r="AE129" s="213">
        <v>3454.9229760000003</v>
      </c>
      <c r="AF129" s="213">
        <v>3457.23036</v>
      </c>
      <c r="AG129" s="213">
        <v>3459.5377440000002</v>
      </c>
      <c r="AH129" s="213">
        <v>3461.8451279999999</v>
      </c>
      <c r="AI129" s="213">
        <v>3464.1525120000001</v>
      </c>
      <c r="AJ129" s="213">
        <v>3466.4598960000003</v>
      </c>
      <c r="AK129" s="213">
        <v>3468.76728</v>
      </c>
      <c r="AL129" s="213">
        <v>3471.0746640000002</v>
      </c>
      <c r="AM129" s="213">
        <v>3473.3820479999999</v>
      </c>
      <c r="AN129" s="213">
        <v>3475.6894320000001</v>
      </c>
      <c r="AO129" s="213">
        <v>3477.9968159999999</v>
      </c>
      <c r="AP129" s="213">
        <v>3480.3042</v>
      </c>
    </row>
    <row r="130" spans="7:42" ht="14.25" customHeight="1" x14ac:dyDescent="0.6">
      <c r="G130" s="145"/>
      <c r="H130" s="391"/>
      <c r="J130" s="352"/>
      <c r="K130" s="142" t="s">
        <v>931</v>
      </c>
      <c r="L130" s="192" t="s">
        <v>962</v>
      </c>
      <c r="M130" s="211">
        <v>2973.0564000000004</v>
      </c>
      <c r="N130" s="211">
        <v>2995.8946933333323</v>
      </c>
      <c r="O130" s="211">
        <v>3018.7329866666646</v>
      </c>
      <c r="P130" s="211">
        <v>3041.5712799999969</v>
      </c>
      <c r="Q130" s="211">
        <v>3064.4095733333293</v>
      </c>
      <c r="R130" s="211">
        <v>3087.2478666666616</v>
      </c>
      <c r="S130" s="211">
        <v>3110.0861599999939</v>
      </c>
      <c r="T130" s="211">
        <v>3132.9244533333267</v>
      </c>
      <c r="U130" s="211">
        <v>3155.762746666659</v>
      </c>
      <c r="V130" s="211">
        <v>3178.60104</v>
      </c>
      <c r="W130" s="211">
        <v>3181.1703480000001</v>
      </c>
      <c r="X130" s="211">
        <v>3183.7396559999911</v>
      </c>
      <c r="Y130" s="211">
        <v>3186.3089639999998</v>
      </c>
      <c r="Z130" s="211">
        <v>3188.8782719999999</v>
      </c>
      <c r="AA130" s="211">
        <v>3191.4475799999914</v>
      </c>
      <c r="AB130" s="211">
        <v>3194.0168880000001</v>
      </c>
      <c r="AC130" s="211">
        <v>3196.5861959999997</v>
      </c>
      <c r="AD130" s="211">
        <v>3199.1555039999998</v>
      </c>
      <c r="AE130" s="211">
        <v>3201.7248119999999</v>
      </c>
      <c r="AF130" s="211">
        <v>3204.2941199999996</v>
      </c>
      <c r="AG130" s="211">
        <v>3206.8634280000001</v>
      </c>
      <c r="AH130" s="211">
        <v>3209.4327360000002</v>
      </c>
      <c r="AI130" s="211">
        <v>3212.0020439999912</v>
      </c>
      <c r="AJ130" s="211">
        <v>3214.5713519999999</v>
      </c>
      <c r="AK130" s="211">
        <v>3217.14066</v>
      </c>
      <c r="AL130" s="211">
        <v>3219.7099679999915</v>
      </c>
      <c r="AM130" s="211">
        <v>3222.2792760000002</v>
      </c>
      <c r="AN130" s="211">
        <v>3224.8485839999998</v>
      </c>
      <c r="AO130" s="211">
        <v>3227.4178919999999</v>
      </c>
      <c r="AP130" s="211">
        <v>3229.9872</v>
      </c>
    </row>
    <row r="131" spans="7:42" ht="14.25" customHeight="1" thickBot="1" x14ac:dyDescent="0.75">
      <c r="G131" s="145"/>
      <c r="H131" s="391"/>
      <c r="J131" s="352"/>
      <c r="K131" s="203" t="s">
        <v>931</v>
      </c>
      <c r="L131" s="203" t="s">
        <v>963</v>
      </c>
      <c r="M131" s="212">
        <v>2973.0564000000004</v>
      </c>
      <c r="N131" s="212">
        <v>2977.1346666666618</v>
      </c>
      <c r="O131" s="212">
        <v>2981.2129333333323</v>
      </c>
      <c r="P131" s="212">
        <v>2985.2911999999942</v>
      </c>
      <c r="Q131" s="212">
        <v>2989.3694666666647</v>
      </c>
      <c r="R131" s="212">
        <v>2993.4477333333266</v>
      </c>
      <c r="S131" s="212">
        <v>2997.5259999999971</v>
      </c>
      <c r="T131" s="212">
        <v>3001.604266666659</v>
      </c>
      <c r="U131" s="212">
        <v>3005.6825333333295</v>
      </c>
      <c r="V131" s="212">
        <v>3009.7608</v>
      </c>
      <c r="W131" s="212">
        <v>3013.4312399999912</v>
      </c>
      <c r="X131" s="212">
        <v>3017.1016800000002</v>
      </c>
      <c r="Y131" s="212">
        <v>3020.7721199999914</v>
      </c>
      <c r="Z131" s="212">
        <v>3024.44256</v>
      </c>
      <c r="AA131" s="212">
        <v>3028.1129999999912</v>
      </c>
      <c r="AB131" s="212">
        <v>3031.7834400000002</v>
      </c>
      <c r="AC131" s="212">
        <v>3035.4538799999914</v>
      </c>
      <c r="AD131" s="212">
        <v>3039.1243200000004</v>
      </c>
      <c r="AE131" s="212">
        <v>3042.7947599999916</v>
      </c>
      <c r="AF131" s="212">
        <v>3046.4652000000001</v>
      </c>
      <c r="AG131" s="212">
        <v>3050.1356399999913</v>
      </c>
      <c r="AH131" s="212">
        <v>3053.8060799999998</v>
      </c>
      <c r="AI131" s="212">
        <v>3057.4765199999997</v>
      </c>
      <c r="AJ131" s="212">
        <v>3061.14696</v>
      </c>
      <c r="AK131" s="212">
        <v>3064.8173999999999</v>
      </c>
      <c r="AL131" s="212">
        <v>3068.4878399999998</v>
      </c>
      <c r="AM131" s="212">
        <v>3072.1582800000001</v>
      </c>
      <c r="AN131" s="212">
        <v>3075.82872</v>
      </c>
      <c r="AO131" s="212">
        <v>3079.4991599999998</v>
      </c>
      <c r="AP131" s="212">
        <v>3083.1696000000002</v>
      </c>
    </row>
    <row r="132" spans="7:42" ht="14.25" customHeight="1" thickTop="1" x14ac:dyDescent="0.6">
      <c r="G132" s="145"/>
      <c r="H132" s="391"/>
      <c r="J132" s="352"/>
      <c r="K132" s="201" t="s">
        <v>935</v>
      </c>
      <c r="L132" s="201" t="s">
        <v>961</v>
      </c>
      <c r="M132" s="213">
        <v>2873.7179999999998</v>
      </c>
      <c r="N132" s="213">
        <v>2922.3841259259216</v>
      </c>
      <c r="O132" s="213">
        <v>2971.4093037037037</v>
      </c>
      <c r="P132" s="213">
        <v>3020.7935333333294</v>
      </c>
      <c r="Q132" s="213">
        <v>3070.5368148148068</v>
      </c>
      <c r="R132" s="213">
        <v>3120.6391481481451</v>
      </c>
      <c r="S132" s="213">
        <v>3171.1005333333264</v>
      </c>
      <c r="T132" s="213">
        <v>3221.9209703703687</v>
      </c>
      <c r="U132" s="213">
        <v>3273.100459259254</v>
      </c>
      <c r="V132" s="213">
        <v>3324.6390000000001</v>
      </c>
      <c r="W132" s="213">
        <v>3326.8727999999915</v>
      </c>
      <c r="X132" s="213">
        <v>3329.1066000000001</v>
      </c>
      <c r="Y132" s="213">
        <v>3331.3404</v>
      </c>
      <c r="Z132" s="213">
        <v>3333.5741999999914</v>
      </c>
      <c r="AA132" s="213">
        <v>3335.8079999999909</v>
      </c>
      <c r="AB132" s="213">
        <v>3338.0418</v>
      </c>
      <c r="AC132" s="213">
        <v>3340.2755999999999</v>
      </c>
      <c r="AD132" s="213">
        <v>3342.5093999999999</v>
      </c>
      <c r="AE132" s="213">
        <v>3344.7431999999999</v>
      </c>
      <c r="AF132" s="213">
        <v>3346.9769999999999</v>
      </c>
      <c r="AG132" s="213">
        <v>3349.2107999999912</v>
      </c>
      <c r="AH132" s="213">
        <v>3351.4446000000003</v>
      </c>
      <c r="AI132" s="213">
        <v>3353.6784000000002</v>
      </c>
      <c r="AJ132" s="213">
        <v>3355.9121999999916</v>
      </c>
      <c r="AK132" s="213">
        <v>3358.1460000000002</v>
      </c>
      <c r="AL132" s="213">
        <v>3360.3797999999997</v>
      </c>
      <c r="AM132" s="213">
        <v>3362.6135999999997</v>
      </c>
      <c r="AN132" s="213">
        <v>3364.8473999999997</v>
      </c>
      <c r="AO132" s="213">
        <v>3367.0812000000001</v>
      </c>
      <c r="AP132" s="213">
        <v>3369.3150000000001</v>
      </c>
    </row>
    <row r="133" spans="7:42" ht="14.25" customHeight="1" x14ac:dyDescent="0.6">
      <c r="G133" s="145"/>
      <c r="H133" s="391"/>
      <c r="J133" s="352"/>
      <c r="K133" s="142" t="s">
        <v>935</v>
      </c>
      <c r="L133" s="192" t="s">
        <v>962</v>
      </c>
      <c r="M133" s="211">
        <v>2873.7179999999998</v>
      </c>
      <c r="N133" s="211">
        <v>2895.7931999999996</v>
      </c>
      <c r="O133" s="211">
        <v>2917.8683999999998</v>
      </c>
      <c r="P133" s="211">
        <v>2939.9436000000001</v>
      </c>
      <c r="Q133" s="211">
        <v>2962.0187999999998</v>
      </c>
      <c r="R133" s="211">
        <v>2984.0940000000001</v>
      </c>
      <c r="S133" s="211">
        <v>3006.1691999999998</v>
      </c>
      <c r="T133" s="211">
        <v>3028.2444</v>
      </c>
      <c r="U133" s="211">
        <v>3050.3196000000003</v>
      </c>
      <c r="V133" s="211">
        <v>3072.3948</v>
      </c>
      <c r="W133" s="211">
        <v>3074.87826</v>
      </c>
      <c r="X133" s="211">
        <v>3077.3617200000003</v>
      </c>
      <c r="Y133" s="211">
        <v>3079.8451800000003</v>
      </c>
      <c r="Z133" s="211">
        <v>3082.3286400000002</v>
      </c>
      <c r="AA133" s="211">
        <v>3084.8121000000001</v>
      </c>
      <c r="AB133" s="211">
        <v>3087.29556</v>
      </c>
      <c r="AC133" s="211">
        <v>3089.7790199999999</v>
      </c>
      <c r="AD133" s="211">
        <v>3092.2624799999999</v>
      </c>
      <c r="AE133" s="211">
        <v>3094.7459400000002</v>
      </c>
      <c r="AF133" s="211">
        <v>3097.2294000000002</v>
      </c>
      <c r="AG133" s="211">
        <v>3099.7128600000001</v>
      </c>
      <c r="AH133" s="211">
        <v>3102.19632</v>
      </c>
      <c r="AI133" s="211">
        <v>3104.6797799999999</v>
      </c>
      <c r="AJ133" s="211">
        <v>3107.1632399999999</v>
      </c>
      <c r="AK133" s="211">
        <v>3109.6466999999998</v>
      </c>
      <c r="AL133" s="211">
        <v>3112.1301600000002</v>
      </c>
      <c r="AM133" s="211">
        <v>3114.6136200000001</v>
      </c>
      <c r="AN133" s="211">
        <v>3117.09708</v>
      </c>
      <c r="AO133" s="211">
        <v>3119.5805399999999</v>
      </c>
      <c r="AP133" s="211">
        <v>3122.0639999999999</v>
      </c>
    </row>
    <row r="134" spans="7:42" ht="14.25" customHeight="1" thickBot="1" x14ac:dyDescent="0.75">
      <c r="G134" s="145"/>
      <c r="H134" s="391"/>
      <c r="J134" s="352"/>
      <c r="K134" s="203" t="s">
        <v>935</v>
      </c>
      <c r="L134" s="203" t="s">
        <v>963</v>
      </c>
      <c r="M134" s="212">
        <v>2873.7179999999998</v>
      </c>
      <c r="N134" s="212">
        <v>2877.6600000000003</v>
      </c>
      <c r="O134" s="212">
        <v>2881.6020000000003</v>
      </c>
      <c r="P134" s="212">
        <v>2885.5440000000003</v>
      </c>
      <c r="Q134" s="212">
        <v>2889.4859999999999</v>
      </c>
      <c r="R134" s="212">
        <v>2893.4279999999999</v>
      </c>
      <c r="S134" s="212">
        <v>2897.37</v>
      </c>
      <c r="T134" s="212">
        <v>2901.3119999999999</v>
      </c>
      <c r="U134" s="212">
        <v>2905.2539999999999</v>
      </c>
      <c r="V134" s="212">
        <v>2909.1959999999999</v>
      </c>
      <c r="W134" s="212">
        <v>2912.7437999999997</v>
      </c>
      <c r="X134" s="212">
        <v>2916.2916</v>
      </c>
      <c r="Y134" s="212">
        <v>2919.8393999999998</v>
      </c>
      <c r="Z134" s="212">
        <v>2923.3872000000001</v>
      </c>
      <c r="AA134" s="212">
        <v>2926.9349999999999</v>
      </c>
      <c r="AB134" s="212">
        <v>2930.4827999999998</v>
      </c>
      <c r="AC134" s="212">
        <v>2934.0306</v>
      </c>
      <c r="AD134" s="212">
        <v>2937.5784000000003</v>
      </c>
      <c r="AE134" s="212">
        <v>2941.1262000000002</v>
      </c>
      <c r="AF134" s="212">
        <v>2944.674</v>
      </c>
      <c r="AG134" s="212">
        <v>2948.2217999999998</v>
      </c>
      <c r="AH134" s="212">
        <v>2951.7695999999996</v>
      </c>
      <c r="AI134" s="212">
        <v>2955.3174000000004</v>
      </c>
      <c r="AJ134" s="212">
        <v>2958.8652000000002</v>
      </c>
      <c r="AK134" s="212">
        <v>2962.413</v>
      </c>
      <c r="AL134" s="212">
        <v>2965.9607999999998</v>
      </c>
      <c r="AM134" s="212">
        <v>2969.5085999999997</v>
      </c>
      <c r="AN134" s="212">
        <v>2973.0564000000004</v>
      </c>
      <c r="AO134" s="212">
        <v>2976.6042000000002</v>
      </c>
      <c r="AP134" s="212">
        <v>2980.152</v>
      </c>
    </row>
    <row r="135" spans="7:42" ht="14.25" customHeight="1" thickTop="1" x14ac:dyDescent="0.6">
      <c r="G135" s="145"/>
      <c r="H135" s="391"/>
      <c r="J135" s="352"/>
      <c r="K135" s="201" t="s">
        <v>939</v>
      </c>
      <c r="L135" s="201" t="s">
        <v>961</v>
      </c>
      <c r="M135" s="213">
        <v>2263.4964</v>
      </c>
      <c r="N135" s="213">
        <v>2305.2148725925895</v>
      </c>
      <c r="O135" s="213">
        <v>2347.2923970370302</v>
      </c>
      <c r="P135" s="213">
        <v>2389.7289733333328</v>
      </c>
      <c r="Q135" s="213">
        <v>2432.5246014814775</v>
      </c>
      <c r="R135" s="213">
        <v>2475.6792814814744</v>
      </c>
      <c r="S135" s="213">
        <v>2519.1930133333326</v>
      </c>
      <c r="T135" s="213">
        <v>2563.0657970370335</v>
      </c>
      <c r="U135" s="213">
        <v>2607.2976325925865</v>
      </c>
      <c r="V135" s="213">
        <v>2651.8885200000004</v>
      </c>
      <c r="W135" s="213">
        <v>2653.6703039999998</v>
      </c>
      <c r="X135" s="213">
        <v>2655.452088</v>
      </c>
      <c r="Y135" s="213">
        <v>2657.2338719999998</v>
      </c>
      <c r="Z135" s="213">
        <v>2659.015656</v>
      </c>
      <c r="AA135" s="213">
        <v>2660.7974400000003</v>
      </c>
      <c r="AB135" s="213">
        <v>2662.5792239999996</v>
      </c>
      <c r="AC135" s="213">
        <v>2664.3610079999999</v>
      </c>
      <c r="AD135" s="213">
        <v>2666.1427920000001</v>
      </c>
      <c r="AE135" s="213">
        <v>2667.9245759999999</v>
      </c>
      <c r="AF135" s="213">
        <v>2669.7063600000001</v>
      </c>
      <c r="AG135" s="213">
        <v>2671.4881439999913</v>
      </c>
      <c r="AH135" s="213">
        <v>2673.2699279999997</v>
      </c>
      <c r="AI135" s="213">
        <v>2675.051712</v>
      </c>
      <c r="AJ135" s="213">
        <v>2676.8334959999997</v>
      </c>
      <c r="AK135" s="213">
        <v>2678.61528</v>
      </c>
      <c r="AL135" s="213">
        <v>2680.3970639999916</v>
      </c>
      <c r="AM135" s="213">
        <v>2682.178848</v>
      </c>
      <c r="AN135" s="213">
        <v>2683.9606319999912</v>
      </c>
      <c r="AO135" s="213">
        <v>2685.7424159999914</v>
      </c>
      <c r="AP135" s="213">
        <v>2687.5241999999998</v>
      </c>
    </row>
    <row r="136" spans="7:42" ht="14.25" customHeight="1" x14ac:dyDescent="0.6">
      <c r="G136" s="145"/>
      <c r="H136" s="391"/>
      <c r="J136" s="352"/>
      <c r="K136" s="142" t="s">
        <v>939</v>
      </c>
      <c r="L136" s="192" t="s">
        <v>962</v>
      </c>
      <c r="M136" s="211">
        <v>2263.4964</v>
      </c>
      <c r="N136" s="211">
        <v>2280.8840266666589</v>
      </c>
      <c r="O136" s="211">
        <v>2298.2716533333269</v>
      </c>
      <c r="P136" s="211">
        <v>2315.6592799999944</v>
      </c>
      <c r="Q136" s="211">
        <v>2333.0469066666615</v>
      </c>
      <c r="R136" s="211">
        <v>2350.4345333333295</v>
      </c>
      <c r="S136" s="211">
        <v>2367.822159999997</v>
      </c>
      <c r="T136" s="211">
        <v>2385.2097866666645</v>
      </c>
      <c r="U136" s="211">
        <v>2402.5974133333325</v>
      </c>
      <c r="V136" s="211">
        <v>2419.98504</v>
      </c>
      <c r="W136" s="211">
        <v>2421.9411479999999</v>
      </c>
      <c r="X136" s="211">
        <v>2423.8972559999916</v>
      </c>
      <c r="Y136" s="211">
        <v>2425.8533640000001</v>
      </c>
      <c r="Z136" s="211">
        <v>2427.8094719999999</v>
      </c>
      <c r="AA136" s="211">
        <v>2429.7655800000002</v>
      </c>
      <c r="AB136" s="211">
        <v>2431.7216880000001</v>
      </c>
      <c r="AC136" s="211">
        <v>2433.6777959999999</v>
      </c>
      <c r="AD136" s="211">
        <v>2435.6339040000003</v>
      </c>
      <c r="AE136" s="211">
        <v>2437.5900120000001</v>
      </c>
      <c r="AF136" s="211">
        <v>2439.54612</v>
      </c>
      <c r="AG136" s="211">
        <v>2441.5022280000003</v>
      </c>
      <c r="AH136" s="211">
        <v>2443.4583360000001</v>
      </c>
      <c r="AI136" s="211">
        <v>2445.414444</v>
      </c>
      <c r="AJ136" s="211">
        <v>2447.3705520000003</v>
      </c>
      <c r="AK136" s="211">
        <v>2449.3266600000002</v>
      </c>
      <c r="AL136" s="211">
        <v>2451.282768</v>
      </c>
      <c r="AM136" s="211">
        <v>2453.2388760000003</v>
      </c>
      <c r="AN136" s="211">
        <v>2455.1949840000002</v>
      </c>
      <c r="AO136" s="211">
        <v>2457.1510920000001</v>
      </c>
      <c r="AP136" s="211">
        <v>2459.1072000000004</v>
      </c>
    </row>
    <row r="137" spans="7:42" ht="14.25" customHeight="1" x14ac:dyDescent="0.6">
      <c r="G137" s="145"/>
      <c r="H137" s="391"/>
      <c r="J137" s="385"/>
      <c r="K137" s="203" t="s">
        <v>939</v>
      </c>
      <c r="L137" s="203" t="s">
        <v>963</v>
      </c>
      <c r="M137" s="216">
        <v>2263.4964</v>
      </c>
      <c r="N137" s="216">
        <v>2266.6013333333294</v>
      </c>
      <c r="O137" s="216">
        <v>2269.7062666666588</v>
      </c>
      <c r="P137" s="216">
        <v>2272.8111999999969</v>
      </c>
      <c r="Q137" s="216">
        <v>2275.9161333333268</v>
      </c>
      <c r="R137" s="216">
        <v>2279.0210666666649</v>
      </c>
      <c r="S137" s="216">
        <v>2282.1259999999943</v>
      </c>
      <c r="T137" s="216">
        <v>2285.2309333333324</v>
      </c>
      <c r="U137" s="216">
        <v>2288.3358666666618</v>
      </c>
      <c r="V137" s="216">
        <v>2291.4407999999999</v>
      </c>
      <c r="W137" s="216">
        <v>2294.23524</v>
      </c>
      <c r="X137" s="216">
        <v>2297.0296800000001</v>
      </c>
      <c r="Y137" s="216">
        <v>2299.8241199999916</v>
      </c>
      <c r="Z137" s="216">
        <v>2302.6185599999999</v>
      </c>
      <c r="AA137" s="216">
        <v>2305.413</v>
      </c>
      <c r="AB137" s="216">
        <v>2308.2074400000001</v>
      </c>
      <c r="AC137" s="216">
        <v>2311.0018799999916</v>
      </c>
      <c r="AD137" s="216">
        <v>2313.7963199999999</v>
      </c>
      <c r="AE137" s="216">
        <v>2316.59076</v>
      </c>
      <c r="AF137" s="216">
        <v>2319.3852000000002</v>
      </c>
      <c r="AG137" s="216">
        <v>2322.1796400000003</v>
      </c>
      <c r="AH137" s="216">
        <v>2324.97408</v>
      </c>
      <c r="AI137" s="216">
        <v>2327.7685200000001</v>
      </c>
      <c r="AJ137" s="216">
        <v>2330.5629600000002</v>
      </c>
      <c r="AK137" s="216">
        <v>2333.3574000000003</v>
      </c>
      <c r="AL137" s="216">
        <v>2336.15184</v>
      </c>
      <c r="AM137" s="216">
        <v>2338.9462800000001</v>
      </c>
      <c r="AN137" s="216">
        <v>2341.7407200000002</v>
      </c>
      <c r="AO137" s="216">
        <v>2344.5351600000004</v>
      </c>
      <c r="AP137" s="216">
        <v>2347.3295999999996</v>
      </c>
    </row>
    <row r="138" spans="7:42" ht="14.25" customHeight="1" x14ac:dyDescent="0.6">
      <c r="G138" s="145"/>
      <c r="H138" s="391"/>
      <c r="J138" s="208"/>
      <c r="K138" s="142"/>
      <c r="L138" s="142"/>
      <c r="M138" s="217"/>
      <c r="N138" s="217"/>
      <c r="O138" s="217"/>
      <c r="P138" s="217"/>
      <c r="Q138" s="217"/>
      <c r="R138" s="217"/>
      <c r="S138" s="217"/>
      <c r="T138" s="217"/>
      <c r="U138" s="217"/>
      <c r="V138" s="218"/>
      <c r="W138" s="217"/>
      <c r="X138" s="217"/>
      <c r="Y138" s="217"/>
      <c r="Z138" s="217"/>
      <c r="AA138" s="217"/>
      <c r="AB138" s="217"/>
      <c r="AC138" s="217"/>
      <c r="AD138" s="217"/>
      <c r="AE138" s="217"/>
      <c r="AF138" s="217"/>
      <c r="AG138" s="217"/>
      <c r="AH138" s="217"/>
      <c r="AI138" s="217"/>
      <c r="AJ138" s="217"/>
      <c r="AK138" s="217"/>
      <c r="AL138" s="217"/>
      <c r="AM138" s="217"/>
      <c r="AN138" s="217"/>
      <c r="AO138" s="217"/>
      <c r="AP138" s="217"/>
    </row>
    <row r="139" spans="7:42" ht="14.25" customHeight="1" x14ac:dyDescent="0.6">
      <c r="G139" s="145"/>
      <c r="H139" s="391"/>
      <c r="J139" s="147"/>
      <c r="M139" s="129">
        <v>2021</v>
      </c>
      <c r="N139" s="129">
        <v>2022</v>
      </c>
      <c r="O139" s="129">
        <v>2023</v>
      </c>
      <c r="P139" s="129">
        <v>2024</v>
      </c>
      <c r="Q139" s="129">
        <v>2025</v>
      </c>
      <c r="R139" s="129">
        <v>2026</v>
      </c>
      <c r="S139" s="129">
        <v>2027</v>
      </c>
      <c r="T139" s="129">
        <v>2028</v>
      </c>
      <c r="U139" s="129">
        <v>2029</v>
      </c>
      <c r="V139" s="129">
        <v>2030</v>
      </c>
      <c r="W139" s="129">
        <v>2031</v>
      </c>
      <c r="X139" s="129">
        <v>2032</v>
      </c>
      <c r="Y139" s="129">
        <v>2033</v>
      </c>
      <c r="Z139" s="129">
        <v>2034</v>
      </c>
      <c r="AA139" s="129">
        <v>2035</v>
      </c>
      <c r="AB139" s="129">
        <v>2036</v>
      </c>
      <c r="AC139" s="129">
        <v>2037</v>
      </c>
      <c r="AD139" s="129">
        <v>2038</v>
      </c>
      <c r="AE139" s="129">
        <v>2039</v>
      </c>
      <c r="AF139" s="129">
        <v>2040</v>
      </c>
      <c r="AG139" s="129">
        <v>2041</v>
      </c>
      <c r="AH139" s="129">
        <v>2042</v>
      </c>
      <c r="AI139" s="129">
        <v>2043</v>
      </c>
      <c r="AJ139" s="129">
        <v>2044</v>
      </c>
      <c r="AK139" s="129">
        <v>2045</v>
      </c>
      <c r="AL139" s="129">
        <v>2046</v>
      </c>
      <c r="AM139" s="129">
        <v>2047</v>
      </c>
      <c r="AN139" s="129">
        <v>2048</v>
      </c>
      <c r="AO139" s="129">
        <v>2049</v>
      </c>
      <c r="AP139" s="129">
        <v>2050</v>
      </c>
    </row>
    <row r="140" spans="7:42" ht="14.25" customHeight="1" x14ac:dyDescent="0.6">
      <c r="G140" s="145"/>
      <c r="H140" s="391"/>
      <c r="J140" s="351" t="s">
        <v>979</v>
      </c>
      <c r="K140" s="201" t="s">
        <v>906</v>
      </c>
      <c r="L140" s="201" t="s">
        <v>961</v>
      </c>
      <c r="M140" s="219">
        <v>1363.0000000000048</v>
      </c>
      <c r="N140" s="219">
        <v>1533.3167150176362</v>
      </c>
      <c r="O140" s="219">
        <v>1434.0015417728744</v>
      </c>
      <c r="P140" s="219">
        <v>1273.9566478720978</v>
      </c>
      <c r="Q140" s="219">
        <v>1244.2755304961363</v>
      </c>
      <c r="R140" s="219">
        <v>1214.5944131201636</v>
      </c>
      <c r="S140" s="219">
        <v>1184.9132957442018</v>
      </c>
      <c r="T140" s="219">
        <v>1155.2321783682294</v>
      </c>
      <c r="U140" s="219">
        <v>1125.5510609922676</v>
      </c>
      <c r="V140" s="219">
        <v>1095.8699436162949</v>
      </c>
      <c r="W140" s="219">
        <v>1083.5551837210719</v>
      </c>
      <c r="X140" s="219">
        <v>1071.240423825838</v>
      </c>
      <c r="Y140" s="219">
        <v>1058.9256639306138</v>
      </c>
      <c r="Z140" s="219">
        <v>1046.6109040353833</v>
      </c>
      <c r="AA140" s="219">
        <v>1034.2961441401537</v>
      </c>
      <c r="AB140" s="219">
        <v>1021.981384244924</v>
      </c>
      <c r="AC140" s="219">
        <v>1009.6666243496944</v>
      </c>
      <c r="AD140" s="219">
        <v>997.35186445446493</v>
      </c>
      <c r="AE140" s="219">
        <v>985.03710455923544</v>
      </c>
      <c r="AF140" s="219">
        <v>972.72234466400585</v>
      </c>
      <c r="AG140" s="219">
        <v>960.40758476877625</v>
      </c>
      <c r="AH140" s="219">
        <v>948.09282487354665</v>
      </c>
      <c r="AI140" s="219">
        <v>935.77806497831716</v>
      </c>
      <c r="AJ140" s="219">
        <v>923.46330508308654</v>
      </c>
      <c r="AK140" s="219">
        <v>911.14854518785694</v>
      </c>
      <c r="AL140" s="219">
        <v>898.83378529262734</v>
      </c>
      <c r="AM140" s="219">
        <v>886.51902539739785</v>
      </c>
      <c r="AN140" s="219">
        <v>874.20426550216825</v>
      </c>
      <c r="AO140" s="219">
        <v>861.88950560693866</v>
      </c>
      <c r="AP140" s="219">
        <v>849.57474571170906</v>
      </c>
    </row>
    <row r="141" spans="7:42" ht="14.25" customHeight="1" x14ac:dyDescent="0.6">
      <c r="G141" s="145"/>
      <c r="H141" s="391"/>
      <c r="J141" s="352"/>
      <c r="K141" s="142" t="s">
        <v>906</v>
      </c>
      <c r="L141" s="192" t="s">
        <v>962</v>
      </c>
      <c r="M141" s="220">
        <v>1363.0000000000048</v>
      </c>
      <c r="N141" s="220">
        <v>1540.2333333333315</v>
      </c>
      <c r="O141" s="220">
        <v>1447.233333333339</v>
      </c>
      <c r="P141" s="220">
        <v>1291.9999999999948</v>
      </c>
      <c r="Q141" s="220">
        <v>1268.333333333328</v>
      </c>
      <c r="R141" s="220">
        <v>1244.6666666666617</v>
      </c>
      <c r="S141" s="220">
        <v>1220.999999999995</v>
      </c>
      <c r="T141" s="220">
        <v>1197.3333333333287</v>
      </c>
      <c r="U141" s="220">
        <v>1173.666666666662</v>
      </c>
      <c r="V141" s="220">
        <v>1149.9999999999957</v>
      </c>
      <c r="W141" s="220">
        <v>1138.6766064586523</v>
      </c>
      <c r="X141" s="220">
        <v>1127.3532129172982</v>
      </c>
      <c r="Y141" s="220">
        <v>1116.029819375955</v>
      </c>
      <c r="Z141" s="220">
        <v>1104.7064258346009</v>
      </c>
      <c r="AA141" s="220">
        <v>1093.383032293247</v>
      </c>
      <c r="AB141" s="220">
        <v>1082.0596387519035</v>
      </c>
      <c r="AC141" s="220">
        <v>1070.7362452105497</v>
      </c>
      <c r="AD141" s="220">
        <v>1059.4128516692083</v>
      </c>
      <c r="AE141" s="220">
        <v>1048.0894581278596</v>
      </c>
      <c r="AF141" s="220">
        <v>1036.7660645865099</v>
      </c>
      <c r="AG141" s="220">
        <v>1025.4426710451601</v>
      </c>
      <c r="AH141" s="220">
        <v>1014.1192775038104</v>
      </c>
      <c r="AI141" s="220">
        <v>1002.7958839624617</v>
      </c>
      <c r="AJ141" s="220">
        <v>991.47249042111207</v>
      </c>
      <c r="AK141" s="220">
        <v>980.14909687976228</v>
      </c>
      <c r="AL141" s="220">
        <v>968.82570333841363</v>
      </c>
      <c r="AM141" s="220">
        <v>957.50230979706396</v>
      </c>
      <c r="AN141" s="220">
        <v>946.17891625571417</v>
      </c>
      <c r="AO141" s="220">
        <v>934.8555227143645</v>
      </c>
      <c r="AP141" s="220">
        <v>923.53212917301573</v>
      </c>
    </row>
    <row r="142" spans="7:42" ht="14.25" customHeight="1" thickBot="1" x14ac:dyDescent="0.75">
      <c r="G142" s="145"/>
      <c r="H142" s="391"/>
      <c r="J142" s="352"/>
      <c r="K142" s="203" t="s">
        <v>906</v>
      </c>
      <c r="L142" s="203" t="s">
        <v>963</v>
      </c>
      <c r="M142" s="221">
        <v>1363.0000000000048</v>
      </c>
      <c r="N142" s="221">
        <v>1556.0722383392163</v>
      </c>
      <c r="O142" s="221">
        <v>1477.5338472576204</v>
      </c>
      <c r="P142" s="221">
        <v>1333.3188826240321</v>
      </c>
      <c r="Q142" s="221">
        <v>1323.4251768320451</v>
      </c>
      <c r="R142" s="221">
        <v>1313.5314710400578</v>
      </c>
      <c r="S142" s="221">
        <v>1303.6377652480705</v>
      </c>
      <c r="T142" s="221">
        <v>1293.7440594560726</v>
      </c>
      <c r="U142" s="221">
        <v>1283.8503536640853</v>
      </c>
      <c r="V142" s="221">
        <v>1273.9566478720978</v>
      </c>
      <c r="W142" s="221">
        <v>1265.366506952058</v>
      </c>
      <c r="X142" s="221">
        <v>1256.7763660320179</v>
      </c>
      <c r="Y142" s="221">
        <v>1248.1862251119783</v>
      </c>
      <c r="Z142" s="221">
        <v>1239.5960841919486</v>
      </c>
      <c r="AA142" s="221">
        <v>1231.0059432719088</v>
      </c>
      <c r="AB142" s="221">
        <v>1222.4158023518687</v>
      </c>
      <c r="AC142" s="221">
        <v>1213.8256614318288</v>
      </c>
      <c r="AD142" s="221">
        <v>1205.2355205117888</v>
      </c>
      <c r="AE142" s="221">
        <v>1196.6453795917489</v>
      </c>
      <c r="AF142" s="221">
        <v>1188.0552386717088</v>
      </c>
      <c r="AG142" s="221">
        <v>1179.4650977516692</v>
      </c>
      <c r="AH142" s="221">
        <v>1170.8749568316291</v>
      </c>
      <c r="AI142" s="221">
        <v>1162.2848159115892</v>
      </c>
      <c r="AJ142" s="221">
        <v>1153.6946749915494</v>
      </c>
      <c r="AK142" s="221">
        <v>1145.1045340715198</v>
      </c>
      <c r="AL142" s="221">
        <v>1136.5143931514801</v>
      </c>
      <c r="AM142" s="221">
        <v>1127.9242522314401</v>
      </c>
      <c r="AN142" s="221">
        <v>1119.3341113114002</v>
      </c>
      <c r="AO142" s="221">
        <v>1110.7439703913601</v>
      </c>
      <c r="AP142" s="221">
        <v>1102.1538294713203</v>
      </c>
    </row>
    <row r="143" spans="7:42" ht="14.25" customHeight="1" thickTop="1" x14ac:dyDescent="0.6">
      <c r="G143" s="145"/>
      <c r="H143" s="391"/>
      <c r="J143" s="352"/>
      <c r="K143" s="201" t="s">
        <v>912</v>
      </c>
      <c r="L143" s="201" t="s">
        <v>961</v>
      </c>
      <c r="M143" s="222">
        <v>1363.0000000000048</v>
      </c>
      <c r="N143" s="222">
        <v>1533.3167150176362</v>
      </c>
      <c r="O143" s="222">
        <v>1434.0015417728744</v>
      </c>
      <c r="P143" s="222">
        <v>1273.9566478720978</v>
      </c>
      <c r="Q143" s="222">
        <v>1244.2755304961363</v>
      </c>
      <c r="R143" s="222">
        <v>1214.5944131201636</v>
      </c>
      <c r="S143" s="222">
        <v>1184.9132957442018</v>
      </c>
      <c r="T143" s="222">
        <v>1155.2321783682294</v>
      </c>
      <c r="U143" s="222">
        <v>1125.5510609922676</v>
      </c>
      <c r="V143" s="222">
        <v>1095.8699436162949</v>
      </c>
      <c r="W143" s="222">
        <v>1083.5551837210719</v>
      </c>
      <c r="X143" s="222">
        <v>1071.240423825838</v>
      </c>
      <c r="Y143" s="222">
        <v>1058.9256639306138</v>
      </c>
      <c r="Z143" s="222">
        <v>1046.6109040353833</v>
      </c>
      <c r="AA143" s="222">
        <v>1034.2961441401537</v>
      </c>
      <c r="AB143" s="222">
        <v>1021.981384244924</v>
      </c>
      <c r="AC143" s="222">
        <v>1009.6666243496944</v>
      </c>
      <c r="AD143" s="222">
        <v>997.35186445446493</v>
      </c>
      <c r="AE143" s="222">
        <v>985.03710455923544</v>
      </c>
      <c r="AF143" s="222">
        <v>972.72234466400585</v>
      </c>
      <c r="AG143" s="222">
        <v>960.40758476877625</v>
      </c>
      <c r="AH143" s="222">
        <v>948.09282487354665</v>
      </c>
      <c r="AI143" s="222">
        <v>935.77806497831716</v>
      </c>
      <c r="AJ143" s="222">
        <v>923.46330508308654</v>
      </c>
      <c r="AK143" s="222">
        <v>911.14854518785694</v>
      </c>
      <c r="AL143" s="222">
        <v>898.83378529262734</v>
      </c>
      <c r="AM143" s="222">
        <v>886.51902539739785</v>
      </c>
      <c r="AN143" s="222">
        <v>874.20426550216825</v>
      </c>
      <c r="AO143" s="222">
        <v>861.88950560693866</v>
      </c>
      <c r="AP143" s="222">
        <v>849.57474571170906</v>
      </c>
    </row>
    <row r="144" spans="7:42" ht="14.25" customHeight="1" x14ac:dyDescent="0.6">
      <c r="G144" s="145"/>
      <c r="H144" s="391"/>
      <c r="J144" s="352"/>
      <c r="K144" s="142" t="s">
        <v>912</v>
      </c>
      <c r="L144" s="192" t="s">
        <v>962</v>
      </c>
      <c r="M144" s="223">
        <v>1363.0000000000048</v>
      </c>
      <c r="N144" s="223">
        <v>1540.2333333333315</v>
      </c>
      <c r="O144" s="223">
        <v>1447.233333333339</v>
      </c>
      <c r="P144" s="223">
        <v>1291.9999999999948</v>
      </c>
      <c r="Q144" s="223">
        <v>1268.333333333328</v>
      </c>
      <c r="R144" s="223">
        <v>1244.6666666666617</v>
      </c>
      <c r="S144" s="223">
        <v>1220.999999999995</v>
      </c>
      <c r="T144" s="223">
        <v>1197.3333333333287</v>
      </c>
      <c r="U144" s="223">
        <v>1173.666666666662</v>
      </c>
      <c r="V144" s="223">
        <v>1149.9999999999957</v>
      </c>
      <c r="W144" s="223">
        <v>1138.6766064586523</v>
      </c>
      <c r="X144" s="223">
        <v>1127.3532129172982</v>
      </c>
      <c r="Y144" s="223">
        <v>1116.029819375955</v>
      </c>
      <c r="Z144" s="223">
        <v>1104.7064258346009</v>
      </c>
      <c r="AA144" s="223">
        <v>1093.383032293247</v>
      </c>
      <c r="AB144" s="223">
        <v>1082.0596387519035</v>
      </c>
      <c r="AC144" s="223">
        <v>1070.7362452105497</v>
      </c>
      <c r="AD144" s="223">
        <v>1059.4128516692083</v>
      </c>
      <c r="AE144" s="223">
        <v>1048.0894581278596</v>
      </c>
      <c r="AF144" s="223">
        <v>1036.7660645865099</v>
      </c>
      <c r="AG144" s="223">
        <v>1025.4426710451601</v>
      </c>
      <c r="AH144" s="223">
        <v>1014.1192775038104</v>
      </c>
      <c r="AI144" s="223">
        <v>1002.7958839624617</v>
      </c>
      <c r="AJ144" s="223">
        <v>991.47249042111207</v>
      </c>
      <c r="AK144" s="223">
        <v>980.14909687976228</v>
      </c>
      <c r="AL144" s="223">
        <v>968.82570333841363</v>
      </c>
      <c r="AM144" s="223">
        <v>957.50230979706396</v>
      </c>
      <c r="AN144" s="223">
        <v>946.17891625571417</v>
      </c>
      <c r="AO144" s="223">
        <v>934.8555227143645</v>
      </c>
      <c r="AP144" s="223">
        <v>923.53212917301573</v>
      </c>
    </row>
    <row r="145" spans="7:42" ht="14.25" customHeight="1" thickBot="1" x14ac:dyDescent="0.75">
      <c r="G145" s="145"/>
      <c r="H145" s="391"/>
      <c r="J145" s="352"/>
      <c r="K145" s="203" t="s">
        <v>912</v>
      </c>
      <c r="L145" s="203" t="s">
        <v>963</v>
      </c>
      <c r="M145" s="221">
        <v>1363.0000000000048</v>
      </c>
      <c r="N145" s="221">
        <v>1556.0722383392163</v>
      </c>
      <c r="O145" s="221">
        <v>1477.5338472576204</v>
      </c>
      <c r="P145" s="221">
        <v>1333.3188826240321</v>
      </c>
      <c r="Q145" s="221">
        <v>1323.4251768320451</v>
      </c>
      <c r="R145" s="221">
        <v>1313.5314710400578</v>
      </c>
      <c r="S145" s="221">
        <v>1303.6377652480705</v>
      </c>
      <c r="T145" s="221">
        <v>1293.7440594560726</v>
      </c>
      <c r="U145" s="221">
        <v>1283.8503536640853</v>
      </c>
      <c r="V145" s="221">
        <v>1273.9566478720978</v>
      </c>
      <c r="W145" s="221">
        <v>1265.366506952058</v>
      </c>
      <c r="X145" s="221">
        <v>1256.7763660320179</v>
      </c>
      <c r="Y145" s="221">
        <v>1248.1862251119783</v>
      </c>
      <c r="Z145" s="221">
        <v>1239.5960841919486</v>
      </c>
      <c r="AA145" s="221">
        <v>1231.0059432719088</v>
      </c>
      <c r="AB145" s="221">
        <v>1222.4158023518687</v>
      </c>
      <c r="AC145" s="221">
        <v>1213.8256614318288</v>
      </c>
      <c r="AD145" s="221">
        <v>1205.2355205117888</v>
      </c>
      <c r="AE145" s="221">
        <v>1196.6453795917489</v>
      </c>
      <c r="AF145" s="221">
        <v>1188.0552386717088</v>
      </c>
      <c r="AG145" s="221">
        <v>1179.4650977516692</v>
      </c>
      <c r="AH145" s="221">
        <v>1170.8749568316291</v>
      </c>
      <c r="AI145" s="221">
        <v>1162.2848159115892</v>
      </c>
      <c r="AJ145" s="221">
        <v>1153.6946749915494</v>
      </c>
      <c r="AK145" s="221">
        <v>1145.1045340715198</v>
      </c>
      <c r="AL145" s="221">
        <v>1136.5143931514801</v>
      </c>
      <c r="AM145" s="221">
        <v>1127.9242522314401</v>
      </c>
      <c r="AN145" s="221">
        <v>1119.3341113114002</v>
      </c>
      <c r="AO145" s="221">
        <v>1110.7439703913601</v>
      </c>
      <c r="AP145" s="221">
        <v>1102.1538294713203</v>
      </c>
    </row>
    <row r="146" spans="7:42" ht="14.25" customHeight="1" thickTop="1" x14ac:dyDescent="0.6">
      <c r="G146" s="145"/>
      <c r="H146" s="391"/>
      <c r="J146" s="352"/>
      <c r="K146" s="201" t="s">
        <v>916</v>
      </c>
      <c r="L146" s="201" t="s">
        <v>961</v>
      </c>
      <c r="M146" s="222">
        <v>1363.0000000000048</v>
      </c>
      <c r="N146" s="222">
        <v>1533.3167150176362</v>
      </c>
      <c r="O146" s="222">
        <v>1434.0015417728744</v>
      </c>
      <c r="P146" s="222">
        <v>1273.9566478720978</v>
      </c>
      <c r="Q146" s="222">
        <v>1244.2755304961363</v>
      </c>
      <c r="R146" s="222">
        <v>1214.5944131201636</v>
      </c>
      <c r="S146" s="222">
        <v>1184.9132957442018</v>
      </c>
      <c r="T146" s="222">
        <v>1155.2321783682294</v>
      </c>
      <c r="U146" s="222">
        <v>1125.5510609922676</v>
      </c>
      <c r="V146" s="222">
        <v>1095.8699436162949</v>
      </c>
      <c r="W146" s="222">
        <v>1083.5551837210719</v>
      </c>
      <c r="X146" s="222">
        <v>1071.240423825838</v>
      </c>
      <c r="Y146" s="222">
        <v>1058.9256639306138</v>
      </c>
      <c r="Z146" s="222">
        <v>1046.6109040353833</v>
      </c>
      <c r="AA146" s="222">
        <v>1034.2961441401537</v>
      </c>
      <c r="AB146" s="222">
        <v>1021.981384244924</v>
      </c>
      <c r="AC146" s="222">
        <v>1009.6666243496944</v>
      </c>
      <c r="AD146" s="222">
        <v>997.35186445446493</v>
      </c>
      <c r="AE146" s="222">
        <v>985.03710455923544</v>
      </c>
      <c r="AF146" s="222">
        <v>972.72234466400585</v>
      </c>
      <c r="AG146" s="222">
        <v>960.40758476877625</v>
      </c>
      <c r="AH146" s="222">
        <v>948.09282487354665</v>
      </c>
      <c r="AI146" s="222">
        <v>935.77806497831716</v>
      </c>
      <c r="AJ146" s="222">
        <v>923.46330508308654</v>
      </c>
      <c r="AK146" s="222">
        <v>911.14854518785694</v>
      </c>
      <c r="AL146" s="222">
        <v>898.83378529262734</v>
      </c>
      <c r="AM146" s="222">
        <v>886.51902539739785</v>
      </c>
      <c r="AN146" s="222">
        <v>874.20426550216825</v>
      </c>
      <c r="AO146" s="222">
        <v>861.88950560693866</v>
      </c>
      <c r="AP146" s="222">
        <v>849.57474571170906</v>
      </c>
    </row>
    <row r="147" spans="7:42" ht="14.25" customHeight="1" x14ac:dyDescent="0.6">
      <c r="G147" s="145"/>
      <c r="H147" s="391"/>
      <c r="J147" s="352"/>
      <c r="K147" s="142" t="s">
        <v>916</v>
      </c>
      <c r="L147" s="192" t="s">
        <v>962</v>
      </c>
      <c r="M147" s="224">
        <v>1363.0000000000048</v>
      </c>
      <c r="N147" s="224">
        <v>1540.2333333333315</v>
      </c>
      <c r="O147" s="224">
        <v>1447.233333333339</v>
      </c>
      <c r="P147" s="224">
        <v>1291.9999999999948</v>
      </c>
      <c r="Q147" s="224">
        <v>1268.333333333328</v>
      </c>
      <c r="R147" s="224">
        <v>1244.6666666666617</v>
      </c>
      <c r="S147" s="224">
        <v>1220.999999999995</v>
      </c>
      <c r="T147" s="224">
        <v>1197.3333333333287</v>
      </c>
      <c r="U147" s="224">
        <v>1173.666666666662</v>
      </c>
      <c r="V147" s="224">
        <v>1149.9999999999957</v>
      </c>
      <c r="W147" s="224">
        <v>1138.6766064586523</v>
      </c>
      <c r="X147" s="224">
        <v>1127.3532129172982</v>
      </c>
      <c r="Y147" s="224">
        <v>1116.029819375955</v>
      </c>
      <c r="Z147" s="224">
        <v>1104.7064258346009</v>
      </c>
      <c r="AA147" s="224">
        <v>1093.383032293247</v>
      </c>
      <c r="AB147" s="224">
        <v>1082.0596387519035</v>
      </c>
      <c r="AC147" s="224">
        <v>1070.7362452105497</v>
      </c>
      <c r="AD147" s="224">
        <v>1059.4128516692083</v>
      </c>
      <c r="AE147" s="224">
        <v>1048.0894581278596</v>
      </c>
      <c r="AF147" s="224">
        <v>1036.7660645865099</v>
      </c>
      <c r="AG147" s="224">
        <v>1025.4426710451601</v>
      </c>
      <c r="AH147" s="224">
        <v>1014.1192775038104</v>
      </c>
      <c r="AI147" s="224">
        <v>1002.7958839624617</v>
      </c>
      <c r="AJ147" s="224">
        <v>991.47249042111207</v>
      </c>
      <c r="AK147" s="224">
        <v>980.14909687976228</v>
      </c>
      <c r="AL147" s="224">
        <v>968.82570333841363</v>
      </c>
      <c r="AM147" s="224">
        <v>957.50230979706396</v>
      </c>
      <c r="AN147" s="224">
        <v>946.17891625571417</v>
      </c>
      <c r="AO147" s="224">
        <v>934.8555227143645</v>
      </c>
      <c r="AP147" s="224">
        <v>923.53212917301573</v>
      </c>
    </row>
    <row r="148" spans="7:42" ht="14.25" customHeight="1" thickBot="1" x14ac:dyDescent="0.75">
      <c r="G148" s="145"/>
      <c r="H148" s="391"/>
      <c r="J148" s="352"/>
      <c r="K148" s="203" t="s">
        <v>916</v>
      </c>
      <c r="L148" s="203" t="s">
        <v>963</v>
      </c>
      <c r="M148" s="221">
        <v>1363.0000000000048</v>
      </c>
      <c r="N148" s="221">
        <v>1556.0722383392163</v>
      </c>
      <c r="O148" s="221">
        <v>1477.5338472576204</v>
      </c>
      <c r="P148" s="221">
        <v>1333.3188826240321</v>
      </c>
      <c r="Q148" s="221">
        <v>1323.4251768320451</v>
      </c>
      <c r="R148" s="221">
        <v>1313.5314710400578</v>
      </c>
      <c r="S148" s="221">
        <v>1303.6377652480705</v>
      </c>
      <c r="T148" s="221">
        <v>1293.7440594560726</v>
      </c>
      <c r="U148" s="221">
        <v>1283.8503536640853</v>
      </c>
      <c r="V148" s="221">
        <v>1273.9566478720978</v>
      </c>
      <c r="W148" s="221">
        <v>1265.366506952058</v>
      </c>
      <c r="X148" s="221">
        <v>1256.7763660320179</v>
      </c>
      <c r="Y148" s="221">
        <v>1248.1862251119783</v>
      </c>
      <c r="Z148" s="221">
        <v>1239.5960841919486</v>
      </c>
      <c r="AA148" s="221">
        <v>1231.0059432719088</v>
      </c>
      <c r="AB148" s="221">
        <v>1222.4158023518687</v>
      </c>
      <c r="AC148" s="221">
        <v>1213.8256614318288</v>
      </c>
      <c r="AD148" s="221">
        <v>1205.2355205117888</v>
      </c>
      <c r="AE148" s="221">
        <v>1196.6453795917489</v>
      </c>
      <c r="AF148" s="221">
        <v>1188.0552386717088</v>
      </c>
      <c r="AG148" s="221">
        <v>1179.4650977516692</v>
      </c>
      <c r="AH148" s="221">
        <v>1170.8749568316291</v>
      </c>
      <c r="AI148" s="221">
        <v>1162.2848159115892</v>
      </c>
      <c r="AJ148" s="221">
        <v>1153.6946749915494</v>
      </c>
      <c r="AK148" s="221">
        <v>1145.1045340715198</v>
      </c>
      <c r="AL148" s="221">
        <v>1136.5143931514801</v>
      </c>
      <c r="AM148" s="221">
        <v>1127.9242522314401</v>
      </c>
      <c r="AN148" s="221">
        <v>1119.3341113114002</v>
      </c>
      <c r="AO148" s="221">
        <v>1110.7439703913601</v>
      </c>
      <c r="AP148" s="221">
        <v>1102.1538294713203</v>
      </c>
    </row>
    <row r="149" spans="7:42" ht="14.25" customHeight="1" thickTop="1" x14ac:dyDescent="0.6">
      <c r="G149" s="145"/>
      <c r="H149" s="391"/>
      <c r="J149" s="352"/>
      <c r="K149" s="201" t="s">
        <v>919</v>
      </c>
      <c r="L149" s="201" t="s">
        <v>961</v>
      </c>
      <c r="M149" s="222">
        <v>1363.0000000000048</v>
      </c>
      <c r="N149" s="222">
        <v>1533.3167150176362</v>
      </c>
      <c r="O149" s="222">
        <v>1434.0015417728744</v>
      </c>
      <c r="P149" s="222">
        <v>1273.9566478720978</v>
      </c>
      <c r="Q149" s="222">
        <v>1244.2755304961363</v>
      </c>
      <c r="R149" s="222">
        <v>1214.5944131201636</v>
      </c>
      <c r="S149" s="222">
        <v>1184.9132957442018</v>
      </c>
      <c r="T149" s="222">
        <v>1155.2321783682294</v>
      </c>
      <c r="U149" s="222">
        <v>1125.5510609922676</v>
      </c>
      <c r="V149" s="222">
        <v>1095.8699436162949</v>
      </c>
      <c r="W149" s="222">
        <v>1083.5551837210719</v>
      </c>
      <c r="X149" s="222">
        <v>1071.240423825838</v>
      </c>
      <c r="Y149" s="222">
        <v>1058.9256639306138</v>
      </c>
      <c r="Z149" s="222">
        <v>1046.6109040353833</v>
      </c>
      <c r="AA149" s="222">
        <v>1034.2961441401537</v>
      </c>
      <c r="AB149" s="222">
        <v>1021.981384244924</v>
      </c>
      <c r="AC149" s="222">
        <v>1009.6666243496944</v>
      </c>
      <c r="AD149" s="222">
        <v>997.35186445446493</v>
      </c>
      <c r="AE149" s="222">
        <v>985.03710455923544</v>
      </c>
      <c r="AF149" s="222">
        <v>972.72234466400585</v>
      </c>
      <c r="AG149" s="222">
        <v>960.40758476877625</v>
      </c>
      <c r="AH149" s="222">
        <v>948.09282487354665</v>
      </c>
      <c r="AI149" s="222">
        <v>935.77806497831716</v>
      </c>
      <c r="AJ149" s="222">
        <v>923.46330508308654</v>
      </c>
      <c r="AK149" s="222">
        <v>911.14854518785694</v>
      </c>
      <c r="AL149" s="222">
        <v>898.83378529262734</v>
      </c>
      <c r="AM149" s="222">
        <v>886.51902539739785</v>
      </c>
      <c r="AN149" s="222">
        <v>874.20426550216825</v>
      </c>
      <c r="AO149" s="222">
        <v>861.88950560693866</v>
      </c>
      <c r="AP149" s="222">
        <v>849.57474571170906</v>
      </c>
    </row>
    <row r="150" spans="7:42" ht="14.25" customHeight="1" x14ac:dyDescent="0.6">
      <c r="G150" s="145"/>
      <c r="H150" s="391"/>
      <c r="J150" s="352"/>
      <c r="K150" s="142" t="s">
        <v>919</v>
      </c>
      <c r="L150" s="192" t="s">
        <v>962</v>
      </c>
      <c r="M150" s="220">
        <v>1363.0000000000048</v>
      </c>
      <c r="N150" s="220">
        <v>1540.2333333333315</v>
      </c>
      <c r="O150" s="220">
        <v>1447.233333333339</v>
      </c>
      <c r="P150" s="220">
        <v>1291.9999999999948</v>
      </c>
      <c r="Q150" s="220">
        <v>1268.333333333328</v>
      </c>
      <c r="R150" s="220">
        <v>1244.6666666666617</v>
      </c>
      <c r="S150" s="220">
        <v>1220.999999999995</v>
      </c>
      <c r="T150" s="220">
        <v>1197.3333333333287</v>
      </c>
      <c r="U150" s="220">
        <v>1173.666666666662</v>
      </c>
      <c r="V150" s="220">
        <v>1149.9999999999957</v>
      </c>
      <c r="W150" s="220">
        <v>1138.6766064586523</v>
      </c>
      <c r="X150" s="220">
        <v>1127.3532129172982</v>
      </c>
      <c r="Y150" s="220">
        <v>1116.029819375955</v>
      </c>
      <c r="Z150" s="220">
        <v>1104.7064258346009</v>
      </c>
      <c r="AA150" s="220">
        <v>1093.383032293247</v>
      </c>
      <c r="AB150" s="220">
        <v>1082.0596387519035</v>
      </c>
      <c r="AC150" s="220">
        <v>1070.7362452105497</v>
      </c>
      <c r="AD150" s="220">
        <v>1059.4128516692083</v>
      </c>
      <c r="AE150" s="220">
        <v>1048.0894581278596</v>
      </c>
      <c r="AF150" s="220">
        <v>1036.7660645865099</v>
      </c>
      <c r="AG150" s="220">
        <v>1025.4426710451601</v>
      </c>
      <c r="AH150" s="220">
        <v>1014.1192775038104</v>
      </c>
      <c r="AI150" s="220">
        <v>1002.7958839624617</v>
      </c>
      <c r="AJ150" s="220">
        <v>991.47249042111207</v>
      </c>
      <c r="AK150" s="220">
        <v>980.14909687976228</v>
      </c>
      <c r="AL150" s="220">
        <v>968.82570333841363</v>
      </c>
      <c r="AM150" s="220">
        <v>957.50230979706396</v>
      </c>
      <c r="AN150" s="220">
        <v>946.17891625571417</v>
      </c>
      <c r="AO150" s="220">
        <v>934.8555227143645</v>
      </c>
      <c r="AP150" s="220">
        <v>923.53212917301573</v>
      </c>
    </row>
    <row r="151" spans="7:42" ht="14.25" customHeight="1" thickBot="1" x14ac:dyDescent="0.75">
      <c r="G151" s="145"/>
      <c r="H151" s="391"/>
      <c r="J151" s="352"/>
      <c r="K151" s="203" t="s">
        <v>919</v>
      </c>
      <c r="L151" s="203" t="s">
        <v>963</v>
      </c>
      <c r="M151" s="221">
        <v>1363.0000000000048</v>
      </c>
      <c r="N151" s="221">
        <v>1556.0722383392163</v>
      </c>
      <c r="O151" s="221">
        <v>1477.5338472576204</v>
      </c>
      <c r="P151" s="221">
        <v>1333.3188826240321</v>
      </c>
      <c r="Q151" s="221">
        <v>1323.4251768320451</v>
      </c>
      <c r="R151" s="221">
        <v>1313.5314710400578</v>
      </c>
      <c r="S151" s="221">
        <v>1303.6377652480705</v>
      </c>
      <c r="T151" s="221">
        <v>1293.7440594560726</v>
      </c>
      <c r="U151" s="221">
        <v>1283.8503536640853</v>
      </c>
      <c r="V151" s="221">
        <v>1273.9566478720978</v>
      </c>
      <c r="W151" s="221">
        <v>1265.366506952058</v>
      </c>
      <c r="X151" s="221">
        <v>1256.7763660320179</v>
      </c>
      <c r="Y151" s="221">
        <v>1248.1862251119783</v>
      </c>
      <c r="Z151" s="221">
        <v>1239.5960841919486</v>
      </c>
      <c r="AA151" s="221">
        <v>1231.0059432719088</v>
      </c>
      <c r="AB151" s="221">
        <v>1222.4158023518687</v>
      </c>
      <c r="AC151" s="221">
        <v>1213.8256614318288</v>
      </c>
      <c r="AD151" s="221">
        <v>1205.2355205117888</v>
      </c>
      <c r="AE151" s="221">
        <v>1196.6453795917489</v>
      </c>
      <c r="AF151" s="221">
        <v>1188.0552386717088</v>
      </c>
      <c r="AG151" s="221">
        <v>1179.4650977516692</v>
      </c>
      <c r="AH151" s="221">
        <v>1170.8749568316291</v>
      </c>
      <c r="AI151" s="221">
        <v>1162.2848159115892</v>
      </c>
      <c r="AJ151" s="221">
        <v>1153.6946749915494</v>
      </c>
      <c r="AK151" s="221">
        <v>1145.1045340715198</v>
      </c>
      <c r="AL151" s="221">
        <v>1136.5143931514801</v>
      </c>
      <c r="AM151" s="221">
        <v>1127.9242522314401</v>
      </c>
      <c r="AN151" s="221">
        <v>1119.3341113114002</v>
      </c>
      <c r="AO151" s="221">
        <v>1110.7439703913601</v>
      </c>
      <c r="AP151" s="221">
        <v>1102.1538294713203</v>
      </c>
    </row>
    <row r="152" spans="7:42" ht="14.25" customHeight="1" thickTop="1" x14ac:dyDescent="0.6">
      <c r="G152" s="145"/>
      <c r="H152" s="391"/>
      <c r="J152" s="352"/>
      <c r="K152" s="201" t="s">
        <v>922</v>
      </c>
      <c r="L152" s="201" t="s">
        <v>961</v>
      </c>
      <c r="M152" s="222">
        <v>1363.0000000000048</v>
      </c>
      <c r="N152" s="222">
        <v>1533.3167150176362</v>
      </c>
      <c r="O152" s="222">
        <v>1434.0015417728744</v>
      </c>
      <c r="P152" s="222">
        <v>1273.9566478720978</v>
      </c>
      <c r="Q152" s="222">
        <v>1244.2755304961363</v>
      </c>
      <c r="R152" s="222">
        <v>1214.5944131201636</v>
      </c>
      <c r="S152" s="222">
        <v>1184.9132957442018</v>
      </c>
      <c r="T152" s="222">
        <v>1155.2321783682294</v>
      </c>
      <c r="U152" s="222">
        <v>1125.5510609922676</v>
      </c>
      <c r="V152" s="222">
        <v>1095.8699436162949</v>
      </c>
      <c r="W152" s="222">
        <v>1083.5551837210719</v>
      </c>
      <c r="X152" s="222">
        <v>1071.240423825838</v>
      </c>
      <c r="Y152" s="222">
        <v>1058.9256639306138</v>
      </c>
      <c r="Z152" s="222">
        <v>1046.6109040353833</v>
      </c>
      <c r="AA152" s="222">
        <v>1034.2961441401537</v>
      </c>
      <c r="AB152" s="222">
        <v>1021.981384244924</v>
      </c>
      <c r="AC152" s="222">
        <v>1009.6666243496944</v>
      </c>
      <c r="AD152" s="222">
        <v>997.35186445446493</v>
      </c>
      <c r="AE152" s="222">
        <v>985.03710455923544</v>
      </c>
      <c r="AF152" s="222">
        <v>972.72234466400585</v>
      </c>
      <c r="AG152" s="222">
        <v>960.40758476877625</v>
      </c>
      <c r="AH152" s="222">
        <v>948.09282487354665</v>
      </c>
      <c r="AI152" s="222">
        <v>935.77806497831716</v>
      </c>
      <c r="AJ152" s="222">
        <v>923.46330508308654</v>
      </c>
      <c r="AK152" s="222">
        <v>911.14854518785694</v>
      </c>
      <c r="AL152" s="222">
        <v>898.83378529262734</v>
      </c>
      <c r="AM152" s="222">
        <v>886.51902539739785</v>
      </c>
      <c r="AN152" s="222">
        <v>874.20426550216825</v>
      </c>
      <c r="AO152" s="222">
        <v>861.88950560693866</v>
      </c>
      <c r="AP152" s="222">
        <v>849.57474571170906</v>
      </c>
    </row>
    <row r="153" spans="7:42" ht="14.25" customHeight="1" x14ac:dyDescent="0.6">
      <c r="G153" s="145"/>
      <c r="H153" s="391"/>
      <c r="J153" s="352"/>
      <c r="K153" s="142" t="s">
        <v>922</v>
      </c>
      <c r="L153" s="192" t="s">
        <v>962</v>
      </c>
      <c r="M153" s="220">
        <v>1363.0000000000048</v>
      </c>
      <c r="N153" s="220">
        <v>1540.2333333333315</v>
      </c>
      <c r="O153" s="220">
        <v>1447.233333333339</v>
      </c>
      <c r="P153" s="220">
        <v>1291.9999999999948</v>
      </c>
      <c r="Q153" s="220">
        <v>1268.333333333328</v>
      </c>
      <c r="R153" s="220">
        <v>1244.6666666666617</v>
      </c>
      <c r="S153" s="220">
        <v>1220.999999999995</v>
      </c>
      <c r="T153" s="220">
        <v>1197.3333333333287</v>
      </c>
      <c r="U153" s="220">
        <v>1173.666666666662</v>
      </c>
      <c r="V153" s="220">
        <v>1149.9999999999957</v>
      </c>
      <c r="W153" s="220">
        <v>1138.6766064586523</v>
      </c>
      <c r="X153" s="220">
        <v>1127.3532129172982</v>
      </c>
      <c r="Y153" s="220">
        <v>1116.029819375955</v>
      </c>
      <c r="Z153" s="220">
        <v>1104.7064258346009</v>
      </c>
      <c r="AA153" s="220">
        <v>1093.383032293247</v>
      </c>
      <c r="AB153" s="220">
        <v>1082.0596387519035</v>
      </c>
      <c r="AC153" s="220">
        <v>1070.7362452105497</v>
      </c>
      <c r="AD153" s="220">
        <v>1059.4128516692083</v>
      </c>
      <c r="AE153" s="220">
        <v>1048.0894581278596</v>
      </c>
      <c r="AF153" s="220">
        <v>1036.7660645865099</v>
      </c>
      <c r="AG153" s="220">
        <v>1025.4426710451601</v>
      </c>
      <c r="AH153" s="220">
        <v>1014.1192775038104</v>
      </c>
      <c r="AI153" s="220">
        <v>1002.7958839624617</v>
      </c>
      <c r="AJ153" s="220">
        <v>991.47249042111207</v>
      </c>
      <c r="AK153" s="220">
        <v>980.14909687976228</v>
      </c>
      <c r="AL153" s="220">
        <v>968.82570333841363</v>
      </c>
      <c r="AM153" s="220">
        <v>957.50230979706396</v>
      </c>
      <c r="AN153" s="220">
        <v>946.17891625571417</v>
      </c>
      <c r="AO153" s="220">
        <v>934.8555227143645</v>
      </c>
      <c r="AP153" s="220">
        <v>923.53212917301573</v>
      </c>
    </row>
    <row r="154" spans="7:42" ht="14.25" customHeight="1" thickBot="1" x14ac:dyDescent="0.75">
      <c r="G154" s="145"/>
      <c r="H154" s="391"/>
      <c r="J154" s="352"/>
      <c r="K154" s="203" t="s">
        <v>922</v>
      </c>
      <c r="L154" s="203" t="s">
        <v>963</v>
      </c>
      <c r="M154" s="221">
        <v>1363.0000000000048</v>
      </c>
      <c r="N154" s="221">
        <v>1556.0722383392163</v>
      </c>
      <c r="O154" s="221">
        <v>1477.5338472576204</v>
      </c>
      <c r="P154" s="221">
        <v>1333.3188826240321</v>
      </c>
      <c r="Q154" s="221">
        <v>1323.4251768320451</v>
      </c>
      <c r="R154" s="221">
        <v>1313.5314710400578</v>
      </c>
      <c r="S154" s="221">
        <v>1303.6377652480705</v>
      </c>
      <c r="T154" s="221">
        <v>1293.7440594560726</v>
      </c>
      <c r="U154" s="221">
        <v>1283.8503536640853</v>
      </c>
      <c r="V154" s="221">
        <v>1273.9566478720978</v>
      </c>
      <c r="W154" s="221">
        <v>1265.366506952058</v>
      </c>
      <c r="X154" s="221">
        <v>1256.7763660320179</v>
      </c>
      <c r="Y154" s="221">
        <v>1248.1862251119783</v>
      </c>
      <c r="Z154" s="221">
        <v>1239.5960841919486</v>
      </c>
      <c r="AA154" s="221">
        <v>1231.0059432719088</v>
      </c>
      <c r="AB154" s="221">
        <v>1222.4158023518687</v>
      </c>
      <c r="AC154" s="221">
        <v>1213.8256614318288</v>
      </c>
      <c r="AD154" s="221">
        <v>1205.2355205117888</v>
      </c>
      <c r="AE154" s="221">
        <v>1196.6453795917489</v>
      </c>
      <c r="AF154" s="221">
        <v>1188.0552386717088</v>
      </c>
      <c r="AG154" s="221">
        <v>1179.4650977516692</v>
      </c>
      <c r="AH154" s="221">
        <v>1170.8749568316291</v>
      </c>
      <c r="AI154" s="221">
        <v>1162.2848159115892</v>
      </c>
      <c r="AJ154" s="221">
        <v>1153.6946749915494</v>
      </c>
      <c r="AK154" s="221">
        <v>1145.1045340715198</v>
      </c>
      <c r="AL154" s="221">
        <v>1136.5143931514801</v>
      </c>
      <c r="AM154" s="221">
        <v>1127.9242522314401</v>
      </c>
      <c r="AN154" s="221">
        <v>1119.3341113114002</v>
      </c>
      <c r="AO154" s="221">
        <v>1110.7439703913601</v>
      </c>
      <c r="AP154" s="221">
        <v>1102.1538294713203</v>
      </c>
    </row>
    <row r="155" spans="7:42" ht="14.25" customHeight="1" thickTop="1" x14ac:dyDescent="0.6">
      <c r="G155" s="145"/>
      <c r="H155" s="391"/>
      <c r="J155" s="352"/>
      <c r="K155" s="201" t="s">
        <v>925</v>
      </c>
      <c r="L155" s="201" t="s">
        <v>961</v>
      </c>
      <c r="M155" s="222">
        <v>1363.0000000000048</v>
      </c>
      <c r="N155" s="222">
        <v>1533.3167150176362</v>
      </c>
      <c r="O155" s="222">
        <v>1434.0015417728744</v>
      </c>
      <c r="P155" s="222">
        <v>1273.9566478720978</v>
      </c>
      <c r="Q155" s="222">
        <v>1244.2755304961363</v>
      </c>
      <c r="R155" s="222">
        <v>1214.5944131201636</v>
      </c>
      <c r="S155" s="222">
        <v>1184.9132957442018</v>
      </c>
      <c r="T155" s="222">
        <v>1155.2321783682294</v>
      </c>
      <c r="U155" s="222">
        <v>1125.5510609922676</v>
      </c>
      <c r="V155" s="222">
        <v>1095.8699436162949</v>
      </c>
      <c r="W155" s="222">
        <v>1083.5551837210719</v>
      </c>
      <c r="X155" s="222">
        <v>1071.240423825838</v>
      </c>
      <c r="Y155" s="222">
        <v>1058.9256639306138</v>
      </c>
      <c r="Z155" s="222">
        <v>1046.6109040353833</v>
      </c>
      <c r="AA155" s="222">
        <v>1034.2961441401537</v>
      </c>
      <c r="AB155" s="222">
        <v>1021.981384244924</v>
      </c>
      <c r="AC155" s="222">
        <v>1009.6666243496944</v>
      </c>
      <c r="AD155" s="222">
        <v>997.35186445446493</v>
      </c>
      <c r="AE155" s="222">
        <v>985.03710455923544</v>
      </c>
      <c r="AF155" s="222">
        <v>972.72234466400585</v>
      </c>
      <c r="AG155" s="222">
        <v>960.40758476877625</v>
      </c>
      <c r="AH155" s="222">
        <v>948.09282487354665</v>
      </c>
      <c r="AI155" s="222">
        <v>935.77806497831716</v>
      </c>
      <c r="AJ155" s="222">
        <v>923.46330508308654</v>
      </c>
      <c r="AK155" s="222">
        <v>911.14854518785694</v>
      </c>
      <c r="AL155" s="222">
        <v>898.83378529262734</v>
      </c>
      <c r="AM155" s="222">
        <v>886.51902539739785</v>
      </c>
      <c r="AN155" s="222">
        <v>874.20426550216825</v>
      </c>
      <c r="AO155" s="222">
        <v>861.88950560693866</v>
      </c>
      <c r="AP155" s="222">
        <v>849.57474571170906</v>
      </c>
    </row>
    <row r="156" spans="7:42" ht="14.25" customHeight="1" x14ac:dyDescent="0.6">
      <c r="G156" s="145"/>
      <c r="H156" s="391"/>
      <c r="J156" s="352"/>
      <c r="K156" s="142" t="s">
        <v>925</v>
      </c>
      <c r="L156" s="192" t="s">
        <v>962</v>
      </c>
      <c r="M156" s="220">
        <v>1363.0000000000048</v>
      </c>
      <c r="N156" s="220">
        <v>1540.2333333333315</v>
      </c>
      <c r="O156" s="220">
        <v>1447.233333333339</v>
      </c>
      <c r="P156" s="220">
        <v>1291.9999999999948</v>
      </c>
      <c r="Q156" s="220">
        <v>1268.333333333328</v>
      </c>
      <c r="R156" s="220">
        <v>1244.6666666666617</v>
      </c>
      <c r="S156" s="220">
        <v>1220.999999999995</v>
      </c>
      <c r="T156" s="220">
        <v>1197.3333333333287</v>
      </c>
      <c r="U156" s="220">
        <v>1173.666666666662</v>
      </c>
      <c r="V156" s="220">
        <v>1149.9999999999957</v>
      </c>
      <c r="W156" s="220">
        <v>1138.6766064586523</v>
      </c>
      <c r="X156" s="220">
        <v>1127.3532129172982</v>
      </c>
      <c r="Y156" s="220">
        <v>1116.029819375955</v>
      </c>
      <c r="Z156" s="220">
        <v>1104.7064258346009</v>
      </c>
      <c r="AA156" s="220">
        <v>1093.383032293247</v>
      </c>
      <c r="AB156" s="220">
        <v>1082.0596387519035</v>
      </c>
      <c r="AC156" s="220">
        <v>1070.7362452105497</v>
      </c>
      <c r="AD156" s="220">
        <v>1059.4128516692083</v>
      </c>
      <c r="AE156" s="220">
        <v>1048.0894581278596</v>
      </c>
      <c r="AF156" s="220">
        <v>1036.7660645865099</v>
      </c>
      <c r="AG156" s="220">
        <v>1025.4426710451601</v>
      </c>
      <c r="AH156" s="220">
        <v>1014.1192775038104</v>
      </c>
      <c r="AI156" s="220">
        <v>1002.7958839624617</v>
      </c>
      <c r="AJ156" s="220">
        <v>991.47249042111207</v>
      </c>
      <c r="AK156" s="220">
        <v>980.14909687976228</v>
      </c>
      <c r="AL156" s="220">
        <v>968.82570333841363</v>
      </c>
      <c r="AM156" s="220">
        <v>957.50230979706396</v>
      </c>
      <c r="AN156" s="220">
        <v>946.17891625571417</v>
      </c>
      <c r="AO156" s="220">
        <v>934.8555227143645</v>
      </c>
      <c r="AP156" s="220">
        <v>923.53212917301573</v>
      </c>
    </row>
    <row r="157" spans="7:42" ht="14.25" customHeight="1" thickBot="1" x14ac:dyDescent="0.75">
      <c r="G157" s="145"/>
      <c r="H157" s="391"/>
      <c r="J157" s="352"/>
      <c r="K157" s="203" t="s">
        <v>925</v>
      </c>
      <c r="L157" s="203" t="s">
        <v>963</v>
      </c>
      <c r="M157" s="221">
        <v>1363.0000000000048</v>
      </c>
      <c r="N157" s="221">
        <v>1556.0722383392163</v>
      </c>
      <c r="O157" s="221">
        <v>1477.5338472576204</v>
      </c>
      <c r="P157" s="221">
        <v>1333.3188826240321</v>
      </c>
      <c r="Q157" s="221">
        <v>1323.4251768320451</v>
      </c>
      <c r="R157" s="221">
        <v>1313.5314710400578</v>
      </c>
      <c r="S157" s="221">
        <v>1303.6377652480705</v>
      </c>
      <c r="T157" s="221">
        <v>1293.7440594560726</v>
      </c>
      <c r="U157" s="221">
        <v>1283.8503536640853</v>
      </c>
      <c r="V157" s="221">
        <v>1273.9566478720978</v>
      </c>
      <c r="W157" s="221">
        <v>1265.366506952058</v>
      </c>
      <c r="X157" s="221">
        <v>1256.7763660320179</v>
      </c>
      <c r="Y157" s="221">
        <v>1248.1862251119783</v>
      </c>
      <c r="Z157" s="221">
        <v>1239.5960841919486</v>
      </c>
      <c r="AA157" s="221">
        <v>1231.0059432719088</v>
      </c>
      <c r="AB157" s="221">
        <v>1222.4158023518687</v>
      </c>
      <c r="AC157" s="221">
        <v>1213.8256614318288</v>
      </c>
      <c r="AD157" s="221">
        <v>1205.2355205117888</v>
      </c>
      <c r="AE157" s="221">
        <v>1196.6453795917489</v>
      </c>
      <c r="AF157" s="221">
        <v>1188.0552386717088</v>
      </c>
      <c r="AG157" s="221">
        <v>1179.4650977516692</v>
      </c>
      <c r="AH157" s="221">
        <v>1170.8749568316291</v>
      </c>
      <c r="AI157" s="221">
        <v>1162.2848159115892</v>
      </c>
      <c r="AJ157" s="221">
        <v>1153.6946749915494</v>
      </c>
      <c r="AK157" s="221">
        <v>1145.1045340715198</v>
      </c>
      <c r="AL157" s="221">
        <v>1136.5143931514801</v>
      </c>
      <c r="AM157" s="221">
        <v>1127.9242522314401</v>
      </c>
      <c r="AN157" s="221">
        <v>1119.3341113114002</v>
      </c>
      <c r="AO157" s="221">
        <v>1110.7439703913601</v>
      </c>
      <c r="AP157" s="221">
        <v>1102.1538294713203</v>
      </c>
    </row>
    <row r="158" spans="7:42" ht="14.25" customHeight="1" thickTop="1" x14ac:dyDescent="0.6">
      <c r="G158" s="145"/>
      <c r="H158" s="391"/>
      <c r="J158" s="352"/>
      <c r="K158" s="201" t="s">
        <v>928</v>
      </c>
      <c r="L158" s="201" t="s">
        <v>961</v>
      </c>
      <c r="M158" s="222">
        <v>1363.0000000000048</v>
      </c>
      <c r="N158" s="222">
        <v>1533.3167150176362</v>
      </c>
      <c r="O158" s="222">
        <v>1434.0015417728744</v>
      </c>
      <c r="P158" s="222">
        <v>1273.9566478720978</v>
      </c>
      <c r="Q158" s="222">
        <v>1244.2755304961363</v>
      </c>
      <c r="R158" s="222">
        <v>1214.5944131201636</v>
      </c>
      <c r="S158" s="222">
        <v>1184.9132957442018</v>
      </c>
      <c r="T158" s="222">
        <v>1155.2321783682294</v>
      </c>
      <c r="U158" s="222">
        <v>1125.5510609922676</v>
      </c>
      <c r="V158" s="222">
        <v>1095.8699436162949</v>
      </c>
      <c r="W158" s="222">
        <v>1083.5551837210719</v>
      </c>
      <c r="X158" s="222">
        <v>1071.240423825838</v>
      </c>
      <c r="Y158" s="222">
        <v>1058.9256639306138</v>
      </c>
      <c r="Z158" s="222">
        <v>1046.6109040353833</v>
      </c>
      <c r="AA158" s="222">
        <v>1034.2961441401537</v>
      </c>
      <c r="AB158" s="222">
        <v>1021.981384244924</v>
      </c>
      <c r="AC158" s="222">
        <v>1009.6666243496944</v>
      </c>
      <c r="AD158" s="222">
        <v>997.35186445446493</v>
      </c>
      <c r="AE158" s="222">
        <v>985.03710455923544</v>
      </c>
      <c r="AF158" s="222">
        <v>972.72234466400585</v>
      </c>
      <c r="AG158" s="222">
        <v>960.40758476877625</v>
      </c>
      <c r="AH158" s="222">
        <v>948.09282487354665</v>
      </c>
      <c r="AI158" s="222">
        <v>935.77806497831716</v>
      </c>
      <c r="AJ158" s="222">
        <v>923.46330508308654</v>
      </c>
      <c r="AK158" s="222">
        <v>911.14854518785694</v>
      </c>
      <c r="AL158" s="222">
        <v>898.83378529262734</v>
      </c>
      <c r="AM158" s="222">
        <v>886.51902539739785</v>
      </c>
      <c r="AN158" s="222">
        <v>874.20426550216825</v>
      </c>
      <c r="AO158" s="222">
        <v>861.88950560693866</v>
      </c>
      <c r="AP158" s="222">
        <v>849.57474571170906</v>
      </c>
    </row>
    <row r="159" spans="7:42" ht="14.25" customHeight="1" x14ac:dyDescent="0.6">
      <c r="G159" s="145"/>
      <c r="H159" s="391"/>
      <c r="J159" s="352"/>
      <c r="K159" s="142" t="s">
        <v>928</v>
      </c>
      <c r="L159" s="192" t="s">
        <v>962</v>
      </c>
      <c r="M159" s="220">
        <v>1363.0000000000048</v>
      </c>
      <c r="N159" s="220">
        <v>1540.2333333333315</v>
      </c>
      <c r="O159" s="220">
        <v>1447.233333333339</v>
      </c>
      <c r="P159" s="220">
        <v>1291.9999999999948</v>
      </c>
      <c r="Q159" s="220">
        <v>1268.333333333328</v>
      </c>
      <c r="R159" s="220">
        <v>1244.6666666666617</v>
      </c>
      <c r="S159" s="220">
        <v>1220.999999999995</v>
      </c>
      <c r="T159" s="220">
        <v>1197.3333333333287</v>
      </c>
      <c r="U159" s="220">
        <v>1173.666666666662</v>
      </c>
      <c r="V159" s="220">
        <v>1149.9999999999957</v>
      </c>
      <c r="W159" s="220">
        <v>1138.6766064586523</v>
      </c>
      <c r="X159" s="220">
        <v>1127.3532129172982</v>
      </c>
      <c r="Y159" s="220">
        <v>1116.029819375955</v>
      </c>
      <c r="Z159" s="220">
        <v>1104.7064258346009</v>
      </c>
      <c r="AA159" s="220">
        <v>1093.383032293247</v>
      </c>
      <c r="AB159" s="220">
        <v>1082.0596387519035</v>
      </c>
      <c r="AC159" s="220">
        <v>1070.7362452105497</v>
      </c>
      <c r="AD159" s="220">
        <v>1059.4128516692083</v>
      </c>
      <c r="AE159" s="220">
        <v>1048.0894581278596</v>
      </c>
      <c r="AF159" s="220">
        <v>1036.7660645865099</v>
      </c>
      <c r="AG159" s="220">
        <v>1025.4426710451601</v>
      </c>
      <c r="AH159" s="220">
        <v>1014.1192775038104</v>
      </c>
      <c r="AI159" s="220">
        <v>1002.7958839624617</v>
      </c>
      <c r="AJ159" s="220">
        <v>991.47249042111207</v>
      </c>
      <c r="AK159" s="220">
        <v>980.14909687976228</v>
      </c>
      <c r="AL159" s="220">
        <v>968.82570333841363</v>
      </c>
      <c r="AM159" s="220">
        <v>957.50230979706396</v>
      </c>
      <c r="AN159" s="220">
        <v>946.17891625571417</v>
      </c>
      <c r="AO159" s="220">
        <v>934.8555227143645</v>
      </c>
      <c r="AP159" s="220">
        <v>923.53212917301573</v>
      </c>
    </row>
    <row r="160" spans="7:42" ht="14.25" customHeight="1" thickBot="1" x14ac:dyDescent="0.75">
      <c r="G160" s="145"/>
      <c r="H160" s="391"/>
      <c r="J160" s="352"/>
      <c r="K160" s="203" t="s">
        <v>928</v>
      </c>
      <c r="L160" s="203" t="s">
        <v>963</v>
      </c>
      <c r="M160" s="221">
        <v>1363.0000000000048</v>
      </c>
      <c r="N160" s="221">
        <v>1556.0722383392163</v>
      </c>
      <c r="O160" s="221">
        <v>1477.5338472576204</v>
      </c>
      <c r="P160" s="221">
        <v>1333.3188826240321</v>
      </c>
      <c r="Q160" s="221">
        <v>1323.4251768320451</v>
      </c>
      <c r="R160" s="221">
        <v>1313.5314710400578</v>
      </c>
      <c r="S160" s="221">
        <v>1303.6377652480705</v>
      </c>
      <c r="T160" s="221">
        <v>1293.7440594560726</v>
      </c>
      <c r="U160" s="221">
        <v>1283.8503536640853</v>
      </c>
      <c r="V160" s="221">
        <v>1273.9566478720978</v>
      </c>
      <c r="W160" s="221">
        <v>1265.366506952058</v>
      </c>
      <c r="X160" s="221">
        <v>1256.7763660320179</v>
      </c>
      <c r="Y160" s="221">
        <v>1248.1862251119783</v>
      </c>
      <c r="Z160" s="221">
        <v>1239.5960841919486</v>
      </c>
      <c r="AA160" s="221">
        <v>1231.0059432719088</v>
      </c>
      <c r="AB160" s="221">
        <v>1222.4158023518687</v>
      </c>
      <c r="AC160" s="221">
        <v>1213.8256614318288</v>
      </c>
      <c r="AD160" s="221">
        <v>1205.2355205117888</v>
      </c>
      <c r="AE160" s="221">
        <v>1196.6453795917489</v>
      </c>
      <c r="AF160" s="221">
        <v>1188.0552386717088</v>
      </c>
      <c r="AG160" s="221">
        <v>1179.4650977516692</v>
      </c>
      <c r="AH160" s="221">
        <v>1170.8749568316291</v>
      </c>
      <c r="AI160" s="221">
        <v>1162.2848159115892</v>
      </c>
      <c r="AJ160" s="221">
        <v>1153.6946749915494</v>
      </c>
      <c r="AK160" s="221">
        <v>1145.1045340715198</v>
      </c>
      <c r="AL160" s="221">
        <v>1136.5143931514801</v>
      </c>
      <c r="AM160" s="221">
        <v>1127.9242522314401</v>
      </c>
      <c r="AN160" s="221">
        <v>1119.3341113114002</v>
      </c>
      <c r="AO160" s="221">
        <v>1110.7439703913601</v>
      </c>
      <c r="AP160" s="221">
        <v>1102.1538294713203</v>
      </c>
    </row>
    <row r="161" spans="7:42" ht="14.25" customHeight="1" thickTop="1" x14ac:dyDescent="0.6">
      <c r="G161" s="145"/>
      <c r="H161" s="391"/>
      <c r="J161" s="352"/>
      <c r="K161" s="201" t="s">
        <v>931</v>
      </c>
      <c r="L161" s="201" t="s">
        <v>961</v>
      </c>
      <c r="M161" s="222">
        <v>1489.000000000003</v>
      </c>
      <c r="N161" s="222">
        <v>1666.7749551865948</v>
      </c>
      <c r="O161" s="222">
        <v>1550.7129577482642</v>
      </c>
      <c r="P161" s="222">
        <v>1370.1085787476256</v>
      </c>
      <c r="Q161" s="222">
        <v>1330.4781049968331</v>
      </c>
      <c r="R161" s="222">
        <v>1290.8476312460407</v>
      </c>
      <c r="S161" s="222">
        <v>1251.2171574952481</v>
      </c>
      <c r="T161" s="222">
        <v>1211.5866837444557</v>
      </c>
      <c r="U161" s="222">
        <v>1171.9562099936634</v>
      </c>
      <c r="V161" s="222">
        <v>1132.325736242871</v>
      </c>
      <c r="W161" s="222">
        <v>1119.409485299647</v>
      </c>
      <c r="X161" s="222">
        <v>1106.4932343564126</v>
      </c>
      <c r="Y161" s="222">
        <v>1093.5769834131888</v>
      </c>
      <c r="Z161" s="222">
        <v>1080.6607324699544</v>
      </c>
      <c r="AA161" s="222">
        <v>1067.7444815267199</v>
      </c>
      <c r="AB161" s="222">
        <v>1054.8282305834985</v>
      </c>
      <c r="AC161" s="222">
        <v>1041.9119796402681</v>
      </c>
      <c r="AD161" s="222">
        <v>1028.995728697038</v>
      </c>
      <c r="AE161" s="222">
        <v>1016.0794777538079</v>
      </c>
      <c r="AF161" s="222">
        <v>1003.1632268105766</v>
      </c>
      <c r="AG161" s="222">
        <v>990.24697586734749</v>
      </c>
      <c r="AH161" s="222">
        <v>977.33072492411634</v>
      </c>
      <c r="AI161" s="222">
        <v>964.4144739808861</v>
      </c>
      <c r="AJ161" s="222">
        <v>951.49822303765586</v>
      </c>
      <c r="AK161" s="222">
        <v>938.58197209442585</v>
      </c>
      <c r="AL161" s="222">
        <v>925.66572115119561</v>
      </c>
      <c r="AM161" s="222">
        <v>912.74947020796537</v>
      </c>
      <c r="AN161" s="222">
        <v>899.83321926473525</v>
      </c>
      <c r="AO161" s="222">
        <v>886.91696832150512</v>
      </c>
      <c r="AP161" s="222">
        <v>874.00071737827489</v>
      </c>
    </row>
    <row r="162" spans="7:42" ht="14.25" customHeight="1" x14ac:dyDescent="0.6">
      <c r="G162" s="145"/>
      <c r="H162" s="391"/>
      <c r="J162" s="352"/>
      <c r="K162" s="142" t="s">
        <v>931</v>
      </c>
      <c r="L162" s="192" t="s">
        <v>962</v>
      </c>
      <c r="M162" s="220">
        <v>1489.000000000003</v>
      </c>
      <c r="N162" s="220">
        <v>1675.9333333333295</v>
      </c>
      <c r="O162" s="220">
        <v>1568.2333333333384</v>
      </c>
      <c r="P162" s="220">
        <v>1394.0000000000023</v>
      </c>
      <c r="Q162" s="220">
        <v>1362.3333333333355</v>
      </c>
      <c r="R162" s="220">
        <v>1330.6666666666686</v>
      </c>
      <c r="S162" s="220">
        <v>1299.0000000000018</v>
      </c>
      <c r="T162" s="220">
        <v>1267.3333333333346</v>
      </c>
      <c r="U162" s="220">
        <v>1235.6666666666677</v>
      </c>
      <c r="V162" s="220">
        <v>1204.0000000000009</v>
      </c>
      <c r="W162" s="220">
        <v>1192.2238801421004</v>
      </c>
      <c r="X162" s="220">
        <v>1180.4477602841998</v>
      </c>
      <c r="Y162" s="220">
        <v>1168.6716404262993</v>
      </c>
      <c r="Z162" s="220">
        <v>1156.8955205683883</v>
      </c>
      <c r="AA162" s="220">
        <v>1145.1194007104878</v>
      </c>
      <c r="AB162" s="220">
        <v>1133.3432808525872</v>
      </c>
      <c r="AC162" s="220">
        <v>1121.5671609946867</v>
      </c>
      <c r="AD162" s="220">
        <v>1109.7910411367861</v>
      </c>
      <c r="AE162" s="220">
        <v>1098.0149212788856</v>
      </c>
      <c r="AF162" s="220">
        <v>1086.2388014209851</v>
      </c>
      <c r="AG162" s="220">
        <v>1074.4626815630845</v>
      </c>
      <c r="AH162" s="220">
        <v>1062.6865617051735</v>
      </c>
      <c r="AI162" s="220">
        <v>1050.9104418472805</v>
      </c>
      <c r="AJ162" s="220">
        <v>1039.1343219893788</v>
      </c>
      <c r="AK162" s="220">
        <v>1027.3582021314771</v>
      </c>
      <c r="AL162" s="220">
        <v>1015.5820822735756</v>
      </c>
      <c r="AM162" s="220">
        <v>1003.805962415673</v>
      </c>
      <c r="AN162" s="220">
        <v>992.02984255777142</v>
      </c>
      <c r="AO162" s="220">
        <v>980.25372269986985</v>
      </c>
      <c r="AP162" s="220">
        <v>968.47760284196818</v>
      </c>
    </row>
    <row r="163" spans="7:42" ht="14.25" customHeight="1" thickBot="1" x14ac:dyDescent="0.75">
      <c r="G163" s="145"/>
      <c r="H163" s="391"/>
      <c r="J163" s="352"/>
      <c r="K163" s="203" t="s">
        <v>931</v>
      </c>
      <c r="L163" s="203" t="s">
        <v>963</v>
      </c>
      <c r="M163" s="221">
        <v>1489.000000000003</v>
      </c>
      <c r="N163" s="221">
        <v>1697.8488493775562</v>
      </c>
      <c r="O163" s="221">
        <v>1610.1586683744476</v>
      </c>
      <c r="P163" s="221">
        <v>1451.1709114196967</v>
      </c>
      <c r="Q163" s="221">
        <v>1438.5612152262613</v>
      </c>
      <c r="R163" s="221">
        <v>1425.9515190328366</v>
      </c>
      <c r="S163" s="221">
        <v>1413.3418228394012</v>
      </c>
      <c r="T163" s="221">
        <v>1400.7321266459658</v>
      </c>
      <c r="U163" s="221">
        <v>1388.1224304525304</v>
      </c>
      <c r="V163" s="221">
        <v>1375.5127342590949</v>
      </c>
      <c r="W163" s="221">
        <v>1366.4130590628117</v>
      </c>
      <c r="X163" s="221">
        <v>1357.3133838665176</v>
      </c>
      <c r="Y163" s="221">
        <v>1348.2137086702342</v>
      </c>
      <c r="Z163" s="221">
        <v>1339.1140334739403</v>
      </c>
      <c r="AA163" s="221">
        <v>1330.0143582776568</v>
      </c>
      <c r="AB163" s="221">
        <v>1320.9146830813627</v>
      </c>
      <c r="AC163" s="221">
        <v>1311.8150078850795</v>
      </c>
      <c r="AD163" s="221">
        <v>1302.7153326887853</v>
      </c>
      <c r="AE163" s="221">
        <v>1293.6156574925021</v>
      </c>
      <c r="AF163" s="221">
        <v>1284.515982296208</v>
      </c>
      <c r="AG163" s="221">
        <v>1275.4163070999246</v>
      </c>
      <c r="AH163" s="221">
        <v>1266.3166319036307</v>
      </c>
      <c r="AI163" s="221">
        <v>1257.2169567073472</v>
      </c>
      <c r="AJ163" s="221">
        <v>1248.1172815110638</v>
      </c>
      <c r="AK163" s="221">
        <v>1239.0176063147699</v>
      </c>
      <c r="AL163" s="221">
        <v>1229.9179311184864</v>
      </c>
      <c r="AM163" s="221">
        <v>1220.8182559221925</v>
      </c>
      <c r="AN163" s="221">
        <v>1211.7185807259091</v>
      </c>
      <c r="AO163" s="221">
        <v>1202.6189055296149</v>
      </c>
      <c r="AP163" s="221">
        <v>1193.5192303333317</v>
      </c>
    </row>
    <row r="164" spans="7:42" ht="14.25" customHeight="1" thickTop="1" x14ac:dyDescent="0.6">
      <c r="G164" s="145"/>
      <c r="H164" s="391"/>
      <c r="J164" s="352"/>
      <c r="K164" s="201" t="s">
        <v>935</v>
      </c>
      <c r="L164" s="201" t="s">
        <v>961</v>
      </c>
      <c r="M164" s="222">
        <v>1415.9999999999955</v>
      </c>
      <c r="N164" s="222">
        <v>1604.7596324113349</v>
      </c>
      <c r="O164" s="222">
        <v>1512.3749489608201</v>
      </c>
      <c r="P164" s="222">
        <v>1354.3294758556603</v>
      </c>
      <c r="Q164" s="222">
        <v>1333.772634474215</v>
      </c>
      <c r="R164" s="222">
        <v>1313.2157930927597</v>
      </c>
      <c r="S164" s="222">
        <v>1292.6589517113146</v>
      </c>
      <c r="T164" s="222">
        <v>1272.1021103298694</v>
      </c>
      <c r="U164" s="222">
        <v>1251.5452689484243</v>
      </c>
      <c r="V164" s="222">
        <v>1230.9884275669688</v>
      </c>
      <c r="W164" s="222">
        <v>1217.4534069951292</v>
      </c>
      <c r="X164" s="222">
        <v>1203.9183864232896</v>
      </c>
      <c r="Y164" s="222">
        <v>1190.3833658514498</v>
      </c>
      <c r="Z164" s="222">
        <v>1176.8483452796104</v>
      </c>
      <c r="AA164" s="222">
        <v>1163.3133247077708</v>
      </c>
      <c r="AB164" s="222">
        <v>1149.7783041359312</v>
      </c>
      <c r="AC164" s="222">
        <v>1136.2432835640916</v>
      </c>
      <c r="AD164" s="222">
        <v>1122.7082629922415</v>
      </c>
      <c r="AE164" s="222">
        <v>1109.1732424204019</v>
      </c>
      <c r="AF164" s="222">
        <v>1095.6382218485624</v>
      </c>
      <c r="AG164" s="222">
        <v>1082.1032012767228</v>
      </c>
      <c r="AH164" s="222">
        <v>1068.5681807048832</v>
      </c>
      <c r="AI164" s="222">
        <v>1055.0331601330458</v>
      </c>
      <c r="AJ164" s="222">
        <v>1041.4981395612051</v>
      </c>
      <c r="AK164" s="222">
        <v>1027.9631189893635</v>
      </c>
      <c r="AL164" s="222">
        <v>1014.428098417523</v>
      </c>
      <c r="AM164" s="222">
        <v>1000.8930778456822</v>
      </c>
      <c r="AN164" s="222">
        <v>987.35805727384059</v>
      </c>
      <c r="AO164" s="222">
        <v>973.82303670199997</v>
      </c>
      <c r="AP164" s="222">
        <v>960.28801613015821</v>
      </c>
    </row>
    <row r="165" spans="7:42" ht="14.25" customHeight="1" x14ac:dyDescent="0.6">
      <c r="G165" s="145"/>
      <c r="H165" s="391"/>
      <c r="J165" s="352"/>
      <c r="K165" s="142" t="s">
        <v>935</v>
      </c>
      <c r="L165" s="192" t="s">
        <v>962</v>
      </c>
      <c r="M165" s="220">
        <v>1415.9999999999955</v>
      </c>
      <c r="N165" s="220">
        <v>1608.8500000000045</v>
      </c>
      <c r="O165" s="220">
        <v>1520.1999999999994</v>
      </c>
      <c r="P165" s="220">
        <v>1365.000000000002</v>
      </c>
      <c r="Q165" s="220">
        <v>1347.9999999999973</v>
      </c>
      <c r="R165" s="220">
        <v>1331.0000000000032</v>
      </c>
      <c r="S165" s="220">
        <v>1313.9999999999984</v>
      </c>
      <c r="T165" s="220">
        <v>1297.0000000000041</v>
      </c>
      <c r="U165" s="220">
        <v>1279.9999999999993</v>
      </c>
      <c r="V165" s="220">
        <v>1262.9999999999945</v>
      </c>
      <c r="W165" s="220">
        <v>1251.0429902181963</v>
      </c>
      <c r="X165" s="220">
        <v>1239.0859804363979</v>
      </c>
      <c r="Y165" s="220">
        <v>1227.128970654589</v>
      </c>
      <c r="Z165" s="220">
        <v>1215.1719608727906</v>
      </c>
      <c r="AA165" s="220">
        <v>1203.2149510909924</v>
      </c>
      <c r="AB165" s="220">
        <v>1191.2579413091835</v>
      </c>
      <c r="AC165" s="220">
        <v>1179.300931527385</v>
      </c>
      <c r="AD165" s="220">
        <v>1167.3439217455762</v>
      </c>
      <c r="AE165" s="220">
        <v>1155.3869119637779</v>
      </c>
      <c r="AF165" s="220">
        <v>1143.4299021819797</v>
      </c>
      <c r="AG165" s="220">
        <v>1131.4728924001708</v>
      </c>
      <c r="AH165" s="220">
        <v>1119.5158826183724</v>
      </c>
      <c r="AI165" s="220">
        <v>1107.5588728365742</v>
      </c>
      <c r="AJ165" s="220">
        <v>1095.6018630547651</v>
      </c>
      <c r="AK165" s="220">
        <v>1083.6448532729669</v>
      </c>
      <c r="AL165" s="220">
        <v>1071.687843491158</v>
      </c>
      <c r="AM165" s="220">
        <v>1059.7308337093648</v>
      </c>
      <c r="AN165" s="220">
        <v>1047.7738239275623</v>
      </c>
      <c r="AO165" s="220">
        <v>1035.8168141457597</v>
      </c>
      <c r="AP165" s="220">
        <v>1023.8598043639583</v>
      </c>
    </row>
    <row r="166" spans="7:42" ht="14.25" customHeight="1" thickBot="1" x14ac:dyDescent="0.75">
      <c r="G166" s="145"/>
      <c r="H166" s="391"/>
      <c r="J166" s="352"/>
      <c r="K166" s="203" t="s">
        <v>935</v>
      </c>
      <c r="L166" s="203" t="s">
        <v>963</v>
      </c>
      <c r="M166" s="221">
        <v>1415.9999999999955</v>
      </c>
      <c r="N166" s="221">
        <v>1620.5198774704506</v>
      </c>
      <c r="O166" s="221">
        <v>1542.5249829869347</v>
      </c>
      <c r="P166" s="221">
        <v>1395.4431586185503</v>
      </c>
      <c r="Q166" s="221">
        <v>1388.5908781580722</v>
      </c>
      <c r="R166" s="221">
        <v>1381.7385976975834</v>
      </c>
      <c r="S166" s="221">
        <v>1374.8863172371055</v>
      </c>
      <c r="T166" s="221">
        <v>1368.0340367766271</v>
      </c>
      <c r="U166" s="221">
        <v>1361.1817563161385</v>
      </c>
      <c r="V166" s="221">
        <v>1354.3294758556603</v>
      </c>
      <c r="W166" s="221">
        <v>1344.9401220743118</v>
      </c>
      <c r="X166" s="221">
        <v>1335.5507682929531</v>
      </c>
      <c r="Y166" s="221">
        <v>1326.1614145116048</v>
      </c>
      <c r="Z166" s="221">
        <v>1316.7720607302565</v>
      </c>
      <c r="AA166" s="221">
        <v>1307.382706948908</v>
      </c>
      <c r="AB166" s="221">
        <v>1297.9933531675597</v>
      </c>
      <c r="AC166" s="221">
        <v>1288.6039993862009</v>
      </c>
      <c r="AD166" s="221">
        <v>1279.2146456048526</v>
      </c>
      <c r="AE166" s="221">
        <v>1269.8252918235041</v>
      </c>
      <c r="AF166" s="221">
        <v>1260.4359380421558</v>
      </c>
      <c r="AG166" s="221">
        <v>1251.0465842608075</v>
      </c>
      <c r="AH166" s="221">
        <v>1241.6572304794593</v>
      </c>
      <c r="AI166" s="221">
        <v>1232.2678766981003</v>
      </c>
      <c r="AJ166" s="221">
        <v>1222.878522916752</v>
      </c>
      <c r="AK166" s="221">
        <v>1213.4891691354037</v>
      </c>
      <c r="AL166" s="221">
        <v>1204.0998153540554</v>
      </c>
      <c r="AM166" s="221">
        <v>1194.7104615727071</v>
      </c>
      <c r="AN166" s="221">
        <v>1185.3211077913484</v>
      </c>
      <c r="AO166" s="221">
        <v>1175.9317540100001</v>
      </c>
      <c r="AP166" s="221">
        <v>1166.5424002286518</v>
      </c>
    </row>
    <row r="167" spans="7:42" ht="14.25" customHeight="1" thickTop="1" x14ac:dyDescent="0.6">
      <c r="G167" s="145"/>
      <c r="H167" s="391"/>
      <c r="J167" s="352"/>
      <c r="K167" s="201" t="s">
        <v>939</v>
      </c>
      <c r="L167" s="201" t="s">
        <v>961</v>
      </c>
      <c r="M167" s="222">
        <v>1961.000000000005</v>
      </c>
      <c r="N167" s="222">
        <v>2186.9432544118254</v>
      </c>
      <c r="O167" s="222">
        <v>2026.6175301791509</v>
      </c>
      <c r="P167" s="222">
        <v>1783.0693593351969</v>
      </c>
      <c r="Q167" s="222">
        <v>1723.7591457802644</v>
      </c>
      <c r="R167" s="222">
        <v>1664.4489322253319</v>
      </c>
      <c r="S167" s="222">
        <v>1605.1387186703887</v>
      </c>
      <c r="T167" s="222">
        <v>1545.828505115456</v>
      </c>
      <c r="U167" s="222">
        <v>1486.5182915605237</v>
      </c>
      <c r="V167" s="222">
        <v>1427.2080780055912</v>
      </c>
      <c r="W167" s="222">
        <v>1410.5440952688537</v>
      </c>
      <c r="X167" s="222">
        <v>1393.8801125321268</v>
      </c>
      <c r="Y167" s="222">
        <v>1377.2161297953999</v>
      </c>
      <c r="Z167" s="222">
        <v>1360.552147058673</v>
      </c>
      <c r="AA167" s="222">
        <v>1343.8881643219463</v>
      </c>
      <c r="AB167" s="222">
        <v>1327.2241815852192</v>
      </c>
      <c r="AC167" s="222">
        <v>1310.5601988484923</v>
      </c>
      <c r="AD167" s="222">
        <v>1293.8962161117654</v>
      </c>
      <c r="AE167" s="222">
        <v>1277.2322333750385</v>
      </c>
      <c r="AF167" s="222">
        <v>1260.5682506383116</v>
      </c>
      <c r="AG167" s="222">
        <v>1243.9042679015847</v>
      </c>
      <c r="AH167" s="222">
        <v>1227.2402851648578</v>
      </c>
      <c r="AI167" s="222">
        <v>1210.5763024281309</v>
      </c>
      <c r="AJ167" s="222">
        <v>1193.9123196914043</v>
      </c>
      <c r="AK167" s="222">
        <v>1177.2483369546774</v>
      </c>
      <c r="AL167" s="222">
        <v>1160.5843542179502</v>
      </c>
      <c r="AM167" s="222">
        <v>1143.9203714812234</v>
      </c>
      <c r="AN167" s="222">
        <v>1127.2563887444965</v>
      </c>
      <c r="AO167" s="222">
        <v>1110.5924060077696</v>
      </c>
      <c r="AP167" s="222">
        <v>1093.9284232710427</v>
      </c>
    </row>
    <row r="168" spans="7:42" ht="14.25" customHeight="1" x14ac:dyDescent="0.6">
      <c r="G168" s="145"/>
      <c r="H168" s="391"/>
      <c r="J168" s="352"/>
      <c r="K168" s="142" t="s">
        <v>939</v>
      </c>
      <c r="L168" s="192" t="s">
        <v>962</v>
      </c>
      <c r="M168" s="220">
        <v>1961.000000000005</v>
      </c>
      <c r="N168" s="220">
        <v>2200.8444444444458</v>
      </c>
      <c r="O168" s="220">
        <v>2053.2111111111149</v>
      </c>
      <c r="P168" s="220">
        <v>1819.3333333333301</v>
      </c>
      <c r="Q168" s="220">
        <v>1772.1111111111086</v>
      </c>
      <c r="R168" s="220">
        <v>1724.8888888888873</v>
      </c>
      <c r="S168" s="220">
        <v>1677.6666666666656</v>
      </c>
      <c r="T168" s="220">
        <v>1630.4444444444441</v>
      </c>
      <c r="U168" s="220">
        <v>1583.2222222222226</v>
      </c>
      <c r="V168" s="220">
        <v>1536.0000000000014</v>
      </c>
      <c r="W168" s="220">
        <v>1521.2503237299074</v>
      </c>
      <c r="X168" s="220">
        <v>1506.5006474598026</v>
      </c>
      <c r="Y168" s="220">
        <v>1491.7509711897089</v>
      </c>
      <c r="Z168" s="220">
        <v>1477.0012949196148</v>
      </c>
      <c r="AA168" s="220">
        <v>1462.2516186495209</v>
      </c>
      <c r="AB168" s="220">
        <v>1447.5019423794165</v>
      </c>
      <c r="AC168" s="220">
        <v>1432.7522661093224</v>
      </c>
      <c r="AD168" s="220">
        <v>1418.0025898392284</v>
      </c>
      <c r="AE168" s="220">
        <v>1403.2529135691343</v>
      </c>
      <c r="AF168" s="220">
        <v>1388.5032372990299</v>
      </c>
      <c r="AG168" s="220">
        <v>1373.753561028936</v>
      </c>
      <c r="AH168" s="220">
        <v>1359.0038847588419</v>
      </c>
      <c r="AI168" s="220">
        <v>1344.2542084887482</v>
      </c>
      <c r="AJ168" s="220">
        <v>1329.5045322186434</v>
      </c>
      <c r="AK168" s="220">
        <v>1314.7548559485497</v>
      </c>
      <c r="AL168" s="220">
        <v>1300.0051796784555</v>
      </c>
      <c r="AM168" s="220">
        <v>1285.2555034083616</v>
      </c>
      <c r="AN168" s="220">
        <v>1270.5058271382572</v>
      </c>
      <c r="AO168" s="220">
        <v>1255.7561508681631</v>
      </c>
      <c r="AP168" s="220">
        <v>1241.0064745980692</v>
      </c>
    </row>
    <row r="169" spans="7:42" ht="14.25" customHeight="1" x14ac:dyDescent="0.6">
      <c r="G169" s="145"/>
      <c r="H169" s="391"/>
      <c r="J169" s="385"/>
      <c r="K169" s="203" t="s">
        <v>939</v>
      </c>
      <c r="L169" s="203" t="s">
        <v>963</v>
      </c>
      <c r="M169" s="225">
        <v>1961.000000000005</v>
      </c>
      <c r="N169" s="225">
        <v>2233.3238414117841</v>
      </c>
      <c r="O169" s="225">
        <v>2115.3456096573318</v>
      </c>
      <c r="P169" s="225">
        <v>1904.0621949872627</v>
      </c>
      <c r="Q169" s="225">
        <v>1885.0829266496889</v>
      </c>
      <c r="R169" s="225">
        <v>1866.1036583121045</v>
      </c>
      <c r="S169" s="225">
        <v>1847.1243899745307</v>
      </c>
      <c r="T169" s="225">
        <v>1828.1451216369462</v>
      </c>
      <c r="U169" s="225">
        <v>1809.1658532993727</v>
      </c>
      <c r="V169" s="225">
        <v>1790.1865849617884</v>
      </c>
      <c r="W169" s="225">
        <v>1778.6259992415121</v>
      </c>
      <c r="X169" s="225">
        <v>1767.0654135212467</v>
      </c>
      <c r="Y169" s="225">
        <v>1755.5048278009704</v>
      </c>
      <c r="Z169" s="225">
        <v>1743.9442420806943</v>
      </c>
      <c r="AA169" s="225">
        <v>1732.3836563604179</v>
      </c>
      <c r="AB169" s="225">
        <v>1720.8230706401419</v>
      </c>
      <c r="AC169" s="225">
        <v>1709.2624849198762</v>
      </c>
      <c r="AD169" s="225">
        <v>1697.7018991996001</v>
      </c>
      <c r="AE169" s="225">
        <v>1686.141313479324</v>
      </c>
      <c r="AF169" s="225">
        <v>1674.5807277590479</v>
      </c>
      <c r="AG169" s="225">
        <v>1663.0201420387716</v>
      </c>
      <c r="AH169" s="225">
        <v>1651.4595563185062</v>
      </c>
      <c r="AI169" s="225">
        <v>1639.8989705982299</v>
      </c>
      <c r="AJ169" s="225">
        <v>1628.3383848779538</v>
      </c>
      <c r="AK169" s="225">
        <v>1616.7777991576775</v>
      </c>
      <c r="AL169" s="225">
        <v>1605.2172134374014</v>
      </c>
      <c r="AM169" s="225">
        <v>1593.6566277171357</v>
      </c>
      <c r="AN169" s="225">
        <v>1582.0960419968596</v>
      </c>
      <c r="AO169" s="225">
        <v>1570.5354562765835</v>
      </c>
      <c r="AP169" s="225">
        <v>1558.9748705563075</v>
      </c>
    </row>
    <row r="170" spans="7:42" ht="14.25" customHeight="1" x14ac:dyDescent="0.6">
      <c r="G170" s="145"/>
      <c r="H170" s="391"/>
      <c r="J170" s="208"/>
      <c r="K170" s="142"/>
      <c r="L170" s="142"/>
      <c r="M170" s="226"/>
      <c r="N170" s="226"/>
      <c r="O170" s="226"/>
      <c r="P170" s="226"/>
      <c r="Q170" s="226"/>
      <c r="R170" s="226"/>
      <c r="S170" s="226"/>
      <c r="T170" s="226"/>
      <c r="U170" s="226"/>
      <c r="V170" s="226"/>
      <c r="W170" s="226"/>
      <c r="X170" s="226"/>
      <c r="Y170" s="226"/>
      <c r="Z170" s="226"/>
      <c r="AA170" s="226"/>
      <c r="AB170" s="226"/>
      <c r="AC170" s="226"/>
      <c r="AD170" s="226"/>
      <c r="AE170" s="226"/>
      <c r="AF170" s="226"/>
      <c r="AG170" s="226"/>
      <c r="AH170" s="226"/>
      <c r="AI170" s="226"/>
      <c r="AJ170" s="226"/>
      <c r="AK170" s="226"/>
      <c r="AL170" s="226"/>
      <c r="AM170" s="226"/>
      <c r="AN170" s="226"/>
      <c r="AO170" s="226"/>
      <c r="AP170" s="226"/>
    </row>
    <row r="171" spans="7:42" ht="14.25" customHeight="1" x14ac:dyDescent="0.6">
      <c r="G171" s="145"/>
      <c r="H171" s="391"/>
      <c r="M171" s="129">
        <v>2021</v>
      </c>
      <c r="N171" s="129">
        <v>2022</v>
      </c>
      <c r="O171" s="129">
        <v>2023</v>
      </c>
      <c r="P171" s="129">
        <v>2024</v>
      </c>
      <c r="Q171" s="129">
        <v>2025</v>
      </c>
      <c r="R171" s="129">
        <v>2026</v>
      </c>
      <c r="S171" s="129">
        <v>2027</v>
      </c>
      <c r="T171" s="129">
        <v>2028</v>
      </c>
      <c r="U171" s="129">
        <v>2029</v>
      </c>
      <c r="V171" s="129">
        <v>2030</v>
      </c>
      <c r="W171" s="129">
        <v>2031</v>
      </c>
      <c r="X171" s="129">
        <v>2032</v>
      </c>
      <c r="Y171" s="129">
        <v>2033</v>
      </c>
      <c r="Z171" s="129">
        <v>2034</v>
      </c>
      <c r="AA171" s="129">
        <v>2035</v>
      </c>
      <c r="AB171" s="129">
        <v>2036</v>
      </c>
      <c r="AC171" s="129">
        <v>2037</v>
      </c>
      <c r="AD171" s="129">
        <v>2038</v>
      </c>
      <c r="AE171" s="129">
        <v>2039</v>
      </c>
      <c r="AF171" s="129">
        <v>2040</v>
      </c>
      <c r="AG171" s="129">
        <v>2041</v>
      </c>
      <c r="AH171" s="129">
        <v>2042</v>
      </c>
      <c r="AI171" s="129">
        <v>2043</v>
      </c>
      <c r="AJ171" s="129">
        <v>2044</v>
      </c>
      <c r="AK171" s="129">
        <v>2045</v>
      </c>
      <c r="AL171" s="129">
        <v>2046</v>
      </c>
      <c r="AM171" s="129">
        <v>2047</v>
      </c>
      <c r="AN171" s="129">
        <v>2048</v>
      </c>
      <c r="AO171" s="129">
        <v>2049</v>
      </c>
      <c r="AP171" s="129">
        <v>2050</v>
      </c>
    </row>
    <row r="172" spans="7:42" ht="14.25" customHeight="1" x14ac:dyDescent="0.6">
      <c r="G172" s="145"/>
      <c r="H172" s="391"/>
      <c r="J172" s="351" t="s">
        <v>980</v>
      </c>
      <c r="K172" s="201" t="s">
        <v>906</v>
      </c>
      <c r="L172" s="201" t="s">
        <v>961</v>
      </c>
      <c r="M172" s="219">
        <v>79.116965003244744</v>
      </c>
      <c r="N172" s="219">
        <v>89.003202407146063</v>
      </c>
      <c r="O172" s="219">
        <v>83.238334405754301</v>
      </c>
      <c r="P172" s="219">
        <v>73.948337142587974</v>
      </c>
      <c r="Q172" s="219">
        <v>72.225461189036139</v>
      </c>
      <c r="R172" s="219">
        <v>70.502585235483664</v>
      </c>
      <c r="S172" s="219">
        <v>68.779709281931815</v>
      </c>
      <c r="T172" s="219">
        <v>67.056833328379369</v>
      </c>
      <c r="U172" s="219">
        <v>65.33395737482752</v>
      </c>
      <c r="V172" s="219">
        <v>63.611081421275053</v>
      </c>
      <c r="W172" s="219">
        <v>62.896256456011862</v>
      </c>
      <c r="X172" s="219">
        <v>62.181431490748054</v>
      </c>
      <c r="Y172" s="219">
        <v>61.466606525484799</v>
      </c>
      <c r="Z172" s="219">
        <v>60.751781560221183</v>
      </c>
      <c r="AA172" s="219">
        <v>60.036956594957616</v>
      </c>
      <c r="AB172" s="219">
        <v>59.322131629694049</v>
      </c>
      <c r="AC172" s="219">
        <v>58.607306664430489</v>
      </c>
      <c r="AD172" s="219">
        <v>57.892481699166922</v>
      </c>
      <c r="AE172" s="219">
        <v>57.177656733903369</v>
      </c>
      <c r="AF172" s="219">
        <v>56.462831768639802</v>
      </c>
      <c r="AG172" s="219">
        <v>55.748006803376235</v>
      </c>
      <c r="AH172" s="219">
        <v>55.033181838112675</v>
      </c>
      <c r="AI172" s="219">
        <v>54.318356872849115</v>
      </c>
      <c r="AJ172" s="219">
        <v>53.603531907585491</v>
      </c>
      <c r="AK172" s="219">
        <v>52.888706942321924</v>
      </c>
      <c r="AL172" s="219">
        <v>52.173881977058358</v>
      </c>
      <c r="AM172" s="219">
        <v>51.459057011794805</v>
      </c>
      <c r="AN172" s="219">
        <v>50.744232046531238</v>
      </c>
      <c r="AO172" s="219">
        <v>50.029407081267678</v>
      </c>
      <c r="AP172" s="219">
        <v>49.314582116004111</v>
      </c>
    </row>
    <row r="173" spans="7:42" ht="14.25" customHeight="1" x14ac:dyDescent="0.6">
      <c r="G173" s="145"/>
      <c r="H173" s="391"/>
      <c r="J173" s="352"/>
      <c r="K173" s="142" t="s">
        <v>906</v>
      </c>
      <c r="L173" s="192" t="s">
        <v>962</v>
      </c>
      <c r="M173" s="220">
        <v>79.116965003244744</v>
      </c>
      <c r="N173" s="220">
        <v>89.404685788821538</v>
      </c>
      <c r="O173" s="220">
        <v>84.006389570698914</v>
      </c>
      <c r="P173" s="220">
        <v>74.995685094784619</v>
      </c>
      <c r="Q173" s="220">
        <v>73.621925125298105</v>
      </c>
      <c r="R173" s="220">
        <v>72.248165155811606</v>
      </c>
      <c r="S173" s="220">
        <v>70.874405186325092</v>
      </c>
      <c r="T173" s="220">
        <v>69.500645216838592</v>
      </c>
      <c r="U173" s="220">
        <v>68.126885247352078</v>
      </c>
      <c r="V173" s="220">
        <v>66.753125277865593</v>
      </c>
      <c r="W173" s="220">
        <v>66.095845358182217</v>
      </c>
      <c r="X173" s="220">
        <v>65.43856543849823</v>
      </c>
      <c r="Y173" s="220">
        <v>64.781285518814869</v>
      </c>
      <c r="Z173" s="220">
        <v>64.124005599130882</v>
      </c>
      <c r="AA173" s="220">
        <v>63.46672567944691</v>
      </c>
      <c r="AB173" s="220">
        <v>62.809445759763541</v>
      </c>
      <c r="AC173" s="220">
        <v>62.152165840079554</v>
      </c>
      <c r="AD173" s="220">
        <v>61.494885920396314</v>
      </c>
      <c r="AE173" s="220">
        <v>60.83760600071264</v>
      </c>
      <c r="AF173" s="220">
        <v>60.180326081028902</v>
      </c>
      <c r="AG173" s="220">
        <v>59.523046161345171</v>
      </c>
      <c r="AH173" s="220">
        <v>58.865766241661433</v>
      </c>
      <c r="AI173" s="220">
        <v>58.208486321977759</v>
      </c>
      <c r="AJ173" s="220">
        <v>57.551206402294028</v>
      </c>
      <c r="AK173" s="220">
        <v>56.89392648261029</v>
      </c>
      <c r="AL173" s="220">
        <v>56.236646562926616</v>
      </c>
      <c r="AM173" s="220">
        <v>55.579366643242885</v>
      </c>
      <c r="AN173" s="220">
        <v>54.922086723559147</v>
      </c>
      <c r="AO173" s="220">
        <v>54.264806803875409</v>
      </c>
      <c r="AP173" s="220">
        <v>53.607526884191735</v>
      </c>
    </row>
    <row r="174" spans="7:42" ht="14.25" customHeight="1" thickBot="1" x14ac:dyDescent="0.75">
      <c r="G174" s="145"/>
      <c r="H174" s="391"/>
      <c r="J174" s="352"/>
      <c r="K174" s="203" t="s">
        <v>906</v>
      </c>
      <c r="L174" s="203" t="s">
        <v>963</v>
      </c>
      <c r="M174" s="221">
        <v>79.116965003244744</v>
      </c>
      <c r="N174" s="221">
        <v>90.324073971536365</v>
      </c>
      <c r="O174" s="221">
        <v>85.765219137630453</v>
      </c>
      <c r="P174" s="221">
        <v>77.394089049692269</v>
      </c>
      <c r="Q174" s="221">
        <v>76.81979706517501</v>
      </c>
      <c r="R174" s="221">
        <v>76.245505080657722</v>
      </c>
      <c r="S174" s="221">
        <v>75.671213096140434</v>
      </c>
      <c r="T174" s="221">
        <v>75.096921111622535</v>
      </c>
      <c r="U174" s="221">
        <v>74.522629127105262</v>
      </c>
      <c r="V174" s="221">
        <v>73.948337142587974</v>
      </c>
      <c r="W174" s="221">
        <v>73.449712139988023</v>
      </c>
      <c r="X174" s="221">
        <v>72.951087137388058</v>
      </c>
      <c r="Y174" s="221">
        <v>72.452462134788107</v>
      </c>
      <c r="Z174" s="221">
        <v>71.953837132188767</v>
      </c>
      <c r="AA174" s="221">
        <v>71.455212129588816</v>
      </c>
      <c r="AB174" s="221">
        <v>70.95658712698885</v>
      </c>
      <c r="AC174" s="221">
        <v>70.457962124388899</v>
      </c>
      <c r="AD174" s="221">
        <v>69.959337121788948</v>
      </c>
      <c r="AE174" s="221">
        <v>69.460712119188997</v>
      </c>
      <c r="AF174" s="221">
        <v>68.962087116589032</v>
      </c>
      <c r="AG174" s="221">
        <v>68.463462113989081</v>
      </c>
      <c r="AH174" s="221">
        <v>67.964837111389116</v>
      </c>
      <c r="AI174" s="221">
        <v>67.466212108789165</v>
      </c>
      <c r="AJ174" s="221">
        <v>66.967587106189214</v>
      </c>
      <c r="AK174" s="221">
        <v>66.468962103589874</v>
      </c>
      <c r="AL174" s="221">
        <v>65.970337100989923</v>
      </c>
      <c r="AM174" s="221">
        <v>65.471712098389958</v>
      </c>
      <c r="AN174" s="221">
        <v>64.973087095790007</v>
      </c>
      <c r="AO174" s="221">
        <v>64.474462093190056</v>
      </c>
      <c r="AP174" s="221">
        <v>63.975837090590105</v>
      </c>
    </row>
    <row r="175" spans="7:42" ht="14.25" customHeight="1" thickTop="1" x14ac:dyDescent="0.6">
      <c r="G175" s="145"/>
      <c r="H175" s="391"/>
      <c r="J175" s="352"/>
      <c r="K175" s="201" t="s">
        <v>912</v>
      </c>
      <c r="L175" s="201" t="s">
        <v>961</v>
      </c>
      <c r="M175" s="222">
        <v>79.116965003244744</v>
      </c>
      <c r="N175" s="222">
        <v>89.003202407146063</v>
      </c>
      <c r="O175" s="222">
        <v>83.238334405754301</v>
      </c>
      <c r="P175" s="222">
        <v>73.948337142587974</v>
      </c>
      <c r="Q175" s="222">
        <v>72.225461189036139</v>
      </c>
      <c r="R175" s="222">
        <v>70.502585235483664</v>
      </c>
      <c r="S175" s="222">
        <v>68.779709281931815</v>
      </c>
      <c r="T175" s="222">
        <v>67.056833328379369</v>
      </c>
      <c r="U175" s="222">
        <v>65.33395737482752</v>
      </c>
      <c r="V175" s="222">
        <v>63.611081421275053</v>
      </c>
      <c r="W175" s="222">
        <v>62.896256456011862</v>
      </c>
      <c r="X175" s="222">
        <v>62.181431490748054</v>
      </c>
      <c r="Y175" s="222">
        <v>61.466606525484799</v>
      </c>
      <c r="Z175" s="222">
        <v>60.751781560221183</v>
      </c>
      <c r="AA175" s="222">
        <v>60.036956594957616</v>
      </c>
      <c r="AB175" s="222">
        <v>59.322131629694049</v>
      </c>
      <c r="AC175" s="222">
        <v>58.607306664430489</v>
      </c>
      <c r="AD175" s="222">
        <v>57.892481699166922</v>
      </c>
      <c r="AE175" s="222">
        <v>57.177656733903369</v>
      </c>
      <c r="AF175" s="222">
        <v>56.462831768639802</v>
      </c>
      <c r="AG175" s="222">
        <v>55.748006803376235</v>
      </c>
      <c r="AH175" s="222">
        <v>55.033181838112675</v>
      </c>
      <c r="AI175" s="222">
        <v>54.318356872849115</v>
      </c>
      <c r="AJ175" s="222">
        <v>53.603531907585491</v>
      </c>
      <c r="AK175" s="222">
        <v>52.888706942321924</v>
      </c>
      <c r="AL175" s="222">
        <v>52.173881977058358</v>
      </c>
      <c r="AM175" s="222">
        <v>51.459057011794805</v>
      </c>
      <c r="AN175" s="222">
        <v>50.744232046531238</v>
      </c>
      <c r="AO175" s="222">
        <v>50.029407081267678</v>
      </c>
      <c r="AP175" s="222">
        <v>49.314582116004111</v>
      </c>
    </row>
    <row r="176" spans="7:42" ht="14.25" customHeight="1" x14ac:dyDescent="0.6">
      <c r="G176" s="145"/>
      <c r="H176" s="391"/>
      <c r="J176" s="352"/>
      <c r="K176" s="142" t="s">
        <v>912</v>
      </c>
      <c r="L176" s="192" t="s">
        <v>962</v>
      </c>
      <c r="M176" s="223">
        <v>79.116965003244744</v>
      </c>
      <c r="N176" s="223">
        <v>89.404685788821538</v>
      </c>
      <c r="O176" s="223">
        <v>84.006389570698914</v>
      </c>
      <c r="P176" s="223">
        <v>74.995685094784619</v>
      </c>
      <c r="Q176" s="223">
        <v>73.621925125298105</v>
      </c>
      <c r="R176" s="223">
        <v>72.248165155811606</v>
      </c>
      <c r="S176" s="223">
        <v>70.874405186325092</v>
      </c>
      <c r="T176" s="223">
        <v>69.500645216838592</v>
      </c>
      <c r="U176" s="223">
        <v>68.126885247352078</v>
      </c>
      <c r="V176" s="223">
        <v>66.753125277865593</v>
      </c>
      <c r="W176" s="223">
        <v>66.095845358182217</v>
      </c>
      <c r="X176" s="223">
        <v>65.43856543849823</v>
      </c>
      <c r="Y176" s="223">
        <v>64.781285518814869</v>
      </c>
      <c r="Z176" s="223">
        <v>64.124005599130882</v>
      </c>
      <c r="AA176" s="223">
        <v>63.46672567944691</v>
      </c>
      <c r="AB176" s="223">
        <v>62.809445759763541</v>
      </c>
      <c r="AC176" s="223">
        <v>62.152165840079554</v>
      </c>
      <c r="AD176" s="223">
        <v>61.494885920396314</v>
      </c>
      <c r="AE176" s="223">
        <v>60.83760600071264</v>
      </c>
      <c r="AF176" s="223">
        <v>60.180326081028902</v>
      </c>
      <c r="AG176" s="223">
        <v>59.523046161345171</v>
      </c>
      <c r="AH176" s="223">
        <v>58.865766241661433</v>
      </c>
      <c r="AI176" s="223">
        <v>58.208486321977759</v>
      </c>
      <c r="AJ176" s="223">
        <v>57.551206402294028</v>
      </c>
      <c r="AK176" s="223">
        <v>56.89392648261029</v>
      </c>
      <c r="AL176" s="223">
        <v>56.236646562926616</v>
      </c>
      <c r="AM176" s="223">
        <v>55.579366643242885</v>
      </c>
      <c r="AN176" s="223">
        <v>54.922086723559147</v>
      </c>
      <c r="AO176" s="223">
        <v>54.264806803875409</v>
      </c>
      <c r="AP176" s="223">
        <v>53.607526884191735</v>
      </c>
    </row>
    <row r="177" spans="7:42" ht="14.25" customHeight="1" thickBot="1" x14ac:dyDescent="0.75">
      <c r="G177" s="145"/>
      <c r="H177" s="391"/>
      <c r="J177" s="352"/>
      <c r="K177" s="203" t="s">
        <v>912</v>
      </c>
      <c r="L177" s="203" t="s">
        <v>963</v>
      </c>
      <c r="M177" s="221">
        <v>79.116965003244744</v>
      </c>
      <c r="N177" s="221">
        <v>90.324073971536365</v>
      </c>
      <c r="O177" s="221">
        <v>85.765219137630453</v>
      </c>
      <c r="P177" s="221">
        <v>77.394089049692269</v>
      </c>
      <c r="Q177" s="221">
        <v>76.81979706517501</v>
      </c>
      <c r="R177" s="221">
        <v>76.245505080657722</v>
      </c>
      <c r="S177" s="221">
        <v>75.671213096140434</v>
      </c>
      <c r="T177" s="221">
        <v>75.096921111622535</v>
      </c>
      <c r="U177" s="221">
        <v>74.522629127105262</v>
      </c>
      <c r="V177" s="221">
        <v>73.948337142587974</v>
      </c>
      <c r="W177" s="221">
        <v>73.449712139988023</v>
      </c>
      <c r="X177" s="221">
        <v>72.951087137388058</v>
      </c>
      <c r="Y177" s="221">
        <v>72.452462134788107</v>
      </c>
      <c r="Z177" s="221">
        <v>71.953837132188767</v>
      </c>
      <c r="AA177" s="221">
        <v>71.455212129588816</v>
      </c>
      <c r="AB177" s="221">
        <v>70.95658712698885</v>
      </c>
      <c r="AC177" s="221">
        <v>70.457962124388899</v>
      </c>
      <c r="AD177" s="221">
        <v>69.959337121788948</v>
      </c>
      <c r="AE177" s="221">
        <v>69.460712119188997</v>
      </c>
      <c r="AF177" s="221">
        <v>68.962087116589032</v>
      </c>
      <c r="AG177" s="221">
        <v>68.463462113989081</v>
      </c>
      <c r="AH177" s="221">
        <v>67.964837111389116</v>
      </c>
      <c r="AI177" s="221">
        <v>67.466212108789165</v>
      </c>
      <c r="AJ177" s="221">
        <v>66.967587106189214</v>
      </c>
      <c r="AK177" s="221">
        <v>66.468962103589874</v>
      </c>
      <c r="AL177" s="221">
        <v>65.970337100989923</v>
      </c>
      <c r="AM177" s="221">
        <v>65.471712098389958</v>
      </c>
      <c r="AN177" s="221">
        <v>64.973087095790007</v>
      </c>
      <c r="AO177" s="221">
        <v>64.474462093190056</v>
      </c>
      <c r="AP177" s="221">
        <v>63.975837090590105</v>
      </c>
    </row>
    <row r="178" spans="7:42" ht="14.25" customHeight="1" thickTop="1" x14ac:dyDescent="0.6">
      <c r="G178" s="145"/>
      <c r="H178" s="391"/>
      <c r="J178" s="352"/>
      <c r="K178" s="201" t="s">
        <v>916</v>
      </c>
      <c r="L178" s="201" t="s">
        <v>961</v>
      </c>
      <c r="M178" s="222">
        <v>79.116965003244744</v>
      </c>
      <c r="N178" s="222">
        <v>89.003202407146063</v>
      </c>
      <c r="O178" s="222">
        <v>83.238334405754301</v>
      </c>
      <c r="P178" s="222">
        <v>73.948337142587974</v>
      </c>
      <c r="Q178" s="222">
        <v>72.225461189036139</v>
      </c>
      <c r="R178" s="222">
        <v>70.502585235483664</v>
      </c>
      <c r="S178" s="222">
        <v>68.779709281931815</v>
      </c>
      <c r="T178" s="222">
        <v>67.056833328379369</v>
      </c>
      <c r="U178" s="222">
        <v>65.33395737482752</v>
      </c>
      <c r="V178" s="222">
        <v>63.611081421275053</v>
      </c>
      <c r="W178" s="222">
        <v>62.896256456011862</v>
      </c>
      <c r="X178" s="222">
        <v>62.181431490748054</v>
      </c>
      <c r="Y178" s="222">
        <v>61.466606525484799</v>
      </c>
      <c r="Z178" s="222">
        <v>60.751781560221183</v>
      </c>
      <c r="AA178" s="222">
        <v>60.036956594957616</v>
      </c>
      <c r="AB178" s="222">
        <v>59.322131629694049</v>
      </c>
      <c r="AC178" s="222">
        <v>58.607306664430489</v>
      </c>
      <c r="AD178" s="222">
        <v>57.892481699166922</v>
      </c>
      <c r="AE178" s="222">
        <v>57.177656733903369</v>
      </c>
      <c r="AF178" s="222">
        <v>56.462831768639802</v>
      </c>
      <c r="AG178" s="222">
        <v>55.748006803376235</v>
      </c>
      <c r="AH178" s="222">
        <v>55.033181838112675</v>
      </c>
      <c r="AI178" s="222">
        <v>54.318356872849115</v>
      </c>
      <c r="AJ178" s="222">
        <v>53.603531907585491</v>
      </c>
      <c r="AK178" s="222">
        <v>52.888706942321924</v>
      </c>
      <c r="AL178" s="222">
        <v>52.173881977058358</v>
      </c>
      <c r="AM178" s="222">
        <v>51.459057011794805</v>
      </c>
      <c r="AN178" s="222">
        <v>50.744232046531238</v>
      </c>
      <c r="AO178" s="222">
        <v>50.029407081267678</v>
      </c>
      <c r="AP178" s="222">
        <v>49.314582116004111</v>
      </c>
    </row>
    <row r="179" spans="7:42" ht="14.25" customHeight="1" x14ac:dyDescent="0.6">
      <c r="G179" s="145"/>
      <c r="H179" s="391"/>
      <c r="J179" s="352"/>
      <c r="K179" s="142" t="s">
        <v>916</v>
      </c>
      <c r="L179" s="192" t="s">
        <v>962</v>
      </c>
      <c r="M179" s="224">
        <v>79.116965003244744</v>
      </c>
      <c r="N179" s="224">
        <v>89.404685788821538</v>
      </c>
      <c r="O179" s="224">
        <v>84.006389570698914</v>
      </c>
      <c r="P179" s="224">
        <v>74.995685094784619</v>
      </c>
      <c r="Q179" s="224">
        <v>73.621925125298105</v>
      </c>
      <c r="R179" s="224">
        <v>72.248165155811606</v>
      </c>
      <c r="S179" s="224">
        <v>70.874405186325092</v>
      </c>
      <c r="T179" s="224">
        <v>69.500645216838592</v>
      </c>
      <c r="U179" s="224">
        <v>68.126885247352078</v>
      </c>
      <c r="V179" s="224">
        <v>66.753125277865593</v>
      </c>
      <c r="W179" s="224">
        <v>66.095845358182217</v>
      </c>
      <c r="X179" s="224">
        <v>65.43856543849823</v>
      </c>
      <c r="Y179" s="224">
        <v>64.781285518814869</v>
      </c>
      <c r="Z179" s="224">
        <v>64.124005599130882</v>
      </c>
      <c r="AA179" s="224">
        <v>63.46672567944691</v>
      </c>
      <c r="AB179" s="224">
        <v>62.809445759763541</v>
      </c>
      <c r="AC179" s="224">
        <v>62.152165840079554</v>
      </c>
      <c r="AD179" s="224">
        <v>61.494885920396314</v>
      </c>
      <c r="AE179" s="224">
        <v>60.83760600071264</v>
      </c>
      <c r="AF179" s="224">
        <v>60.180326081028902</v>
      </c>
      <c r="AG179" s="224">
        <v>59.523046161345171</v>
      </c>
      <c r="AH179" s="224">
        <v>58.865766241661433</v>
      </c>
      <c r="AI179" s="224">
        <v>58.208486321977759</v>
      </c>
      <c r="AJ179" s="224">
        <v>57.551206402294028</v>
      </c>
      <c r="AK179" s="224">
        <v>56.89392648261029</v>
      </c>
      <c r="AL179" s="224">
        <v>56.236646562926616</v>
      </c>
      <c r="AM179" s="224">
        <v>55.579366643242885</v>
      </c>
      <c r="AN179" s="224">
        <v>54.922086723559147</v>
      </c>
      <c r="AO179" s="224">
        <v>54.264806803875409</v>
      </c>
      <c r="AP179" s="224">
        <v>53.607526884191735</v>
      </c>
    </row>
    <row r="180" spans="7:42" ht="14.25" customHeight="1" thickBot="1" x14ac:dyDescent="0.75">
      <c r="G180" s="145"/>
      <c r="H180" s="391"/>
      <c r="J180" s="352"/>
      <c r="K180" s="203" t="s">
        <v>916</v>
      </c>
      <c r="L180" s="203" t="s">
        <v>963</v>
      </c>
      <c r="M180" s="221">
        <v>79.116965003244744</v>
      </c>
      <c r="N180" s="221">
        <v>90.324073971536365</v>
      </c>
      <c r="O180" s="221">
        <v>85.765219137630453</v>
      </c>
      <c r="P180" s="221">
        <v>77.394089049692269</v>
      </c>
      <c r="Q180" s="221">
        <v>76.81979706517501</v>
      </c>
      <c r="R180" s="221">
        <v>76.245505080657722</v>
      </c>
      <c r="S180" s="221">
        <v>75.671213096140434</v>
      </c>
      <c r="T180" s="221">
        <v>75.096921111622535</v>
      </c>
      <c r="U180" s="221">
        <v>74.522629127105262</v>
      </c>
      <c r="V180" s="221">
        <v>73.948337142587974</v>
      </c>
      <c r="W180" s="221">
        <v>73.449712139988023</v>
      </c>
      <c r="X180" s="221">
        <v>72.951087137388058</v>
      </c>
      <c r="Y180" s="221">
        <v>72.452462134788107</v>
      </c>
      <c r="Z180" s="221">
        <v>71.953837132188767</v>
      </c>
      <c r="AA180" s="221">
        <v>71.455212129588816</v>
      </c>
      <c r="AB180" s="221">
        <v>70.95658712698885</v>
      </c>
      <c r="AC180" s="221">
        <v>70.457962124388899</v>
      </c>
      <c r="AD180" s="221">
        <v>69.959337121788948</v>
      </c>
      <c r="AE180" s="221">
        <v>69.460712119188997</v>
      </c>
      <c r="AF180" s="221">
        <v>68.962087116589032</v>
      </c>
      <c r="AG180" s="221">
        <v>68.463462113989081</v>
      </c>
      <c r="AH180" s="221">
        <v>67.964837111389116</v>
      </c>
      <c r="AI180" s="221">
        <v>67.466212108789165</v>
      </c>
      <c r="AJ180" s="221">
        <v>66.967587106189214</v>
      </c>
      <c r="AK180" s="221">
        <v>66.468962103589874</v>
      </c>
      <c r="AL180" s="221">
        <v>65.970337100989923</v>
      </c>
      <c r="AM180" s="221">
        <v>65.471712098389958</v>
      </c>
      <c r="AN180" s="221">
        <v>64.973087095790007</v>
      </c>
      <c r="AO180" s="221">
        <v>64.474462093190056</v>
      </c>
      <c r="AP180" s="221">
        <v>63.975837090590105</v>
      </c>
    </row>
    <row r="181" spans="7:42" ht="14.25" customHeight="1" thickTop="1" x14ac:dyDescent="0.6">
      <c r="G181" s="145"/>
      <c r="H181" s="391"/>
      <c r="J181" s="352"/>
      <c r="K181" s="201" t="s">
        <v>919</v>
      </c>
      <c r="L181" s="201" t="s">
        <v>961</v>
      </c>
      <c r="M181" s="222">
        <v>79.116965003244744</v>
      </c>
      <c r="N181" s="222">
        <v>89.003202407146063</v>
      </c>
      <c r="O181" s="222">
        <v>83.238334405754301</v>
      </c>
      <c r="P181" s="222">
        <v>73.948337142587974</v>
      </c>
      <c r="Q181" s="222">
        <v>72.225461189036139</v>
      </c>
      <c r="R181" s="222">
        <v>70.502585235483664</v>
      </c>
      <c r="S181" s="222">
        <v>68.779709281931815</v>
      </c>
      <c r="T181" s="222">
        <v>67.056833328379369</v>
      </c>
      <c r="U181" s="222">
        <v>65.33395737482752</v>
      </c>
      <c r="V181" s="222">
        <v>63.611081421275053</v>
      </c>
      <c r="W181" s="222">
        <v>62.896256456011862</v>
      </c>
      <c r="X181" s="222">
        <v>62.181431490748054</v>
      </c>
      <c r="Y181" s="222">
        <v>61.466606525484799</v>
      </c>
      <c r="Z181" s="222">
        <v>60.751781560221183</v>
      </c>
      <c r="AA181" s="222">
        <v>60.036956594957616</v>
      </c>
      <c r="AB181" s="222">
        <v>59.322131629694049</v>
      </c>
      <c r="AC181" s="222">
        <v>58.607306664430489</v>
      </c>
      <c r="AD181" s="222">
        <v>57.892481699166922</v>
      </c>
      <c r="AE181" s="222">
        <v>57.177656733903369</v>
      </c>
      <c r="AF181" s="222">
        <v>56.462831768639802</v>
      </c>
      <c r="AG181" s="222">
        <v>55.748006803376235</v>
      </c>
      <c r="AH181" s="222">
        <v>55.033181838112675</v>
      </c>
      <c r="AI181" s="222">
        <v>54.318356872849115</v>
      </c>
      <c r="AJ181" s="222">
        <v>53.603531907585491</v>
      </c>
      <c r="AK181" s="222">
        <v>52.888706942321924</v>
      </c>
      <c r="AL181" s="222">
        <v>52.173881977058358</v>
      </c>
      <c r="AM181" s="222">
        <v>51.459057011794805</v>
      </c>
      <c r="AN181" s="222">
        <v>50.744232046531238</v>
      </c>
      <c r="AO181" s="222">
        <v>50.029407081267678</v>
      </c>
      <c r="AP181" s="222">
        <v>49.314582116004111</v>
      </c>
    </row>
    <row r="182" spans="7:42" ht="14.25" customHeight="1" x14ac:dyDescent="0.6">
      <c r="G182" s="145"/>
      <c r="H182" s="391"/>
      <c r="J182" s="352"/>
      <c r="K182" s="142" t="s">
        <v>919</v>
      </c>
      <c r="L182" s="192" t="s">
        <v>962</v>
      </c>
      <c r="M182" s="220">
        <v>79.116965003244744</v>
      </c>
      <c r="N182" s="220">
        <v>89.404685788821538</v>
      </c>
      <c r="O182" s="220">
        <v>84.006389570698914</v>
      </c>
      <c r="P182" s="220">
        <v>74.995685094784619</v>
      </c>
      <c r="Q182" s="220">
        <v>73.621925125298105</v>
      </c>
      <c r="R182" s="220">
        <v>72.248165155811606</v>
      </c>
      <c r="S182" s="220">
        <v>70.874405186325092</v>
      </c>
      <c r="T182" s="220">
        <v>69.500645216838592</v>
      </c>
      <c r="U182" s="220">
        <v>68.126885247352078</v>
      </c>
      <c r="V182" s="220">
        <v>66.753125277865593</v>
      </c>
      <c r="W182" s="220">
        <v>66.095845358182217</v>
      </c>
      <c r="X182" s="220">
        <v>65.43856543849823</v>
      </c>
      <c r="Y182" s="220">
        <v>64.781285518814869</v>
      </c>
      <c r="Z182" s="220">
        <v>64.124005599130882</v>
      </c>
      <c r="AA182" s="220">
        <v>63.46672567944691</v>
      </c>
      <c r="AB182" s="220">
        <v>62.809445759763541</v>
      </c>
      <c r="AC182" s="220">
        <v>62.152165840079554</v>
      </c>
      <c r="AD182" s="220">
        <v>61.494885920396314</v>
      </c>
      <c r="AE182" s="220">
        <v>60.83760600071264</v>
      </c>
      <c r="AF182" s="220">
        <v>60.180326081028902</v>
      </c>
      <c r="AG182" s="220">
        <v>59.523046161345171</v>
      </c>
      <c r="AH182" s="220">
        <v>58.865766241661433</v>
      </c>
      <c r="AI182" s="220">
        <v>58.208486321977759</v>
      </c>
      <c r="AJ182" s="220">
        <v>57.551206402294028</v>
      </c>
      <c r="AK182" s="220">
        <v>56.89392648261029</v>
      </c>
      <c r="AL182" s="220">
        <v>56.236646562926616</v>
      </c>
      <c r="AM182" s="220">
        <v>55.579366643242885</v>
      </c>
      <c r="AN182" s="220">
        <v>54.922086723559147</v>
      </c>
      <c r="AO182" s="220">
        <v>54.264806803875409</v>
      </c>
      <c r="AP182" s="220">
        <v>53.607526884191735</v>
      </c>
    </row>
    <row r="183" spans="7:42" ht="14.25" customHeight="1" thickBot="1" x14ac:dyDescent="0.75">
      <c r="G183" s="145"/>
      <c r="H183" s="391"/>
      <c r="J183" s="352"/>
      <c r="K183" s="203" t="s">
        <v>919</v>
      </c>
      <c r="L183" s="203" t="s">
        <v>963</v>
      </c>
      <c r="M183" s="221">
        <v>79.116965003244744</v>
      </c>
      <c r="N183" s="221">
        <v>90.324073971536365</v>
      </c>
      <c r="O183" s="221">
        <v>85.765219137630453</v>
      </c>
      <c r="P183" s="221">
        <v>77.394089049692269</v>
      </c>
      <c r="Q183" s="221">
        <v>76.81979706517501</v>
      </c>
      <c r="R183" s="221">
        <v>76.245505080657722</v>
      </c>
      <c r="S183" s="221">
        <v>75.671213096140434</v>
      </c>
      <c r="T183" s="221">
        <v>75.096921111622535</v>
      </c>
      <c r="U183" s="221">
        <v>74.522629127105262</v>
      </c>
      <c r="V183" s="221">
        <v>73.948337142587974</v>
      </c>
      <c r="W183" s="221">
        <v>73.449712139988023</v>
      </c>
      <c r="X183" s="221">
        <v>72.951087137388058</v>
      </c>
      <c r="Y183" s="221">
        <v>72.452462134788107</v>
      </c>
      <c r="Z183" s="221">
        <v>71.953837132188767</v>
      </c>
      <c r="AA183" s="221">
        <v>71.455212129588816</v>
      </c>
      <c r="AB183" s="221">
        <v>70.95658712698885</v>
      </c>
      <c r="AC183" s="221">
        <v>70.457962124388899</v>
      </c>
      <c r="AD183" s="221">
        <v>69.959337121788948</v>
      </c>
      <c r="AE183" s="221">
        <v>69.460712119188997</v>
      </c>
      <c r="AF183" s="221">
        <v>68.962087116589032</v>
      </c>
      <c r="AG183" s="221">
        <v>68.463462113989081</v>
      </c>
      <c r="AH183" s="221">
        <v>67.964837111389116</v>
      </c>
      <c r="AI183" s="221">
        <v>67.466212108789165</v>
      </c>
      <c r="AJ183" s="221">
        <v>66.967587106189214</v>
      </c>
      <c r="AK183" s="221">
        <v>66.468962103589874</v>
      </c>
      <c r="AL183" s="221">
        <v>65.970337100989923</v>
      </c>
      <c r="AM183" s="221">
        <v>65.471712098389958</v>
      </c>
      <c r="AN183" s="221">
        <v>64.973087095790007</v>
      </c>
      <c r="AO183" s="221">
        <v>64.474462093190056</v>
      </c>
      <c r="AP183" s="221">
        <v>63.975837090590105</v>
      </c>
    </row>
    <row r="184" spans="7:42" ht="14.25" customHeight="1" thickTop="1" x14ac:dyDescent="0.6">
      <c r="G184" s="145"/>
      <c r="H184" s="391"/>
      <c r="J184" s="352"/>
      <c r="K184" s="201" t="s">
        <v>922</v>
      </c>
      <c r="L184" s="201" t="s">
        <v>961</v>
      </c>
      <c r="M184" s="222">
        <v>79.116965003244744</v>
      </c>
      <c r="N184" s="222">
        <v>89.003202407146063</v>
      </c>
      <c r="O184" s="222">
        <v>83.238334405754301</v>
      </c>
      <c r="P184" s="222">
        <v>73.948337142587974</v>
      </c>
      <c r="Q184" s="222">
        <v>72.225461189036139</v>
      </c>
      <c r="R184" s="222">
        <v>70.502585235483664</v>
      </c>
      <c r="S184" s="222">
        <v>68.779709281931815</v>
      </c>
      <c r="T184" s="222">
        <v>67.056833328379369</v>
      </c>
      <c r="U184" s="222">
        <v>65.33395737482752</v>
      </c>
      <c r="V184" s="222">
        <v>63.611081421275053</v>
      </c>
      <c r="W184" s="222">
        <v>62.896256456011862</v>
      </c>
      <c r="X184" s="222">
        <v>62.181431490748054</v>
      </c>
      <c r="Y184" s="222">
        <v>61.466606525484799</v>
      </c>
      <c r="Z184" s="222">
        <v>60.751781560221183</v>
      </c>
      <c r="AA184" s="222">
        <v>60.036956594957616</v>
      </c>
      <c r="AB184" s="222">
        <v>59.322131629694049</v>
      </c>
      <c r="AC184" s="222">
        <v>58.607306664430489</v>
      </c>
      <c r="AD184" s="222">
        <v>57.892481699166922</v>
      </c>
      <c r="AE184" s="222">
        <v>57.177656733903369</v>
      </c>
      <c r="AF184" s="222">
        <v>56.462831768639802</v>
      </c>
      <c r="AG184" s="222">
        <v>55.748006803376235</v>
      </c>
      <c r="AH184" s="222">
        <v>55.033181838112675</v>
      </c>
      <c r="AI184" s="222">
        <v>54.318356872849115</v>
      </c>
      <c r="AJ184" s="222">
        <v>53.603531907585491</v>
      </c>
      <c r="AK184" s="222">
        <v>52.888706942321924</v>
      </c>
      <c r="AL184" s="222">
        <v>52.173881977058358</v>
      </c>
      <c r="AM184" s="222">
        <v>51.459057011794805</v>
      </c>
      <c r="AN184" s="222">
        <v>50.744232046531238</v>
      </c>
      <c r="AO184" s="222">
        <v>50.029407081267678</v>
      </c>
      <c r="AP184" s="222">
        <v>49.314582116004111</v>
      </c>
    </row>
    <row r="185" spans="7:42" ht="14.25" customHeight="1" x14ac:dyDescent="0.6">
      <c r="G185" s="145"/>
      <c r="H185" s="391"/>
      <c r="J185" s="352"/>
      <c r="K185" s="142" t="s">
        <v>922</v>
      </c>
      <c r="L185" s="192" t="s">
        <v>962</v>
      </c>
      <c r="M185" s="220">
        <v>79.116965003244744</v>
      </c>
      <c r="N185" s="220">
        <v>89.404685788821538</v>
      </c>
      <c r="O185" s="220">
        <v>84.006389570698914</v>
      </c>
      <c r="P185" s="220">
        <v>74.995685094784619</v>
      </c>
      <c r="Q185" s="220">
        <v>73.621925125298105</v>
      </c>
      <c r="R185" s="220">
        <v>72.248165155811606</v>
      </c>
      <c r="S185" s="220">
        <v>70.874405186325092</v>
      </c>
      <c r="T185" s="220">
        <v>69.500645216838592</v>
      </c>
      <c r="U185" s="220">
        <v>68.126885247352078</v>
      </c>
      <c r="V185" s="220">
        <v>66.753125277865593</v>
      </c>
      <c r="W185" s="220">
        <v>66.095845358182217</v>
      </c>
      <c r="X185" s="220">
        <v>65.43856543849823</v>
      </c>
      <c r="Y185" s="220">
        <v>64.781285518814869</v>
      </c>
      <c r="Z185" s="220">
        <v>64.124005599130882</v>
      </c>
      <c r="AA185" s="220">
        <v>63.46672567944691</v>
      </c>
      <c r="AB185" s="220">
        <v>62.809445759763541</v>
      </c>
      <c r="AC185" s="220">
        <v>62.152165840079554</v>
      </c>
      <c r="AD185" s="220">
        <v>61.494885920396314</v>
      </c>
      <c r="AE185" s="220">
        <v>60.83760600071264</v>
      </c>
      <c r="AF185" s="220">
        <v>60.180326081028902</v>
      </c>
      <c r="AG185" s="220">
        <v>59.523046161345171</v>
      </c>
      <c r="AH185" s="220">
        <v>58.865766241661433</v>
      </c>
      <c r="AI185" s="220">
        <v>58.208486321977759</v>
      </c>
      <c r="AJ185" s="220">
        <v>57.551206402294028</v>
      </c>
      <c r="AK185" s="220">
        <v>56.89392648261029</v>
      </c>
      <c r="AL185" s="220">
        <v>56.236646562926616</v>
      </c>
      <c r="AM185" s="220">
        <v>55.579366643242885</v>
      </c>
      <c r="AN185" s="220">
        <v>54.922086723559147</v>
      </c>
      <c r="AO185" s="220">
        <v>54.264806803875409</v>
      </c>
      <c r="AP185" s="220">
        <v>53.607526884191735</v>
      </c>
    </row>
    <row r="186" spans="7:42" ht="14.25" customHeight="1" thickBot="1" x14ac:dyDescent="0.75">
      <c r="G186" s="145"/>
      <c r="H186" s="391"/>
      <c r="J186" s="352"/>
      <c r="K186" s="203" t="s">
        <v>922</v>
      </c>
      <c r="L186" s="203" t="s">
        <v>963</v>
      </c>
      <c r="M186" s="221">
        <v>79.116965003244744</v>
      </c>
      <c r="N186" s="221">
        <v>90.324073971536365</v>
      </c>
      <c r="O186" s="221">
        <v>85.765219137630453</v>
      </c>
      <c r="P186" s="221">
        <v>77.394089049692269</v>
      </c>
      <c r="Q186" s="221">
        <v>76.81979706517501</v>
      </c>
      <c r="R186" s="221">
        <v>76.245505080657722</v>
      </c>
      <c r="S186" s="221">
        <v>75.671213096140434</v>
      </c>
      <c r="T186" s="221">
        <v>75.096921111622535</v>
      </c>
      <c r="U186" s="221">
        <v>74.522629127105262</v>
      </c>
      <c r="V186" s="221">
        <v>73.948337142587974</v>
      </c>
      <c r="W186" s="221">
        <v>73.449712139988023</v>
      </c>
      <c r="X186" s="221">
        <v>72.951087137388058</v>
      </c>
      <c r="Y186" s="221">
        <v>72.452462134788107</v>
      </c>
      <c r="Z186" s="221">
        <v>71.953837132188767</v>
      </c>
      <c r="AA186" s="221">
        <v>71.455212129588816</v>
      </c>
      <c r="AB186" s="221">
        <v>70.95658712698885</v>
      </c>
      <c r="AC186" s="221">
        <v>70.457962124388899</v>
      </c>
      <c r="AD186" s="221">
        <v>69.959337121788948</v>
      </c>
      <c r="AE186" s="221">
        <v>69.460712119188997</v>
      </c>
      <c r="AF186" s="221">
        <v>68.962087116589032</v>
      </c>
      <c r="AG186" s="221">
        <v>68.463462113989081</v>
      </c>
      <c r="AH186" s="221">
        <v>67.964837111389116</v>
      </c>
      <c r="AI186" s="221">
        <v>67.466212108789165</v>
      </c>
      <c r="AJ186" s="221">
        <v>66.967587106189214</v>
      </c>
      <c r="AK186" s="221">
        <v>66.468962103589874</v>
      </c>
      <c r="AL186" s="221">
        <v>65.970337100989923</v>
      </c>
      <c r="AM186" s="221">
        <v>65.471712098389958</v>
      </c>
      <c r="AN186" s="221">
        <v>64.973087095790007</v>
      </c>
      <c r="AO186" s="221">
        <v>64.474462093190056</v>
      </c>
      <c r="AP186" s="221">
        <v>63.975837090590105</v>
      </c>
    </row>
    <row r="187" spans="7:42" ht="14.25" customHeight="1" thickTop="1" x14ac:dyDescent="0.6">
      <c r="G187" s="145"/>
      <c r="H187" s="391"/>
      <c r="J187" s="352"/>
      <c r="K187" s="201" t="s">
        <v>925</v>
      </c>
      <c r="L187" s="201" t="s">
        <v>961</v>
      </c>
      <c r="M187" s="222">
        <v>79.116965003244744</v>
      </c>
      <c r="N187" s="222">
        <v>89.003202407146063</v>
      </c>
      <c r="O187" s="222">
        <v>83.238334405754301</v>
      </c>
      <c r="P187" s="222">
        <v>73.948337142587974</v>
      </c>
      <c r="Q187" s="222">
        <v>72.225461189036139</v>
      </c>
      <c r="R187" s="222">
        <v>70.502585235483664</v>
      </c>
      <c r="S187" s="222">
        <v>68.779709281931815</v>
      </c>
      <c r="T187" s="222">
        <v>67.056833328379369</v>
      </c>
      <c r="U187" s="222">
        <v>65.33395737482752</v>
      </c>
      <c r="V187" s="222">
        <v>63.611081421275053</v>
      </c>
      <c r="W187" s="222">
        <v>62.896256456011862</v>
      </c>
      <c r="X187" s="222">
        <v>62.181431490748054</v>
      </c>
      <c r="Y187" s="222">
        <v>61.466606525484799</v>
      </c>
      <c r="Z187" s="222">
        <v>60.751781560221183</v>
      </c>
      <c r="AA187" s="222">
        <v>60.036956594957616</v>
      </c>
      <c r="AB187" s="222">
        <v>59.322131629694049</v>
      </c>
      <c r="AC187" s="222">
        <v>58.607306664430489</v>
      </c>
      <c r="AD187" s="222">
        <v>57.892481699166922</v>
      </c>
      <c r="AE187" s="222">
        <v>57.177656733903369</v>
      </c>
      <c r="AF187" s="222">
        <v>56.462831768639802</v>
      </c>
      <c r="AG187" s="222">
        <v>55.748006803376235</v>
      </c>
      <c r="AH187" s="222">
        <v>55.033181838112675</v>
      </c>
      <c r="AI187" s="222">
        <v>54.318356872849115</v>
      </c>
      <c r="AJ187" s="222">
        <v>53.603531907585491</v>
      </c>
      <c r="AK187" s="222">
        <v>52.888706942321924</v>
      </c>
      <c r="AL187" s="222">
        <v>52.173881977058358</v>
      </c>
      <c r="AM187" s="222">
        <v>51.459057011794805</v>
      </c>
      <c r="AN187" s="222">
        <v>50.744232046531238</v>
      </c>
      <c r="AO187" s="222">
        <v>50.029407081267678</v>
      </c>
      <c r="AP187" s="222">
        <v>49.314582116004111</v>
      </c>
    </row>
    <row r="188" spans="7:42" ht="14.25" customHeight="1" x14ac:dyDescent="0.6">
      <c r="G188" s="145"/>
      <c r="H188" s="391"/>
      <c r="J188" s="352"/>
      <c r="K188" s="142" t="s">
        <v>925</v>
      </c>
      <c r="L188" s="192" t="s">
        <v>962</v>
      </c>
      <c r="M188" s="220">
        <v>79.116965003244744</v>
      </c>
      <c r="N188" s="220">
        <v>89.404685788821538</v>
      </c>
      <c r="O188" s="220">
        <v>84.006389570698914</v>
      </c>
      <c r="P188" s="220">
        <v>74.995685094784619</v>
      </c>
      <c r="Q188" s="220">
        <v>73.621925125298105</v>
      </c>
      <c r="R188" s="220">
        <v>72.248165155811606</v>
      </c>
      <c r="S188" s="220">
        <v>70.874405186325092</v>
      </c>
      <c r="T188" s="220">
        <v>69.500645216838592</v>
      </c>
      <c r="U188" s="220">
        <v>68.126885247352078</v>
      </c>
      <c r="V188" s="220">
        <v>66.753125277865593</v>
      </c>
      <c r="W188" s="220">
        <v>66.095845358182217</v>
      </c>
      <c r="X188" s="220">
        <v>65.43856543849823</v>
      </c>
      <c r="Y188" s="220">
        <v>64.781285518814869</v>
      </c>
      <c r="Z188" s="220">
        <v>64.124005599130882</v>
      </c>
      <c r="AA188" s="220">
        <v>63.46672567944691</v>
      </c>
      <c r="AB188" s="220">
        <v>62.809445759763541</v>
      </c>
      <c r="AC188" s="220">
        <v>62.152165840079554</v>
      </c>
      <c r="AD188" s="220">
        <v>61.494885920396314</v>
      </c>
      <c r="AE188" s="220">
        <v>60.83760600071264</v>
      </c>
      <c r="AF188" s="220">
        <v>60.180326081028902</v>
      </c>
      <c r="AG188" s="220">
        <v>59.523046161345171</v>
      </c>
      <c r="AH188" s="220">
        <v>58.865766241661433</v>
      </c>
      <c r="AI188" s="220">
        <v>58.208486321977759</v>
      </c>
      <c r="AJ188" s="220">
        <v>57.551206402294028</v>
      </c>
      <c r="AK188" s="220">
        <v>56.89392648261029</v>
      </c>
      <c r="AL188" s="220">
        <v>56.236646562926616</v>
      </c>
      <c r="AM188" s="220">
        <v>55.579366643242885</v>
      </c>
      <c r="AN188" s="220">
        <v>54.922086723559147</v>
      </c>
      <c r="AO188" s="220">
        <v>54.264806803875409</v>
      </c>
      <c r="AP188" s="220">
        <v>53.607526884191735</v>
      </c>
    </row>
    <row r="189" spans="7:42" ht="14.25" customHeight="1" thickBot="1" x14ac:dyDescent="0.75">
      <c r="G189" s="145"/>
      <c r="H189" s="391"/>
      <c r="J189" s="352"/>
      <c r="K189" s="203" t="s">
        <v>925</v>
      </c>
      <c r="L189" s="203" t="s">
        <v>963</v>
      </c>
      <c r="M189" s="221">
        <v>79.116965003244744</v>
      </c>
      <c r="N189" s="221">
        <v>90.324073971536365</v>
      </c>
      <c r="O189" s="221">
        <v>85.765219137630453</v>
      </c>
      <c r="P189" s="221">
        <v>77.394089049692269</v>
      </c>
      <c r="Q189" s="221">
        <v>76.81979706517501</v>
      </c>
      <c r="R189" s="221">
        <v>76.245505080657722</v>
      </c>
      <c r="S189" s="221">
        <v>75.671213096140434</v>
      </c>
      <c r="T189" s="221">
        <v>75.096921111622535</v>
      </c>
      <c r="U189" s="221">
        <v>74.522629127105262</v>
      </c>
      <c r="V189" s="221">
        <v>73.948337142587974</v>
      </c>
      <c r="W189" s="221">
        <v>73.449712139988023</v>
      </c>
      <c r="X189" s="221">
        <v>72.951087137388058</v>
      </c>
      <c r="Y189" s="221">
        <v>72.452462134788107</v>
      </c>
      <c r="Z189" s="221">
        <v>71.953837132188767</v>
      </c>
      <c r="AA189" s="221">
        <v>71.455212129588816</v>
      </c>
      <c r="AB189" s="221">
        <v>70.95658712698885</v>
      </c>
      <c r="AC189" s="221">
        <v>70.457962124388899</v>
      </c>
      <c r="AD189" s="221">
        <v>69.959337121788948</v>
      </c>
      <c r="AE189" s="221">
        <v>69.460712119188997</v>
      </c>
      <c r="AF189" s="221">
        <v>68.962087116589032</v>
      </c>
      <c r="AG189" s="221">
        <v>68.463462113989081</v>
      </c>
      <c r="AH189" s="221">
        <v>67.964837111389116</v>
      </c>
      <c r="AI189" s="221">
        <v>67.466212108789165</v>
      </c>
      <c r="AJ189" s="221">
        <v>66.967587106189214</v>
      </c>
      <c r="AK189" s="221">
        <v>66.468962103589874</v>
      </c>
      <c r="AL189" s="221">
        <v>65.970337100989923</v>
      </c>
      <c r="AM189" s="221">
        <v>65.471712098389958</v>
      </c>
      <c r="AN189" s="221">
        <v>64.973087095790007</v>
      </c>
      <c r="AO189" s="221">
        <v>64.474462093190056</v>
      </c>
      <c r="AP189" s="221">
        <v>63.975837090590105</v>
      </c>
    </row>
    <row r="190" spans="7:42" ht="14.25" customHeight="1" thickTop="1" x14ac:dyDescent="0.6">
      <c r="G190" s="145"/>
      <c r="H190" s="391"/>
      <c r="J190" s="352"/>
      <c r="K190" s="201" t="s">
        <v>928</v>
      </c>
      <c r="L190" s="201" t="s">
        <v>961</v>
      </c>
      <c r="M190" s="222">
        <v>79.116965003244744</v>
      </c>
      <c r="N190" s="222">
        <v>89.003202407146063</v>
      </c>
      <c r="O190" s="222">
        <v>83.238334405754301</v>
      </c>
      <c r="P190" s="222">
        <v>73.948337142587974</v>
      </c>
      <c r="Q190" s="222">
        <v>72.225461189036139</v>
      </c>
      <c r="R190" s="222">
        <v>70.502585235483664</v>
      </c>
      <c r="S190" s="222">
        <v>68.779709281931815</v>
      </c>
      <c r="T190" s="222">
        <v>67.056833328379369</v>
      </c>
      <c r="U190" s="222">
        <v>65.33395737482752</v>
      </c>
      <c r="V190" s="222">
        <v>63.611081421275053</v>
      </c>
      <c r="W190" s="222">
        <v>62.896256456011862</v>
      </c>
      <c r="X190" s="222">
        <v>62.181431490748054</v>
      </c>
      <c r="Y190" s="222">
        <v>61.466606525484799</v>
      </c>
      <c r="Z190" s="222">
        <v>60.751781560221183</v>
      </c>
      <c r="AA190" s="222">
        <v>60.036956594957616</v>
      </c>
      <c r="AB190" s="222">
        <v>59.322131629694049</v>
      </c>
      <c r="AC190" s="222">
        <v>58.607306664430489</v>
      </c>
      <c r="AD190" s="222">
        <v>57.892481699166922</v>
      </c>
      <c r="AE190" s="222">
        <v>57.177656733903369</v>
      </c>
      <c r="AF190" s="222">
        <v>56.462831768639802</v>
      </c>
      <c r="AG190" s="222">
        <v>55.748006803376235</v>
      </c>
      <c r="AH190" s="222">
        <v>55.033181838112675</v>
      </c>
      <c r="AI190" s="222">
        <v>54.318356872849115</v>
      </c>
      <c r="AJ190" s="222">
        <v>53.603531907585491</v>
      </c>
      <c r="AK190" s="222">
        <v>52.888706942321924</v>
      </c>
      <c r="AL190" s="222">
        <v>52.173881977058358</v>
      </c>
      <c r="AM190" s="222">
        <v>51.459057011794805</v>
      </c>
      <c r="AN190" s="222">
        <v>50.744232046531238</v>
      </c>
      <c r="AO190" s="222">
        <v>50.029407081267678</v>
      </c>
      <c r="AP190" s="222">
        <v>49.314582116004111</v>
      </c>
    </row>
    <row r="191" spans="7:42" ht="14.25" customHeight="1" x14ac:dyDescent="0.6">
      <c r="G191" s="145"/>
      <c r="H191" s="391"/>
      <c r="J191" s="352"/>
      <c r="K191" s="142" t="s">
        <v>928</v>
      </c>
      <c r="L191" s="192" t="s">
        <v>962</v>
      </c>
      <c r="M191" s="220">
        <v>79.116965003244744</v>
      </c>
      <c r="N191" s="220">
        <v>89.404685788821538</v>
      </c>
      <c r="O191" s="220">
        <v>84.006389570698914</v>
      </c>
      <c r="P191" s="220">
        <v>74.995685094784619</v>
      </c>
      <c r="Q191" s="220">
        <v>73.621925125298105</v>
      </c>
      <c r="R191" s="220">
        <v>72.248165155811606</v>
      </c>
      <c r="S191" s="220">
        <v>70.874405186325092</v>
      </c>
      <c r="T191" s="220">
        <v>69.500645216838592</v>
      </c>
      <c r="U191" s="220">
        <v>68.126885247352078</v>
      </c>
      <c r="V191" s="220">
        <v>66.753125277865593</v>
      </c>
      <c r="W191" s="220">
        <v>66.095845358182217</v>
      </c>
      <c r="X191" s="220">
        <v>65.43856543849823</v>
      </c>
      <c r="Y191" s="220">
        <v>64.781285518814869</v>
      </c>
      <c r="Z191" s="220">
        <v>64.124005599130882</v>
      </c>
      <c r="AA191" s="220">
        <v>63.46672567944691</v>
      </c>
      <c r="AB191" s="220">
        <v>62.809445759763541</v>
      </c>
      <c r="AC191" s="220">
        <v>62.152165840079554</v>
      </c>
      <c r="AD191" s="220">
        <v>61.494885920396314</v>
      </c>
      <c r="AE191" s="220">
        <v>60.83760600071264</v>
      </c>
      <c r="AF191" s="220">
        <v>60.180326081028902</v>
      </c>
      <c r="AG191" s="220">
        <v>59.523046161345171</v>
      </c>
      <c r="AH191" s="220">
        <v>58.865766241661433</v>
      </c>
      <c r="AI191" s="220">
        <v>58.208486321977759</v>
      </c>
      <c r="AJ191" s="220">
        <v>57.551206402294028</v>
      </c>
      <c r="AK191" s="220">
        <v>56.89392648261029</v>
      </c>
      <c r="AL191" s="220">
        <v>56.236646562926616</v>
      </c>
      <c r="AM191" s="220">
        <v>55.579366643242885</v>
      </c>
      <c r="AN191" s="220">
        <v>54.922086723559147</v>
      </c>
      <c r="AO191" s="220">
        <v>54.264806803875409</v>
      </c>
      <c r="AP191" s="220">
        <v>53.607526884191735</v>
      </c>
    </row>
    <row r="192" spans="7:42" ht="14.25" customHeight="1" thickBot="1" x14ac:dyDescent="0.75">
      <c r="G192" s="145"/>
      <c r="H192" s="391"/>
      <c r="J192" s="352"/>
      <c r="K192" s="203" t="s">
        <v>928</v>
      </c>
      <c r="L192" s="203" t="s">
        <v>963</v>
      </c>
      <c r="M192" s="221">
        <v>79.116965003244744</v>
      </c>
      <c r="N192" s="221">
        <v>90.324073971536365</v>
      </c>
      <c r="O192" s="221">
        <v>85.765219137630453</v>
      </c>
      <c r="P192" s="221">
        <v>77.394089049692269</v>
      </c>
      <c r="Q192" s="221">
        <v>76.81979706517501</v>
      </c>
      <c r="R192" s="221">
        <v>76.245505080657722</v>
      </c>
      <c r="S192" s="221">
        <v>75.671213096140434</v>
      </c>
      <c r="T192" s="221">
        <v>75.096921111622535</v>
      </c>
      <c r="U192" s="221">
        <v>74.522629127105262</v>
      </c>
      <c r="V192" s="221">
        <v>73.948337142587974</v>
      </c>
      <c r="W192" s="221">
        <v>73.449712139988023</v>
      </c>
      <c r="X192" s="221">
        <v>72.951087137388058</v>
      </c>
      <c r="Y192" s="221">
        <v>72.452462134788107</v>
      </c>
      <c r="Z192" s="221">
        <v>71.953837132188767</v>
      </c>
      <c r="AA192" s="221">
        <v>71.455212129588816</v>
      </c>
      <c r="AB192" s="221">
        <v>70.95658712698885</v>
      </c>
      <c r="AC192" s="221">
        <v>70.457962124388899</v>
      </c>
      <c r="AD192" s="221">
        <v>69.959337121788948</v>
      </c>
      <c r="AE192" s="221">
        <v>69.460712119188997</v>
      </c>
      <c r="AF192" s="221">
        <v>68.962087116589032</v>
      </c>
      <c r="AG192" s="221">
        <v>68.463462113989081</v>
      </c>
      <c r="AH192" s="221">
        <v>67.964837111389116</v>
      </c>
      <c r="AI192" s="221">
        <v>67.466212108789165</v>
      </c>
      <c r="AJ192" s="221">
        <v>66.967587106189214</v>
      </c>
      <c r="AK192" s="221">
        <v>66.468962103589874</v>
      </c>
      <c r="AL192" s="221">
        <v>65.970337100989923</v>
      </c>
      <c r="AM192" s="221">
        <v>65.471712098389958</v>
      </c>
      <c r="AN192" s="221">
        <v>64.973087095790007</v>
      </c>
      <c r="AO192" s="221">
        <v>64.474462093190056</v>
      </c>
      <c r="AP192" s="221">
        <v>63.975837090590105</v>
      </c>
    </row>
    <row r="193" spans="7:42" ht="14.25" customHeight="1" thickTop="1" x14ac:dyDescent="0.6">
      <c r="G193" s="145"/>
      <c r="H193" s="391"/>
      <c r="J193" s="352"/>
      <c r="K193" s="201" t="s">
        <v>931</v>
      </c>
      <c r="L193" s="201" t="s">
        <v>961</v>
      </c>
      <c r="M193" s="222">
        <v>86.430785685862986</v>
      </c>
      <c r="N193" s="222">
        <v>96.749945559634753</v>
      </c>
      <c r="O193" s="222">
        <v>90.012988120504133</v>
      </c>
      <c r="P193" s="222">
        <v>79.52959095775563</v>
      </c>
      <c r="Q193" s="222">
        <v>77.229192715053159</v>
      </c>
      <c r="R193" s="222">
        <v>74.928794472350702</v>
      </c>
      <c r="S193" s="222">
        <v>72.62839622964826</v>
      </c>
      <c r="T193" s="222">
        <v>70.327997986945803</v>
      </c>
      <c r="U193" s="222">
        <v>68.027599744243346</v>
      </c>
      <c r="V193" s="222">
        <v>65.72720150154089</v>
      </c>
      <c r="W193" s="222">
        <v>64.977462269077094</v>
      </c>
      <c r="X193" s="222">
        <v>64.227723036612673</v>
      </c>
      <c r="Y193" s="222">
        <v>63.477983804148877</v>
      </c>
      <c r="Z193" s="222">
        <v>62.728244571684456</v>
      </c>
      <c r="AA193" s="222">
        <v>61.978505339220042</v>
      </c>
      <c r="AB193" s="222">
        <v>61.228766106756368</v>
      </c>
      <c r="AC193" s="222">
        <v>60.479026874292195</v>
      </c>
      <c r="AD193" s="222">
        <v>59.729287641828023</v>
      </c>
      <c r="AE193" s="222">
        <v>58.979548409363851</v>
      </c>
      <c r="AF193" s="222">
        <v>58.229809176899622</v>
      </c>
      <c r="AG193" s="222">
        <v>57.480069944435506</v>
      </c>
      <c r="AH193" s="222">
        <v>56.730330711971277</v>
      </c>
      <c r="AI193" s="222">
        <v>55.980591479507105</v>
      </c>
      <c r="AJ193" s="222">
        <v>55.230852247042932</v>
      </c>
      <c r="AK193" s="222">
        <v>54.481113014578767</v>
      </c>
      <c r="AL193" s="222">
        <v>53.731373782114595</v>
      </c>
      <c r="AM193" s="222">
        <v>52.981634549650423</v>
      </c>
      <c r="AN193" s="222">
        <v>52.23189531718625</v>
      </c>
      <c r="AO193" s="222">
        <v>51.482156084722085</v>
      </c>
      <c r="AP193" s="222">
        <v>50.732416852257913</v>
      </c>
    </row>
    <row r="194" spans="7:42" ht="14.25" customHeight="1" x14ac:dyDescent="0.6">
      <c r="G194" s="145"/>
      <c r="H194" s="391"/>
      <c r="J194" s="352"/>
      <c r="K194" s="142" t="s">
        <v>931</v>
      </c>
      <c r="L194" s="192" t="s">
        <v>962</v>
      </c>
      <c r="M194" s="220">
        <v>86.430785685862986</v>
      </c>
      <c r="N194" s="220">
        <v>97.28155457160959</v>
      </c>
      <c r="O194" s="220">
        <v>91.029979273848227</v>
      </c>
      <c r="P194" s="220">
        <v>80.91639707595229</v>
      </c>
      <c r="Q194" s="220">
        <v>79.078267539315391</v>
      </c>
      <c r="R194" s="220">
        <v>77.240138002678492</v>
      </c>
      <c r="S194" s="220">
        <v>75.402008466041593</v>
      </c>
      <c r="T194" s="220">
        <v>73.563878929404694</v>
      </c>
      <c r="U194" s="220">
        <v>71.725749392767781</v>
      </c>
      <c r="V194" s="220">
        <v>69.887619856130897</v>
      </c>
      <c r="W194" s="220">
        <v>69.204060895990381</v>
      </c>
      <c r="X194" s="220">
        <v>68.520501935849865</v>
      </c>
      <c r="Y194" s="220">
        <v>67.836942975709334</v>
      </c>
      <c r="Z194" s="220">
        <v>67.153384015568207</v>
      </c>
      <c r="AA194" s="220">
        <v>66.469825055427691</v>
      </c>
      <c r="AB194" s="220">
        <v>65.786266095287161</v>
      </c>
      <c r="AC194" s="220">
        <v>65.102707135146645</v>
      </c>
      <c r="AD194" s="220">
        <v>64.419148175006129</v>
      </c>
      <c r="AE194" s="220">
        <v>63.735589214865612</v>
      </c>
      <c r="AF194" s="220">
        <v>63.052030254725082</v>
      </c>
      <c r="AG194" s="220">
        <v>62.368471294584566</v>
      </c>
      <c r="AH194" s="220">
        <v>61.684912334443432</v>
      </c>
      <c r="AI194" s="220">
        <v>61.001353374303349</v>
      </c>
      <c r="AJ194" s="220">
        <v>60.317794414162762</v>
      </c>
      <c r="AK194" s="220">
        <v>59.634235454022182</v>
      </c>
      <c r="AL194" s="220">
        <v>58.950676493881602</v>
      </c>
      <c r="AM194" s="220">
        <v>58.267117533740965</v>
      </c>
      <c r="AN194" s="220">
        <v>57.583558573600378</v>
      </c>
      <c r="AO194" s="220">
        <v>56.899999613459798</v>
      </c>
      <c r="AP194" s="220">
        <v>56.216440653319218</v>
      </c>
    </row>
    <row r="195" spans="7:42" ht="14.25" customHeight="1" thickBot="1" x14ac:dyDescent="0.75">
      <c r="G195" s="145"/>
      <c r="H195" s="391"/>
      <c r="J195" s="352"/>
      <c r="K195" s="203" t="s">
        <v>931</v>
      </c>
      <c r="L195" s="203" t="s">
        <v>963</v>
      </c>
      <c r="M195" s="221">
        <v>86.430785685862986</v>
      </c>
      <c r="N195" s="221">
        <v>98.553666909026418</v>
      </c>
      <c r="O195" s="221">
        <v>93.463585484557498</v>
      </c>
      <c r="P195" s="221">
        <v>84.234950999646742</v>
      </c>
      <c r="Q195" s="221">
        <v>83.503006104241337</v>
      </c>
      <c r="R195" s="221">
        <v>82.771061208836556</v>
      </c>
      <c r="S195" s="221">
        <v>82.039116313431137</v>
      </c>
      <c r="T195" s="221">
        <v>81.307171418025732</v>
      </c>
      <c r="U195" s="221">
        <v>80.575226522620312</v>
      </c>
      <c r="V195" s="221">
        <v>79.843281627214907</v>
      </c>
      <c r="W195" s="221">
        <v>79.31508009820152</v>
      </c>
      <c r="X195" s="221">
        <v>78.786878569187522</v>
      </c>
      <c r="Y195" s="221">
        <v>78.258677040174135</v>
      </c>
      <c r="Z195" s="221">
        <v>77.730475511160137</v>
      </c>
      <c r="AA195" s="221">
        <v>77.20227398214675</v>
      </c>
      <c r="AB195" s="221">
        <v>76.674072453132737</v>
      </c>
      <c r="AC195" s="221">
        <v>76.145870924119365</v>
      </c>
      <c r="AD195" s="221">
        <v>75.617669395105352</v>
      </c>
      <c r="AE195" s="221">
        <v>75.089467866091979</v>
      </c>
      <c r="AF195" s="221">
        <v>74.561266337077967</v>
      </c>
      <c r="AG195" s="221">
        <v>74.03306480806458</v>
      </c>
      <c r="AH195" s="221">
        <v>73.504863279050582</v>
      </c>
      <c r="AI195" s="221">
        <v>72.976661750037195</v>
      </c>
      <c r="AJ195" s="221">
        <v>72.448460221023808</v>
      </c>
      <c r="AK195" s="221">
        <v>71.92025869200981</v>
      </c>
      <c r="AL195" s="221">
        <v>71.392057162996423</v>
      </c>
      <c r="AM195" s="221">
        <v>70.863855633982425</v>
      </c>
      <c r="AN195" s="221">
        <v>70.335654104969038</v>
      </c>
      <c r="AO195" s="221">
        <v>69.807452575955026</v>
      </c>
      <c r="AP195" s="221">
        <v>69.279251046941653</v>
      </c>
    </row>
    <row r="196" spans="7:42" ht="14.25" customHeight="1" thickTop="1" x14ac:dyDescent="0.6">
      <c r="G196" s="145"/>
      <c r="H196" s="391"/>
      <c r="J196" s="352"/>
      <c r="K196" s="201" t="s">
        <v>935</v>
      </c>
      <c r="L196" s="201" t="s">
        <v>961</v>
      </c>
      <c r="M196" s="222">
        <v>82.193413385615401</v>
      </c>
      <c r="N196" s="222">
        <v>93.150191985405016</v>
      </c>
      <c r="O196" s="222">
        <v>87.787612552250067</v>
      </c>
      <c r="P196" s="222">
        <v>78.613674060260223</v>
      </c>
      <c r="Q196" s="222">
        <v>77.420427618475159</v>
      </c>
      <c r="R196" s="222">
        <v>76.227181176689498</v>
      </c>
      <c r="S196" s="222">
        <v>75.033934734904435</v>
      </c>
      <c r="T196" s="222">
        <v>73.840688293119371</v>
      </c>
      <c r="U196" s="222">
        <v>72.647441851334307</v>
      </c>
      <c r="V196" s="222">
        <v>71.454195409548646</v>
      </c>
      <c r="W196" s="222">
        <v>70.66853895400908</v>
      </c>
      <c r="X196" s="222">
        <v>69.882882498469513</v>
      </c>
      <c r="Y196" s="222">
        <v>69.097226042929947</v>
      </c>
      <c r="Z196" s="222">
        <v>68.311569587390395</v>
      </c>
      <c r="AA196" s="222">
        <v>67.525913131850828</v>
      </c>
      <c r="AB196" s="222">
        <v>66.740256676311262</v>
      </c>
      <c r="AC196" s="222">
        <v>65.954600220771695</v>
      </c>
      <c r="AD196" s="222">
        <v>65.168943765231518</v>
      </c>
      <c r="AE196" s="222">
        <v>64.383287309691951</v>
      </c>
      <c r="AF196" s="222">
        <v>63.597630854152385</v>
      </c>
      <c r="AG196" s="222">
        <v>62.811974398612826</v>
      </c>
      <c r="AH196" s="222">
        <v>62.026317943073259</v>
      </c>
      <c r="AI196" s="222">
        <v>61.240661487533821</v>
      </c>
      <c r="AJ196" s="222">
        <v>60.455005031994197</v>
      </c>
      <c r="AK196" s="222">
        <v>59.66934857645451</v>
      </c>
      <c r="AL196" s="222">
        <v>58.883692120914887</v>
      </c>
      <c r="AM196" s="222">
        <v>58.098035665375257</v>
      </c>
      <c r="AN196" s="222">
        <v>57.312379209835576</v>
      </c>
      <c r="AO196" s="222">
        <v>56.526722754295953</v>
      </c>
      <c r="AP196" s="222">
        <v>55.741066298756266</v>
      </c>
    </row>
    <row r="197" spans="7:42" ht="14.25" customHeight="1" x14ac:dyDescent="0.6">
      <c r="G197" s="145"/>
      <c r="H197" s="391"/>
      <c r="J197" s="352"/>
      <c r="K197" s="142" t="s">
        <v>935</v>
      </c>
      <c r="L197" s="192" t="s">
        <v>962</v>
      </c>
      <c r="M197" s="220">
        <v>82.193413385615401</v>
      </c>
      <c r="N197" s="220">
        <v>93.387622263734571</v>
      </c>
      <c r="O197" s="220">
        <v>88.241826997749214</v>
      </c>
      <c r="P197" s="220">
        <v>79.233057395032176</v>
      </c>
      <c r="Q197" s="220">
        <v>78.24627206483737</v>
      </c>
      <c r="R197" s="220">
        <v>77.259486734643176</v>
      </c>
      <c r="S197" s="220">
        <v>76.272701404448355</v>
      </c>
      <c r="T197" s="220">
        <v>75.285916074254146</v>
      </c>
      <c r="U197" s="220">
        <v>74.299130744059326</v>
      </c>
      <c r="V197" s="220">
        <v>73.31234541386452</v>
      </c>
      <c r="W197" s="220">
        <v>72.618286481766205</v>
      </c>
      <c r="X197" s="220">
        <v>71.924227549667904</v>
      </c>
      <c r="Y197" s="220">
        <v>71.230168617568978</v>
      </c>
      <c r="Z197" s="220">
        <v>70.536109685470677</v>
      </c>
      <c r="AA197" s="220">
        <v>69.842050753372376</v>
      </c>
      <c r="AB197" s="220">
        <v>69.14799182127345</v>
      </c>
      <c r="AC197" s="220">
        <v>68.45393288917515</v>
      </c>
      <c r="AD197" s="220">
        <v>67.759873957076223</v>
      </c>
      <c r="AE197" s="220">
        <v>67.065815024977937</v>
      </c>
      <c r="AF197" s="220">
        <v>66.371756092879622</v>
      </c>
      <c r="AG197" s="220">
        <v>65.67769716078071</v>
      </c>
      <c r="AH197" s="220">
        <v>64.983638228682395</v>
      </c>
      <c r="AI197" s="220">
        <v>64.289579296584094</v>
      </c>
      <c r="AJ197" s="220">
        <v>63.595520364485175</v>
      </c>
      <c r="AK197" s="220">
        <v>62.901461432386867</v>
      </c>
      <c r="AL197" s="220">
        <v>62.207402500287948</v>
      </c>
      <c r="AM197" s="220">
        <v>61.513343568189953</v>
      </c>
      <c r="AN197" s="220">
        <v>60.819284636091403</v>
      </c>
      <c r="AO197" s="220">
        <v>60.125225703992854</v>
      </c>
      <c r="AP197" s="220">
        <v>59.431166771894361</v>
      </c>
    </row>
    <row r="198" spans="7:42" ht="14.25" customHeight="1" thickBot="1" x14ac:dyDescent="0.75">
      <c r="G198" s="145"/>
      <c r="H198" s="391"/>
      <c r="J198" s="352"/>
      <c r="K198" s="203" t="s">
        <v>935</v>
      </c>
      <c r="L198" s="203" t="s">
        <v>963</v>
      </c>
      <c r="M198" s="221">
        <v>82.193413385615401</v>
      </c>
      <c r="N198" s="221">
        <v>94.06501425744068</v>
      </c>
      <c r="O198" s="221">
        <v>89.537707333534527</v>
      </c>
      <c r="P198" s="221">
        <v>81.000166943830337</v>
      </c>
      <c r="Q198" s="221">
        <v>80.602418129902205</v>
      </c>
      <c r="R198" s="221">
        <v>80.204669315973433</v>
      </c>
      <c r="S198" s="221">
        <v>79.806920502045287</v>
      </c>
      <c r="T198" s="221">
        <v>79.409171688117141</v>
      </c>
      <c r="U198" s="221">
        <v>79.011422874188384</v>
      </c>
      <c r="V198" s="221">
        <v>78.613674060260223</v>
      </c>
      <c r="W198" s="221">
        <v>78.068657791351924</v>
      </c>
      <c r="X198" s="221">
        <v>77.523641522443015</v>
      </c>
      <c r="Y198" s="221">
        <v>76.978625253534702</v>
      </c>
      <c r="Z198" s="221">
        <v>76.433608984626403</v>
      </c>
      <c r="AA198" s="221">
        <v>75.888592715718104</v>
      </c>
      <c r="AB198" s="221">
        <v>75.343576446809806</v>
      </c>
      <c r="AC198" s="221">
        <v>74.798560177900882</v>
      </c>
      <c r="AD198" s="221">
        <v>74.253543908992583</v>
      </c>
      <c r="AE198" s="221">
        <v>73.708527640084284</v>
      </c>
      <c r="AF198" s="221">
        <v>73.163511371175986</v>
      </c>
      <c r="AG198" s="221">
        <v>72.618495102267673</v>
      </c>
      <c r="AH198" s="221">
        <v>72.073478833359374</v>
      </c>
      <c r="AI198" s="221">
        <v>71.528462564450464</v>
      </c>
      <c r="AJ198" s="221">
        <v>70.983446295542151</v>
      </c>
      <c r="AK198" s="221">
        <v>70.438430026633853</v>
      </c>
      <c r="AL198" s="221">
        <v>69.893413757725554</v>
      </c>
      <c r="AM198" s="221">
        <v>69.348397488817255</v>
      </c>
      <c r="AN198" s="221">
        <v>68.803381219908346</v>
      </c>
      <c r="AO198" s="221">
        <v>68.258364951000047</v>
      </c>
      <c r="AP198" s="221">
        <v>67.713348682091748</v>
      </c>
    </row>
    <row r="199" spans="7:42" ht="14.25" customHeight="1" thickTop="1" x14ac:dyDescent="0.6">
      <c r="G199" s="145"/>
      <c r="H199" s="391"/>
      <c r="J199" s="352"/>
      <c r="K199" s="201" t="s">
        <v>939</v>
      </c>
      <c r="L199" s="201" t="s">
        <v>961</v>
      </c>
      <c r="M199" s="222">
        <v>113.828590147735</v>
      </c>
      <c r="N199" s="222">
        <v>126.9437365542054</v>
      </c>
      <c r="O199" s="222">
        <v>117.63743815858079</v>
      </c>
      <c r="P199" s="222">
        <v>103.50039332419684</v>
      </c>
      <c r="Q199" s="222">
        <v>100.05766104968434</v>
      </c>
      <c r="R199" s="222">
        <v>96.614928775171833</v>
      </c>
      <c r="S199" s="222">
        <v>93.1721965006587</v>
      </c>
      <c r="T199" s="222">
        <v>89.729464226146177</v>
      </c>
      <c r="U199" s="222">
        <v>86.286731951633669</v>
      </c>
      <c r="V199" s="222">
        <v>82.843999677121175</v>
      </c>
      <c r="W199" s="222">
        <v>81.876718870813662</v>
      </c>
      <c r="X199" s="222">
        <v>80.909438064506773</v>
      </c>
      <c r="Y199" s="222">
        <v>79.942157258199884</v>
      </c>
      <c r="Z199" s="222">
        <v>78.974876451892996</v>
      </c>
      <c r="AA199" s="222">
        <v>78.007595645586107</v>
      </c>
      <c r="AB199" s="222">
        <v>77.040314839279205</v>
      </c>
      <c r="AC199" s="222">
        <v>76.073034032972316</v>
      </c>
      <c r="AD199" s="222">
        <v>75.105753226665428</v>
      </c>
      <c r="AE199" s="222">
        <v>74.138472420358539</v>
      </c>
      <c r="AF199" s="222">
        <v>73.171191614051651</v>
      </c>
      <c r="AG199" s="222">
        <v>72.203910807744762</v>
      </c>
      <c r="AH199" s="222">
        <v>71.236630001437874</v>
      </c>
      <c r="AI199" s="222">
        <v>70.269349195130985</v>
      </c>
      <c r="AJ199" s="222">
        <v>69.302068388824097</v>
      </c>
      <c r="AK199" s="222">
        <v>68.334787582517208</v>
      </c>
      <c r="AL199" s="222">
        <v>67.367506776210305</v>
      </c>
      <c r="AM199" s="222">
        <v>66.400225969903417</v>
      </c>
      <c r="AN199" s="222">
        <v>65.432945163596528</v>
      </c>
      <c r="AO199" s="222">
        <v>64.46566435728964</v>
      </c>
      <c r="AP199" s="222">
        <v>63.498383550982751</v>
      </c>
    </row>
    <row r="200" spans="7:42" ht="14.25" customHeight="1" x14ac:dyDescent="0.6">
      <c r="G200" s="145"/>
      <c r="H200" s="391"/>
      <c r="J200" s="352"/>
      <c r="K200" s="142" t="s">
        <v>939</v>
      </c>
      <c r="L200" s="192" t="s">
        <v>962</v>
      </c>
      <c r="M200" s="220">
        <v>113.828590147735</v>
      </c>
      <c r="N200" s="220">
        <v>127.75064775399575</v>
      </c>
      <c r="O200" s="220">
        <v>119.1810943668751</v>
      </c>
      <c r="P200" s="220">
        <v>105.60537906278003</v>
      </c>
      <c r="Q200" s="220">
        <v>102.86430870112858</v>
      </c>
      <c r="R200" s="220">
        <v>100.12323833947713</v>
      </c>
      <c r="S200" s="220">
        <v>97.382167977825659</v>
      </c>
      <c r="T200" s="220">
        <v>94.641097616174207</v>
      </c>
      <c r="U200" s="220">
        <v>91.900027254522769</v>
      </c>
      <c r="V200" s="220">
        <v>89.158956892871316</v>
      </c>
      <c r="W200" s="220">
        <v>88.302794294727363</v>
      </c>
      <c r="X200" s="220">
        <v>87.446631696582784</v>
      </c>
      <c r="Y200" s="220">
        <v>86.590469098438845</v>
      </c>
      <c r="Z200" s="220">
        <v>85.734306500294878</v>
      </c>
      <c r="AA200" s="220">
        <v>84.878143902150939</v>
      </c>
      <c r="AB200" s="220">
        <v>84.021981304006374</v>
      </c>
      <c r="AC200" s="220">
        <v>83.165818705862407</v>
      </c>
      <c r="AD200" s="220">
        <v>82.309656107718453</v>
      </c>
      <c r="AE200" s="220">
        <v>81.4534935095745</v>
      </c>
      <c r="AF200" s="220">
        <v>80.597330911429935</v>
      </c>
      <c r="AG200" s="220">
        <v>79.741168313285982</v>
      </c>
      <c r="AH200" s="220">
        <v>78.885005715142029</v>
      </c>
      <c r="AI200" s="220">
        <v>78.028843116998075</v>
      </c>
      <c r="AJ200" s="220">
        <v>77.172680518853497</v>
      </c>
      <c r="AK200" s="220">
        <v>76.316517920709543</v>
      </c>
      <c r="AL200" s="220">
        <v>75.46035532256559</v>
      </c>
      <c r="AM200" s="220">
        <v>74.604192724421637</v>
      </c>
      <c r="AN200" s="220">
        <v>73.748030126277072</v>
      </c>
      <c r="AO200" s="220">
        <v>72.891867528133119</v>
      </c>
      <c r="AP200" s="220">
        <v>72.035704929989166</v>
      </c>
    </row>
    <row r="201" spans="7:42" ht="14.25" customHeight="1" x14ac:dyDescent="0.6">
      <c r="G201" s="145"/>
      <c r="H201" s="391"/>
      <c r="J201" s="385"/>
      <c r="K201" s="203" t="s">
        <v>939</v>
      </c>
      <c r="L201" s="203" t="s">
        <v>963</v>
      </c>
      <c r="M201" s="225">
        <v>113.828590147735</v>
      </c>
      <c r="N201" s="225">
        <v>129.63595319287427</v>
      </c>
      <c r="O201" s="225">
        <v>122.78776564125161</v>
      </c>
      <c r="P201" s="225">
        <v>110.52356716420257</v>
      </c>
      <c r="Q201" s="225">
        <v>109.42189283635884</v>
      </c>
      <c r="R201" s="225">
        <v>108.32021850851449</v>
      </c>
      <c r="S201" s="225">
        <v>107.21854418067075</v>
      </c>
      <c r="T201" s="225">
        <v>106.1168698528264</v>
      </c>
      <c r="U201" s="225">
        <v>105.01519552498267</v>
      </c>
      <c r="V201" s="225">
        <v>103.91352119713832</v>
      </c>
      <c r="W201" s="225">
        <v>103.24247317377214</v>
      </c>
      <c r="X201" s="225">
        <v>102.57142515040658</v>
      </c>
      <c r="Y201" s="225">
        <v>101.9003771270404</v>
      </c>
      <c r="Z201" s="225">
        <v>101.22932910367423</v>
      </c>
      <c r="AA201" s="225">
        <v>100.55828108030805</v>
      </c>
      <c r="AB201" s="225">
        <v>99.887233056941881</v>
      </c>
      <c r="AC201" s="225">
        <v>99.216185033576323</v>
      </c>
      <c r="AD201" s="225">
        <v>98.545137010210155</v>
      </c>
      <c r="AE201" s="225">
        <v>97.874088986843972</v>
      </c>
      <c r="AF201" s="225">
        <v>97.203040963477804</v>
      </c>
      <c r="AG201" s="225">
        <v>96.531992940111621</v>
      </c>
      <c r="AH201" s="225">
        <v>95.860944916746064</v>
      </c>
      <c r="AI201" s="225">
        <v>95.189896893379881</v>
      </c>
      <c r="AJ201" s="225">
        <v>94.518848870013713</v>
      </c>
      <c r="AK201" s="225">
        <v>93.84780084664753</v>
      </c>
      <c r="AL201" s="225">
        <v>93.176752823281362</v>
      </c>
      <c r="AM201" s="225">
        <v>92.50570479991579</v>
      </c>
      <c r="AN201" s="225">
        <v>91.834656776549622</v>
      </c>
      <c r="AO201" s="225">
        <v>91.163608753183439</v>
      </c>
      <c r="AP201" s="225">
        <v>90.492560729817271</v>
      </c>
    </row>
    <row r="202" spans="7:42" ht="14.25" customHeight="1" x14ac:dyDescent="0.6">
      <c r="G202" s="145"/>
      <c r="H202" s="391"/>
      <c r="J202" s="208"/>
      <c r="K202" s="142"/>
      <c r="L202" s="142"/>
      <c r="M202" s="226"/>
      <c r="N202" s="226"/>
      <c r="O202" s="226"/>
      <c r="P202" s="226"/>
      <c r="Q202" s="226"/>
      <c r="R202" s="226"/>
      <c r="S202" s="226"/>
      <c r="T202" s="226"/>
      <c r="U202" s="226"/>
      <c r="V202" s="226"/>
      <c r="W202" s="226"/>
      <c r="X202" s="226"/>
      <c r="Y202" s="226"/>
      <c r="Z202" s="226"/>
      <c r="AA202" s="226"/>
      <c r="AB202" s="226"/>
      <c r="AC202" s="226"/>
      <c r="AD202" s="226"/>
      <c r="AE202" s="226"/>
      <c r="AF202" s="226"/>
      <c r="AG202" s="226"/>
      <c r="AH202" s="226"/>
      <c r="AI202" s="226"/>
      <c r="AJ202" s="226"/>
      <c r="AK202" s="226"/>
      <c r="AL202" s="226"/>
      <c r="AM202" s="226"/>
      <c r="AN202" s="226"/>
      <c r="AO202" s="226"/>
      <c r="AP202" s="226"/>
    </row>
    <row r="203" spans="7:42" ht="14.25" customHeight="1" x14ac:dyDescent="0.6">
      <c r="G203" s="145"/>
      <c r="H203" s="391"/>
      <c r="J203" s="208"/>
      <c r="K203" s="142"/>
      <c r="L203" s="142"/>
      <c r="M203" s="129">
        <v>2021</v>
      </c>
      <c r="N203" s="129">
        <v>2022</v>
      </c>
      <c r="O203" s="129">
        <v>2023</v>
      </c>
      <c r="P203" s="129">
        <v>2024</v>
      </c>
      <c r="Q203" s="129">
        <v>2025</v>
      </c>
      <c r="R203" s="129">
        <v>2026</v>
      </c>
      <c r="S203" s="129">
        <v>2027</v>
      </c>
      <c r="T203" s="129">
        <v>2028</v>
      </c>
      <c r="U203" s="129">
        <v>2029</v>
      </c>
      <c r="V203" s="129">
        <v>2030</v>
      </c>
      <c r="W203" s="129">
        <v>2031</v>
      </c>
      <c r="X203" s="129">
        <v>2032</v>
      </c>
      <c r="Y203" s="129">
        <v>2033</v>
      </c>
      <c r="Z203" s="129">
        <v>2034</v>
      </c>
      <c r="AA203" s="129">
        <v>2035</v>
      </c>
      <c r="AB203" s="129">
        <v>2036</v>
      </c>
      <c r="AC203" s="129">
        <v>2037</v>
      </c>
      <c r="AD203" s="129">
        <v>2038</v>
      </c>
      <c r="AE203" s="129">
        <v>2039</v>
      </c>
      <c r="AF203" s="129">
        <v>2040</v>
      </c>
      <c r="AG203" s="129">
        <v>2041</v>
      </c>
      <c r="AH203" s="129">
        <v>2042</v>
      </c>
      <c r="AI203" s="129">
        <v>2043</v>
      </c>
      <c r="AJ203" s="129">
        <v>2044</v>
      </c>
      <c r="AK203" s="129">
        <v>2045</v>
      </c>
      <c r="AL203" s="129">
        <v>2046</v>
      </c>
      <c r="AM203" s="129">
        <v>2047</v>
      </c>
      <c r="AN203" s="129">
        <v>2048</v>
      </c>
      <c r="AO203" s="129">
        <v>2049</v>
      </c>
      <c r="AP203" s="129">
        <v>2050</v>
      </c>
    </row>
    <row r="204" spans="7:42" ht="14.25" customHeight="1" x14ac:dyDescent="0.6">
      <c r="G204" s="145"/>
      <c r="H204" s="391"/>
      <c r="J204" s="351" t="s">
        <v>981</v>
      </c>
      <c r="K204" s="201" t="s">
        <v>906</v>
      </c>
      <c r="L204" s="201" t="s">
        <v>961</v>
      </c>
      <c r="M204" s="227">
        <v>1283.88303499676</v>
      </c>
      <c r="N204" s="227">
        <v>1444.3135126104901</v>
      </c>
      <c r="O204" s="227">
        <v>1350.76320736712</v>
      </c>
      <c r="P204" s="227">
        <v>1200.00831072951</v>
      </c>
      <c r="Q204" s="227">
        <v>1172.0500693071001</v>
      </c>
      <c r="R204" s="227">
        <v>1144.09182788468</v>
      </c>
      <c r="S204" s="227">
        <v>1116.1335864622699</v>
      </c>
      <c r="T204" s="227">
        <v>1088.1753450398501</v>
      </c>
      <c r="U204" s="227">
        <v>1060.21710361744</v>
      </c>
      <c r="V204" s="227">
        <v>1032.2588621950199</v>
      </c>
      <c r="W204" s="227">
        <v>1020.65892726506</v>
      </c>
      <c r="X204" s="227">
        <v>1009.05899233509</v>
      </c>
      <c r="Y204" s="227">
        <v>997.45905740512899</v>
      </c>
      <c r="Z204" s="227">
        <v>985.85912247516205</v>
      </c>
      <c r="AA204" s="227">
        <v>974.25918754519603</v>
      </c>
      <c r="AB204" s="227">
        <v>962.65925261523</v>
      </c>
      <c r="AC204" s="227">
        <v>951.05931768526398</v>
      </c>
      <c r="AD204" s="227">
        <v>939.45938275529795</v>
      </c>
      <c r="AE204" s="227">
        <v>927.85944782533204</v>
      </c>
      <c r="AF204" s="227">
        <v>916.25951289536602</v>
      </c>
      <c r="AG204" s="227">
        <v>904.65957796539999</v>
      </c>
      <c r="AH204" s="227">
        <v>893.05964303543396</v>
      </c>
      <c r="AI204" s="227">
        <v>881.45970810546805</v>
      </c>
      <c r="AJ204" s="227">
        <v>869.859773175501</v>
      </c>
      <c r="AK204" s="227">
        <v>858.25983824553498</v>
      </c>
      <c r="AL204" s="227">
        <v>846.65990331556895</v>
      </c>
      <c r="AM204" s="227">
        <v>835.05996838560304</v>
      </c>
      <c r="AN204" s="227">
        <v>823.46003345563702</v>
      </c>
      <c r="AO204" s="227">
        <v>811.86009852567099</v>
      </c>
      <c r="AP204" s="227">
        <v>800.26016359570497</v>
      </c>
    </row>
    <row r="205" spans="7:42" ht="14.25" customHeight="1" x14ac:dyDescent="0.6">
      <c r="G205" s="145"/>
      <c r="H205" s="391"/>
      <c r="J205" s="352"/>
      <c r="K205" s="142" t="s">
        <v>906</v>
      </c>
      <c r="L205" s="192" t="s">
        <v>962</v>
      </c>
      <c r="M205" s="228">
        <v>1283.88303499676</v>
      </c>
      <c r="N205" s="228">
        <v>1450.82864754451</v>
      </c>
      <c r="O205" s="228">
        <v>1363.2269437626401</v>
      </c>
      <c r="P205" s="228">
        <v>1217.0043149052101</v>
      </c>
      <c r="Q205" s="228">
        <v>1194.71140820803</v>
      </c>
      <c r="R205" s="228">
        <v>1172.4185015108501</v>
      </c>
      <c r="S205" s="228">
        <v>1150.12559481367</v>
      </c>
      <c r="T205" s="228">
        <v>1127.8326881164901</v>
      </c>
      <c r="U205" s="228">
        <v>1105.53978141931</v>
      </c>
      <c r="V205" s="228">
        <v>1083.2468747221301</v>
      </c>
      <c r="W205" s="228">
        <v>1072.58076110047</v>
      </c>
      <c r="X205" s="228">
        <v>1061.9146474787999</v>
      </c>
      <c r="Y205" s="228">
        <v>1051.24853385714</v>
      </c>
      <c r="Z205" s="228">
        <v>1040.58242023547</v>
      </c>
      <c r="AA205" s="228">
        <v>1029.9163066138001</v>
      </c>
      <c r="AB205" s="228">
        <v>1019.25019299214</v>
      </c>
      <c r="AC205" s="228">
        <v>1008.58407937047</v>
      </c>
      <c r="AD205" s="228">
        <v>997.91796574881198</v>
      </c>
      <c r="AE205" s="228">
        <v>987.251852127147</v>
      </c>
      <c r="AF205" s="228">
        <v>976.585738505481</v>
      </c>
      <c r="AG205" s="228">
        <v>965.919624883815</v>
      </c>
      <c r="AH205" s="228">
        <v>955.253511262149</v>
      </c>
      <c r="AI205" s="228">
        <v>944.58739764048403</v>
      </c>
      <c r="AJ205" s="228">
        <v>933.92128401881803</v>
      </c>
      <c r="AK205" s="228">
        <v>923.25517039715203</v>
      </c>
      <c r="AL205" s="228">
        <v>912.58905677548705</v>
      </c>
      <c r="AM205" s="228">
        <v>901.92294315382105</v>
      </c>
      <c r="AN205" s="228">
        <v>891.25682953215505</v>
      </c>
      <c r="AO205" s="228">
        <v>880.59071591048905</v>
      </c>
      <c r="AP205" s="228">
        <v>869.92460228882396</v>
      </c>
    </row>
    <row r="206" spans="7:42" ht="14.25" customHeight="1" thickBot="1" x14ac:dyDescent="0.75">
      <c r="G206" s="145"/>
      <c r="H206" s="391"/>
      <c r="J206" s="352"/>
      <c r="K206" s="203" t="s">
        <v>906</v>
      </c>
      <c r="L206" s="203" t="s">
        <v>963</v>
      </c>
      <c r="M206" s="229">
        <v>1283.88303499676</v>
      </c>
      <c r="N206" s="229">
        <v>1465.7481643676799</v>
      </c>
      <c r="O206" s="229">
        <v>1391.7686281199899</v>
      </c>
      <c r="P206" s="229">
        <v>1255.9247935743399</v>
      </c>
      <c r="Q206" s="229">
        <v>1246.6053797668701</v>
      </c>
      <c r="R206" s="229">
        <v>1237.2859659594001</v>
      </c>
      <c r="S206" s="229">
        <v>1227.96655215193</v>
      </c>
      <c r="T206" s="229">
        <v>1218.64713834445</v>
      </c>
      <c r="U206" s="229">
        <v>1209.32772453698</v>
      </c>
      <c r="V206" s="229">
        <v>1200.00831072951</v>
      </c>
      <c r="W206" s="229">
        <v>1191.9167948120701</v>
      </c>
      <c r="X206" s="229">
        <v>1183.8252788946299</v>
      </c>
      <c r="Y206" s="229">
        <v>1175.7337629771901</v>
      </c>
      <c r="Z206" s="229">
        <v>1167.6422470597599</v>
      </c>
      <c r="AA206" s="229">
        <v>1159.55073114232</v>
      </c>
      <c r="AB206" s="229">
        <v>1151.4592152248799</v>
      </c>
      <c r="AC206" s="229">
        <v>1143.36769930744</v>
      </c>
      <c r="AD206" s="229">
        <v>1135.2761833899999</v>
      </c>
      <c r="AE206" s="229">
        <v>1127.18466747256</v>
      </c>
      <c r="AF206" s="229">
        <v>1119.0931515551199</v>
      </c>
      <c r="AG206" s="229">
        <v>1111.00163563768</v>
      </c>
      <c r="AH206" s="229">
        <v>1102.9101197202399</v>
      </c>
      <c r="AI206" s="229">
        <v>1094.8186038028</v>
      </c>
      <c r="AJ206" s="229">
        <v>1086.7270878853601</v>
      </c>
      <c r="AK206" s="229">
        <v>1078.63557196793</v>
      </c>
      <c r="AL206" s="229">
        <v>1070.5440560504901</v>
      </c>
      <c r="AM206" s="229">
        <v>1062.45254013305</v>
      </c>
      <c r="AN206" s="229">
        <v>1054.3610242156101</v>
      </c>
      <c r="AO206" s="229">
        <v>1046.26950829817</v>
      </c>
      <c r="AP206" s="229">
        <v>1038.1779923807301</v>
      </c>
    </row>
    <row r="207" spans="7:42" ht="14.25" customHeight="1" thickTop="1" x14ac:dyDescent="0.6">
      <c r="G207" s="145"/>
      <c r="H207" s="391"/>
      <c r="J207" s="352"/>
      <c r="K207" s="201" t="s">
        <v>912</v>
      </c>
      <c r="L207" s="201" t="s">
        <v>961</v>
      </c>
      <c r="M207" s="230">
        <v>1283.88303499676</v>
      </c>
      <c r="N207" s="230">
        <v>1444.3135126104901</v>
      </c>
      <c r="O207" s="230">
        <v>1350.76320736712</v>
      </c>
      <c r="P207" s="230">
        <v>1200.00831072951</v>
      </c>
      <c r="Q207" s="230">
        <v>1172.0500693071001</v>
      </c>
      <c r="R207" s="230">
        <v>1144.09182788468</v>
      </c>
      <c r="S207" s="230">
        <v>1116.1335864622699</v>
      </c>
      <c r="T207" s="230">
        <v>1088.1753450398501</v>
      </c>
      <c r="U207" s="230">
        <v>1060.21710361744</v>
      </c>
      <c r="V207" s="230">
        <v>1032.2588621950199</v>
      </c>
      <c r="W207" s="230">
        <v>1020.65892726506</v>
      </c>
      <c r="X207" s="230">
        <v>1009.05899233509</v>
      </c>
      <c r="Y207" s="230">
        <v>997.45905740512899</v>
      </c>
      <c r="Z207" s="230">
        <v>985.85912247516205</v>
      </c>
      <c r="AA207" s="230">
        <v>974.25918754519603</v>
      </c>
      <c r="AB207" s="230">
        <v>962.65925261523</v>
      </c>
      <c r="AC207" s="230">
        <v>951.05931768526398</v>
      </c>
      <c r="AD207" s="230">
        <v>939.45938275529795</v>
      </c>
      <c r="AE207" s="230">
        <v>927.85944782533204</v>
      </c>
      <c r="AF207" s="230">
        <v>916.25951289536602</v>
      </c>
      <c r="AG207" s="230">
        <v>904.65957796539999</v>
      </c>
      <c r="AH207" s="230">
        <v>893.05964303543396</v>
      </c>
      <c r="AI207" s="230">
        <v>881.45970810546805</v>
      </c>
      <c r="AJ207" s="230">
        <v>869.859773175501</v>
      </c>
      <c r="AK207" s="230">
        <v>858.25983824553498</v>
      </c>
      <c r="AL207" s="230">
        <v>846.65990331556895</v>
      </c>
      <c r="AM207" s="230">
        <v>835.05996838560304</v>
      </c>
      <c r="AN207" s="230">
        <v>823.46003345563702</v>
      </c>
      <c r="AO207" s="230">
        <v>811.86009852567099</v>
      </c>
      <c r="AP207" s="230">
        <v>800.26016359570497</v>
      </c>
    </row>
    <row r="208" spans="7:42" ht="14.25" customHeight="1" x14ac:dyDescent="0.6">
      <c r="G208" s="145"/>
      <c r="H208" s="391"/>
      <c r="J208" s="352"/>
      <c r="K208" s="142" t="s">
        <v>912</v>
      </c>
      <c r="L208" s="192" t="s">
        <v>962</v>
      </c>
      <c r="M208" s="228">
        <v>1283.88303499676</v>
      </c>
      <c r="N208" s="228">
        <v>1450.82864754451</v>
      </c>
      <c r="O208" s="228">
        <v>1363.2269437626401</v>
      </c>
      <c r="P208" s="228">
        <v>1217.0043149052101</v>
      </c>
      <c r="Q208" s="228">
        <v>1194.71140820803</v>
      </c>
      <c r="R208" s="228">
        <v>1172.4185015108501</v>
      </c>
      <c r="S208" s="228">
        <v>1150.12559481367</v>
      </c>
      <c r="T208" s="228">
        <v>1127.8326881164901</v>
      </c>
      <c r="U208" s="228">
        <v>1105.53978141931</v>
      </c>
      <c r="V208" s="228">
        <v>1083.2468747221301</v>
      </c>
      <c r="W208" s="228">
        <v>1072.58076110047</v>
      </c>
      <c r="X208" s="228">
        <v>1061.9146474787999</v>
      </c>
      <c r="Y208" s="228">
        <v>1051.24853385714</v>
      </c>
      <c r="Z208" s="228">
        <v>1040.58242023547</v>
      </c>
      <c r="AA208" s="228">
        <v>1029.9163066138001</v>
      </c>
      <c r="AB208" s="228">
        <v>1019.25019299214</v>
      </c>
      <c r="AC208" s="228">
        <v>1008.58407937047</v>
      </c>
      <c r="AD208" s="228">
        <v>997.91796574881198</v>
      </c>
      <c r="AE208" s="228">
        <v>987.251852127147</v>
      </c>
      <c r="AF208" s="228">
        <v>976.585738505481</v>
      </c>
      <c r="AG208" s="228">
        <v>965.919624883815</v>
      </c>
      <c r="AH208" s="228">
        <v>955.253511262149</v>
      </c>
      <c r="AI208" s="228">
        <v>944.58739764048403</v>
      </c>
      <c r="AJ208" s="228">
        <v>933.92128401881803</v>
      </c>
      <c r="AK208" s="228">
        <v>923.25517039715203</v>
      </c>
      <c r="AL208" s="228">
        <v>912.58905677548705</v>
      </c>
      <c r="AM208" s="228">
        <v>901.92294315382105</v>
      </c>
      <c r="AN208" s="228">
        <v>891.25682953215505</v>
      </c>
      <c r="AO208" s="228">
        <v>880.59071591048905</v>
      </c>
      <c r="AP208" s="228">
        <v>869.92460228882396</v>
      </c>
    </row>
    <row r="209" spans="7:42" ht="14.25" customHeight="1" thickBot="1" x14ac:dyDescent="0.75">
      <c r="G209" s="145"/>
      <c r="H209" s="391"/>
      <c r="J209" s="352"/>
      <c r="K209" s="203" t="s">
        <v>912</v>
      </c>
      <c r="L209" s="203" t="s">
        <v>963</v>
      </c>
      <c r="M209" s="229">
        <v>1283.88303499676</v>
      </c>
      <c r="N209" s="229">
        <v>1465.7481643676799</v>
      </c>
      <c r="O209" s="229">
        <v>1391.7686281199899</v>
      </c>
      <c r="P209" s="229">
        <v>1255.9247935743399</v>
      </c>
      <c r="Q209" s="229">
        <v>1246.6053797668701</v>
      </c>
      <c r="R209" s="229">
        <v>1237.2859659594001</v>
      </c>
      <c r="S209" s="229">
        <v>1227.96655215193</v>
      </c>
      <c r="T209" s="229">
        <v>1218.64713834445</v>
      </c>
      <c r="U209" s="229">
        <v>1209.32772453698</v>
      </c>
      <c r="V209" s="229">
        <v>1200.00831072951</v>
      </c>
      <c r="W209" s="229">
        <v>1191.9167948120701</v>
      </c>
      <c r="X209" s="229">
        <v>1183.8252788946299</v>
      </c>
      <c r="Y209" s="229">
        <v>1175.7337629771901</v>
      </c>
      <c r="Z209" s="229">
        <v>1167.6422470597599</v>
      </c>
      <c r="AA209" s="229">
        <v>1159.55073114232</v>
      </c>
      <c r="AB209" s="229">
        <v>1151.4592152248799</v>
      </c>
      <c r="AC209" s="229">
        <v>1143.36769930744</v>
      </c>
      <c r="AD209" s="229">
        <v>1135.2761833899999</v>
      </c>
      <c r="AE209" s="229">
        <v>1127.18466747256</v>
      </c>
      <c r="AF209" s="229">
        <v>1119.0931515551199</v>
      </c>
      <c r="AG209" s="229">
        <v>1111.00163563768</v>
      </c>
      <c r="AH209" s="229">
        <v>1102.9101197202399</v>
      </c>
      <c r="AI209" s="229">
        <v>1094.8186038028</v>
      </c>
      <c r="AJ209" s="229">
        <v>1086.7270878853601</v>
      </c>
      <c r="AK209" s="229">
        <v>1078.63557196793</v>
      </c>
      <c r="AL209" s="229">
        <v>1070.5440560504901</v>
      </c>
      <c r="AM209" s="229">
        <v>1062.45254013305</v>
      </c>
      <c r="AN209" s="229">
        <v>1054.3610242156101</v>
      </c>
      <c r="AO209" s="229">
        <v>1046.26950829817</v>
      </c>
      <c r="AP209" s="229">
        <v>1038.1779923807301</v>
      </c>
    </row>
    <row r="210" spans="7:42" ht="14.25" customHeight="1" thickTop="1" x14ac:dyDescent="0.6">
      <c r="G210" s="145"/>
      <c r="H210" s="391"/>
      <c r="J210" s="352"/>
      <c r="K210" s="201" t="s">
        <v>916</v>
      </c>
      <c r="L210" s="201" t="s">
        <v>961</v>
      </c>
      <c r="M210" s="230">
        <v>1283.88303499676</v>
      </c>
      <c r="N210" s="230">
        <v>1444.3135126104901</v>
      </c>
      <c r="O210" s="230">
        <v>1350.76320736712</v>
      </c>
      <c r="P210" s="230">
        <v>1200.00831072951</v>
      </c>
      <c r="Q210" s="230">
        <v>1172.0500693071001</v>
      </c>
      <c r="R210" s="230">
        <v>1144.09182788468</v>
      </c>
      <c r="S210" s="230">
        <v>1116.1335864622699</v>
      </c>
      <c r="T210" s="230">
        <v>1088.1753450398501</v>
      </c>
      <c r="U210" s="230">
        <v>1060.21710361744</v>
      </c>
      <c r="V210" s="230">
        <v>1032.2588621950199</v>
      </c>
      <c r="W210" s="230">
        <v>1020.65892726506</v>
      </c>
      <c r="X210" s="230">
        <v>1009.05899233509</v>
      </c>
      <c r="Y210" s="230">
        <v>997.45905740512899</v>
      </c>
      <c r="Z210" s="230">
        <v>985.85912247516205</v>
      </c>
      <c r="AA210" s="230">
        <v>974.25918754519603</v>
      </c>
      <c r="AB210" s="230">
        <v>962.65925261523</v>
      </c>
      <c r="AC210" s="230">
        <v>951.05931768526398</v>
      </c>
      <c r="AD210" s="230">
        <v>939.45938275529795</v>
      </c>
      <c r="AE210" s="230">
        <v>927.85944782533204</v>
      </c>
      <c r="AF210" s="230">
        <v>916.25951289536602</v>
      </c>
      <c r="AG210" s="230">
        <v>904.65957796539999</v>
      </c>
      <c r="AH210" s="230">
        <v>893.05964303543396</v>
      </c>
      <c r="AI210" s="230">
        <v>881.45970810546805</v>
      </c>
      <c r="AJ210" s="230">
        <v>869.859773175501</v>
      </c>
      <c r="AK210" s="230">
        <v>858.25983824553498</v>
      </c>
      <c r="AL210" s="230">
        <v>846.65990331556895</v>
      </c>
      <c r="AM210" s="230">
        <v>835.05996838560304</v>
      </c>
      <c r="AN210" s="230">
        <v>823.46003345563702</v>
      </c>
      <c r="AO210" s="230">
        <v>811.86009852567099</v>
      </c>
      <c r="AP210" s="230">
        <v>800.26016359570497</v>
      </c>
    </row>
    <row r="211" spans="7:42" ht="14.25" customHeight="1" x14ac:dyDescent="0.6">
      <c r="G211" s="145"/>
      <c r="H211" s="391"/>
      <c r="J211" s="352"/>
      <c r="K211" s="142" t="s">
        <v>916</v>
      </c>
      <c r="L211" s="192" t="s">
        <v>962</v>
      </c>
      <c r="M211" s="228">
        <v>1283.88303499676</v>
      </c>
      <c r="N211" s="228">
        <v>1450.82864754451</v>
      </c>
      <c r="O211" s="228">
        <v>1363.2269437626401</v>
      </c>
      <c r="P211" s="228">
        <v>1217.0043149052101</v>
      </c>
      <c r="Q211" s="228">
        <v>1194.71140820803</v>
      </c>
      <c r="R211" s="228">
        <v>1172.4185015108501</v>
      </c>
      <c r="S211" s="228">
        <v>1150.12559481367</v>
      </c>
      <c r="T211" s="228">
        <v>1127.8326881164901</v>
      </c>
      <c r="U211" s="228">
        <v>1105.53978141931</v>
      </c>
      <c r="V211" s="228">
        <v>1083.2468747221301</v>
      </c>
      <c r="W211" s="228">
        <v>1072.58076110047</v>
      </c>
      <c r="X211" s="228">
        <v>1061.9146474787999</v>
      </c>
      <c r="Y211" s="228">
        <v>1051.24853385714</v>
      </c>
      <c r="Z211" s="228">
        <v>1040.58242023547</v>
      </c>
      <c r="AA211" s="228">
        <v>1029.9163066138001</v>
      </c>
      <c r="AB211" s="228">
        <v>1019.25019299214</v>
      </c>
      <c r="AC211" s="228">
        <v>1008.58407937047</v>
      </c>
      <c r="AD211" s="228">
        <v>997.91796574881198</v>
      </c>
      <c r="AE211" s="228">
        <v>987.251852127147</v>
      </c>
      <c r="AF211" s="228">
        <v>976.585738505481</v>
      </c>
      <c r="AG211" s="228">
        <v>965.919624883815</v>
      </c>
      <c r="AH211" s="228">
        <v>955.253511262149</v>
      </c>
      <c r="AI211" s="228">
        <v>944.58739764048403</v>
      </c>
      <c r="AJ211" s="228">
        <v>933.92128401881803</v>
      </c>
      <c r="AK211" s="228">
        <v>923.25517039715203</v>
      </c>
      <c r="AL211" s="228">
        <v>912.58905677548705</v>
      </c>
      <c r="AM211" s="228">
        <v>901.92294315382105</v>
      </c>
      <c r="AN211" s="228">
        <v>891.25682953215505</v>
      </c>
      <c r="AO211" s="228">
        <v>880.59071591048905</v>
      </c>
      <c r="AP211" s="228">
        <v>869.92460228882396</v>
      </c>
    </row>
    <row r="212" spans="7:42" ht="14.25" customHeight="1" thickBot="1" x14ac:dyDescent="0.75">
      <c r="G212" s="145"/>
      <c r="H212" s="391"/>
      <c r="J212" s="352"/>
      <c r="K212" s="203" t="s">
        <v>916</v>
      </c>
      <c r="L212" s="203" t="s">
        <v>963</v>
      </c>
      <c r="M212" s="229">
        <v>1283.88303499676</v>
      </c>
      <c r="N212" s="229">
        <v>1465.7481643676799</v>
      </c>
      <c r="O212" s="229">
        <v>1391.7686281199899</v>
      </c>
      <c r="P212" s="229">
        <v>1255.9247935743399</v>
      </c>
      <c r="Q212" s="229">
        <v>1246.6053797668701</v>
      </c>
      <c r="R212" s="229">
        <v>1237.2859659594001</v>
      </c>
      <c r="S212" s="229">
        <v>1227.96655215193</v>
      </c>
      <c r="T212" s="229">
        <v>1218.64713834445</v>
      </c>
      <c r="U212" s="229">
        <v>1209.32772453698</v>
      </c>
      <c r="V212" s="229">
        <v>1200.00831072951</v>
      </c>
      <c r="W212" s="229">
        <v>1191.9167948120701</v>
      </c>
      <c r="X212" s="229">
        <v>1183.8252788946299</v>
      </c>
      <c r="Y212" s="229">
        <v>1175.7337629771901</v>
      </c>
      <c r="Z212" s="229">
        <v>1167.6422470597599</v>
      </c>
      <c r="AA212" s="229">
        <v>1159.55073114232</v>
      </c>
      <c r="AB212" s="229">
        <v>1151.4592152248799</v>
      </c>
      <c r="AC212" s="229">
        <v>1143.36769930744</v>
      </c>
      <c r="AD212" s="229">
        <v>1135.2761833899999</v>
      </c>
      <c r="AE212" s="229">
        <v>1127.18466747256</v>
      </c>
      <c r="AF212" s="229">
        <v>1119.0931515551199</v>
      </c>
      <c r="AG212" s="229">
        <v>1111.00163563768</v>
      </c>
      <c r="AH212" s="229">
        <v>1102.9101197202399</v>
      </c>
      <c r="AI212" s="229">
        <v>1094.8186038028</v>
      </c>
      <c r="AJ212" s="229">
        <v>1086.7270878853601</v>
      </c>
      <c r="AK212" s="229">
        <v>1078.63557196793</v>
      </c>
      <c r="AL212" s="229">
        <v>1070.5440560504901</v>
      </c>
      <c r="AM212" s="229">
        <v>1062.45254013305</v>
      </c>
      <c r="AN212" s="229">
        <v>1054.3610242156101</v>
      </c>
      <c r="AO212" s="229">
        <v>1046.26950829817</v>
      </c>
      <c r="AP212" s="229">
        <v>1038.1779923807301</v>
      </c>
    </row>
    <row r="213" spans="7:42" ht="14.25" customHeight="1" thickTop="1" x14ac:dyDescent="0.6">
      <c r="G213" s="145"/>
      <c r="H213" s="391"/>
      <c r="J213" s="352"/>
      <c r="K213" s="201" t="s">
        <v>919</v>
      </c>
      <c r="L213" s="201" t="s">
        <v>961</v>
      </c>
      <c r="M213" s="230">
        <v>1283.88303499676</v>
      </c>
      <c r="N213" s="230">
        <v>1444.3135126104901</v>
      </c>
      <c r="O213" s="230">
        <v>1350.76320736712</v>
      </c>
      <c r="P213" s="230">
        <v>1200.00831072951</v>
      </c>
      <c r="Q213" s="230">
        <v>1172.0500693071001</v>
      </c>
      <c r="R213" s="230">
        <v>1144.09182788468</v>
      </c>
      <c r="S213" s="230">
        <v>1116.1335864622699</v>
      </c>
      <c r="T213" s="230">
        <v>1088.1753450398501</v>
      </c>
      <c r="U213" s="230">
        <v>1060.21710361744</v>
      </c>
      <c r="V213" s="230">
        <v>1032.2588621950199</v>
      </c>
      <c r="W213" s="230">
        <v>1020.65892726506</v>
      </c>
      <c r="X213" s="230">
        <v>1009.05899233509</v>
      </c>
      <c r="Y213" s="230">
        <v>997.45905740512899</v>
      </c>
      <c r="Z213" s="230">
        <v>985.85912247516205</v>
      </c>
      <c r="AA213" s="230">
        <v>974.25918754519603</v>
      </c>
      <c r="AB213" s="230">
        <v>962.65925261523</v>
      </c>
      <c r="AC213" s="230">
        <v>951.05931768526398</v>
      </c>
      <c r="AD213" s="230">
        <v>939.45938275529795</v>
      </c>
      <c r="AE213" s="230">
        <v>927.85944782533204</v>
      </c>
      <c r="AF213" s="230">
        <v>916.25951289536602</v>
      </c>
      <c r="AG213" s="230">
        <v>904.65957796539999</v>
      </c>
      <c r="AH213" s="230">
        <v>893.05964303543396</v>
      </c>
      <c r="AI213" s="230">
        <v>881.45970810546805</v>
      </c>
      <c r="AJ213" s="230">
        <v>869.859773175501</v>
      </c>
      <c r="AK213" s="230">
        <v>858.25983824553498</v>
      </c>
      <c r="AL213" s="230">
        <v>846.65990331556895</v>
      </c>
      <c r="AM213" s="230">
        <v>835.05996838560304</v>
      </c>
      <c r="AN213" s="230">
        <v>823.46003345563702</v>
      </c>
      <c r="AO213" s="230">
        <v>811.86009852567099</v>
      </c>
      <c r="AP213" s="230">
        <v>800.26016359570497</v>
      </c>
    </row>
    <row r="214" spans="7:42" ht="14.25" customHeight="1" x14ac:dyDescent="0.6">
      <c r="G214" s="145"/>
      <c r="H214" s="391"/>
      <c r="J214" s="352"/>
      <c r="K214" s="142" t="s">
        <v>919</v>
      </c>
      <c r="L214" s="192" t="s">
        <v>962</v>
      </c>
      <c r="M214" s="228">
        <v>1283.88303499676</v>
      </c>
      <c r="N214" s="228">
        <v>1450.82864754451</v>
      </c>
      <c r="O214" s="228">
        <v>1363.2269437626401</v>
      </c>
      <c r="P214" s="228">
        <v>1217.0043149052101</v>
      </c>
      <c r="Q214" s="228">
        <v>1194.71140820803</v>
      </c>
      <c r="R214" s="228">
        <v>1172.4185015108501</v>
      </c>
      <c r="S214" s="228">
        <v>1150.12559481367</v>
      </c>
      <c r="T214" s="228">
        <v>1127.8326881164901</v>
      </c>
      <c r="U214" s="228">
        <v>1105.53978141931</v>
      </c>
      <c r="V214" s="228">
        <v>1083.2468747221301</v>
      </c>
      <c r="W214" s="228">
        <v>1072.58076110047</v>
      </c>
      <c r="X214" s="228">
        <v>1061.9146474787999</v>
      </c>
      <c r="Y214" s="228">
        <v>1051.24853385714</v>
      </c>
      <c r="Z214" s="228">
        <v>1040.58242023547</v>
      </c>
      <c r="AA214" s="228">
        <v>1029.9163066138001</v>
      </c>
      <c r="AB214" s="228">
        <v>1019.25019299214</v>
      </c>
      <c r="AC214" s="228">
        <v>1008.58407937047</v>
      </c>
      <c r="AD214" s="228">
        <v>997.91796574881198</v>
      </c>
      <c r="AE214" s="228">
        <v>987.251852127147</v>
      </c>
      <c r="AF214" s="228">
        <v>976.585738505481</v>
      </c>
      <c r="AG214" s="228">
        <v>965.919624883815</v>
      </c>
      <c r="AH214" s="228">
        <v>955.253511262149</v>
      </c>
      <c r="AI214" s="228">
        <v>944.58739764048403</v>
      </c>
      <c r="AJ214" s="228">
        <v>933.92128401881803</v>
      </c>
      <c r="AK214" s="228">
        <v>923.25517039715203</v>
      </c>
      <c r="AL214" s="228">
        <v>912.58905677548705</v>
      </c>
      <c r="AM214" s="228">
        <v>901.92294315382105</v>
      </c>
      <c r="AN214" s="228">
        <v>891.25682953215505</v>
      </c>
      <c r="AO214" s="228">
        <v>880.59071591048905</v>
      </c>
      <c r="AP214" s="228">
        <v>869.92460228882396</v>
      </c>
    </row>
    <row r="215" spans="7:42" ht="14.25" customHeight="1" thickBot="1" x14ac:dyDescent="0.75">
      <c r="G215" s="145"/>
      <c r="H215" s="391"/>
      <c r="J215" s="352"/>
      <c r="K215" s="203" t="s">
        <v>919</v>
      </c>
      <c r="L215" s="203" t="s">
        <v>963</v>
      </c>
      <c r="M215" s="229">
        <v>1283.88303499676</v>
      </c>
      <c r="N215" s="229">
        <v>1465.7481643676799</v>
      </c>
      <c r="O215" s="229">
        <v>1391.7686281199899</v>
      </c>
      <c r="P215" s="229">
        <v>1255.9247935743399</v>
      </c>
      <c r="Q215" s="229">
        <v>1246.6053797668701</v>
      </c>
      <c r="R215" s="229">
        <v>1237.2859659594001</v>
      </c>
      <c r="S215" s="229">
        <v>1227.96655215193</v>
      </c>
      <c r="T215" s="229">
        <v>1218.64713834445</v>
      </c>
      <c r="U215" s="229">
        <v>1209.32772453698</v>
      </c>
      <c r="V215" s="229">
        <v>1200.00831072951</v>
      </c>
      <c r="W215" s="229">
        <v>1191.9167948120701</v>
      </c>
      <c r="X215" s="229">
        <v>1183.8252788946299</v>
      </c>
      <c r="Y215" s="229">
        <v>1175.7337629771901</v>
      </c>
      <c r="Z215" s="229">
        <v>1167.6422470597599</v>
      </c>
      <c r="AA215" s="229">
        <v>1159.55073114232</v>
      </c>
      <c r="AB215" s="229">
        <v>1151.4592152248799</v>
      </c>
      <c r="AC215" s="229">
        <v>1143.36769930744</v>
      </c>
      <c r="AD215" s="229">
        <v>1135.2761833899999</v>
      </c>
      <c r="AE215" s="229">
        <v>1127.18466747256</v>
      </c>
      <c r="AF215" s="229">
        <v>1119.0931515551199</v>
      </c>
      <c r="AG215" s="229">
        <v>1111.00163563768</v>
      </c>
      <c r="AH215" s="229">
        <v>1102.9101197202399</v>
      </c>
      <c r="AI215" s="229">
        <v>1094.8186038028</v>
      </c>
      <c r="AJ215" s="229">
        <v>1086.7270878853601</v>
      </c>
      <c r="AK215" s="229">
        <v>1078.63557196793</v>
      </c>
      <c r="AL215" s="229">
        <v>1070.5440560504901</v>
      </c>
      <c r="AM215" s="229">
        <v>1062.45254013305</v>
      </c>
      <c r="AN215" s="229">
        <v>1054.3610242156101</v>
      </c>
      <c r="AO215" s="229">
        <v>1046.26950829817</v>
      </c>
      <c r="AP215" s="229">
        <v>1038.1779923807301</v>
      </c>
    </row>
    <row r="216" spans="7:42" ht="14.25" customHeight="1" thickTop="1" x14ac:dyDescent="0.6">
      <c r="G216" s="145"/>
      <c r="H216" s="391"/>
      <c r="J216" s="352"/>
      <c r="K216" s="201" t="s">
        <v>922</v>
      </c>
      <c r="L216" s="201" t="s">
        <v>961</v>
      </c>
      <c r="M216" s="230">
        <v>1283.88303499676</v>
      </c>
      <c r="N216" s="230">
        <v>1444.3135126104901</v>
      </c>
      <c r="O216" s="230">
        <v>1350.76320736712</v>
      </c>
      <c r="P216" s="230">
        <v>1200.00831072951</v>
      </c>
      <c r="Q216" s="230">
        <v>1172.0500693071001</v>
      </c>
      <c r="R216" s="230">
        <v>1144.09182788468</v>
      </c>
      <c r="S216" s="230">
        <v>1116.1335864622699</v>
      </c>
      <c r="T216" s="230">
        <v>1088.1753450398501</v>
      </c>
      <c r="U216" s="230">
        <v>1060.21710361744</v>
      </c>
      <c r="V216" s="230">
        <v>1032.2588621950199</v>
      </c>
      <c r="W216" s="230">
        <v>1020.65892726506</v>
      </c>
      <c r="X216" s="230">
        <v>1009.05899233509</v>
      </c>
      <c r="Y216" s="230">
        <v>997.45905740512899</v>
      </c>
      <c r="Z216" s="230">
        <v>985.85912247516205</v>
      </c>
      <c r="AA216" s="230">
        <v>974.25918754519603</v>
      </c>
      <c r="AB216" s="230">
        <v>962.65925261523</v>
      </c>
      <c r="AC216" s="230">
        <v>951.05931768526398</v>
      </c>
      <c r="AD216" s="230">
        <v>939.45938275529795</v>
      </c>
      <c r="AE216" s="230">
        <v>927.85944782533204</v>
      </c>
      <c r="AF216" s="230">
        <v>916.25951289536602</v>
      </c>
      <c r="AG216" s="230">
        <v>904.65957796539999</v>
      </c>
      <c r="AH216" s="230">
        <v>893.05964303543396</v>
      </c>
      <c r="AI216" s="230">
        <v>881.45970810546805</v>
      </c>
      <c r="AJ216" s="230">
        <v>869.859773175501</v>
      </c>
      <c r="AK216" s="230">
        <v>858.25983824553498</v>
      </c>
      <c r="AL216" s="230">
        <v>846.65990331556895</v>
      </c>
      <c r="AM216" s="230">
        <v>835.05996838560304</v>
      </c>
      <c r="AN216" s="230">
        <v>823.46003345563702</v>
      </c>
      <c r="AO216" s="230">
        <v>811.86009852567099</v>
      </c>
      <c r="AP216" s="230">
        <v>800.26016359570497</v>
      </c>
    </row>
    <row r="217" spans="7:42" ht="14.25" customHeight="1" x14ac:dyDescent="0.6">
      <c r="G217" s="145"/>
      <c r="H217" s="391"/>
      <c r="J217" s="352"/>
      <c r="K217" s="142" t="s">
        <v>922</v>
      </c>
      <c r="L217" s="192" t="s">
        <v>962</v>
      </c>
      <c r="M217" s="228">
        <v>1283.88303499676</v>
      </c>
      <c r="N217" s="228">
        <v>1450.82864754451</v>
      </c>
      <c r="O217" s="228">
        <v>1363.2269437626401</v>
      </c>
      <c r="P217" s="228">
        <v>1217.0043149052101</v>
      </c>
      <c r="Q217" s="228">
        <v>1194.71140820803</v>
      </c>
      <c r="R217" s="228">
        <v>1172.4185015108501</v>
      </c>
      <c r="S217" s="228">
        <v>1150.12559481367</v>
      </c>
      <c r="T217" s="228">
        <v>1127.8326881164901</v>
      </c>
      <c r="U217" s="228">
        <v>1105.53978141931</v>
      </c>
      <c r="V217" s="228">
        <v>1083.2468747221301</v>
      </c>
      <c r="W217" s="228">
        <v>1072.58076110047</v>
      </c>
      <c r="X217" s="228">
        <v>1061.9146474787999</v>
      </c>
      <c r="Y217" s="228">
        <v>1051.24853385714</v>
      </c>
      <c r="Z217" s="228">
        <v>1040.58242023547</v>
      </c>
      <c r="AA217" s="228">
        <v>1029.9163066138001</v>
      </c>
      <c r="AB217" s="228">
        <v>1019.25019299214</v>
      </c>
      <c r="AC217" s="228">
        <v>1008.58407937047</v>
      </c>
      <c r="AD217" s="228">
        <v>997.91796574881198</v>
      </c>
      <c r="AE217" s="228">
        <v>987.251852127147</v>
      </c>
      <c r="AF217" s="228">
        <v>976.585738505481</v>
      </c>
      <c r="AG217" s="228">
        <v>965.919624883815</v>
      </c>
      <c r="AH217" s="228">
        <v>955.253511262149</v>
      </c>
      <c r="AI217" s="228">
        <v>944.58739764048403</v>
      </c>
      <c r="AJ217" s="228">
        <v>933.92128401881803</v>
      </c>
      <c r="AK217" s="228">
        <v>923.25517039715203</v>
      </c>
      <c r="AL217" s="228">
        <v>912.58905677548705</v>
      </c>
      <c r="AM217" s="228">
        <v>901.92294315382105</v>
      </c>
      <c r="AN217" s="228">
        <v>891.25682953215505</v>
      </c>
      <c r="AO217" s="228">
        <v>880.59071591048905</v>
      </c>
      <c r="AP217" s="228">
        <v>869.92460228882396</v>
      </c>
    </row>
    <row r="218" spans="7:42" ht="14.25" customHeight="1" thickBot="1" x14ac:dyDescent="0.75">
      <c r="G218" s="145"/>
      <c r="H218" s="391"/>
      <c r="J218" s="352"/>
      <c r="K218" s="203" t="s">
        <v>922</v>
      </c>
      <c r="L218" s="203" t="s">
        <v>963</v>
      </c>
      <c r="M218" s="229">
        <v>1283.88303499676</v>
      </c>
      <c r="N218" s="229">
        <v>1465.7481643676799</v>
      </c>
      <c r="O218" s="229">
        <v>1391.7686281199899</v>
      </c>
      <c r="P218" s="229">
        <v>1255.9247935743399</v>
      </c>
      <c r="Q218" s="229">
        <v>1246.6053797668701</v>
      </c>
      <c r="R218" s="229">
        <v>1237.2859659594001</v>
      </c>
      <c r="S218" s="229">
        <v>1227.96655215193</v>
      </c>
      <c r="T218" s="229">
        <v>1218.64713834445</v>
      </c>
      <c r="U218" s="229">
        <v>1209.32772453698</v>
      </c>
      <c r="V218" s="229">
        <v>1200.00831072951</v>
      </c>
      <c r="W218" s="229">
        <v>1191.9167948120701</v>
      </c>
      <c r="X218" s="229">
        <v>1183.8252788946299</v>
      </c>
      <c r="Y218" s="229">
        <v>1175.7337629771901</v>
      </c>
      <c r="Z218" s="229">
        <v>1167.6422470597599</v>
      </c>
      <c r="AA218" s="229">
        <v>1159.55073114232</v>
      </c>
      <c r="AB218" s="229">
        <v>1151.4592152248799</v>
      </c>
      <c r="AC218" s="229">
        <v>1143.36769930744</v>
      </c>
      <c r="AD218" s="229">
        <v>1135.2761833899999</v>
      </c>
      <c r="AE218" s="229">
        <v>1127.18466747256</v>
      </c>
      <c r="AF218" s="229">
        <v>1119.0931515551199</v>
      </c>
      <c r="AG218" s="229">
        <v>1111.00163563768</v>
      </c>
      <c r="AH218" s="229">
        <v>1102.9101197202399</v>
      </c>
      <c r="AI218" s="229">
        <v>1094.8186038028</v>
      </c>
      <c r="AJ218" s="229">
        <v>1086.7270878853601</v>
      </c>
      <c r="AK218" s="229">
        <v>1078.63557196793</v>
      </c>
      <c r="AL218" s="229">
        <v>1070.5440560504901</v>
      </c>
      <c r="AM218" s="229">
        <v>1062.45254013305</v>
      </c>
      <c r="AN218" s="229">
        <v>1054.3610242156101</v>
      </c>
      <c r="AO218" s="229">
        <v>1046.26950829817</v>
      </c>
      <c r="AP218" s="229">
        <v>1038.1779923807301</v>
      </c>
    </row>
    <row r="219" spans="7:42" ht="14.25" customHeight="1" thickTop="1" x14ac:dyDescent="0.6">
      <c r="G219" s="145"/>
      <c r="H219" s="391"/>
      <c r="J219" s="352"/>
      <c r="K219" s="201" t="s">
        <v>925</v>
      </c>
      <c r="L219" s="201" t="s">
        <v>961</v>
      </c>
      <c r="M219" s="230">
        <v>1283.88303499676</v>
      </c>
      <c r="N219" s="230">
        <v>1444.3135126104901</v>
      </c>
      <c r="O219" s="230">
        <v>1350.76320736712</v>
      </c>
      <c r="P219" s="230">
        <v>1200.00831072951</v>
      </c>
      <c r="Q219" s="230">
        <v>1172.0500693071001</v>
      </c>
      <c r="R219" s="230">
        <v>1144.09182788468</v>
      </c>
      <c r="S219" s="230">
        <v>1116.1335864622699</v>
      </c>
      <c r="T219" s="230">
        <v>1088.1753450398501</v>
      </c>
      <c r="U219" s="230">
        <v>1060.21710361744</v>
      </c>
      <c r="V219" s="230">
        <v>1032.2588621950199</v>
      </c>
      <c r="W219" s="230">
        <v>1020.65892726506</v>
      </c>
      <c r="X219" s="230">
        <v>1009.05899233509</v>
      </c>
      <c r="Y219" s="230">
        <v>997.45905740512899</v>
      </c>
      <c r="Z219" s="230">
        <v>985.85912247516205</v>
      </c>
      <c r="AA219" s="230">
        <v>974.25918754519603</v>
      </c>
      <c r="AB219" s="230">
        <v>962.65925261523</v>
      </c>
      <c r="AC219" s="230">
        <v>951.05931768526398</v>
      </c>
      <c r="AD219" s="230">
        <v>939.45938275529795</v>
      </c>
      <c r="AE219" s="230">
        <v>927.85944782533204</v>
      </c>
      <c r="AF219" s="230">
        <v>916.25951289536602</v>
      </c>
      <c r="AG219" s="230">
        <v>904.65957796539999</v>
      </c>
      <c r="AH219" s="230">
        <v>893.05964303543396</v>
      </c>
      <c r="AI219" s="230">
        <v>881.45970810546805</v>
      </c>
      <c r="AJ219" s="230">
        <v>869.859773175501</v>
      </c>
      <c r="AK219" s="230">
        <v>858.25983824553498</v>
      </c>
      <c r="AL219" s="230">
        <v>846.65990331556895</v>
      </c>
      <c r="AM219" s="230">
        <v>835.05996838560304</v>
      </c>
      <c r="AN219" s="230">
        <v>823.46003345563702</v>
      </c>
      <c r="AO219" s="230">
        <v>811.86009852567099</v>
      </c>
      <c r="AP219" s="230">
        <v>800.26016359570497</v>
      </c>
    </row>
    <row r="220" spans="7:42" ht="14.25" customHeight="1" x14ac:dyDescent="0.6">
      <c r="G220" s="145"/>
      <c r="H220" s="391"/>
      <c r="J220" s="352"/>
      <c r="K220" s="142" t="s">
        <v>925</v>
      </c>
      <c r="L220" s="192" t="s">
        <v>962</v>
      </c>
      <c r="M220" s="228">
        <v>1283.88303499676</v>
      </c>
      <c r="N220" s="228">
        <v>1450.82864754451</v>
      </c>
      <c r="O220" s="228">
        <v>1363.2269437626401</v>
      </c>
      <c r="P220" s="228">
        <v>1217.0043149052101</v>
      </c>
      <c r="Q220" s="228">
        <v>1194.71140820803</v>
      </c>
      <c r="R220" s="228">
        <v>1172.4185015108501</v>
      </c>
      <c r="S220" s="228">
        <v>1150.12559481367</v>
      </c>
      <c r="T220" s="228">
        <v>1127.8326881164901</v>
      </c>
      <c r="U220" s="228">
        <v>1105.53978141931</v>
      </c>
      <c r="V220" s="228">
        <v>1083.2468747221301</v>
      </c>
      <c r="W220" s="228">
        <v>1072.58076110047</v>
      </c>
      <c r="X220" s="228">
        <v>1061.9146474787999</v>
      </c>
      <c r="Y220" s="228">
        <v>1051.24853385714</v>
      </c>
      <c r="Z220" s="228">
        <v>1040.58242023547</v>
      </c>
      <c r="AA220" s="228">
        <v>1029.9163066138001</v>
      </c>
      <c r="AB220" s="228">
        <v>1019.25019299214</v>
      </c>
      <c r="AC220" s="228">
        <v>1008.58407937047</v>
      </c>
      <c r="AD220" s="228">
        <v>997.91796574881198</v>
      </c>
      <c r="AE220" s="228">
        <v>987.251852127147</v>
      </c>
      <c r="AF220" s="228">
        <v>976.585738505481</v>
      </c>
      <c r="AG220" s="228">
        <v>965.919624883815</v>
      </c>
      <c r="AH220" s="228">
        <v>955.253511262149</v>
      </c>
      <c r="AI220" s="228">
        <v>944.58739764048403</v>
      </c>
      <c r="AJ220" s="228">
        <v>933.92128401881803</v>
      </c>
      <c r="AK220" s="228">
        <v>923.25517039715203</v>
      </c>
      <c r="AL220" s="228">
        <v>912.58905677548705</v>
      </c>
      <c r="AM220" s="228">
        <v>901.92294315382105</v>
      </c>
      <c r="AN220" s="228">
        <v>891.25682953215505</v>
      </c>
      <c r="AO220" s="228">
        <v>880.59071591048905</v>
      </c>
      <c r="AP220" s="228">
        <v>869.92460228882396</v>
      </c>
    </row>
    <row r="221" spans="7:42" ht="14.25" customHeight="1" thickBot="1" x14ac:dyDescent="0.75">
      <c r="G221" s="145"/>
      <c r="H221" s="391"/>
      <c r="J221" s="352"/>
      <c r="K221" s="203" t="s">
        <v>925</v>
      </c>
      <c r="L221" s="203" t="s">
        <v>963</v>
      </c>
      <c r="M221" s="229">
        <v>1283.88303499676</v>
      </c>
      <c r="N221" s="229">
        <v>1465.7481643676799</v>
      </c>
      <c r="O221" s="229">
        <v>1391.7686281199899</v>
      </c>
      <c r="P221" s="229">
        <v>1255.9247935743399</v>
      </c>
      <c r="Q221" s="229">
        <v>1246.6053797668701</v>
      </c>
      <c r="R221" s="229">
        <v>1237.2859659594001</v>
      </c>
      <c r="S221" s="229">
        <v>1227.96655215193</v>
      </c>
      <c r="T221" s="229">
        <v>1218.64713834445</v>
      </c>
      <c r="U221" s="229">
        <v>1209.32772453698</v>
      </c>
      <c r="V221" s="229">
        <v>1200.00831072951</v>
      </c>
      <c r="W221" s="229">
        <v>1191.9167948120701</v>
      </c>
      <c r="X221" s="229">
        <v>1183.8252788946299</v>
      </c>
      <c r="Y221" s="229">
        <v>1175.7337629771901</v>
      </c>
      <c r="Z221" s="229">
        <v>1167.6422470597599</v>
      </c>
      <c r="AA221" s="229">
        <v>1159.55073114232</v>
      </c>
      <c r="AB221" s="229">
        <v>1151.4592152248799</v>
      </c>
      <c r="AC221" s="229">
        <v>1143.36769930744</v>
      </c>
      <c r="AD221" s="229">
        <v>1135.2761833899999</v>
      </c>
      <c r="AE221" s="229">
        <v>1127.18466747256</v>
      </c>
      <c r="AF221" s="229">
        <v>1119.0931515551199</v>
      </c>
      <c r="AG221" s="229">
        <v>1111.00163563768</v>
      </c>
      <c r="AH221" s="229">
        <v>1102.9101197202399</v>
      </c>
      <c r="AI221" s="229">
        <v>1094.8186038028</v>
      </c>
      <c r="AJ221" s="229">
        <v>1086.7270878853601</v>
      </c>
      <c r="AK221" s="229">
        <v>1078.63557196793</v>
      </c>
      <c r="AL221" s="229">
        <v>1070.5440560504901</v>
      </c>
      <c r="AM221" s="229">
        <v>1062.45254013305</v>
      </c>
      <c r="AN221" s="229">
        <v>1054.3610242156101</v>
      </c>
      <c r="AO221" s="229">
        <v>1046.26950829817</v>
      </c>
      <c r="AP221" s="229">
        <v>1038.1779923807301</v>
      </c>
    </row>
    <row r="222" spans="7:42" ht="14.25" customHeight="1" thickTop="1" x14ac:dyDescent="0.6">
      <c r="G222" s="145"/>
      <c r="H222" s="391"/>
      <c r="J222" s="352"/>
      <c r="K222" s="201" t="s">
        <v>928</v>
      </c>
      <c r="L222" s="201" t="s">
        <v>961</v>
      </c>
      <c r="M222" s="230">
        <v>1283.88303499676</v>
      </c>
      <c r="N222" s="230">
        <v>1444.3135126104901</v>
      </c>
      <c r="O222" s="230">
        <v>1350.76320736712</v>
      </c>
      <c r="P222" s="230">
        <v>1200.00831072951</v>
      </c>
      <c r="Q222" s="230">
        <v>1172.0500693071001</v>
      </c>
      <c r="R222" s="230">
        <v>1144.09182788468</v>
      </c>
      <c r="S222" s="230">
        <v>1116.1335864622699</v>
      </c>
      <c r="T222" s="230">
        <v>1088.1753450398501</v>
      </c>
      <c r="U222" s="230">
        <v>1060.21710361744</v>
      </c>
      <c r="V222" s="230">
        <v>1032.2588621950199</v>
      </c>
      <c r="W222" s="230">
        <v>1020.65892726506</v>
      </c>
      <c r="X222" s="230">
        <v>1009.05899233509</v>
      </c>
      <c r="Y222" s="230">
        <v>997.45905740512899</v>
      </c>
      <c r="Z222" s="230">
        <v>985.85912247516205</v>
      </c>
      <c r="AA222" s="230">
        <v>974.25918754519603</v>
      </c>
      <c r="AB222" s="230">
        <v>962.65925261523</v>
      </c>
      <c r="AC222" s="230">
        <v>951.05931768526398</v>
      </c>
      <c r="AD222" s="230">
        <v>939.45938275529795</v>
      </c>
      <c r="AE222" s="230">
        <v>927.85944782533204</v>
      </c>
      <c r="AF222" s="230">
        <v>916.25951289536602</v>
      </c>
      <c r="AG222" s="230">
        <v>904.65957796539999</v>
      </c>
      <c r="AH222" s="230">
        <v>893.05964303543396</v>
      </c>
      <c r="AI222" s="230">
        <v>881.45970810546805</v>
      </c>
      <c r="AJ222" s="230">
        <v>869.859773175501</v>
      </c>
      <c r="AK222" s="230">
        <v>858.25983824553498</v>
      </c>
      <c r="AL222" s="230">
        <v>846.65990331556895</v>
      </c>
      <c r="AM222" s="230">
        <v>835.05996838560304</v>
      </c>
      <c r="AN222" s="230">
        <v>823.46003345563702</v>
      </c>
      <c r="AO222" s="230">
        <v>811.86009852567099</v>
      </c>
      <c r="AP222" s="230">
        <v>800.26016359570497</v>
      </c>
    </row>
    <row r="223" spans="7:42" ht="14.25" customHeight="1" x14ac:dyDescent="0.6">
      <c r="G223" s="145"/>
      <c r="H223" s="391"/>
      <c r="J223" s="352"/>
      <c r="K223" s="142" t="s">
        <v>928</v>
      </c>
      <c r="L223" s="192" t="s">
        <v>962</v>
      </c>
      <c r="M223" s="228">
        <v>1283.88303499676</v>
      </c>
      <c r="N223" s="228">
        <v>1450.82864754451</v>
      </c>
      <c r="O223" s="228">
        <v>1363.2269437626401</v>
      </c>
      <c r="P223" s="228">
        <v>1217.0043149052101</v>
      </c>
      <c r="Q223" s="228">
        <v>1194.71140820803</v>
      </c>
      <c r="R223" s="228">
        <v>1172.4185015108501</v>
      </c>
      <c r="S223" s="228">
        <v>1150.12559481367</v>
      </c>
      <c r="T223" s="228">
        <v>1127.8326881164901</v>
      </c>
      <c r="U223" s="228">
        <v>1105.53978141931</v>
      </c>
      <c r="V223" s="228">
        <v>1083.2468747221301</v>
      </c>
      <c r="W223" s="228">
        <v>1072.58076110047</v>
      </c>
      <c r="X223" s="228">
        <v>1061.9146474787999</v>
      </c>
      <c r="Y223" s="228">
        <v>1051.24853385714</v>
      </c>
      <c r="Z223" s="228">
        <v>1040.58242023547</v>
      </c>
      <c r="AA223" s="228">
        <v>1029.9163066138001</v>
      </c>
      <c r="AB223" s="228">
        <v>1019.25019299214</v>
      </c>
      <c r="AC223" s="228">
        <v>1008.58407937047</v>
      </c>
      <c r="AD223" s="228">
        <v>997.91796574881198</v>
      </c>
      <c r="AE223" s="228">
        <v>987.251852127147</v>
      </c>
      <c r="AF223" s="228">
        <v>976.585738505481</v>
      </c>
      <c r="AG223" s="228">
        <v>965.919624883815</v>
      </c>
      <c r="AH223" s="228">
        <v>955.253511262149</v>
      </c>
      <c r="AI223" s="228">
        <v>944.58739764048403</v>
      </c>
      <c r="AJ223" s="228">
        <v>933.92128401881803</v>
      </c>
      <c r="AK223" s="228">
        <v>923.25517039715203</v>
      </c>
      <c r="AL223" s="228">
        <v>912.58905677548705</v>
      </c>
      <c r="AM223" s="228">
        <v>901.92294315382105</v>
      </c>
      <c r="AN223" s="228">
        <v>891.25682953215505</v>
      </c>
      <c r="AO223" s="228">
        <v>880.59071591048905</v>
      </c>
      <c r="AP223" s="228">
        <v>869.92460228882396</v>
      </c>
    </row>
    <row r="224" spans="7:42" ht="14.25" customHeight="1" thickBot="1" x14ac:dyDescent="0.75">
      <c r="G224" s="145"/>
      <c r="H224" s="391"/>
      <c r="J224" s="352"/>
      <c r="K224" s="203" t="s">
        <v>928</v>
      </c>
      <c r="L224" s="203" t="s">
        <v>963</v>
      </c>
      <c r="M224" s="229">
        <v>1283.88303499676</v>
      </c>
      <c r="N224" s="229">
        <v>1465.7481643676799</v>
      </c>
      <c r="O224" s="229">
        <v>1391.7686281199899</v>
      </c>
      <c r="P224" s="229">
        <v>1255.9247935743399</v>
      </c>
      <c r="Q224" s="229">
        <v>1246.6053797668701</v>
      </c>
      <c r="R224" s="229">
        <v>1237.2859659594001</v>
      </c>
      <c r="S224" s="229">
        <v>1227.96655215193</v>
      </c>
      <c r="T224" s="229">
        <v>1218.64713834445</v>
      </c>
      <c r="U224" s="229">
        <v>1209.32772453698</v>
      </c>
      <c r="V224" s="229">
        <v>1200.00831072951</v>
      </c>
      <c r="W224" s="229">
        <v>1191.9167948120701</v>
      </c>
      <c r="X224" s="229">
        <v>1183.8252788946299</v>
      </c>
      <c r="Y224" s="229">
        <v>1175.7337629771901</v>
      </c>
      <c r="Z224" s="229">
        <v>1167.6422470597599</v>
      </c>
      <c r="AA224" s="229">
        <v>1159.55073114232</v>
      </c>
      <c r="AB224" s="229">
        <v>1151.4592152248799</v>
      </c>
      <c r="AC224" s="229">
        <v>1143.36769930744</v>
      </c>
      <c r="AD224" s="229">
        <v>1135.2761833899999</v>
      </c>
      <c r="AE224" s="229">
        <v>1127.18466747256</v>
      </c>
      <c r="AF224" s="229">
        <v>1119.0931515551199</v>
      </c>
      <c r="AG224" s="229">
        <v>1111.00163563768</v>
      </c>
      <c r="AH224" s="229">
        <v>1102.9101197202399</v>
      </c>
      <c r="AI224" s="229">
        <v>1094.8186038028</v>
      </c>
      <c r="AJ224" s="229">
        <v>1086.7270878853601</v>
      </c>
      <c r="AK224" s="229">
        <v>1078.63557196793</v>
      </c>
      <c r="AL224" s="229">
        <v>1070.5440560504901</v>
      </c>
      <c r="AM224" s="229">
        <v>1062.45254013305</v>
      </c>
      <c r="AN224" s="229">
        <v>1054.3610242156101</v>
      </c>
      <c r="AO224" s="229">
        <v>1046.26950829817</v>
      </c>
      <c r="AP224" s="229">
        <v>1038.1779923807301</v>
      </c>
    </row>
    <row r="225" spans="7:42" ht="14.25" customHeight="1" thickTop="1" x14ac:dyDescent="0.6">
      <c r="G225" s="145"/>
      <c r="H225" s="391"/>
      <c r="J225" s="352"/>
      <c r="K225" s="201" t="s">
        <v>931</v>
      </c>
      <c r="L225" s="201" t="s">
        <v>961</v>
      </c>
      <c r="M225" s="230">
        <v>1402.56921431414</v>
      </c>
      <c r="N225" s="230">
        <v>1570.0250096269599</v>
      </c>
      <c r="O225" s="230">
        <v>1460.6999696277601</v>
      </c>
      <c r="P225" s="230">
        <v>1290.5789877898701</v>
      </c>
      <c r="Q225" s="230">
        <v>1253.2489122817799</v>
      </c>
      <c r="R225" s="230">
        <v>1215.9188367736899</v>
      </c>
      <c r="S225" s="230">
        <v>1178.5887612655999</v>
      </c>
      <c r="T225" s="230">
        <v>1141.25868575751</v>
      </c>
      <c r="U225" s="230">
        <v>1103.92861024942</v>
      </c>
      <c r="V225" s="230">
        <v>1066.59853474133</v>
      </c>
      <c r="W225" s="230">
        <v>1054.43202303057</v>
      </c>
      <c r="X225" s="230">
        <v>1042.2655113198</v>
      </c>
      <c r="Y225" s="230">
        <v>1030.09899960904</v>
      </c>
      <c r="Z225" s="230">
        <v>1017.93248789827</v>
      </c>
      <c r="AA225" s="230">
        <v>1005.7659761875</v>
      </c>
      <c r="AB225" s="230">
        <v>993.59946447674201</v>
      </c>
      <c r="AC225" s="230">
        <v>981.43295276597598</v>
      </c>
      <c r="AD225" s="230">
        <v>969.26644105520995</v>
      </c>
      <c r="AE225" s="230">
        <v>957.09992934444404</v>
      </c>
      <c r="AF225" s="230">
        <v>944.93341763367698</v>
      </c>
      <c r="AG225" s="230">
        <v>932.76690592291197</v>
      </c>
      <c r="AH225" s="230">
        <v>920.60039421214503</v>
      </c>
      <c r="AI225" s="230">
        <v>908.433882501379</v>
      </c>
      <c r="AJ225" s="230">
        <v>896.26737079061297</v>
      </c>
      <c r="AK225" s="230">
        <v>884.10085907984705</v>
      </c>
      <c r="AL225" s="230">
        <v>871.93434736908102</v>
      </c>
      <c r="AM225" s="230">
        <v>859.76783565831499</v>
      </c>
      <c r="AN225" s="230">
        <v>847.60132394754896</v>
      </c>
      <c r="AO225" s="230">
        <v>835.43481223678305</v>
      </c>
      <c r="AP225" s="230">
        <v>823.26830052601701</v>
      </c>
    </row>
    <row r="226" spans="7:42" ht="14.25" customHeight="1" x14ac:dyDescent="0.6">
      <c r="G226" s="145"/>
      <c r="H226" s="391"/>
      <c r="J226" s="352"/>
      <c r="K226" s="142" t="s">
        <v>931</v>
      </c>
      <c r="L226" s="192" t="s">
        <v>962</v>
      </c>
      <c r="M226" s="228">
        <v>1402.56921431414</v>
      </c>
      <c r="N226" s="228">
        <v>1578.6517787617199</v>
      </c>
      <c r="O226" s="228">
        <v>1477.20335405949</v>
      </c>
      <c r="P226" s="228">
        <v>1313.08360292405</v>
      </c>
      <c r="Q226" s="228">
        <v>1283.2550657940201</v>
      </c>
      <c r="R226" s="228">
        <v>1253.42652866399</v>
      </c>
      <c r="S226" s="228">
        <v>1223.5979915339601</v>
      </c>
      <c r="T226" s="228">
        <v>1193.76945440393</v>
      </c>
      <c r="U226" s="228">
        <v>1163.9409172738999</v>
      </c>
      <c r="V226" s="228">
        <v>1134.11238014387</v>
      </c>
      <c r="W226" s="228">
        <v>1123.01981924611</v>
      </c>
      <c r="X226" s="228">
        <v>1111.9272583483501</v>
      </c>
      <c r="Y226" s="228">
        <v>1100.8346974505901</v>
      </c>
      <c r="Z226" s="228">
        <v>1089.7421365528201</v>
      </c>
      <c r="AA226" s="228">
        <v>1078.6495756550601</v>
      </c>
      <c r="AB226" s="228">
        <v>1067.5570147573001</v>
      </c>
      <c r="AC226" s="228">
        <v>1056.4644538595401</v>
      </c>
      <c r="AD226" s="228">
        <v>1045.3718929617801</v>
      </c>
      <c r="AE226" s="228">
        <v>1034.2793320640201</v>
      </c>
      <c r="AF226" s="228">
        <v>1023.18677116626</v>
      </c>
      <c r="AG226" s="228">
        <v>1012.0942102685</v>
      </c>
      <c r="AH226" s="228">
        <v>1001.00164937073</v>
      </c>
      <c r="AI226" s="228">
        <v>989.90908847297703</v>
      </c>
      <c r="AJ226" s="228">
        <v>978.81652757521601</v>
      </c>
      <c r="AK226" s="228">
        <v>967.723966677455</v>
      </c>
      <c r="AL226" s="228">
        <v>956.63140577969398</v>
      </c>
      <c r="AM226" s="228">
        <v>945.53884488193205</v>
      </c>
      <c r="AN226" s="228">
        <v>934.44628398417103</v>
      </c>
      <c r="AO226" s="228">
        <v>923.35372308641001</v>
      </c>
      <c r="AP226" s="228">
        <v>912.261162188649</v>
      </c>
    </row>
    <row r="227" spans="7:42" ht="14.25" customHeight="1" thickBot="1" x14ac:dyDescent="0.75">
      <c r="G227" s="145"/>
      <c r="H227" s="391"/>
      <c r="J227" s="352"/>
      <c r="K227" s="203" t="s">
        <v>931</v>
      </c>
      <c r="L227" s="203" t="s">
        <v>963</v>
      </c>
      <c r="M227" s="229">
        <v>1402.56921431414</v>
      </c>
      <c r="N227" s="229">
        <v>1599.2951824685299</v>
      </c>
      <c r="O227" s="229">
        <v>1516.69508288989</v>
      </c>
      <c r="P227" s="229">
        <v>1366.9359604200499</v>
      </c>
      <c r="Q227" s="229">
        <v>1355.0582091220199</v>
      </c>
      <c r="R227" s="229">
        <v>1343.1804578240001</v>
      </c>
      <c r="S227" s="229">
        <v>1331.3027065259701</v>
      </c>
      <c r="T227" s="229">
        <v>1319.42495522794</v>
      </c>
      <c r="U227" s="229">
        <v>1307.54720392991</v>
      </c>
      <c r="V227" s="229">
        <v>1295.6694526318799</v>
      </c>
      <c r="W227" s="229">
        <v>1287.0979789646101</v>
      </c>
      <c r="X227" s="229">
        <v>1278.52650529733</v>
      </c>
      <c r="Y227" s="229">
        <v>1269.9550316300599</v>
      </c>
      <c r="Z227" s="229">
        <v>1261.3835579627801</v>
      </c>
      <c r="AA227" s="229">
        <v>1252.81208429551</v>
      </c>
      <c r="AB227" s="229">
        <v>1244.2406106282299</v>
      </c>
      <c r="AC227" s="229">
        <v>1235.66913696096</v>
      </c>
      <c r="AD227" s="229">
        <v>1227.0976632936799</v>
      </c>
      <c r="AE227" s="229">
        <v>1218.5261896264101</v>
      </c>
      <c r="AF227" s="229">
        <v>1209.95471595913</v>
      </c>
      <c r="AG227" s="229">
        <v>1201.3832422918599</v>
      </c>
      <c r="AH227" s="229">
        <v>1192.8117686245801</v>
      </c>
      <c r="AI227" s="229">
        <v>1184.24029495731</v>
      </c>
      <c r="AJ227" s="229">
        <v>1175.6688212900399</v>
      </c>
      <c r="AK227" s="229">
        <v>1167.09734762276</v>
      </c>
      <c r="AL227" s="229">
        <v>1158.5258739554899</v>
      </c>
      <c r="AM227" s="229">
        <v>1149.9544002882101</v>
      </c>
      <c r="AN227" s="229">
        <v>1141.38292662094</v>
      </c>
      <c r="AO227" s="229">
        <v>1132.8114529536599</v>
      </c>
      <c r="AP227" s="229">
        <v>1124.2399792863901</v>
      </c>
    </row>
    <row r="228" spans="7:42" ht="14.25" customHeight="1" thickTop="1" x14ac:dyDescent="0.6">
      <c r="G228" s="145"/>
      <c r="H228" s="391"/>
      <c r="J228" s="352"/>
      <c r="K228" s="201" t="s">
        <v>935</v>
      </c>
      <c r="L228" s="201" t="s">
        <v>961</v>
      </c>
      <c r="M228" s="230">
        <v>1333.80658661438</v>
      </c>
      <c r="N228" s="230">
        <v>1511.60944042593</v>
      </c>
      <c r="O228" s="230">
        <v>1424.5873364085701</v>
      </c>
      <c r="P228" s="230">
        <v>1275.7158017954</v>
      </c>
      <c r="Q228" s="230">
        <v>1256.35220685574</v>
      </c>
      <c r="R228" s="230">
        <v>1236.9886119160701</v>
      </c>
      <c r="S228" s="230">
        <v>1217.6250169764101</v>
      </c>
      <c r="T228" s="230">
        <v>1198.26142203675</v>
      </c>
      <c r="U228" s="230">
        <v>1178.8978270970899</v>
      </c>
      <c r="V228" s="230">
        <v>1159.5342321574201</v>
      </c>
      <c r="W228" s="230">
        <v>1146.78486804112</v>
      </c>
      <c r="X228" s="230">
        <v>1134.03550392482</v>
      </c>
      <c r="Y228" s="230">
        <v>1121.2861398085199</v>
      </c>
      <c r="Z228" s="230">
        <v>1108.5367756922201</v>
      </c>
      <c r="AA228" s="230">
        <v>1095.78741157592</v>
      </c>
      <c r="AB228" s="230">
        <v>1083.03804745962</v>
      </c>
      <c r="AC228" s="230">
        <v>1070.2886833433199</v>
      </c>
      <c r="AD228" s="230">
        <v>1057.5393192270101</v>
      </c>
      <c r="AE228" s="230">
        <v>1044.78995511071</v>
      </c>
      <c r="AF228" s="230">
        <v>1032.04059099441</v>
      </c>
      <c r="AG228" s="230">
        <v>1019.29122687811</v>
      </c>
      <c r="AH228" s="230">
        <v>1006.54186276181</v>
      </c>
      <c r="AI228" s="230">
        <v>993.79249864551196</v>
      </c>
      <c r="AJ228" s="230">
        <v>981.04313452921099</v>
      </c>
      <c r="AK228" s="230">
        <v>968.293770412909</v>
      </c>
      <c r="AL228" s="230">
        <v>955.54440629660803</v>
      </c>
      <c r="AM228" s="230">
        <v>942.79504218030695</v>
      </c>
      <c r="AN228" s="230">
        <v>930.04567806400496</v>
      </c>
      <c r="AO228" s="230">
        <v>917.29631394770399</v>
      </c>
      <c r="AP228" s="230">
        <v>904.546949831402</v>
      </c>
    </row>
    <row r="229" spans="7:42" ht="14.25" customHeight="1" x14ac:dyDescent="0.6">
      <c r="G229" s="145"/>
      <c r="H229" s="391"/>
      <c r="J229" s="352"/>
      <c r="K229" s="142" t="s">
        <v>935</v>
      </c>
      <c r="L229" s="192" t="s">
        <v>962</v>
      </c>
      <c r="M229" s="228">
        <v>1333.80658661438</v>
      </c>
      <c r="N229" s="228">
        <v>1515.4623777362699</v>
      </c>
      <c r="O229" s="228">
        <v>1431.9581730022501</v>
      </c>
      <c r="P229" s="228">
        <v>1285.7669426049699</v>
      </c>
      <c r="Q229" s="228">
        <v>1269.75372793516</v>
      </c>
      <c r="R229" s="228">
        <v>1253.7405132653601</v>
      </c>
      <c r="S229" s="228">
        <v>1237.7272985955501</v>
      </c>
      <c r="T229" s="228">
        <v>1221.7140839257499</v>
      </c>
      <c r="U229" s="228">
        <v>1205.70086925594</v>
      </c>
      <c r="V229" s="228">
        <v>1189.6876545861301</v>
      </c>
      <c r="W229" s="228">
        <v>1178.42470373643</v>
      </c>
      <c r="X229" s="228">
        <v>1167.16175288673</v>
      </c>
      <c r="Y229" s="228">
        <v>1155.89880203702</v>
      </c>
      <c r="Z229" s="228">
        <v>1144.63585118732</v>
      </c>
      <c r="AA229" s="228">
        <v>1133.37290033762</v>
      </c>
      <c r="AB229" s="228">
        <v>1122.1099494879099</v>
      </c>
      <c r="AC229" s="228">
        <v>1110.8469986382099</v>
      </c>
      <c r="AD229" s="228">
        <v>1099.5840477884999</v>
      </c>
      <c r="AE229" s="228">
        <v>1088.3210969388001</v>
      </c>
      <c r="AF229" s="228">
        <v>1077.0581460891001</v>
      </c>
      <c r="AG229" s="228">
        <v>1065.7951952393901</v>
      </c>
      <c r="AH229" s="228">
        <v>1054.53224438969</v>
      </c>
      <c r="AI229" s="228">
        <v>1043.26929353999</v>
      </c>
      <c r="AJ229" s="228">
        <v>1032.00634269028</v>
      </c>
      <c r="AK229" s="228">
        <v>1020.74339184058</v>
      </c>
      <c r="AL229" s="228">
        <v>1009.48044099087</v>
      </c>
      <c r="AM229" s="228">
        <v>998.21749014117495</v>
      </c>
      <c r="AN229" s="228">
        <v>986.95453929147095</v>
      </c>
      <c r="AO229" s="228">
        <v>975.69158844176695</v>
      </c>
      <c r="AP229" s="228">
        <v>964.42863759206398</v>
      </c>
    </row>
    <row r="230" spans="7:42" ht="14.25" customHeight="1" thickBot="1" x14ac:dyDescent="0.75">
      <c r="G230" s="145"/>
      <c r="H230" s="391"/>
      <c r="J230" s="352"/>
      <c r="K230" s="203" t="s">
        <v>935</v>
      </c>
      <c r="L230" s="203" t="s">
        <v>963</v>
      </c>
      <c r="M230" s="229">
        <v>1333.80658661438</v>
      </c>
      <c r="N230" s="229">
        <v>1526.45486321301</v>
      </c>
      <c r="O230" s="229">
        <v>1452.9872756534</v>
      </c>
      <c r="P230" s="229">
        <v>1314.4429916747199</v>
      </c>
      <c r="Q230" s="229">
        <v>1307.98846002817</v>
      </c>
      <c r="R230" s="229">
        <v>1301.5339283816099</v>
      </c>
      <c r="S230" s="229">
        <v>1295.0793967350601</v>
      </c>
      <c r="T230" s="229">
        <v>1288.62486508851</v>
      </c>
      <c r="U230" s="229">
        <v>1282.1703334419501</v>
      </c>
      <c r="V230" s="229">
        <v>1275.7158017954</v>
      </c>
      <c r="W230" s="229">
        <v>1266.87146428296</v>
      </c>
      <c r="X230" s="229">
        <v>1258.02712677051</v>
      </c>
      <c r="Y230" s="229">
        <v>1249.18278925807</v>
      </c>
      <c r="Z230" s="229">
        <v>1240.33845174563</v>
      </c>
      <c r="AA230" s="229">
        <v>1231.49411423319</v>
      </c>
      <c r="AB230" s="229">
        <v>1222.64977672075</v>
      </c>
      <c r="AC230" s="229">
        <v>1213.8054392083</v>
      </c>
      <c r="AD230" s="229">
        <v>1204.96110169586</v>
      </c>
      <c r="AE230" s="229">
        <v>1196.1167641834199</v>
      </c>
      <c r="AF230" s="229">
        <v>1187.2724266709799</v>
      </c>
      <c r="AG230" s="229">
        <v>1178.4280891585399</v>
      </c>
      <c r="AH230" s="229">
        <v>1169.5837516460999</v>
      </c>
      <c r="AI230" s="229">
        <v>1160.7394141336499</v>
      </c>
      <c r="AJ230" s="229">
        <v>1151.8950766212099</v>
      </c>
      <c r="AK230" s="229">
        <v>1143.0507391087699</v>
      </c>
      <c r="AL230" s="229">
        <v>1134.2064015963299</v>
      </c>
      <c r="AM230" s="229">
        <v>1125.3620640838899</v>
      </c>
      <c r="AN230" s="229">
        <v>1116.5177265714401</v>
      </c>
      <c r="AO230" s="229">
        <v>1107.6733890590001</v>
      </c>
      <c r="AP230" s="229">
        <v>1098.8290515465601</v>
      </c>
    </row>
    <row r="231" spans="7:42" ht="14.25" customHeight="1" thickTop="1" x14ac:dyDescent="0.6">
      <c r="G231" s="145"/>
      <c r="H231" s="391"/>
      <c r="J231" s="352"/>
      <c r="K231" s="201" t="s">
        <v>939</v>
      </c>
      <c r="L231" s="201" t="s">
        <v>961</v>
      </c>
      <c r="M231" s="227">
        <v>1847.17140985227</v>
      </c>
      <c r="N231" s="227">
        <v>2059.99951785762</v>
      </c>
      <c r="O231" s="227">
        <v>1908.9800920205701</v>
      </c>
      <c r="P231" s="227">
        <v>1679.5689660109999</v>
      </c>
      <c r="Q231" s="227">
        <v>1623.70148473058</v>
      </c>
      <c r="R231" s="227">
        <v>1567.83400345016</v>
      </c>
      <c r="S231" s="227">
        <v>1511.9665221697301</v>
      </c>
      <c r="T231" s="227">
        <v>1456.0990408893099</v>
      </c>
      <c r="U231" s="227">
        <v>1400.2315596088899</v>
      </c>
      <c r="V231" s="227">
        <v>1344.36407832847</v>
      </c>
      <c r="W231" s="227">
        <v>1328.66737639804</v>
      </c>
      <c r="X231" s="227">
        <v>1312.97067446762</v>
      </c>
      <c r="Y231" s="227">
        <v>1297.2739725372001</v>
      </c>
      <c r="Z231" s="227">
        <v>1281.5772706067801</v>
      </c>
      <c r="AA231" s="227">
        <v>1265.8805686763601</v>
      </c>
      <c r="AB231" s="227">
        <v>1250.1838667459399</v>
      </c>
      <c r="AC231" s="227">
        <v>1234.4871648155199</v>
      </c>
      <c r="AD231" s="227">
        <v>1218.7904628850999</v>
      </c>
      <c r="AE231" s="227">
        <v>1203.09376095468</v>
      </c>
      <c r="AF231" s="227">
        <v>1187.39705902426</v>
      </c>
      <c r="AG231" s="227">
        <v>1171.70035709384</v>
      </c>
      <c r="AH231" s="227">
        <v>1156.00365516342</v>
      </c>
      <c r="AI231" s="227">
        <v>1140.3069532330001</v>
      </c>
      <c r="AJ231" s="227">
        <v>1124.6102513025801</v>
      </c>
      <c r="AK231" s="227">
        <v>1108.9135493721601</v>
      </c>
      <c r="AL231" s="227">
        <v>1093.2168474417399</v>
      </c>
      <c r="AM231" s="227">
        <v>1077.5201455113199</v>
      </c>
      <c r="AN231" s="227">
        <v>1061.8234435808999</v>
      </c>
      <c r="AO231" s="227">
        <v>1046.12674165048</v>
      </c>
      <c r="AP231" s="227">
        <v>1030.43003972006</v>
      </c>
    </row>
    <row r="232" spans="7:42" ht="14.25" customHeight="1" x14ac:dyDescent="0.6">
      <c r="G232" s="145"/>
      <c r="H232" s="391"/>
      <c r="J232" s="352"/>
      <c r="K232" s="142" t="s">
        <v>939</v>
      </c>
      <c r="L232" s="192" t="s">
        <v>962</v>
      </c>
      <c r="M232" s="228">
        <v>1847.17140985227</v>
      </c>
      <c r="N232" s="228">
        <v>2073.0937966904498</v>
      </c>
      <c r="O232" s="228">
        <v>1934.0300167442399</v>
      </c>
      <c r="P232" s="228">
        <v>1713.7279542705501</v>
      </c>
      <c r="Q232" s="228">
        <v>1669.2468024099801</v>
      </c>
      <c r="R232" s="228">
        <v>1624.7656505494101</v>
      </c>
      <c r="S232" s="228">
        <v>1580.2844986888399</v>
      </c>
      <c r="T232" s="228">
        <v>1535.8033468282699</v>
      </c>
      <c r="U232" s="228">
        <v>1491.3221949676999</v>
      </c>
      <c r="V232" s="228">
        <v>1446.84104310713</v>
      </c>
      <c r="W232" s="228">
        <v>1432.9475294351801</v>
      </c>
      <c r="X232" s="228">
        <v>1419.0540157632199</v>
      </c>
      <c r="Y232" s="228">
        <v>1405.16050209127</v>
      </c>
      <c r="Z232" s="228">
        <v>1391.2669884193199</v>
      </c>
      <c r="AA232" s="228">
        <v>1377.37347474737</v>
      </c>
      <c r="AB232" s="228">
        <v>1363.4799610754101</v>
      </c>
      <c r="AC232" s="228">
        <v>1349.5864474034599</v>
      </c>
      <c r="AD232" s="228">
        <v>1335.69293373151</v>
      </c>
      <c r="AE232" s="228">
        <v>1321.7994200595599</v>
      </c>
      <c r="AF232" s="228">
        <v>1307.9059063876</v>
      </c>
      <c r="AG232" s="228">
        <v>1294.0123927156501</v>
      </c>
      <c r="AH232" s="228">
        <v>1280.1188790437</v>
      </c>
      <c r="AI232" s="228">
        <v>1266.2253653717501</v>
      </c>
      <c r="AJ232" s="228">
        <v>1252.3318516997899</v>
      </c>
      <c r="AK232" s="228">
        <v>1238.43833802784</v>
      </c>
      <c r="AL232" s="228">
        <v>1224.5448243558899</v>
      </c>
      <c r="AM232" s="228">
        <v>1210.65131068394</v>
      </c>
      <c r="AN232" s="228">
        <v>1196.7577970119801</v>
      </c>
      <c r="AO232" s="228">
        <v>1182.8642833400299</v>
      </c>
      <c r="AP232" s="228">
        <v>1168.97076966808</v>
      </c>
    </row>
    <row r="233" spans="7:42" ht="14.25" customHeight="1" thickBot="1" x14ac:dyDescent="0.75">
      <c r="G233" s="145"/>
      <c r="H233" s="391"/>
      <c r="J233" s="385"/>
      <c r="K233" s="203" t="s">
        <v>939</v>
      </c>
      <c r="L233" s="203" t="s">
        <v>963</v>
      </c>
      <c r="M233" s="229">
        <v>1847.17140985227</v>
      </c>
      <c r="N233" s="229">
        <v>2103.6878882189098</v>
      </c>
      <c r="O233" s="229">
        <v>1992.55784401608</v>
      </c>
      <c r="P233" s="229">
        <v>1793.5386278230601</v>
      </c>
      <c r="Q233" s="229">
        <v>1775.6610338133301</v>
      </c>
      <c r="R233" s="229">
        <v>1757.78343980359</v>
      </c>
      <c r="S233" s="229">
        <v>1739.90584579386</v>
      </c>
      <c r="T233" s="229">
        <v>1722.0282517841199</v>
      </c>
      <c r="U233" s="229">
        <v>1704.1506577743901</v>
      </c>
      <c r="V233" s="229">
        <v>1686.27306376465</v>
      </c>
      <c r="W233" s="229">
        <v>1675.3835260677399</v>
      </c>
      <c r="X233" s="229">
        <v>1664.49398837084</v>
      </c>
      <c r="Y233" s="229">
        <v>1653.6044506739299</v>
      </c>
      <c r="Z233" s="229">
        <v>1642.71491297702</v>
      </c>
      <c r="AA233" s="229">
        <v>1631.8253752801099</v>
      </c>
      <c r="AB233" s="229">
        <v>1620.9358375832001</v>
      </c>
      <c r="AC233" s="229">
        <v>1610.0462998862999</v>
      </c>
      <c r="AD233" s="229">
        <v>1599.1567621893901</v>
      </c>
      <c r="AE233" s="229">
        <v>1588.26722449248</v>
      </c>
      <c r="AF233" s="229">
        <v>1577.3776867955701</v>
      </c>
      <c r="AG233" s="229">
        <v>1566.48814909866</v>
      </c>
      <c r="AH233" s="229">
        <v>1555.5986114017601</v>
      </c>
      <c r="AI233" s="229">
        <v>1544.70907370485</v>
      </c>
      <c r="AJ233" s="229">
        <v>1533.8195360079401</v>
      </c>
      <c r="AK233" s="229">
        <v>1522.92999831103</v>
      </c>
      <c r="AL233" s="229">
        <v>1512.0404606141201</v>
      </c>
      <c r="AM233" s="229">
        <v>1501.15092291722</v>
      </c>
      <c r="AN233" s="229">
        <v>1490.2613852203101</v>
      </c>
      <c r="AO233" s="229">
        <v>1479.3718475234</v>
      </c>
      <c r="AP233" s="229">
        <v>1468.4823098264901</v>
      </c>
    </row>
    <row r="234" spans="7:42" ht="14.25" customHeight="1" thickTop="1" x14ac:dyDescent="0.6">
      <c r="G234" s="145"/>
      <c r="H234" s="391"/>
      <c r="J234" s="208"/>
      <c r="K234" s="142"/>
      <c r="L234" s="142"/>
      <c r="M234" s="231"/>
      <c r="N234" s="231"/>
      <c r="O234" s="231"/>
      <c r="P234" s="231"/>
      <c r="Q234" s="231"/>
      <c r="R234" s="231"/>
      <c r="S234" s="231"/>
      <c r="T234" s="231"/>
      <c r="U234" s="231"/>
      <c r="V234" s="231"/>
      <c r="W234" s="231"/>
      <c r="X234" s="231"/>
      <c r="Y234" s="231"/>
      <c r="Z234" s="231"/>
      <c r="AA234" s="231"/>
      <c r="AB234" s="231"/>
      <c r="AC234" s="231"/>
      <c r="AD234" s="231"/>
      <c r="AE234" s="231"/>
      <c r="AF234" s="231"/>
      <c r="AG234" s="231"/>
      <c r="AH234" s="231"/>
      <c r="AI234" s="231"/>
      <c r="AJ234" s="231"/>
      <c r="AK234" s="231"/>
      <c r="AL234" s="231"/>
      <c r="AM234" s="231"/>
      <c r="AN234" s="231"/>
      <c r="AO234" s="231"/>
      <c r="AP234" s="231"/>
    </row>
    <row r="235" spans="7:42" ht="14.25" customHeight="1" x14ac:dyDescent="0.6">
      <c r="G235" s="145"/>
      <c r="H235" s="391"/>
      <c r="J235" s="208"/>
      <c r="K235" s="142"/>
      <c r="L235" s="142"/>
      <c r="M235" s="129">
        <v>2021</v>
      </c>
      <c r="N235" s="129">
        <v>2022</v>
      </c>
      <c r="O235" s="129">
        <v>2023</v>
      </c>
      <c r="P235" s="129">
        <v>2024</v>
      </c>
      <c r="Q235" s="129">
        <v>2025</v>
      </c>
      <c r="R235" s="129">
        <v>2026</v>
      </c>
      <c r="S235" s="129">
        <v>2027</v>
      </c>
      <c r="T235" s="129">
        <v>2028</v>
      </c>
      <c r="U235" s="129">
        <v>2029</v>
      </c>
      <c r="V235" s="129">
        <v>2030</v>
      </c>
      <c r="W235" s="129">
        <v>2031</v>
      </c>
      <c r="X235" s="129">
        <v>2032</v>
      </c>
      <c r="Y235" s="129">
        <v>2033</v>
      </c>
      <c r="Z235" s="129">
        <v>2034</v>
      </c>
      <c r="AA235" s="129">
        <v>2035</v>
      </c>
      <c r="AB235" s="129">
        <v>2036</v>
      </c>
      <c r="AC235" s="129">
        <v>2037</v>
      </c>
      <c r="AD235" s="129">
        <v>2038</v>
      </c>
      <c r="AE235" s="129">
        <v>2039</v>
      </c>
      <c r="AF235" s="129">
        <v>2040</v>
      </c>
      <c r="AG235" s="129">
        <v>2041</v>
      </c>
      <c r="AH235" s="129">
        <v>2042</v>
      </c>
      <c r="AI235" s="129">
        <v>2043</v>
      </c>
      <c r="AJ235" s="129">
        <v>2044</v>
      </c>
      <c r="AK235" s="129">
        <v>2045</v>
      </c>
      <c r="AL235" s="129">
        <v>2046</v>
      </c>
      <c r="AM235" s="129">
        <v>2047</v>
      </c>
      <c r="AN235" s="129">
        <v>2048</v>
      </c>
      <c r="AO235" s="129">
        <v>2049</v>
      </c>
      <c r="AP235" s="129">
        <v>2050</v>
      </c>
    </row>
    <row r="236" spans="7:42" ht="14.25" customHeight="1" x14ac:dyDescent="0.6">
      <c r="G236" s="145"/>
      <c r="H236" s="391"/>
      <c r="J236" s="351" t="s">
        <v>982</v>
      </c>
      <c r="K236" s="201" t="s">
        <v>906</v>
      </c>
      <c r="L236" s="201" t="s">
        <v>961</v>
      </c>
      <c r="M236" s="227">
        <v>30.3</v>
      </c>
      <c r="N236" s="227">
        <v>29.5668640609017</v>
      </c>
      <c r="O236" s="227">
        <v>28.8337281218035</v>
      </c>
      <c r="P236" s="227">
        <v>28.100592182705299</v>
      </c>
      <c r="Q236" s="227">
        <v>27.367456243606998</v>
      </c>
      <c r="R236" s="227">
        <v>26.634320304508801</v>
      </c>
      <c r="S236" s="227">
        <v>25.9011843654106</v>
      </c>
      <c r="T236" s="227">
        <v>25.168048426312399</v>
      </c>
      <c r="U236" s="227">
        <v>24.434912487214099</v>
      </c>
      <c r="V236" s="227">
        <v>23.701776548115902</v>
      </c>
      <c r="W236" s="227">
        <v>23.2892368740286</v>
      </c>
      <c r="X236" s="227">
        <v>22.876697199941301</v>
      </c>
      <c r="Y236" s="227">
        <v>22.464157525853999</v>
      </c>
      <c r="Z236" s="227">
        <v>22.0516178517667</v>
      </c>
      <c r="AA236" s="227">
        <v>21.639078177679401</v>
      </c>
      <c r="AB236" s="227">
        <v>21.226538503592099</v>
      </c>
      <c r="AC236" s="227">
        <v>20.813998829504801</v>
      </c>
      <c r="AD236" s="227">
        <v>20.401459155417498</v>
      </c>
      <c r="AE236" s="227">
        <v>19.9889194813302</v>
      </c>
      <c r="AF236" s="227">
        <v>19.576379807243001</v>
      </c>
      <c r="AG236" s="227">
        <v>19.163840133155698</v>
      </c>
      <c r="AH236" s="227">
        <v>18.7513004590684</v>
      </c>
      <c r="AI236" s="227">
        <v>18.338760784981101</v>
      </c>
      <c r="AJ236" s="227">
        <v>17.926221110893799</v>
      </c>
      <c r="AK236" s="227">
        <v>17.5136814368065</v>
      </c>
      <c r="AL236" s="227">
        <v>17.101141762719202</v>
      </c>
      <c r="AM236" s="227">
        <v>16.6886020886319</v>
      </c>
      <c r="AN236" s="227">
        <v>16.276062414544601</v>
      </c>
      <c r="AO236" s="227">
        <v>15.8635227404573</v>
      </c>
      <c r="AP236" s="227">
        <v>15.45098306637</v>
      </c>
    </row>
    <row r="237" spans="7:42" ht="14.25" customHeight="1" x14ac:dyDescent="0.6">
      <c r="G237" s="145"/>
      <c r="H237" s="391"/>
      <c r="J237" s="352"/>
      <c r="K237" s="142" t="s">
        <v>906</v>
      </c>
      <c r="L237" s="192" t="s">
        <v>962</v>
      </c>
      <c r="M237" s="228">
        <v>30.3</v>
      </c>
      <c r="N237" s="228">
        <v>29.933333333333302</v>
      </c>
      <c r="O237" s="228">
        <v>29.566666666666599</v>
      </c>
      <c r="P237" s="228">
        <v>29.2</v>
      </c>
      <c r="Q237" s="228">
        <v>28.8333333333333</v>
      </c>
      <c r="R237" s="228">
        <v>28.466666666666601</v>
      </c>
      <c r="S237" s="228">
        <v>28.1</v>
      </c>
      <c r="T237" s="228">
        <v>27.733333333333299</v>
      </c>
      <c r="U237" s="228">
        <v>27.3666666666666</v>
      </c>
      <c r="V237" s="228">
        <v>27</v>
      </c>
      <c r="W237" s="228">
        <v>26.815000000000001</v>
      </c>
      <c r="X237" s="228">
        <v>26.63</v>
      </c>
      <c r="Y237" s="228">
        <v>26.445</v>
      </c>
      <c r="Z237" s="228">
        <v>26.26</v>
      </c>
      <c r="AA237" s="228">
        <v>26.074999999999999</v>
      </c>
      <c r="AB237" s="228">
        <v>25.89</v>
      </c>
      <c r="AC237" s="228">
        <v>25.704999999999998</v>
      </c>
      <c r="AD237" s="228">
        <v>25.52</v>
      </c>
      <c r="AE237" s="228">
        <v>25.335000000000001</v>
      </c>
      <c r="AF237" s="228">
        <v>25.15</v>
      </c>
      <c r="AG237" s="228">
        <v>24.965</v>
      </c>
      <c r="AH237" s="228">
        <v>24.78</v>
      </c>
      <c r="AI237" s="228">
        <v>24.594999999999999</v>
      </c>
      <c r="AJ237" s="228">
        <v>24.41</v>
      </c>
      <c r="AK237" s="228">
        <v>24.225000000000001</v>
      </c>
      <c r="AL237" s="228">
        <v>24.04</v>
      </c>
      <c r="AM237" s="228">
        <v>23.855</v>
      </c>
      <c r="AN237" s="228">
        <v>23.67</v>
      </c>
      <c r="AO237" s="228">
        <v>23.484999999999999</v>
      </c>
      <c r="AP237" s="228">
        <v>23.3</v>
      </c>
    </row>
    <row r="238" spans="7:42" ht="14.25" customHeight="1" thickBot="1" x14ac:dyDescent="0.75">
      <c r="G238" s="145"/>
      <c r="H238" s="391"/>
      <c r="J238" s="352"/>
      <c r="K238" s="203" t="s">
        <v>906</v>
      </c>
      <c r="L238" s="203" t="s">
        <v>963</v>
      </c>
      <c r="M238" s="229">
        <v>30.3</v>
      </c>
      <c r="N238" s="229">
        <v>30.1167160152254</v>
      </c>
      <c r="O238" s="229">
        <v>29.933432030450799</v>
      </c>
      <c r="P238" s="229">
        <v>29.750148045676301</v>
      </c>
      <c r="Q238" s="229">
        <v>29.5668640609017</v>
      </c>
      <c r="R238" s="229">
        <v>29.383580076127199</v>
      </c>
      <c r="S238" s="229">
        <v>29.200296091352602</v>
      </c>
      <c r="T238" s="229">
        <v>29.0170121065781</v>
      </c>
      <c r="U238" s="229">
        <v>28.8337281218035</v>
      </c>
      <c r="V238" s="229">
        <v>28.650444137028899</v>
      </c>
      <c r="W238" s="229">
        <v>28.547309218507099</v>
      </c>
      <c r="X238" s="229">
        <v>28.444174299985299</v>
      </c>
      <c r="Y238" s="229">
        <v>28.341039381463499</v>
      </c>
      <c r="Z238" s="229">
        <v>28.2379044629416</v>
      </c>
      <c r="AA238" s="229">
        <v>28.1347695444198</v>
      </c>
      <c r="AB238" s="229">
        <v>28.031634625898</v>
      </c>
      <c r="AC238" s="229">
        <v>27.928499707376201</v>
      </c>
      <c r="AD238" s="229">
        <v>27.825364788854401</v>
      </c>
      <c r="AE238" s="229">
        <v>27.722229870332502</v>
      </c>
      <c r="AF238" s="229">
        <v>27.619094951810698</v>
      </c>
      <c r="AG238" s="229">
        <v>27.515960033288899</v>
      </c>
      <c r="AH238" s="229">
        <v>27.412825114767099</v>
      </c>
      <c r="AI238" s="229">
        <v>27.309690196245199</v>
      </c>
      <c r="AJ238" s="229">
        <v>27.2065552777234</v>
      </c>
      <c r="AK238" s="229">
        <v>27.1034203592016</v>
      </c>
      <c r="AL238" s="229">
        <v>27.0002854406798</v>
      </c>
      <c r="AM238" s="229">
        <v>26.897150522157901</v>
      </c>
      <c r="AN238" s="229">
        <v>26.794015603636101</v>
      </c>
      <c r="AO238" s="229">
        <v>26.690880685114301</v>
      </c>
      <c r="AP238" s="229">
        <v>26.587745766592501</v>
      </c>
    </row>
    <row r="239" spans="7:42" ht="14.25" customHeight="1" thickTop="1" x14ac:dyDescent="0.6">
      <c r="G239" s="145"/>
      <c r="H239" s="391"/>
      <c r="J239" s="352"/>
      <c r="K239" s="201" t="s">
        <v>912</v>
      </c>
      <c r="L239" s="201" t="s">
        <v>961</v>
      </c>
      <c r="M239" s="230">
        <v>30.3</v>
      </c>
      <c r="N239" s="230">
        <v>29.5668640609017</v>
      </c>
      <c r="O239" s="230">
        <v>28.8337281218035</v>
      </c>
      <c r="P239" s="230">
        <v>28.100592182705299</v>
      </c>
      <c r="Q239" s="230">
        <v>27.367456243606998</v>
      </c>
      <c r="R239" s="230">
        <v>26.634320304508801</v>
      </c>
      <c r="S239" s="230">
        <v>25.9011843654106</v>
      </c>
      <c r="T239" s="230">
        <v>25.168048426312399</v>
      </c>
      <c r="U239" s="230">
        <v>24.434912487214099</v>
      </c>
      <c r="V239" s="230">
        <v>23.701776548115902</v>
      </c>
      <c r="W239" s="230">
        <v>23.2892368740286</v>
      </c>
      <c r="X239" s="230">
        <v>22.876697199941301</v>
      </c>
      <c r="Y239" s="230">
        <v>22.464157525853999</v>
      </c>
      <c r="Z239" s="230">
        <v>22.0516178517667</v>
      </c>
      <c r="AA239" s="230">
        <v>21.639078177679401</v>
      </c>
      <c r="AB239" s="230">
        <v>21.226538503592099</v>
      </c>
      <c r="AC239" s="230">
        <v>20.813998829504801</v>
      </c>
      <c r="AD239" s="230">
        <v>20.401459155417498</v>
      </c>
      <c r="AE239" s="230">
        <v>19.9889194813302</v>
      </c>
      <c r="AF239" s="230">
        <v>19.576379807243001</v>
      </c>
      <c r="AG239" s="230">
        <v>19.163840133155698</v>
      </c>
      <c r="AH239" s="230">
        <v>18.7513004590684</v>
      </c>
      <c r="AI239" s="230">
        <v>18.338760784981101</v>
      </c>
      <c r="AJ239" s="230">
        <v>17.926221110893799</v>
      </c>
      <c r="AK239" s="230">
        <v>17.5136814368065</v>
      </c>
      <c r="AL239" s="230">
        <v>17.101141762719202</v>
      </c>
      <c r="AM239" s="230">
        <v>16.6886020886319</v>
      </c>
      <c r="AN239" s="230">
        <v>16.276062414544601</v>
      </c>
      <c r="AO239" s="230">
        <v>15.8635227404573</v>
      </c>
      <c r="AP239" s="230">
        <v>15.45098306637</v>
      </c>
    </row>
    <row r="240" spans="7:42" ht="14.25" customHeight="1" x14ac:dyDescent="0.6">
      <c r="G240" s="145"/>
      <c r="H240" s="391"/>
      <c r="J240" s="352"/>
      <c r="K240" s="142" t="s">
        <v>912</v>
      </c>
      <c r="L240" s="192" t="s">
        <v>962</v>
      </c>
      <c r="M240" s="228">
        <v>30.3</v>
      </c>
      <c r="N240" s="228">
        <v>29.933333333333302</v>
      </c>
      <c r="O240" s="228">
        <v>29.566666666666599</v>
      </c>
      <c r="P240" s="228">
        <v>29.2</v>
      </c>
      <c r="Q240" s="228">
        <v>28.8333333333333</v>
      </c>
      <c r="R240" s="228">
        <v>28.466666666666601</v>
      </c>
      <c r="S240" s="228">
        <v>28.1</v>
      </c>
      <c r="T240" s="228">
        <v>27.733333333333299</v>
      </c>
      <c r="U240" s="228">
        <v>27.3666666666666</v>
      </c>
      <c r="V240" s="228">
        <v>27</v>
      </c>
      <c r="W240" s="228">
        <v>26.815000000000001</v>
      </c>
      <c r="X240" s="228">
        <v>26.63</v>
      </c>
      <c r="Y240" s="228">
        <v>26.445</v>
      </c>
      <c r="Z240" s="228">
        <v>26.26</v>
      </c>
      <c r="AA240" s="228">
        <v>26.074999999999999</v>
      </c>
      <c r="AB240" s="228">
        <v>25.89</v>
      </c>
      <c r="AC240" s="228">
        <v>25.704999999999998</v>
      </c>
      <c r="AD240" s="228">
        <v>25.52</v>
      </c>
      <c r="AE240" s="228">
        <v>25.335000000000001</v>
      </c>
      <c r="AF240" s="228">
        <v>25.15</v>
      </c>
      <c r="AG240" s="228">
        <v>24.965</v>
      </c>
      <c r="AH240" s="228">
        <v>24.78</v>
      </c>
      <c r="AI240" s="228">
        <v>24.594999999999999</v>
      </c>
      <c r="AJ240" s="228">
        <v>24.41</v>
      </c>
      <c r="AK240" s="228">
        <v>24.225000000000001</v>
      </c>
      <c r="AL240" s="228">
        <v>24.04</v>
      </c>
      <c r="AM240" s="228">
        <v>23.855</v>
      </c>
      <c r="AN240" s="228">
        <v>23.67</v>
      </c>
      <c r="AO240" s="228">
        <v>23.484999999999999</v>
      </c>
      <c r="AP240" s="228">
        <v>23.3</v>
      </c>
    </row>
    <row r="241" spans="7:42" ht="14.25" customHeight="1" thickBot="1" x14ac:dyDescent="0.75">
      <c r="G241" s="145"/>
      <c r="H241" s="391"/>
      <c r="J241" s="352"/>
      <c r="K241" s="203" t="s">
        <v>912</v>
      </c>
      <c r="L241" s="203" t="s">
        <v>963</v>
      </c>
      <c r="M241" s="229">
        <v>30.3</v>
      </c>
      <c r="N241" s="229">
        <v>30.1167160152254</v>
      </c>
      <c r="O241" s="229">
        <v>29.933432030450799</v>
      </c>
      <c r="P241" s="229">
        <v>29.750148045676301</v>
      </c>
      <c r="Q241" s="229">
        <v>29.5668640609017</v>
      </c>
      <c r="R241" s="229">
        <v>29.383580076127199</v>
      </c>
      <c r="S241" s="229">
        <v>29.200296091352602</v>
      </c>
      <c r="T241" s="229">
        <v>29.0170121065781</v>
      </c>
      <c r="U241" s="229">
        <v>28.8337281218035</v>
      </c>
      <c r="V241" s="229">
        <v>28.650444137028899</v>
      </c>
      <c r="W241" s="229">
        <v>28.547309218507099</v>
      </c>
      <c r="X241" s="229">
        <v>28.444174299985299</v>
      </c>
      <c r="Y241" s="229">
        <v>28.341039381463499</v>
      </c>
      <c r="Z241" s="229">
        <v>28.2379044629416</v>
      </c>
      <c r="AA241" s="229">
        <v>28.1347695444198</v>
      </c>
      <c r="AB241" s="229">
        <v>28.031634625898</v>
      </c>
      <c r="AC241" s="229">
        <v>27.928499707376201</v>
      </c>
      <c r="AD241" s="229">
        <v>27.825364788854401</v>
      </c>
      <c r="AE241" s="229">
        <v>27.722229870332502</v>
      </c>
      <c r="AF241" s="229">
        <v>27.619094951810698</v>
      </c>
      <c r="AG241" s="229">
        <v>27.515960033288899</v>
      </c>
      <c r="AH241" s="229">
        <v>27.412825114767099</v>
      </c>
      <c r="AI241" s="229">
        <v>27.309690196245199</v>
      </c>
      <c r="AJ241" s="229">
        <v>27.2065552777234</v>
      </c>
      <c r="AK241" s="229">
        <v>27.1034203592016</v>
      </c>
      <c r="AL241" s="229">
        <v>27.0002854406798</v>
      </c>
      <c r="AM241" s="229">
        <v>26.897150522157901</v>
      </c>
      <c r="AN241" s="229">
        <v>26.794015603636101</v>
      </c>
      <c r="AO241" s="229">
        <v>26.690880685114301</v>
      </c>
      <c r="AP241" s="229">
        <v>26.587745766592501</v>
      </c>
    </row>
    <row r="242" spans="7:42" ht="14.25" customHeight="1" thickTop="1" x14ac:dyDescent="0.6">
      <c r="G242" s="145"/>
      <c r="H242" s="391"/>
      <c r="J242" s="352"/>
      <c r="K242" s="201" t="s">
        <v>916</v>
      </c>
      <c r="L242" s="201" t="s">
        <v>961</v>
      </c>
      <c r="M242" s="230">
        <v>30.3</v>
      </c>
      <c r="N242" s="230">
        <v>29.5668640609017</v>
      </c>
      <c r="O242" s="230">
        <v>28.8337281218035</v>
      </c>
      <c r="P242" s="230">
        <v>28.100592182705299</v>
      </c>
      <c r="Q242" s="230">
        <v>27.367456243606998</v>
      </c>
      <c r="R242" s="230">
        <v>26.634320304508801</v>
      </c>
      <c r="S242" s="230">
        <v>25.9011843654106</v>
      </c>
      <c r="T242" s="230">
        <v>25.168048426312399</v>
      </c>
      <c r="U242" s="230">
        <v>24.434912487214099</v>
      </c>
      <c r="V242" s="230">
        <v>23.701776548115902</v>
      </c>
      <c r="W242" s="230">
        <v>23.2892368740286</v>
      </c>
      <c r="X242" s="230">
        <v>22.876697199941301</v>
      </c>
      <c r="Y242" s="230">
        <v>22.464157525853999</v>
      </c>
      <c r="Z242" s="230">
        <v>22.0516178517667</v>
      </c>
      <c r="AA242" s="230">
        <v>21.639078177679401</v>
      </c>
      <c r="AB242" s="230">
        <v>21.226538503592099</v>
      </c>
      <c r="AC242" s="230">
        <v>20.813998829504801</v>
      </c>
      <c r="AD242" s="230">
        <v>20.401459155417498</v>
      </c>
      <c r="AE242" s="230">
        <v>19.9889194813302</v>
      </c>
      <c r="AF242" s="230">
        <v>19.576379807243001</v>
      </c>
      <c r="AG242" s="230">
        <v>19.163840133155698</v>
      </c>
      <c r="AH242" s="230">
        <v>18.7513004590684</v>
      </c>
      <c r="AI242" s="230">
        <v>18.338760784981101</v>
      </c>
      <c r="AJ242" s="230">
        <v>17.926221110893799</v>
      </c>
      <c r="AK242" s="230">
        <v>17.5136814368065</v>
      </c>
      <c r="AL242" s="230">
        <v>17.101141762719202</v>
      </c>
      <c r="AM242" s="230">
        <v>16.6886020886319</v>
      </c>
      <c r="AN242" s="230">
        <v>16.276062414544601</v>
      </c>
      <c r="AO242" s="230">
        <v>15.8635227404573</v>
      </c>
      <c r="AP242" s="230">
        <v>15.45098306637</v>
      </c>
    </row>
    <row r="243" spans="7:42" ht="14.25" customHeight="1" x14ac:dyDescent="0.6">
      <c r="G243" s="145"/>
      <c r="H243" s="391"/>
      <c r="J243" s="352"/>
      <c r="K243" s="142" t="s">
        <v>916</v>
      </c>
      <c r="L243" s="192" t="s">
        <v>962</v>
      </c>
      <c r="M243" s="228">
        <v>30.3</v>
      </c>
      <c r="N243" s="228">
        <v>29.933333333333302</v>
      </c>
      <c r="O243" s="228">
        <v>29.566666666666599</v>
      </c>
      <c r="P243" s="228">
        <v>29.2</v>
      </c>
      <c r="Q243" s="228">
        <v>28.8333333333333</v>
      </c>
      <c r="R243" s="228">
        <v>28.466666666666601</v>
      </c>
      <c r="S243" s="228">
        <v>28.1</v>
      </c>
      <c r="T243" s="228">
        <v>27.733333333333299</v>
      </c>
      <c r="U243" s="228">
        <v>27.3666666666666</v>
      </c>
      <c r="V243" s="228">
        <v>27</v>
      </c>
      <c r="W243" s="228">
        <v>26.815000000000001</v>
      </c>
      <c r="X243" s="228">
        <v>26.63</v>
      </c>
      <c r="Y243" s="228">
        <v>26.445</v>
      </c>
      <c r="Z243" s="228">
        <v>26.26</v>
      </c>
      <c r="AA243" s="228">
        <v>26.074999999999999</v>
      </c>
      <c r="AB243" s="228">
        <v>25.89</v>
      </c>
      <c r="AC243" s="228">
        <v>25.704999999999998</v>
      </c>
      <c r="AD243" s="228">
        <v>25.52</v>
      </c>
      <c r="AE243" s="228">
        <v>25.335000000000001</v>
      </c>
      <c r="AF243" s="228">
        <v>25.15</v>
      </c>
      <c r="AG243" s="228">
        <v>24.965</v>
      </c>
      <c r="AH243" s="228">
        <v>24.78</v>
      </c>
      <c r="AI243" s="228">
        <v>24.594999999999999</v>
      </c>
      <c r="AJ243" s="228">
        <v>24.41</v>
      </c>
      <c r="AK243" s="228">
        <v>24.225000000000001</v>
      </c>
      <c r="AL243" s="228">
        <v>24.04</v>
      </c>
      <c r="AM243" s="228">
        <v>23.855</v>
      </c>
      <c r="AN243" s="228">
        <v>23.67</v>
      </c>
      <c r="AO243" s="228">
        <v>23.484999999999999</v>
      </c>
      <c r="AP243" s="228">
        <v>23.3</v>
      </c>
    </row>
    <row r="244" spans="7:42" ht="14.25" customHeight="1" thickBot="1" x14ac:dyDescent="0.75">
      <c r="G244" s="145"/>
      <c r="H244" s="391"/>
      <c r="J244" s="352"/>
      <c r="K244" s="203" t="s">
        <v>916</v>
      </c>
      <c r="L244" s="203" t="s">
        <v>963</v>
      </c>
      <c r="M244" s="229">
        <v>30.3</v>
      </c>
      <c r="N244" s="229">
        <v>30.1167160152254</v>
      </c>
      <c r="O244" s="229">
        <v>29.933432030450799</v>
      </c>
      <c r="P244" s="229">
        <v>29.750148045676301</v>
      </c>
      <c r="Q244" s="229">
        <v>29.5668640609017</v>
      </c>
      <c r="R244" s="229">
        <v>29.383580076127199</v>
      </c>
      <c r="S244" s="229">
        <v>29.200296091352602</v>
      </c>
      <c r="T244" s="229">
        <v>29.0170121065781</v>
      </c>
      <c r="U244" s="229">
        <v>28.8337281218035</v>
      </c>
      <c r="V244" s="229">
        <v>28.650444137028899</v>
      </c>
      <c r="W244" s="229">
        <v>28.547309218507099</v>
      </c>
      <c r="X244" s="229">
        <v>28.444174299985299</v>
      </c>
      <c r="Y244" s="229">
        <v>28.341039381463499</v>
      </c>
      <c r="Z244" s="229">
        <v>28.2379044629416</v>
      </c>
      <c r="AA244" s="229">
        <v>28.1347695444198</v>
      </c>
      <c r="AB244" s="229">
        <v>28.031634625898</v>
      </c>
      <c r="AC244" s="229">
        <v>27.928499707376201</v>
      </c>
      <c r="AD244" s="229">
        <v>27.825364788854401</v>
      </c>
      <c r="AE244" s="229">
        <v>27.722229870332502</v>
      </c>
      <c r="AF244" s="229">
        <v>27.619094951810698</v>
      </c>
      <c r="AG244" s="229">
        <v>27.515960033288899</v>
      </c>
      <c r="AH244" s="229">
        <v>27.412825114767099</v>
      </c>
      <c r="AI244" s="229">
        <v>27.309690196245199</v>
      </c>
      <c r="AJ244" s="229">
        <v>27.2065552777234</v>
      </c>
      <c r="AK244" s="229">
        <v>27.1034203592016</v>
      </c>
      <c r="AL244" s="229">
        <v>27.0002854406798</v>
      </c>
      <c r="AM244" s="229">
        <v>26.897150522157901</v>
      </c>
      <c r="AN244" s="229">
        <v>26.794015603636101</v>
      </c>
      <c r="AO244" s="229">
        <v>26.690880685114301</v>
      </c>
      <c r="AP244" s="229">
        <v>26.587745766592501</v>
      </c>
    </row>
    <row r="245" spans="7:42" ht="14.25" customHeight="1" thickTop="1" x14ac:dyDescent="0.6">
      <c r="G245" s="145"/>
      <c r="H245" s="391"/>
      <c r="J245" s="352"/>
      <c r="K245" s="201" t="s">
        <v>919</v>
      </c>
      <c r="L245" s="201" t="s">
        <v>961</v>
      </c>
      <c r="M245" s="230">
        <v>30.3</v>
      </c>
      <c r="N245" s="230">
        <v>29.5668640609017</v>
      </c>
      <c r="O245" s="230">
        <v>28.8337281218035</v>
      </c>
      <c r="P245" s="230">
        <v>28.100592182705299</v>
      </c>
      <c r="Q245" s="230">
        <v>27.367456243606998</v>
      </c>
      <c r="R245" s="230">
        <v>26.634320304508801</v>
      </c>
      <c r="S245" s="230">
        <v>25.9011843654106</v>
      </c>
      <c r="T245" s="230">
        <v>25.168048426312399</v>
      </c>
      <c r="U245" s="230">
        <v>24.434912487214099</v>
      </c>
      <c r="V245" s="230">
        <v>23.701776548115902</v>
      </c>
      <c r="W245" s="230">
        <v>23.2892368740286</v>
      </c>
      <c r="X245" s="230">
        <v>22.876697199941301</v>
      </c>
      <c r="Y245" s="230">
        <v>22.464157525853999</v>
      </c>
      <c r="Z245" s="230">
        <v>22.0516178517667</v>
      </c>
      <c r="AA245" s="230">
        <v>21.639078177679401</v>
      </c>
      <c r="AB245" s="230">
        <v>21.226538503592099</v>
      </c>
      <c r="AC245" s="230">
        <v>20.813998829504801</v>
      </c>
      <c r="AD245" s="230">
        <v>20.401459155417498</v>
      </c>
      <c r="AE245" s="230">
        <v>19.9889194813302</v>
      </c>
      <c r="AF245" s="230">
        <v>19.576379807243001</v>
      </c>
      <c r="AG245" s="230">
        <v>19.163840133155698</v>
      </c>
      <c r="AH245" s="230">
        <v>18.7513004590684</v>
      </c>
      <c r="AI245" s="230">
        <v>18.338760784981101</v>
      </c>
      <c r="AJ245" s="230">
        <v>17.926221110893799</v>
      </c>
      <c r="AK245" s="230">
        <v>17.5136814368065</v>
      </c>
      <c r="AL245" s="230">
        <v>17.101141762719202</v>
      </c>
      <c r="AM245" s="230">
        <v>16.6886020886319</v>
      </c>
      <c r="AN245" s="230">
        <v>16.276062414544601</v>
      </c>
      <c r="AO245" s="230">
        <v>15.8635227404573</v>
      </c>
      <c r="AP245" s="230">
        <v>15.45098306637</v>
      </c>
    </row>
    <row r="246" spans="7:42" ht="14.25" customHeight="1" x14ac:dyDescent="0.6">
      <c r="G246" s="145"/>
      <c r="H246" s="391"/>
      <c r="J246" s="352"/>
      <c r="K246" s="142" t="s">
        <v>919</v>
      </c>
      <c r="L246" s="192" t="s">
        <v>962</v>
      </c>
      <c r="M246" s="228">
        <v>30.3</v>
      </c>
      <c r="N246" s="228">
        <v>29.933333333333302</v>
      </c>
      <c r="O246" s="228">
        <v>29.566666666666599</v>
      </c>
      <c r="P246" s="228">
        <v>29.2</v>
      </c>
      <c r="Q246" s="228">
        <v>28.8333333333333</v>
      </c>
      <c r="R246" s="228">
        <v>28.466666666666601</v>
      </c>
      <c r="S246" s="228">
        <v>28.1</v>
      </c>
      <c r="T246" s="228">
        <v>27.733333333333299</v>
      </c>
      <c r="U246" s="228">
        <v>27.3666666666666</v>
      </c>
      <c r="V246" s="228">
        <v>27</v>
      </c>
      <c r="W246" s="228">
        <v>26.815000000000001</v>
      </c>
      <c r="X246" s="228">
        <v>26.63</v>
      </c>
      <c r="Y246" s="228">
        <v>26.445</v>
      </c>
      <c r="Z246" s="228">
        <v>26.26</v>
      </c>
      <c r="AA246" s="228">
        <v>26.074999999999999</v>
      </c>
      <c r="AB246" s="228">
        <v>25.89</v>
      </c>
      <c r="AC246" s="228">
        <v>25.704999999999998</v>
      </c>
      <c r="AD246" s="228">
        <v>25.52</v>
      </c>
      <c r="AE246" s="228">
        <v>25.335000000000001</v>
      </c>
      <c r="AF246" s="228">
        <v>25.15</v>
      </c>
      <c r="AG246" s="228">
        <v>24.965</v>
      </c>
      <c r="AH246" s="228">
        <v>24.78</v>
      </c>
      <c r="AI246" s="228">
        <v>24.594999999999999</v>
      </c>
      <c r="AJ246" s="228">
        <v>24.41</v>
      </c>
      <c r="AK246" s="228">
        <v>24.225000000000001</v>
      </c>
      <c r="AL246" s="228">
        <v>24.04</v>
      </c>
      <c r="AM246" s="228">
        <v>23.855</v>
      </c>
      <c r="AN246" s="228">
        <v>23.67</v>
      </c>
      <c r="AO246" s="228">
        <v>23.484999999999999</v>
      </c>
      <c r="AP246" s="228">
        <v>23.3</v>
      </c>
    </row>
    <row r="247" spans="7:42" ht="14.25" customHeight="1" thickBot="1" x14ac:dyDescent="0.75">
      <c r="G247" s="145"/>
      <c r="H247" s="391"/>
      <c r="J247" s="352"/>
      <c r="K247" s="203" t="s">
        <v>919</v>
      </c>
      <c r="L247" s="203" t="s">
        <v>963</v>
      </c>
      <c r="M247" s="229">
        <v>30.3</v>
      </c>
      <c r="N247" s="229">
        <v>30.1167160152254</v>
      </c>
      <c r="O247" s="229">
        <v>29.933432030450799</v>
      </c>
      <c r="P247" s="229">
        <v>29.750148045676301</v>
      </c>
      <c r="Q247" s="229">
        <v>29.5668640609017</v>
      </c>
      <c r="R247" s="229">
        <v>29.383580076127199</v>
      </c>
      <c r="S247" s="229">
        <v>29.200296091352602</v>
      </c>
      <c r="T247" s="229">
        <v>29.0170121065781</v>
      </c>
      <c r="U247" s="229">
        <v>28.8337281218035</v>
      </c>
      <c r="V247" s="229">
        <v>28.650444137028899</v>
      </c>
      <c r="W247" s="229">
        <v>28.547309218507099</v>
      </c>
      <c r="X247" s="229">
        <v>28.444174299985299</v>
      </c>
      <c r="Y247" s="229">
        <v>28.341039381463499</v>
      </c>
      <c r="Z247" s="229">
        <v>28.2379044629416</v>
      </c>
      <c r="AA247" s="229">
        <v>28.1347695444198</v>
      </c>
      <c r="AB247" s="229">
        <v>28.031634625898</v>
      </c>
      <c r="AC247" s="229">
        <v>27.928499707376201</v>
      </c>
      <c r="AD247" s="229">
        <v>27.825364788854401</v>
      </c>
      <c r="AE247" s="229">
        <v>27.722229870332502</v>
      </c>
      <c r="AF247" s="229">
        <v>27.619094951810698</v>
      </c>
      <c r="AG247" s="229">
        <v>27.515960033288899</v>
      </c>
      <c r="AH247" s="229">
        <v>27.412825114767099</v>
      </c>
      <c r="AI247" s="229">
        <v>27.309690196245199</v>
      </c>
      <c r="AJ247" s="229">
        <v>27.2065552777234</v>
      </c>
      <c r="AK247" s="229">
        <v>27.1034203592016</v>
      </c>
      <c r="AL247" s="229">
        <v>27.0002854406798</v>
      </c>
      <c r="AM247" s="229">
        <v>26.897150522157901</v>
      </c>
      <c r="AN247" s="229">
        <v>26.794015603636101</v>
      </c>
      <c r="AO247" s="229">
        <v>26.690880685114301</v>
      </c>
      <c r="AP247" s="229">
        <v>26.587745766592501</v>
      </c>
    </row>
    <row r="248" spans="7:42" ht="14.25" customHeight="1" thickTop="1" x14ac:dyDescent="0.6">
      <c r="G248" s="145"/>
      <c r="H248" s="391"/>
      <c r="J248" s="352"/>
      <c r="K248" s="201" t="s">
        <v>922</v>
      </c>
      <c r="L248" s="201" t="s">
        <v>961</v>
      </c>
      <c r="M248" s="230">
        <v>30.3</v>
      </c>
      <c r="N248" s="230">
        <v>29.5668640609017</v>
      </c>
      <c r="O248" s="230">
        <v>28.8337281218035</v>
      </c>
      <c r="P248" s="230">
        <v>28.100592182705299</v>
      </c>
      <c r="Q248" s="230">
        <v>27.367456243606998</v>
      </c>
      <c r="R248" s="230">
        <v>26.634320304508801</v>
      </c>
      <c r="S248" s="230">
        <v>25.9011843654106</v>
      </c>
      <c r="T248" s="230">
        <v>25.168048426312399</v>
      </c>
      <c r="U248" s="230">
        <v>24.434912487214099</v>
      </c>
      <c r="V248" s="230">
        <v>23.701776548115902</v>
      </c>
      <c r="W248" s="230">
        <v>23.2892368740286</v>
      </c>
      <c r="X248" s="230">
        <v>22.876697199941301</v>
      </c>
      <c r="Y248" s="230">
        <v>22.464157525853999</v>
      </c>
      <c r="Z248" s="230">
        <v>22.0516178517667</v>
      </c>
      <c r="AA248" s="230">
        <v>21.639078177679401</v>
      </c>
      <c r="AB248" s="230">
        <v>21.226538503592099</v>
      </c>
      <c r="AC248" s="230">
        <v>20.813998829504801</v>
      </c>
      <c r="AD248" s="230">
        <v>20.401459155417498</v>
      </c>
      <c r="AE248" s="230">
        <v>19.9889194813302</v>
      </c>
      <c r="AF248" s="230">
        <v>19.576379807243001</v>
      </c>
      <c r="AG248" s="230">
        <v>19.163840133155698</v>
      </c>
      <c r="AH248" s="230">
        <v>18.7513004590684</v>
      </c>
      <c r="AI248" s="230">
        <v>18.338760784981101</v>
      </c>
      <c r="AJ248" s="230">
        <v>17.926221110893799</v>
      </c>
      <c r="AK248" s="230">
        <v>17.5136814368065</v>
      </c>
      <c r="AL248" s="230">
        <v>17.101141762719202</v>
      </c>
      <c r="AM248" s="230">
        <v>16.6886020886319</v>
      </c>
      <c r="AN248" s="230">
        <v>16.276062414544601</v>
      </c>
      <c r="AO248" s="230">
        <v>15.8635227404573</v>
      </c>
      <c r="AP248" s="230">
        <v>15.45098306637</v>
      </c>
    </row>
    <row r="249" spans="7:42" ht="14.25" customHeight="1" x14ac:dyDescent="0.6">
      <c r="G249" s="145"/>
      <c r="H249" s="391"/>
      <c r="J249" s="352"/>
      <c r="K249" s="142" t="s">
        <v>922</v>
      </c>
      <c r="L249" s="192" t="s">
        <v>962</v>
      </c>
      <c r="M249" s="228">
        <v>30.3</v>
      </c>
      <c r="N249" s="228">
        <v>29.933333333333302</v>
      </c>
      <c r="O249" s="228">
        <v>29.566666666666599</v>
      </c>
      <c r="P249" s="228">
        <v>29.2</v>
      </c>
      <c r="Q249" s="228">
        <v>28.8333333333333</v>
      </c>
      <c r="R249" s="228">
        <v>28.466666666666601</v>
      </c>
      <c r="S249" s="228">
        <v>28.1</v>
      </c>
      <c r="T249" s="228">
        <v>27.733333333333299</v>
      </c>
      <c r="U249" s="228">
        <v>27.3666666666666</v>
      </c>
      <c r="V249" s="228">
        <v>27</v>
      </c>
      <c r="W249" s="228">
        <v>26.815000000000001</v>
      </c>
      <c r="X249" s="228">
        <v>26.63</v>
      </c>
      <c r="Y249" s="228">
        <v>26.445</v>
      </c>
      <c r="Z249" s="228">
        <v>26.26</v>
      </c>
      <c r="AA249" s="228">
        <v>26.074999999999999</v>
      </c>
      <c r="AB249" s="228">
        <v>25.89</v>
      </c>
      <c r="AC249" s="228">
        <v>25.704999999999998</v>
      </c>
      <c r="AD249" s="228">
        <v>25.52</v>
      </c>
      <c r="AE249" s="228">
        <v>25.335000000000001</v>
      </c>
      <c r="AF249" s="228">
        <v>25.15</v>
      </c>
      <c r="AG249" s="228">
        <v>24.965</v>
      </c>
      <c r="AH249" s="228">
        <v>24.78</v>
      </c>
      <c r="AI249" s="228">
        <v>24.594999999999999</v>
      </c>
      <c r="AJ249" s="228">
        <v>24.41</v>
      </c>
      <c r="AK249" s="228">
        <v>24.225000000000001</v>
      </c>
      <c r="AL249" s="228">
        <v>24.04</v>
      </c>
      <c r="AM249" s="228">
        <v>23.855</v>
      </c>
      <c r="AN249" s="228">
        <v>23.67</v>
      </c>
      <c r="AO249" s="228">
        <v>23.484999999999999</v>
      </c>
      <c r="AP249" s="228">
        <v>23.3</v>
      </c>
    </row>
    <row r="250" spans="7:42" ht="14.25" customHeight="1" thickBot="1" x14ac:dyDescent="0.75">
      <c r="G250" s="145"/>
      <c r="H250" s="391"/>
      <c r="J250" s="352"/>
      <c r="K250" s="203" t="s">
        <v>922</v>
      </c>
      <c r="L250" s="203" t="s">
        <v>963</v>
      </c>
      <c r="M250" s="229">
        <v>30.3</v>
      </c>
      <c r="N250" s="229">
        <v>30.1167160152254</v>
      </c>
      <c r="O250" s="229">
        <v>29.933432030450799</v>
      </c>
      <c r="P250" s="229">
        <v>29.750148045676301</v>
      </c>
      <c r="Q250" s="229">
        <v>29.5668640609017</v>
      </c>
      <c r="R250" s="229">
        <v>29.383580076127199</v>
      </c>
      <c r="S250" s="229">
        <v>29.200296091352602</v>
      </c>
      <c r="T250" s="229">
        <v>29.0170121065781</v>
      </c>
      <c r="U250" s="229">
        <v>28.8337281218035</v>
      </c>
      <c r="V250" s="229">
        <v>28.650444137028899</v>
      </c>
      <c r="W250" s="229">
        <v>28.547309218507099</v>
      </c>
      <c r="X250" s="229">
        <v>28.444174299985299</v>
      </c>
      <c r="Y250" s="229">
        <v>28.341039381463499</v>
      </c>
      <c r="Z250" s="229">
        <v>28.2379044629416</v>
      </c>
      <c r="AA250" s="229">
        <v>28.1347695444198</v>
      </c>
      <c r="AB250" s="229">
        <v>28.031634625898</v>
      </c>
      <c r="AC250" s="229">
        <v>27.928499707376201</v>
      </c>
      <c r="AD250" s="229">
        <v>27.825364788854401</v>
      </c>
      <c r="AE250" s="229">
        <v>27.722229870332502</v>
      </c>
      <c r="AF250" s="229">
        <v>27.619094951810698</v>
      </c>
      <c r="AG250" s="229">
        <v>27.515960033288899</v>
      </c>
      <c r="AH250" s="229">
        <v>27.412825114767099</v>
      </c>
      <c r="AI250" s="229">
        <v>27.309690196245199</v>
      </c>
      <c r="AJ250" s="229">
        <v>27.2065552777234</v>
      </c>
      <c r="AK250" s="229">
        <v>27.1034203592016</v>
      </c>
      <c r="AL250" s="229">
        <v>27.0002854406798</v>
      </c>
      <c r="AM250" s="229">
        <v>26.897150522157901</v>
      </c>
      <c r="AN250" s="229">
        <v>26.794015603636101</v>
      </c>
      <c r="AO250" s="229">
        <v>26.690880685114301</v>
      </c>
      <c r="AP250" s="229">
        <v>26.587745766592501</v>
      </c>
    </row>
    <row r="251" spans="7:42" ht="14.25" customHeight="1" thickTop="1" x14ac:dyDescent="0.6">
      <c r="G251" s="145"/>
      <c r="H251" s="391"/>
      <c r="J251" s="352"/>
      <c r="K251" s="201" t="s">
        <v>925</v>
      </c>
      <c r="L251" s="201" t="s">
        <v>961</v>
      </c>
      <c r="M251" s="230">
        <v>30.3</v>
      </c>
      <c r="N251" s="230">
        <v>29.5668640609017</v>
      </c>
      <c r="O251" s="230">
        <v>28.8337281218035</v>
      </c>
      <c r="P251" s="230">
        <v>28.100592182705299</v>
      </c>
      <c r="Q251" s="230">
        <v>27.367456243606998</v>
      </c>
      <c r="R251" s="230">
        <v>26.634320304508801</v>
      </c>
      <c r="S251" s="230">
        <v>25.9011843654106</v>
      </c>
      <c r="T251" s="230">
        <v>25.168048426312399</v>
      </c>
      <c r="U251" s="230">
        <v>24.434912487214099</v>
      </c>
      <c r="V251" s="230">
        <v>23.701776548115902</v>
      </c>
      <c r="W251" s="230">
        <v>23.2892368740286</v>
      </c>
      <c r="X251" s="230">
        <v>22.876697199941301</v>
      </c>
      <c r="Y251" s="230">
        <v>22.464157525853999</v>
      </c>
      <c r="Z251" s="230">
        <v>22.0516178517667</v>
      </c>
      <c r="AA251" s="230">
        <v>21.639078177679401</v>
      </c>
      <c r="AB251" s="230">
        <v>21.226538503592099</v>
      </c>
      <c r="AC251" s="230">
        <v>20.813998829504801</v>
      </c>
      <c r="AD251" s="230">
        <v>20.401459155417498</v>
      </c>
      <c r="AE251" s="230">
        <v>19.9889194813302</v>
      </c>
      <c r="AF251" s="230">
        <v>19.576379807243001</v>
      </c>
      <c r="AG251" s="230">
        <v>19.163840133155698</v>
      </c>
      <c r="AH251" s="230">
        <v>18.7513004590684</v>
      </c>
      <c r="AI251" s="230">
        <v>18.338760784981101</v>
      </c>
      <c r="AJ251" s="230">
        <v>17.926221110893799</v>
      </c>
      <c r="AK251" s="230">
        <v>17.5136814368065</v>
      </c>
      <c r="AL251" s="230">
        <v>17.101141762719202</v>
      </c>
      <c r="AM251" s="230">
        <v>16.6886020886319</v>
      </c>
      <c r="AN251" s="230">
        <v>16.276062414544601</v>
      </c>
      <c r="AO251" s="230">
        <v>15.8635227404573</v>
      </c>
      <c r="AP251" s="230">
        <v>15.45098306637</v>
      </c>
    </row>
    <row r="252" spans="7:42" ht="14.25" customHeight="1" x14ac:dyDescent="0.6">
      <c r="G252" s="145"/>
      <c r="H252" s="391"/>
      <c r="J252" s="352"/>
      <c r="K252" s="142" t="s">
        <v>925</v>
      </c>
      <c r="L252" s="192" t="s">
        <v>962</v>
      </c>
      <c r="M252" s="228">
        <v>30.3</v>
      </c>
      <c r="N252" s="228">
        <v>29.933333333333302</v>
      </c>
      <c r="O252" s="228">
        <v>29.566666666666599</v>
      </c>
      <c r="P252" s="228">
        <v>29.2</v>
      </c>
      <c r="Q252" s="228">
        <v>28.8333333333333</v>
      </c>
      <c r="R252" s="228">
        <v>28.466666666666601</v>
      </c>
      <c r="S252" s="228">
        <v>28.1</v>
      </c>
      <c r="T252" s="228">
        <v>27.733333333333299</v>
      </c>
      <c r="U252" s="228">
        <v>27.3666666666666</v>
      </c>
      <c r="V252" s="228">
        <v>27</v>
      </c>
      <c r="W252" s="228">
        <v>26.815000000000001</v>
      </c>
      <c r="X252" s="228">
        <v>26.63</v>
      </c>
      <c r="Y252" s="228">
        <v>26.445</v>
      </c>
      <c r="Z252" s="228">
        <v>26.26</v>
      </c>
      <c r="AA252" s="228">
        <v>26.074999999999999</v>
      </c>
      <c r="AB252" s="228">
        <v>25.89</v>
      </c>
      <c r="AC252" s="228">
        <v>25.704999999999998</v>
      </c>
      <c r="AD252" s="228">
        <v>25.52</v>
      </c>
      <c r="AE252" s="228">
        <v>25.335000000000001</v>
      </c>
      <c r="AF252" s="228">
        <v>25.15</v>
      </c>
      <c r="AG252" s="228">
        <v>24.965</v>
      </c>
      <c r="AH252" s="228">
        <v>24.78</v>
      </c>
      <c r="AI252" s="228">
        <v>24.594999999999999</v>
      </c>
      <c r="AJ252" s="228">
        <v>24.41</v>
      </c>
      <c r="AK252" s="228">
        <v>24.225000000000001</v>
      </c>
      <c r="AL252" s="228">
        <v>24.04</v>
      </c>
      <c r="AM252" s="228">
        <v>23.855</v>
      </c>
      <c r="AN252" s="228">
        <v>23.67</v>
      </c>
      <c r="AO252" s="228">
        <v>23.484999999999999</v>
      </c>
      <c r="AP252" s="228">
        <v>23.3</v>
      </c>
    </row>
    <row r="253" spans="7:42" ht="14.25" customHeight="1" thickBot="1" x14ac:dyDescent="0.75">
      <c r="G253" s="145"/>
      <c r="H253" s="391"/>
      <c r="J253" s="352"/>
      <c r="K253" s="203" t="s">
        <v>925</v>
      </c>
      <c r="L253" s="203" t="s">
        <v>963</v>
      </c>
      <c r="M253" s="229">
        <v>30.3</v>
      </c>
      <c r="N253" s="229">
        <v>30.1167160152254</v>
      </c>
      <c r="O253" s="229">
        <v>29.933432030450799</v>
      </c>
      <c r="P253" s="229">
        <v>29.750148045676301</v>
      </c>
      <c r="Q253" s="229">
        <v>29.5668640609017</v>
      </c>
      <c r="R253" s="229">
        <v>29.383580076127199</v>
      </c>
      <c r="S253" s="229">
        <v>29.200296091352602</v>
      </c>
      <c r="T253" s="229">
        <v>29.0170121065781</v>
      </c>
      <c r="U253" s="229">
        <v>28.8337281218035</v>
      </c>
      <c r="V253" s="229">
        <v>28.650444137028899</v>
      </c>
      <c r="W253" s="229">
        <v>28.547309218507099</v>
      </c>
      <c r="X253" s="229">
        <v>28.444174299985299</v>
      </c>
      <c r="Y253" s="229">
        <v>28.341039381463499</v>
      </c>
      <c r="Z253" s="229">
        <v>28.2379044629416</v>
      </c>
      <c r="AA253" s="229">
        <v>28.1347695444198</v>
      </c>
      <c r="AB253" s="229">
        <v>28.031634625898</v>
      </c>
      <c r="AC253" s="229">
        <v>27.928499707376201</v>
      </c>
      <c r="AD253" s="229">
        <v>27.825364788854401</v>
      </c>
      <c r="AE253" s="229">
        <v>27.722229870332502</v>
      </c>
      <c r="AF253" s="229">
        <v>27.619094951810698</v>
      </c>
      <c r="AG253" s="229">
        <v>27.515960033288899</v>
      </c>
      <c r="AH253" s="229">
        <v>27.412825114767099</v>
      </c>
      <c r="AI253" s="229">
        <v>27.309690196245199</v>
      </c>
      <c r="AJ253" s="229">
        <v>27.2065552777234</v>
      </c>
      <c r="AK253" s="229">
        <v>27.1034203592016</v>
      </c>
      <c r="AL253" s="229">
        <v>27.0002854406798</v>
      </c>
      <c r="AM253" s="229">
        <v>26.897150522157901</v>
      </c>
      <c r="AN253" s="229">
        <v>26.794015603636101</v>
      </c>
      <c r="AO253" s="229">
        <v>26.690880685114301</v>
      </c>
      <c r="AP253" s="229">
        <v>26.587745766592501</v>
      </c>
    </row>
    <row r="254" spans="7:42" ht="14.25" customHeight="1" thickTop="1" x14ac:dyDescent="0.6">
      <c r="G254" s="145"/>
      <c r="H254" s="391"/>
      <c r="J254" s="352"/>
      <c r="K254" s="201" t="s">
        <v>928</v>
      </c>
      <c r="L254" s="201" t="s">
        <v>961</v>
      </c>
      <c r="M254" s="230">
        <v>30.3</v>
      </c>
      <c r="N254" s="230">
        <v>29.5668640609017</v>
      </c>
      <c r="O254" s="230">
        <v>28.8337281218035</v>
      </c>
      <c r="P254" s="230">
        <v>28.100592182705299</v>
      </c>
      <c r="Q254" s="230">
        <v>27.367456243606998</v>
      </c>
      <c r="R254" s="230">
        <v>26.634320304508801</v>
      </c>
      <c r="S254" s="230">
        <v>25.9011843654106</v>
      </c>
      <c r="T254" s="230">
        <v>25.168048426312399</v>
      </c>
      <c r="U254" s="230">
        <v>24.434912487214099</v>
      </c>
      <c r="V254" s="230">
        <v>23.701776548115902</v>
      </c>
      <c r="W254" s="230">
        <v>23.2892368740286</v>
      </c>
      <c r="X254" s="230">
        <v>22.876697199941301</v>
      </c>
      <c r="Y254" s="230">
        <v>22.464157525853999</v>
      </c>
      <c r="Z254" s="230">
        <v>22.0516178517667</v>
      </c>
      <c r="AA254" s="230">
        <v>21.639078177679401</v>
      </c>
      <c r="AB254" s="230">
        <v>21.226538503592099</v>
      </c>
      <c r="AC254" s="230">
        <v>20.813998829504801</v>
      </c>
      <c r="AD254" s="230">
        <v>20.401459155417498</v>
      </c>
      <c r="AE254" s="230">
        <v>19.9889194813302</v>
      </c>
      <c r="AF254" s="230">
        <v>19.576379807243001</v>
      </c>
      <c r="AG254" s="230">
        <v>19.163840133155698</v>
      </c>
      <c r="AH254" s="230">
        <v>18.7513004590684</v>
      </c>
      <c r="AI254" s="230">
        <v>18.338760784981101</v>
      </c>
      <c r="AJ254" s="230">
        <v>17.926221110893799</v>
      </c>
      <c r="AK254" s="230">
        <v>17.5136814368065</v>
      </c>
      <c r="AL254" s="230">
        <v>17.101141762719202</v>
      </c>
      <c r="AM254" s="230">
        <v>16.6886020886319</v>
      </c>
      <c r="AN254" s="230">
        <v>16.276062414544601</v>
      </c>
      <c r="AO254" s="230">
        <v>15.8635227404573</v>
      </c>
      <c r="AP254" s="230">
        <v>15.45098306637</v>
      </c>
    </row>
    <row r="255" spans="7:42" ht="14.25" customHeight="1" x14ac:dyDescent="0.6">
      <c r="G255" s="145"/>
      <c r="H255" s="391"/>
      <c r="J255" s="352"/>
      <c r="K255" s="142" t="s">
        <v>928</v>
      </c>
      <c r="L255" s="192" t="s">
        <v>962</v>
      </c>
      <c r="M255" s="228">
        <v>30.3</v>
      </c>
      <c r="N255" s="228">
        <v>29.933333333333302</v>
      </c>
      <c r="O255" s="228">
        <v>29.566666666666599</v>
      </c>
      <c r="P255" s="228">
        <v>29.2</v>
      </c>
      <c r="Q255" s="228">
        <v>28.8333333333333</v>
      </c>
      <c r="R255" s="228">
        <v>28.466666666666601</v>
      </c>
      <c r="S255" s="228">
        <v>28.1</v>
      </c>
      <c r="T255" s="228">
        <v>27.733333333333299</v>
      </c>
      <c r="U255" s="228">
        <v>27.3666666666666</v>
      </c>
      <c r="V255" s="228">
        <v>27</v>
      </c>
      <c r="W255" s="228">
        <v>26.815000000000001</v>
      </c>
      <c r="X255" s="228">
        <v>26.63</v>
      </c>
      <c r="Y255" s="228">
        <v>26.445</v>
      </c>
      <c r="Z255" s="228">
        <v>26.26</v>
      </c>
      <c r="AA255" s="228">
        <v>26.074999999999999</v>
      </c>
      <c r="AB255" s="228">
        <v>25.89</v>
      </c>
      <c r="AC255" s="228">
        <v>25.704999999999998</v>
      </c>
      <c r="AD255" s="228">
        <v>25.52</v>
      </c>
      <c r="AE255" s="228">
        <v>25.335000000000001</v>
      </c>
      <c r="AF255" s="228">
        <v>25.15</v>
      </c>
      <c r="AG255" s="228">
        <v>24.965</v>
      </c>
      <c r="AH255" s="228">
        <v>24.78</v>
      </c>
      <c r="AI255" s="228">
        <v>24.594999999999999</v>
      </c>
      <c r="AJ255" s="228">
        <v>24.41</v>
      </c>
      <c r="AK255" s="228">
        <v>24.225000000000001</v>
      </c>
      <c r="AL255" s="228">
        <v>24.04</v>
      </c>
      <c r="AM255" s="228">
        <v>23.855</v>
      </c>
      <c r="AN255" s="228">
        <v>23.67</v>
      </c>
      <c r="AO255" s="228">
        <v>23.484999999999999</v>
      </c>
      <c r="AP255" s="228">
        <v>23.3</v>
      </c>
    </row>
    <row r="256" spans="7:42" ht="14.25" customHeight="1" thickBot="1" x14ac:dyDescent="0.75">
      <c r="G256" s="145"/>
      <c r="H256" s="391"/>
      <c r="J256" s="352"/>
      <c r="K256" s="203" t="s">
        <v>928</v>
      </c>
      <c r="L256" s="203" t="s">
        <v>963</v>
      </c>
      <c r="M256" s="229">
        <v>30.3</v>
      </c>
      <c r="N256" s="229">
        <v>30.1167160152254</v>
      </c>
      <c r="O256" s="229">
        <v>29.933432030450799</v>
      </c>
      <c r="P256" s="229">
        <v>29.750148045676301</v>
      </c>
      <c r="Q256" s="229">
        <v>29.5668640609017</v>
      </c>
      <c r="R256" s="229">
        <v>29.383580076127199</v>
      </c>
      <c r="S256" s="229">
        <v>29.200296091352602</v>
      </c>
      <c r="T256" s="229">
        <v>29.0170121065781</v>
      </c>
      <c r="U256" s="229">
        <v>28.8337281218035</v>
      </c>
      <c r="V256" s="229">
        <v>28.650444137028899</v>
      </c>
      <c r="W256" s="229">
        <v>28.547309218507099</v>
      </c>
      <c r="X256" s="229">
        <v>28.444174299985299</v>
      </c>
      <c r="Y256" s="229">
        <v>28.341039381463499</v>
      </c>
      <c r="Z256" s="229">
        <v>28.2379044629416</v>
      </c>
      <c r="AA256" s="229">
        <v>28.1347695444198</v>
      </c>
      <c r="AB256" s="229">
        <v>28.031634625898</v>
      </c>
      <c r="AC256" s="229">
        <v>27.928499707376201</v>
      </c>
      <c r="AD256" s="229">
        <v>27.825364788854401</v>
      </c>
      <c r="AE256" s="229">
        <v>27.722229870332502</v>
      </c>
      <c r="AF256" s="229">
        <v>27.619094951810698</v>
      </c>
      <c r="AG256" s="229">
        <v>27.515960033288899</v>
      </c>
      <c r="AH256" s="229">
        <v>27.412825114767099</v>
      </c>
      <c r="AI256" s="229">
        <v>27.309690196245199</v>
      </c>
      <c r="AJ256" s="229">
        <v>27.2065552777234</v>
      </c>
      <c r="AK256" s="229">
        <v>27.1034203592016</v>
      </c>
      <c r="AL256" s="229">
        <v>27.0002854406798</v>
      </c>
      <c r="AM256" s="229">
        <v>26.897150522157901</v>
      </c>
      <c r="AN256" s="229">
        <v>26.794015603636101</v>
      </c>
      <c r="AO256" s="229">
        <v>26.690880685114301</v>
      </c>
      <c r="AP256" s="229">
        <v>26.587745766592501</v>
      </c>
    </row>
    <row r="257" spans="7:42" ht="14.25" customHeight="1" thickTop="1" x14ac:dyDescent="0.6">
      <c r="G257" s="145"/>
      <c r="H257" s="391"/>
      <c r="J257" s="352"/>
      <c r="K257" s="201" t="s">
        <v>931</v>
      </c>
      <c r="L257" s="201" t="s">
        <v>961</v>
      </c>
      <c r="M257" s="230">
        <v>28.5</v>
      </c>
      <c r="N257" s="230">
        <v>27.8104166909472</v>
      </c>
      <c r="O257" s="230">
        <v>27.1208333818944</v>
      </c>
      <c r="P257" s="230">
        <v>26.4312500728416</v>
      </c>
      <c r="Q257" s="230">
        <v>25.7416667637888</v>
      </c>
      <c r="R257" s="230">
        <v>25.052083454736</v>
      </c>
      <c r="S257" s="230">
        <v>24.3625001456832</v>
      </c>
      <c r="T257" s="230">
        <v>23.672916836630399</v>
      </c>
      <c r="U257" s="230">
        <v>22.983333527577699</v>
      </c>
      <c r="V257" s="230">
        <v>22.293750218524899</v>
      </c>
      <c r="W257" s="230">
        <v>21.905717851809101</v>
      </c>
      <c r="X257" s="230">
        <v>21.517685485093299</v>
      </c>
      <c r="Y257" s="230">
        <v>21.129653118377501</v>
      </c>
      <c r="Z257" s="230">
        <v>20.741620751661799</v>
      </c>
      <c r="AA257" s="230">
        <v>20.353588384946001</v>
      </c>
      <c r="AB257" s="230">
        <v>19.965556018230199</v>
      </c>
      <c r="AC257" s="230">
        <v>19.577523651514401</v>
      </c>
      <c r="AD257" s="230">
        <v>19.189491284798699</v>
      </c>
      <c r="AE257" s="230">
        <v>18.801458918082901</v>
      </c>
      <c r="AF257" s="230">
        <v>18.413426551367099</v>
      </c>
      <c r="AG257" s="230">
        <v>18.0253941846514</v>
      </c>
      <c r="AH257" s="230">
        <v>17.637361817935599</v>
      </c>
      <c r="AI257" s="230">
        <v>17.249329451219801</v>
      </c>
      <c r="AJ257" s="230">
        <v>16.861297084503999</v>
      </c>
      <c r="AK257" s="230">
        <v>16.4732647177883</v>
      </c>
      <c r="AL257" s="230">
        <v>16.085232351072499</v>
      </c>
      <c r="AM257" s="230">
        <v>15.6971999843567</v>
      </c>
      <c r="AN257" s="230">
        <v>15.309167617640901</v>
      </c>
      <c r="AO257" s="230">
        <v>14.9211352509252</v>
      </c>
      <c r="AP257" s="230">
        <v>14.5331028842094</v>
      </c>
    </row>
    <row r="258" spans="7:42" ht="14.25" customHeight="1" x14ac:dyDescent="0.6">
      <c r="G258" s="145"/>
      <c r="H258" s="391"/>
      <c r="J258" s="352"/>
      <c r="K258" s="142" t="s">
        <v>931</v>
      </c>
      <c r="L258" s="192" t="s">
        <v>962</v>
      </c>
      <c r="M258" s="228">
        <v>28.5</v>
      </c>
      <c r="N258" s="228">
        <v>28.066666666666599</v>
      </c>
      <c r="O258" s="228">
        <v>27.633333333333301</v>
      </c>
      <c r="P258" s="228">
        <v>27.2</v>
      </c>
      <c r="Q258" s="228">
        <v>26.766666666666602</v>
      </c>
      <c r="R258" s="228">
        <v>26.3333333333333</v>
      </c>
      <c r="S258" s="228">
        <v>25.9</v>
      </c>
      <c r="T258" s="228">
        <v>25.466666666666601</v>
      </c>
      <c r="U258" s="228">
        <v>25.033333333333299</v>
      </c>
      <c r="V258" s="228">
        <v>24.6</v>
      </c>
      <c r="W258" s="228">
        <v>24.434999999999999</v>
      </c>
      <c r="X258" s="228">
        <v>24.27</v>
      </c>
      <c r="Y258" s="228">
        <v>24.105</v>
      </c>
      <c r="Z258" s="228">
        <v>23.94</v>
      </c>
      <c r="AA258" s="228">
        <v>23.774999999999999</v>
      </c>
      <c r="AB258" s="228">
        <v>23.61</v>
      </c>
      <c r="AC258" s="228">
        <v>23.445</v>
      </c>
      <c r="AD258" s="228">
        <v>23.28</v>
      </c>
      <c r="AE258" s="228">
        <v>23.114999999999998</v>
      </c>
      <c r="AF258" s="228">
        <v>22.95</v>
      </c>
      <c r="AG258" s="228">
        <v>22.785</v>
      </c>
      <c r="AH258" s="228">
        <v>22.62</v>
      </c>
      <c r="AI258" s="228">
        <v>22.454999999999998</v>
      </c>
      <c r="AJ258" s="228">
        <v>22.29</v>
      </c>
      <c r="AK258" s="228">
        <v>22.125</v>
      </c>
      <c r="AL258" s="228">
        <v>21.96</v>
      </c>
      <c r="AM258" s="228">
        <v>21.795000000000002</v>
      </c>
      <c r="AN258" s="228">
        <v>21.63</v>
      </c>
      <c r="AO258" s="228">
        <v>21.465</v>
      </c>
      <c r="AP258" s="228">
        <v>21.3</v>
      </c>
    </row>
    <row r="259" spans="7:42" ht="14.25" customHeight="1" thickBot="1" x14ac:dyDescent="0.75">
      <c r="G259" s="145"/>
      <c r="H259" s="391"/>
      <c r="J259" s="352"/>
      <c r="K259" s="203" t="s">
        <v>931</v>
      </c>
      <c r="L259" s="203" t="s">
        <v>963</v>
      </c>
      <c r="M259" s="229">
        <v>28.5</v>
      </c>
      <c r="N259" s="229">
        <v>28.327604172736802</v>
      </c>
      <c r="O259" s="229">
        <v>28.1552083454736</v>
      </c>
      <c r="P259" s="229">
        <v>27.982812518210402</v>
      </c>
      <c r="Q259" s="229">
        <v>27.8104166909472</v>
      </c>
      <c r="R259" s="229">
        <v>27.638020863684002</v>
      </c>
      <c r="S259" s="229">
        <v>27.4656250364208</v>
      </c>
      <c r="T259" s="229">
        <v>27.293229209157602</v>
      </c>
      <c r="U259" s="229">
        <v>27.1208333818944</v>
      </c>
      <c r="V259" s="229">
        <v>26.948437554631202</v>
      </c>
      <c r="W259" s="229">
        <v>26.851429462952201</v>
      </c>
      <c r="X259" s="229">
        <v>26.754421371273299</v>
      </c>
      <c r="Y259" s="229">
        <v>26.657413279594302</v>
      </c>
      <c r="Z259" s="229">
        <v>26.5604051879154</v>
      </c>
      <c r="AA259" s="229">
        <v>26.463397096236498</v>
      </c>
      <c r="AB259" s="229">
        <v>26.366389004557501</v>
      </c>
      <c r="AC259" s="229">
        <v>26.269380912878599</v>
      </c>
      <c r="AD259" s="229">
        <v>26.172372821199598</v>
      </c>
      <c r="AE259" s="229">
        <v>26.0753647295207</v>
      </c>
      <c r="AF259" s="229">
        <v>25.978356637841699</v>
      </c>
      <c r="AG259" s="229">
        <v>25.881348546162801</v>
      </c>
      <c r="AH259" s="229">
        <v>25.7843404544839</v>
      </c>
      <c r="AI259" s="229">
        <v>25.687332362804899</v>
      </c>
      <c r="AJ259" s="229">
        <v>25.590324271126001</v>
      </c>
      <c r="AK259" s="229">
        <v>25.493316179447</v>
      </c>
      <c r="AL259" s="229">
        <v>25.396308087768102</v>
      </c>
      <c r="AM259" s="229">
        <v>25.299299996089101</v>
      </c>
      <c r="AN259" s="229">
        <v>25.202291904410199</v>
      </c>
      <c r="AO259" s="229">
        <v>25.105283812731301</v>
      </c>
      <c r="AP259" s="229">
        <v>25.0082757210523</v>
      </c>
    </row>
    <row r="260" spans="7:42" ht="14.25" customHeight="1" thickTop="1" x14ac:dyDescent="0.6">
      <c r="G260" s="145"/>
      <c r="H260" s="391"/>
      <c r="J260" s="352"/>
      <c r="K260" s="201" t="s">
        <v>935</v>
      </c>
      <c r="L260" s="201" t="s">
        <v>961</v>
      </c>
      <c r="M260" s="230">
        <v>38.4</v>
      </c>
      <c r="N260" s="230">
        <v>37.470877225697201</v>
      </c>
      <c r="O260" s="230">
        <v>36.541754451394503</v>
      </c>
      <c r="P260" s="230">
        <v>35.612631677091798</v>
      </c>
      <c r="Q260" s="230">
        <v>34.6835089027891</v>
      </c>
      <c r="R260" s="230">
        <v>33.754386128486402</v>
      </c>
      <c r="S260" s="230">
        <v>32.825263354183697</v>
      </c>
      <c r="T260" s="230">
        <v>31.896140579880999</v>
      </c>
      <c r="U260" s="230">
        <v>30.967017805578301</v>
      </c>
      <c r="V260" s="230">
        <v>30.0378950312756</v>
      </c>
      <c r="W260" s="230">
        <v>29.515072474016499</v>
      </c>
      <c r="X260" s="230">
        <v>28.992249916757299</v>
      </c>
      <c r="Y260" s="230">
        <v>28.469427359498201</v>
      </c>
      <c r="Z260" s="230">
        <v>27.946604802239001</v>
      </c>
      <c r="AA260" s="230">
        <v>27.4237822449799</v>
      </c>
      <c r="AB260" s="230">
        <v>26.9009596877207</v>
      </c>
      <c r="AC260" s="230">
        <v>26.378137130461599</v>
      </c>
      <c r="AD260" s="230">
        <v>25.855314573202399</v>
      </c>
      <c r="AE260" s="230">
        <v>25.332492015943298</v>
      </c>
      <c r="AF260" s="230">
        <v>24.809669458684098</v>
      </c>
      <c r="AG260" s="230">
        <v>24.286846901425001</v>
      </c>
      <c r="AH260" s="230">
        <v>23.7640243441659</v>
      </c>
      <c r="AI260" s="230">
        <v>23.2412017869067</v>
      </c>
      <c r="AJ260" s="230">
        <v>22.718379229647599</v>
      </c>
      <c r="AK260" s="230">
        <v>22.195556672388399</v>
      </c>
      <c r="AL260" s="230">
        <v>21.672734115129298</v>
      </c>
      <c r="AM260" s="230">
        <v>21.149911557870102</v>
      </c>
      <c r="AN260" s="230">
        <v>20.627089000611001</v>
      </c>
      <c r="AO260" s="230">
        <v>20.104266443351801</v>
      </c>
      <c r="AP260" s="230">
        <v>19.5814438860927</v>
      </c>
    </row>
    <row r="261" spans="7:42" ht="14.25" customHeight="1" x14ac:dyDescent="0.6">
      <c r="G261" s="145"/>
      <c r="H261" s="391"/>
      <c r="J261" s="352"/>
      <c r="K261" s="142" t="s">
        <v>935</v>
      </c>
      <c r="L261" s="192" t="s">
        <v>962</v>
      </c>
      <c r="M261" s="228">
        <v>38.4</v>
      </c>
      <c r="N261" s="228">
        <v>38.033333333333303</v>
      </c>
      <c r="O261" s="228">
        <v>37.6666666666666</v>
      </c>
      <c r="P261" s="228">
        <v>37.299999999999997</v>
      </c>
      <c r="Q261" s="228">
        <v>36.933333333333302</v>
      </c>
      <c r="R261" s="228">
        <v>36.566666666666599</v>
      </c>
      <c r="S261" s="228">
        <v>36.200000000000003</v>
      </c>
      <c r="T261" s="228">
        <v>35.8333333333333</v>
      </c>
      <c r="U261" s="228">
        <v>35.466666666666598</v>
      </c>
      <c r="V261" s="228">
        <v>35.1</v>
      </c>
      <c r="W261" s="228">
        <v>34.825000000000003</v>
      </c>
      <c r="X261" s="228">
        <v>34.549999999999997</v>
      </c>
      <c r="Y261" s="228">
        <v>34.274999999999999</v>
      </c>
      <c r="Z261" s="228">
        <v>34</v>
      </c>
      <c r="AA261" s="228">
        <v>33.725000000000001</v>
      </c>
      <c r="AB261" s="228">
        <v>33.450000000000003</v>
      </c>
      <c r="AC261" s="228">
        <v>33.174999999999997</v>
      </c>
      <c r="AD261" s="228">
        <v>32.9</v>
      </c>
      <c r="AE261" s="228">
        <v>32.625</v>
      </c>
      <c r="AF261" s="228">
        <v>32.35</v>
      </c>
      <c r="AG261" s="228">
        <v>32.075000000000003</v>
      </c>
      <c r="AH261" s="228">
        <v>31.8</v>
      </c>
      <c r="AI261" s="228">
        <v>31.524999999999999</v>
      </c>
      <c r="AJ261" s="228">
        <v>31.25</v>
      </c>
      <c r="AK261" s="228">
        <v>30.975000000000001</v>
      </c>
      <c r="AL261" s="228">
        <v>30.7</v>
      </c>
      <c r="AM261" s="228">
        <v>30.425000000000001</v>
      </c>
      <c r="AN261" s="228">
        <v>30.15</v>
      </c>
      <c r="AO261" s="228">
        <v>29.875</v>
      </c>
      <c r="AP261" s="228">
        <v>29.6</v>
      </c>
    </row>
    <row r="262" spans="7:42" ht="14.25" customHeight="1" thickBot="1" x14ac:dyDescent="0.75">
      <c r="G262" s="145"/>
      <c r="H262" s="391"/>
      <c r="J262" s="352"/>
      <c r="K262" s="203" t="s">
        <v>935</v>
      </c>
      <c r="L262" s="203" t="s">
        <v>963</v>
      </c>
      <c r="M262" s="229">
        <v>38.4</v>
      </c>
      <c r="N262" s="229">
        <v>38.167719306424303</v>
      </c>
      <c r="O262" s="229">
        <v>37.9354386128486</v>
      </c>
      <c r="P262" s="229">
        <v>37.703157919272897</v>
      </c>
      <c r="Q262" s="229">
        <v>37.470877225697201</v>
      </c>
      <c r="R262" s="229">
        <v>37.238596532121598</v>
      </c>
      <c r="S262" s="229">
        <v>37.006315838545902</v>
      </c>
      <c r="T262" s="229">
        <v>36.774035144970199</v>
      </c>
      <c r="U262" s="229">
        <v>36.541754451394503</v>
      </c>
      <c r="V262" s="229">
        <v>36.3094737578189</v>
      </c>
      <c r="W262" s="229">
        <v>36.178768118504102</v>
      </c>
      <c r="X262" s="229">
        <v>36.048062479189298</v>
      </c>
      <c r="Y262" s="229">
        <v>35.9173568398745</v>
      </c>
      <c r="Z262" s="229">
        <v>35.786651200559703</v>
      </c>
      <c r="AA262" s="229">
        <v>35.655945561244899</v>
      </c>
      <c r="AB262" s="229">
        <v>35.525239921930101</v>
      </c>
      <c r="AC262" s="229">
        <v>35.394534282615403</v>
      </c>
      <c r="AD262" s="229">
        <v>35.263828643300599</v>
      </c>
      <c r="AE262" s="229">
        <v>35.133123003985801</v>
      </c>
      <c r="AF262" s="229">
        <v>35.002417364670997</v>
      </c>
      <c r="AG262" s="229">
        <v>34.871711725356199</v>
      </c>
      <c r="AH262" s="229">
        <v>34.741006086041402</v>
      </c>
      <c r="AI262" s="229">
        <v>34.610300446726598</v>
      </c>
      <c r="AJ262" s="229">
        <v>34.4795948074119</v>
      </c>
      <c r="AK262" s="229">
        <v>34.348889168097102</v>
      </c>
      <c r="AL262" s="229">
        <v>34.218183528782298</v>
      </c>
      <c r="AM262" s="229">
        <v>34.0874778894675</v>
      </c>
      <c r="AN262" s="229">
        <v>33.956772250152703</v>
      </c>
      <c r="AO262" s="229">
        <v>33.826066610837898</v>
      </c>
      <c r="AP262" s="229">
        <v>33.695360971523101</v>
      </c>
    </row>
    <row r="263" spans="7:42" ht="14.25" customHeight="1" thickTop="1" x14ac:dyDescent="0.6">
      <c r="G263" s="145"/>
      <c r="H263" s="391"/>
      <c r="J263" s="352"/>
      <c r="K263" s="201" t="s">
        <v>939</v>
      </c>
      <c r="L263" s="201" t="s">
        <v>961</v>
      </c>
      <c r="M263" s="230">
        <v>30.3</v>
      </c>
      <c r="N263" s="230">
        <v>29.5668640609017</v>
      </c>
      <c r="O263" s="230">
        <v>28.8337281218035</v>
      </c>
      <c r="P263" s="230">
        <v>28.100592182705299</v>
      </c>
      <c r="Q263" s="230">
        <v>27.367456243606998</v>
      </c>
      <c r="R263" s="230">
        <v>26.634320304508801</v>
      </c>
      <c r="S263" s="230">
        <v>25.9011843654106</v>
      </c>
      <c r="T263" s="230">
        <v>25.168048426312399</v>
      </c>
      <c r="U263" s="230">
        <v>24.434912487214099</v>
      </c>
      <c r="V263" s="230">
        <v>23.701776548115902</v>
      </c>
      <c r="W263" s="230">
        <v>23.2892368740286</v>
      </c>
      <c r="X263" s="230">
        <v>22.876697199941301</v>
      </c>
      <c r="Y263" s="230">
        <v>22.464157525853999</v>
      </c>
      <c r="Z263" s="230">
        <v>22.0516178517667</v>
      </c>
      <c r="AA263" s="230">
        <v>21.639078177679401</v>
      </c>
      <c r="AB263" s="230">
        <v>21.226538503592099</v>
      </c>
      <c r="AC263" s="230">
        <v>20.813998829504801</v>
      </c>
      <c r="AD263" s="230">
        <v>20.401459155417498</v>
      </c>
      <c r="AE263" s="230">
        <v>19.9889194813302</v>
      </c>
      <c r="AF263" s="230">
        <v>19.576379807243001</v>
      </c>
      <c r="AG263" s="230">
        <v>19.163840133155698</v>
      </c>
      <c r="AH263" s="230">
        <v>18.7513004590684</v>
      </c>
      <c r="AI263" s="230">
        <v>18.338760784981101</v>
      </c>
      <c r="AJ263" s="230">
        <v>17.926221110893799</v>
      </c>
      <c r="AK263" s="230">
        <v>17.5136814368065</v>
      </c>
      <c r="AL263" s="230">
        <v>17.101141762719202</v>
      </c>
      <c r="AM263" s="230">
        <v>16.6886020886319</v>
      </c>
      <c r="AN263" s="230">
        <v>16.276062414544601</v>
      </c>
      <c r="AO263" s="230">
        <v>15.8635227404573</v>
      </c>
      <c r="AP263" s="230">
        <v>15.45098306637</v>
      </c>
    </row>
    <row r="264" spans="7:42" ht="14.25" customHeight="1" x14ac:dyDescent="0.6">
      <c r="G264" s="145"/>
      <c r="H264" s="391"/>
      <c r="J264" s="352"/>
      <c r="K264" s="142" t="s">
        <v>939</v>
      </c>
      <c r="L264" s="192" t="s">
        <v>962</v>
      </c>
      <c r="M264" s="228">
        <v>30.3</v>
      </c>
      <c r="N264" s="228">
        <v>29.933333333333302</v>
      </c>
      <c r="O264" s="228">
        <v>29.566666666666599</v>
      </c>
      <c r="P264" s="228">
        <v>29.2</v>
      </c>
      <c r="Q264" s="228">
        <v>28.8333333333333</v>
      </c>
      <c r="R264" s="228">
        <v>28.466666666666601</v>
      </c>
      <c r="S264" s="228">
        <v>28.1</v>
      </c>
      <c r="T264" s="228">
        <v>27.733333333333299</v>
      </c>
      <c r="U264" s="228">
        <v>27.3666666666666</v>
      </c>
      <c r="V264" s="228">
        <v>27</v>
      </c>
      <c r="W264" s="228">
        <v>26.815000000000001</v>
      </c>
      <c r="X264" s="228">
        <v>26.63</v>
      </c>
      <c r="Y264" s="228">
        <v>26.445</v>
      </c>
      <c r="Z264" s="228">
        <v>26.26</v>
      </c>
      <c r="AA264" s="228">
        <v>26.074999999999999</v>
      </c>
      <c r="AB264" s="228">
        <v>25.89</v>
      </c>
      <c r="AC264" s="228">
        <v>25.704999999999998</v>
      </c>
      <c r="AD264" s="228">
        <v>25.52</v>
      </c>
      <c r="AE264" s="228">
        <v>25.335000000000001</v>
      </c>
      <c r="AF264" s="228">
        <v>25.15</v>
      </c>
      <c r="AG264" s="228">
        <v>24.965</v>
      </c>
      <c r="AH264" s="228">
        <v>24.78</v>
      </c>
      <c r="AI264" s="228">
        <v>24.594999999999999</v>
      </c>
      <c r="AJ264" s="228">
        <v>24.41</v>
      </c>
      <c r="AK264" s="228">
        <v>24.225000000000001</v>
      </c>
      <c r="AL264" s="228">
        <v>24.04</v>
      </c>
      <c r="AM264" s="228">
        <v>23.855</v>
      </c>
      <c r="AN264" s="228">
        <v>23.67</v>
      </c>
      <c r="AO264" s="228">
        <v>23.484999999999999</v>
      </c>
      <c r="AP264" s="228">
        <v>23.3</v>
      </c>
    </row>
    <row r="265" spans="7:42" ht="14.25" customHeight="1" thickBot="1" x14ac:dyDescent="0.75">
      <c r="G265" s="145"/>
      <c r="H265" s="391"/>
      <c r="J265" s="385"/>
      <c r="K265" s="203" t="s">
        <v>939</v>
      </c>
      <c r="L265" s="203" t="s">
        <v>963</v>
      </c>
      <c r="M265" s="229">
        <v>30.3</v>
      </c>
      <c r="N265" s="229">
        <v>30.1167160152254</v>
      </c>
      <c r="O265" s="229">
        <v>29.933432030450799</v>
      </c>
      <c r="P265" s="229">
        <v>29.750148045676301</v>
      </c>
      <c r="Q265" s="229">
        <v>29.5668640609017</v>
      </c>
      <c r="R265" s="229">
        <v>29.383580076127199</v>
      </c>
      <c r="S265" s="229">
        <v>29.200296091352602</v>
      </c>
      <c r="T265" s="229">
        <v>29.0170121065781</v>
      </c>
      <c r="U265" s="229">
        <v>28.8337281218035</v>
      </c>
      <c r="V265" s="229">
        <v>28.650444137028899</v>
      </c>
      <c r="W265" s="229">
        <v>28.547309218507099</v>
      </c>
      <c r="X265" s="229">
        <v>28.444174299985299</v>
      </c>
      <c r="Y265" s="229">
        <v>28.341039381463499</v>
      </c>
      <c r="Z265" s="229">
        <v>28.2379044629416</v>
      </c>
      <c r="AA265" s="229">
        <v>28.1347695444198</v>
      </c>
      <c r="AB265" s="229">
        <v>28.031634625898</v>
      </c>
      <c r="AC265" s="229">
        <v>27.928499707376201</v>
      </c>
      <c r="AD265" s="229">
        <v>27.825364788854401</v>
      </c>
      <c r="AE265" s="229">
        <v>27.722229870332502</v>
      </c>
      <c r="AF265" s="229">
        <v>27.619094951810698</v>
      </c>
      <c r="AG265" s="229">
        <v>27.515960033288899</v>
      </c>
      <c r="AH265" s="229">
        <v>27.412825114767099</v>
      </c>
      <c r="AI265" s="229">
        <v>27.309690196245199</v>
      </c>
      <c r="AJ265" s="229">
        <v>27.2065552777234</v>
      </c>
      <c r="AK265" s="229">
        <v>27.1034203592016</v>
      </c>
      <c r="AL265" s="229">
        <v>27.0002854406798</v>
      </c>
      <c r="AM265" s="229">
        <v>26.897150522157901</v>
      </c>
      <c r="AN265" s="229">
        <v>26.794015603636101</v>
      </c>
      <c r="AO265" s="229">
        <v>26.690880685114301</v>
      </c>
      <c r="AP265" s="229">
        <v>26.587745766592501</v>
      </c>
    </row>
    <row r="266" spans="7:42" ht="14.25" customHeight="1" thickTop="1" x14ac:dyDescent="0.6">
      <c r="G266" s="145"/>
      <c r="H266" s="391"/>
      <c r="J266" s="208"/>
      <c r="K266" s="142"/>
      <c r="L266" s="142"/>
      <c r="M266" s="231"/>
      <c r="N266" s="231"/>
      <c r="O266" s="231"/>
      <c r="P266" s="231"/>
      <c r="Q266" s="231"/>
      <c r="R266" s="231"/>
      <c r="S266" s="231"/>
      <c r="T266" s="231"/>
      <c r="U266" s="231"/>
      <c r="V266" s="231"/>
      <c r="W266" s="231"/>
      <c r="X266" s="231"/>
      <c r="Y266" s="231"/>
      <c r="Z266" s="231"/>
      <c r="AA266" s="231"/>
      <c r="AB266" s="231"/>
      <c r="AC266" s="231"/>
      <c r="AD266" s="231"/>
      <c r="AE266" s="231"/>
      <c r="AF266" s="231"/>
      <c r="AG266" s="231"/>
      <c r="AH266" s="231"/>
      <c r="AI266" s="231"/>
      <c r="AJ266" s="231"/>
      <c r="AK266" s="231"/>
      <c r="AL266" s="231"/>
      <c r="AM266" s="231"/>
      <c r="AN266" s="231"/>
      <c r="AO266" s="231"/>
      <c r="AP266" s="231"/>
    </row>
    <row r="267" spans="7:42" ht="14.25" customHeight="1" x14ac:dyDescent="0.6">
      <c r="G267" s="145"/>
      <c r="H267" s="391"/>
      <c r="M267" s="129">
        <v>2021</v>
      </c>
      <c r="N267" s="129">
        <v>2022</v>
      </c>
      <c r="O267" s="129">
        <v>2023</v>
      </c>
      <c r="P267" s="129">
        <v>2024</v>
      </c>
      <c r="Q267" s="129">
        <v>2025</v>
      </c>
      <c r="R267" s="129">
        <v>2026</v>
      </c>
      <c r="S267" s="129">
        <v>2027</v>
      </c>
      <c r="T267" s="129">
        <v>2028</v>
      </c>
      <c r="U267" s="129">
        <v>2029</v>
      </c>
      <c r="V267" s="129">
        <v>2030</v>
      </c>
      <c r="W267" s="129">
        <v>2031</v>
      </c>
      <c r="X267" s="129">
        <v>2032</v>
      </c>
      <c r="Y267" s="129">
        <v>2033</v>
      </c>
      <c r="Z267" s="129">
        <v>2034</v>
      </c>
      <c r="AA267" s="129">
        <v>2035</v>
      </c>
      <c r="AB267" s="129">
        <v>2036</v>
      </c>
      <c r="AC267" s="129">
        <v>2037</v>
      </c>
      <c r="AD267" s="129">
        <v>2038</v>
      </c>
      <c r="AE267" s="129">
        <v>2039</v>
      </c>
      <c r="AF267" s="129">
        <v>2040</v>
      </c>
      <c r="AG267" s="129">
        <v>2041</v>
      </c>
      <c r="AH267" s="129">
        <v>2042</v>
      </c>
      <c r="AI267" s="129">
        <v>2043</v>
      </c>
      <c r="AJ267" s="129">
        <v>2044</v>
      </c>
      <c r="AK267" s="129">
        <v>2045</v>
      </c>
      <c r="AL267" s="129">
        <v>2046</v>
      </c>
      <c r="AM267" s="129">
        <v>2047</v>
      </c>
      <c r="AN267" s="129">
        <v>2048</v>
      </c>
      <c r="AO267" s="129">
        <v>2049</v>
      </c>
      <c r="AP267" s="129">
        <v>2050</v>
      </c>
    </row>
    <row r="268" spans="7:42" ht="14.25" customHeight="1" x14ac:dyDescent="0.6">
      <c r="G268" s="145"/>
      <c r="H268" s="391"/>
      <c r="J268" s="351" t="s">
        <v>983</v>
      </c>
      <c r="K268" s="201" t="s">
        <v>906</v>
      </c>
      <c r="L268" s="201" t="s">
        <v>961</v>
      </c>
      <c r="M268" s="232">
        <v>0</v>
      </c>
      <c r="N268" s="232">
        <v>0</v>
      </c>
      <c r="O268" s="232">
        <v>0</v>
      </c>
      <c r="P268" s="232">
        <v>0</v>
      </c>
      <c r="Q268" s="232">
        <v>0</v>
      </c>
      <c r="R268" s="232">
        <v>0</v>
      </c>
      <c r="S268" s="232">
        <v>0</v>
      </c>
      <c r="T268" s="232">
        <v>0</v>
      </c>
      <c r="U268" s="232">
        <v>0</v>
      </c>
      <c r="V268" s="232">
        <v>0</v>
      </c>
      <c r="W268" s="232">
        <v>0</v>
      </c>
      <c r="X268" s="232">
        <v>0</v>
      </c>
      <c r="Y268" s="232">
        <v>0</v>
      </c>
      <c r="Z268" s="232">
        <v>0</v>
      </c>
      <c r="AA268" s="232">
        <v>0</v>
      </c>
      <c r="AB268" s="232">
        <v>0</v>
      </c>
      <c r="AC268" s="232">
        <v>0</v>
      </c>
      <c r="AD268" s="232">
        <v>0</v>
      </c>
      <c r="AE268" s="232">
        <v>0</v>
      </c>
      <c r="AF268" s="232">
        <v>0</v>
      </c>
      <c r="AG268" s="232">
        <v>0</v>
      </c>
      <c r="AH268" s="232">
        <v>0</v>
      </c>
      <c r="AI268" s="232">
        <v>0</v>
      </c>
      <c r="AJ268" s="232">
        <v>0</v>
      </c>
      <c r="AK268" s="232">
        <v>0</v>
      </c>
      <c r="AL268" s="232">
        <v>0</v>
      </c>
      <c r="AM268" s="232">
        <v>0</v>
      </c>
      <c r="AN268" s="232">
        <v>0</v>
      </c>
      <c r="AO268" s="232">
        <v>0</v>
      </c>
      <c r="AP268" s="232">
        <v>0</v>
      </c>
    </row>
    <row r="269" spans="7:42" ht="14.25" customHeight="1" x14ac:dyDescent="0.6">
      <c r="G269" s="145"/>
      <c r="H269" s="391"/>
      <c r="J269" s="352"/>
      <c r="K269" s="142" t="s">
        <v>906</v>
      </c>
      <c r="L269" s="192" t="s">
        <v>962</v>
      </c>
      <c r="M269" s="233">
        <v>0</v>
      </c>
      <c r="N269" s="233">
        <v>0</v>
      </c>
      <c r="O269" s="233">
        <v>0</v>
      </c>
      <c r="P269" s="233">
        <v>0</v>
      </c>
      <c r="Q269" s="233">
        <v>0</v>
      </c>
      <c r="R269" s="233">
        <v>0</v>
      </c>
      <c r="S269" s="233">
        <v>0</v>
      </c>
      <c r="T269" s="233">
        <v>0</v>
      </c>
      <c r="U269" s="233">
        <v>0</v>
      </c>
      <c r="V269" s="233">
        <v>0</v>
      </c>
      <c r="W269" s="233">
        <v>0</v>
      </c>
      <c r="X269" s="233">
        <v>0</v>
      </c>
      <c r="Y269" s="233">
        <v>0</v>
      </c>
      <c r="Z269" s="233">
        <v>0</v>
      </c>
      <c r="AA269" s="233">
        <v>0</v>
      </c>
      <c r="AB269" s="233">
        <v>0</v>
      </c>
      <c r="AC269" s="233">
        <v>0</v>
      </c>
      <c r="AD269" s="233">
        <v>0</v>
      </c>
      <c r="AE269" s="233">
        <v>0</v>
      </c>
      <c r="AF269" s="233">
        <v>0</v>
      </c>
      <c r="AG269" s="233">
        <v>0</v>
      </c>
      <c r="AH269" s="233">
        <v>0</v>
      </c>
      <c r="AI269" s="233">
        <v>0</v>
      </c>
      <c r="AJ269" s="233">
        <v>0</v>
      </c>
      <c r="AK269" s="233">
        <v>0</v>
      </c>
      <c r="AL269" s="233">
        <v>0</v>
      </c>
      <c r="AM269" s="233">
        <v>0</v>
      </c>
      <c r="AN269" s="233">
        <v>0</v>
      </c>
      <c r="AO269" s="233">
        <v>0</v>
      </c>
      <c r="AP269" s="233">
        <v>0</v>
      </c>
    </row>
    <row r="270" spans="7:42" ht="14.25" customHeight="1" thickBot="1" x14ac:dyDescent="0.75">
      <c r="G270" s="145"/>
      <c r="H270" s="391"/>
      <c r="J270" s="352"/>
      <c r="K270" s="203" t="s">
        <v>906</v>
      </c>
      <c r="L270" s="203" t="s">
        <v>963</v>
      </c>
      <c r="M270" s="234">
        <v>0</v>
      </c>
      <c r="N270" s="234">
        <v>0</v>
      </c>
      <c r="O270" s="234">
        <v>0</v>
      </c>
      <c r="P270" s="234">
        <v>0</v>
      </c>
      <c r="Q270" s="234">
        <v>0</v>
      </c>
      <c r="R270" s="234">
        <v>0</v>
      </c>
      <c r="S270" s="234">
        <v>0</v>
      </c>
      <c r="T270" s="234">
        <v>0</v>
      </c>
      <c r="U270" s="234">
        <v>0</v>
      </c>
      <c r="V270" s="234">
        <v>0</v>
      </c>
      <c r="W270" s="234">
        <v>0</v>
      </c>
      <c r="X270" s="234">
        <v>0</v>
      </c>
      <c r="Y270" s="234">
        <v>0</v>
      </c>
      <c r="Z270" s="234">
        <v>0</v>
      </c>
      <c r="AA270" s="234">
        <v>0</v>
      </c>
      <c r="AB270" s="234">
        <v>0</v>
      </c>
      <c r="AC270" s="234">
        <v>0</v>
      </c>
      <c r="AD270" s="234">
        <v>0</v>
      </c>
      <c r="AE270" s="234">
        <v>0</v>
      </c>
      <c r="AF270" s="234">
        <v>0</v>
      </c>
      <c r="AG270" s="234">
        <v>0</v>
      </c>
      <c r="AH270" s="234">
        <v>0</v>
      </c>
      <c r="AI270" s="234">
        <v>0</v>
      </c>
      <c r="AJ270" s="234">
        <v>0</v>
      </c>
      <c r="AK270" s="234">
        <v>0</v>
      </c>
      <c r="AL270" s="234">
        <v>0</v>
      </c>
      <c r="AM270" s="234">
        <v>0</v>
      </c>
      <c r="AN270" s="234">
        <v>0</v>
      </c>
      <c r="AO270" s="234">
        <v>0</v>
      </c>
      <c r="AP270" s="234">
        <v>0</v>
      </c>
    </row>
    <row r="271" spans="7:42" ht="14.25" customHeight="1" thickTop="1" x14ac:dyDescent="0.6">
      <c r="G271" s="145"/>
      <c r="H271" s="391"/>
      <c r="J271" s="352"/>
      <c r="K271" s="201" t="s">
        <v>912</v>
      </c>
      <c r="L271" s="201" t="s">
        <v>961</v>
      </c>
      <c r="M271" s="235">
        <v>0</v>
      </c>
      <c r="N271" s="235">
        <v>0</v>
      </c>
      <c r="O271" s="235">
        <v>0</v>
      </c>
      <c r="P271" s="235">
        <v>0</v>
      </c>
      <c r="Q271" s="235">
        <v>0</v>
      </c>
      <c r="R271" s="235">
        <v>0</v>
      </c>
      <c r="S271" s="235">
        <v>0</v>
      </c>
      <c r="T271" s="235">
        <v>0</v>
      </c>
      <c r="U271" s="235">
        <v>0</v>
      </c>
      <c r="V271" s="235">
        <v>0</v>
      </c>
      <c r="W271" s="235">
        <v>0</v>
      </c>
      <c r="X271" s="235">
        <v>0</v>
      </c>
      <c r="Y271" s="235">
        <v>0</v>
      </c>
      <c r="Z271" s="235">
        <v>0</v>
      </c>
      <c r="AA271" s="235">
        <v>0</v>
      </c>
      <c r="AB271" s="235">
        <v>0</v>
      </c>
      <c r="AC271" s="235">
        <v>0</v>
      </c>
      <c r="AD271" s="235">
        <v>0</v>
      </c>
      <c r="AE271" s="235">
        <v>0</v>
      </c>
      <c r="AF271" s="235">
        <v>0</v>
      </c>
      <c r="AG271" s="235">
        <v>0</v>
      </c>
      <c r="AH271" s="235">
        <v>0</v>
      </c>
      <c r="AI271" s="235">
        <v>0</v>
      </c>
      <c r="AJ271" s="235">
        <v>0</v>
      </c>
      <c r="AK271" s="235">
        <v>0</v>
      </c>
      <c r="AL271" s="235">
        <v>0</v>
      </c>
      <c r="AM271" s="235">
        <v>0</v>
      </c>
      <c r="AN271" s="235">
        <v>0</v>
      </c>
      <c r="AO271" s="235">
        <v>0</v>
      </c>
      <c r="AP271" s="235">
        <v>0</v>
      </c>
    </row>
    <row r="272" spans="7:42" ht="14.25" customHeight="1" x14ac:dyDescent="0.6">
      <c r="G272" s="145"/>
      <c r="H272" s="391"/>
      <c r="J272" s="352"/>
      <c r="K272" s="142" t="s">
        <v>912</v>
      </c>
      <c r="L272" s="192" t="s">
        <v>962</v>
      </c>
      <c r="M272" s="233">
        <v>0</v>
      </c>
      <c r="N272" s="233">
        <v>0</v>
      </c>
      <c r="O272" s="233">
        <v>0</v>
      </c>
      <c r="P272" s="233">
        <v>0</v>
      </c>
      <c r="Q272" s="233">
        <v>0</v>
      </c>
      <c r="R272" s="233">
        <v>0</v>
      </c>
      <c r="S272" s="233">
        <v>0</v>
      </c>
      <c r="T272" s="233">
        <v>0</v>
      </c>
      <c r="U272" s="233">
        <v>0</v>
      </c>
      <c r="V272" s="233">
        <v>0</v>
      </c>
      <c r="W272" s="233">
        <v>0</v>
      </c>
      <c r="X272" s="233">
        <v>0</v>
      </c>
      <c r="Y272" s="233">
        <v>0</v>
      </c>
      <c r="Z272" s="233">
        <v>0</v>
      </c>
      <c r="AA272" s="233">
        <v>0</v>
      </c>
      <c r="AB272" s="233">
        <v>0</v>
      </c>
      <c r="AC272" s="233">
        <v>0</v>
      </c>
      <c r="AD272" s="233">
        <v>0</v>
      </c>
      <c r="AE272" s="233">
        <v>0</v>
      </c>
      <c r="AF272" s="233">
        <v>0</v>
      </c>
      <c r="AG272" s="233">
        <v>0</v>
      </c>
      <c r="AH272" s="233">
        <v>0</v>
      </c>
      <c r="AI272" s="233">
        <v>0</v>
      </c>
      <c r="AJ272" s="233">
        <v>0</v>
      </c>
      <c r="AK272" s="233">
        <v>0</v>
      </c>
      <c r="AL272" s="233">
        <v>0</v>
      </c>
      <c r="AM272" s="233">
        <v>0</v>
      </c>
      <c r="AN272" s="233">
        <v>0</v>
      </c>
      <c r="AO272" s="233">
        <v>0</v>
      </c>
      <c r="AP272" s="233">
        <v>0</v>
      </c>
    </row>
    <row r="273" spans="7:42" ht="14.25" customHeight="1" thickBot="1" x14ac:dyDescent="0.75">
      <c r="G273" s="145"/>
      <c r="H273" s="391"/>
      <c r="J273" s="352"/>
      <c r="K273" s="203" t="s">
        <v>912</v>
      </c>
      <c r="L273" s="203" t="s">
        <v>963</v>
      </c>
      <c r="M273" s="234">
        <v>0</v>
      </c>
      <c r="N273" s="234">
        <v>0</v>
      </c>
      <c r="O273" s="234">
        <v>0</v>
      </c>
      <c r="P273" s="234">
        <v>0</v>
      </c>
      <c r="Q273" s="234">
        <v>0</v>
      </c>
      <c r="R273" s="234">
        <v>0</v>
      </c>
      <c r="S273" s="234">
        <v>0</v>
      </c>
      <c r="T273" s="234">
        <v>0</v>
      </c>
      <c r="U273" s="234">
        <v>0</v>
      </c>
      <c r="V273" s="234">
        <v>0</v>
      </c>
      <c r="W273" s="234">
        <v>0</v>
      </c>
      <c r="X273" s="234">
        <v>0</v>
      </c>
      <c r="Y273" s="234">
        <v>0</v>
      </c>
      <c r="Z273" s="234">
        <v>0</v>
      </c>
      <c r="AA273" s="234">
        <v>0</v>
      </c>
      <c r="AB273" s="234">
        <v>0</v>
      </c>
      <c r="AC273" s="234">
        <v>0</v>
      </c>
      <c r="AD273" s="234">
        <v>0</v>
      </c>
      <c r="AE273" s="234">
        <v>0</v>
      </c>
      <c r="AF273" s="234">
        <v>0</v>
      </c>
      <c r="AG273" s="234">
        <v>0</v>
      </c>
      <c r="AH273" s="234">
        <v>0</v>
      </c>
      <c r="AI273" s="234">
        <v>0</v>
      </c>
      <c r="AJ273" s="234">
        <v>0</v>
      </c>
      <c r="AK273" s="234">
        <v>0</v>
      </c>
      <c r="AL273" s="234">
        <v>0</v>
      </c>
      <c r="AM273" s="234">
        <v>0</v>
      </c>
      <c r="AN273" s="234">
        <v>0</v>
      </c>
      <c r="AO273" s="234">
        <v>0</v>
      </c>
      <c r="AP273" s="234">
        <v>0</v>
      </c>
    </row>
    <row r="274" spans="7:42" ht="14.25" customHeight="1" thickTop="1" x14ac:dyDescent="0.6">
      <c r="G274" s="145"/>
      <c r="H274" s="391"/>
      <c r="J274" s="352"/>
      <c r="K274" s="201" t="s">
        <v>916</v>
      </c>
      <c r="L274" s="201" t="s">
        <v>961</v>
      </c>
      <c r="M274" s="235">
        <v>0</v>
      </c>
      <c r="N274" s="235">
        <v>0</v>
      </c>
      <c r="O274" s="235">
        <v>0</v>
      </c>
      <c r="P274" s="235">
        <v>0</v>
      </c>
      <c r="Q274" s="235">
        <v>0</v>
      </c>
      <c r="R274" s="235">
        <v>0</v>
      </c>
      <c r="S274" s="235">
        <v>0</v>
      </c>
      <c r="T274" s="235">
        <v>0</v>
      </c>
      <c r="U274" s="235">
        <v>0</v>
      </c>
      <c r="V274" s="235">
        <v>0</v>
      </c>
      <c r="W274" s="235">
        <v>0</v>
      </c>
      <c r="X274" s="235">
        <v>0</v>
      </c>
      <c r="Y274" s="235">
        <v>0</v>
      </c>
      <c r="Z274" s="235">
        <v>0</v>
      </c>
      <c r="AA274" s="235">
        <v>0</v>
      </c>
      <c r="AB274" s="235">
        <v>0</v>
      </c>
      <c r="AC274" s="235">
        <v>0</v>
      </c>
      <c r="AD274" s="235">
        <v>0</v>
      </c>
      <c r="AE274" s="235">
        <v>0</v>
      </c>
      <c r="AF274" s="235">
        <v>0</v>
      </c>
      <c r="AG274" s="235">
        <v>0</v>
      </c>
      <c r="AH274" s="235">
        <v>0</v>
      </c>
      <c r="AI274" s="235">
        <v>0</v>
      </c>
      <c r="AJ274" s="235">
        <v>0</v>
      </c>
      <c r="AK274" s="235">
        <v>0</v>
      </c>
      <c r="AL274" s="235">
        <v>0</v>
      </c>
      <c r="AM274" s="235">
        <v>0</v>
      </c>
      <c r="AN274" s="235">
        <v>0</v>
      </c>
      <c r="AO274" s="235">
        <v>0</v>
      </c>
      <c r="AP274" s="235">
        <v>0</v>
      </c>
    </row>
    <row r="275" spans="7:42" ht="14.25" customHeight="1" x14ac:dyDescent="0.6">
      <c r="G275" s="145"/>
      <c r="H275" s="391"/>
      <c r="J275" s="352"/>
      <c r="K275" s="142" t="s">
        <v>916</v>
      </c>
      <c r="L275" s="192" t="s">
        <v>962</v>
      </c>
      <c r="M275" s="233">
        <v>0</v>
      </c>
      <c r="N275" s="233">
        <v>0</v>
      </c>
      <c r="O275" s="233">
        <v>0</v>
      </c>
      <c r="P275" s="233">
        <v>0</v>
      </c>
      <c r="Q275" s="233">
        <v>0</v>
      </c>
      <c r="R275" s="233">
        <v>0</v>
      </c>
      <c r="S275" s="233">
        <v>0</v>
      </c>
      <c r="T275" s="233">
        <v>0</v>
      </c>
      <c r="U275" s="233">
        <v>0</v>
      </c>
      <c r="V275" s="233">
        <v>0</v>
      </c>
      <c r="W275" s="233">
        <v>0</v>
      </c>
      <c r="X275" s="233">
        <v>0</v>
      </c>
      <c r="Y275" s="233">
        <v>0</v>
      </c>
      <c r="Z275" s="233">
        <v>0</v>
      </c>
      <c r="AA275" s="233">
        <v>0</v>
      </c>
      <c r="AB275" s="233">
        <v>0</v>
      </c>
      <c r="AC275" s="233">
        <v>0</v>
      </c>
      <c r="AD275" s="233">
        <v>0</v>
      </c>
      <c r="AE275" s="233">
        <v>0</v>
      </c>
      <c r="AF275" s="233">
        <v>0</v>
      </c>
      <c r="AG275" s="233">
        <v>0</v>
      </c>
      <c r="AH275" s="233">
        <v>0</v>
      </c>
      <c r="AI275" s="233">
        <v>0</v>
      </c>
      <c r="AJ275" s="233">
        <v>0</v>
      </c>
      <c r="AK275" s="233">
        <v>0</v>
      </c>
      <c r="AL275" s="233">
        <v>0</v>
      </c>
      <c r="AM275" s="233">
        <v>0</v>
      </c>
      <c r="AN275" s="233">
        <v>0</v>
      </c>
      <c r="AO275" s="233">
        <v>0</v>
      </c>
      <c r="AP275" s="233">
        <v>0</v>
      </c>
    </row>
    <row r="276" spans="7:42" ht="14.25" customHeight="1" thickBot="1" x14ac:dyDescent="0.75">
      <c r="G276" s="145"/>
      <c r="H276" s="391"/>
      <c r="J276" s="352"/>
      <c r="K276" s="203" t="s">
        <v>916</v>
      </c>
      <c r="L276" s="203" t="s">
        <v>963</v>
      </c>
      <c r="M276" s="234">
        <v>0</v>
      </c>
      <c r="N276" s="234">
        <v>0</v>
      </c>
      <c r="O276" s="234">
        <v>0</v>
      </c>
      <c r="P276" s="234">
        <v>0</v>
      </c>
      <c r="Q276" s="234">
        <v>0</v>
      </c>
      <c r="R276" s="234">
        <v>0</v>
      </c>
      <c r="S276" s="234">
        <v>0</v>
      </c>
      <c r="T276" s="234">
        <v>0</v>
      </c>
      <c r="U276" s="234">
        <v>0</v>
      </c>
      <c r="V276" s="234">
        <v>0</v>
      </c>
      <c r="W276" s="234">
        <v>0</v>
      </c>
      <c r="X276" s="234">
        <v>0</v>
      </c>
      <c r="Y276" s="234">
        <v>0</v>
      </c>
      <c r="Z276" s="234">
        <v>0</v>
      </c>
      <c r="AA276" s="234">
        <v>0</v>
      </c>
      <c r="AB276" s="234">
        <v>0</v>
      </c>
      <c r="AC276" s="234">
        <v>0</v>
      </c>
      <c r="AD276" s="234">
        <v>0</v>
      </c>
      <c r="AE276" s="234">
        <v>0</v>
      </c>
      <c r="AF276" s="234">
        <v>0</v>
      </c>
      <c r="AG276" s="234">
        <v>0</v>
      </c>
      <c r="AH276" s="234">
        <v>0</v>
      </c>
      <c r="AI276" s="234">
        <v>0</v>
      </c>
      <c r="AJ276" s="234">
        <v>0</v>
      </c>
      <c r="AK276" s="234">
        <v>0</v>
      </c>
      <c r="AL276" s="234">
        <v>0</v>
      </c>
      <c r="AM276" s="234">
        <v>0</v>
      </c>
      <c r="AN276" s="234">
        <v>0</v>
      </c>
      <c r="AO276" s="234">
        <v>0</v>
      </c>
      <c r="AP276" s="234">
        <v>0</v>
      </c>
    </row>
    <row r="277" spans="7:42" ht="14.25" customHeight="1" thickTop="1" x14ac:dyDescent="0.6">
      <c r="G277" s="145"/>
      <c r="H277" s="391"/>
      <c r="J277" s="352"/>
      <c r="K277" s="201" t="s">
        <v>919</v>
      </c>
      <c r="L277" s="201" t="s">
        <v>961</v>
      </c>
      <c r="M277" s="235">
        <v>0</v>
      </c>
      <c r="N277" s="235">
        <v>0</v>
      </c>
      <c r="O277" s="235">
        <v>0</v>
      </c>
      <c r="P277" s="235">
        <v>0</v>
      </c>
      <c r="Q277" s="235">
        <v>0</v>
      </c>
      <c r="R277" s="235">
        <v>0</v>
      </c>
      <c r="S277" s="235">
        <v>0</v>
      </c>
      <c r="T277" s="235">
        <v>0</v>
      </c>
      <c r="U277" s="235">
        <v>0</v>
      </c>
      <c r="V277" s="235">
        <v>0</v>
      </c>
      <c r="W277" s="235">
        <v>0</v>
      </c>
      <c r="X277" s="235">
        <v>0</v>
      </c>
      <c r="Y277" s="235">
        <v>0</v>
      </c>
      <c r="Z277" s="235">
        <v>0</v>
      </c>
      <c r="AA277" s="235">
        <v>0</v>
      </c>
      <c r="AB277" s="235">
        <v>0</v>
      </c>
      <c r="AC277" s="235">
        <v>0</v>
      </c>
      <c r="AD277" s="235">
        <v>0</v>
      </c>
      <c r="AE277" s="235">
        <v>0</v>
      </c>
      <c r="AF277" s="235">
        <v>0</v>
      </c>
      <c r="AG277" s="235">
        <v>0</v>
      </c>
      <c r="AH277" s="235">
        <v>0</v>
      </c>
      <c r="AI277" s="235">
        <v>0</v>
      </c>
      <c r="AJ277" s="235">
        <v>0</v>
      </c>
      <c r="AK277" s="235">
        <v>0</v>
      </c>
      <c r="AL277" s="235">
        <v>0</v>
      </c>
      <c r="AM277" s="235">
        <v>0</v>
      </c>
      <c r="AN277" s="235">
        <v>0</v>
      </c>
      <c r="AO277" s="235">
        <v>0</v>
      </c>
      <c r="AP277" s="235">
        <v>0</v>
      </c>
    </row>
    <row r="278" spans="7:42" ht="14.25" customHeight="1" x14ac:dyDescent="0.6">
      <c r="G278" s="145"/>
      <c r="H278" s="391"/>
      <c r="J278" s="352"/>
      <c r="K278" s="142" t="s">
        <v>919</v>
      </c>
      <c r="L278" s="192" t="s">
        <v>962</v>
      </c>
      <c r="M278" s="233">
        <v>0</v>
      </c>
      <c r="N278" s="233">
        <v>0</v>
      </c>
      <c r="O278" s="233">
        <v>0</v>
      </c>
      <c r="P278" s="233">
        <v>0</v>
      </c>
      <c r="Q278" s="233">
        <v>0</v>
      </c>
      <c r="R278" s="233">
        <v>0</v>
      </c>
      <c r="S278" s="233">
        <v>0</v>
      </c>
      <c r="T278" s="233">
        <v>0</v>
      </c>
      <c r="U278" s="233">
        <v>0</v>
      </c>
      <c r="V278" s="233">
        <v>0</v>
      </c>
      <c r="W278" s="233">
        <v>0</v>
      </c>
      <c r="X278" s="233">
        <v>0</v>
      </c>
      <c r="Y278" s="233">
        <v>0</v>
      </c>
      <c r="Z278" s="233">
        <v>0</v>
      </c>
      <c r="AA278" s="233">
        <v>0</v>
      </c>
      <c r="AB278" s="233">
        <v>0</v>
      </c>
      <c r="AC278" s="233">
        <v>0</v>
      </c>
      <c r="AD278" s="233">
        <v>0</v>
      </c>
      <c r="AE278" s="233">
        <v>0</v>
      </c>
      <c r="AF278" s="233">
        <v>0</v>
      </c>
      <c r="AG278" s="233">
        <v>0</v>
      </c>
      <c r="AH278" s="233">
        <v>0</v>
      </c>
      <c r="AI278" s="233">
        <v>0</v>
      </c>
      <c r="AJ278" s="233">
        <v>0</v>
      </c>
      <c r="AK278" s="233">
        <v>0</v>
      </c>
      <c r="AL278" s="233">
        <v>0</v>
      </c>
      <c r="AM278" s="233">
        <v>0</v>
      </c>
      <c r="AN278" s="233">
        <v>0</v>
      </c>
      <c r="AO278" s="233">
        <v>0</v>
      </c>
      <c r="AP278" s="233">
        <v>0</v>
      </c>
    </row>
    <row r="279" spans="7:42" ht="14.25" customHeight="1" thickBot="1" x14ac:dyDescent="0.75">
      <c r="G279" s="145"/>
      <c r="H279" s="391"/>
      <c r="J279" s="352"/>
      <c r="K279" s="203" t="s">
        <v>919</v>
      </c>
      <c r="L279" s="203" t="s">
        <v>963</v>
      </c>
      <c r="M279" s="234">
        <v>0</v>
      </c>
      <c r="N279" s="234">
        <v>0</v>
      </c>
      <c r="O279" s="234">
        <v>0</v>
      </c>
      <c r="P279" s="234">
        <v>0</v>
      </c>
      <c r="Q279" s="234">
        <v>0</v>
      </c>
      <c r="R279" s="234">
        <v>0</v>
      </c>
      <c r="S279" s="234">
        <v>0</v>
      </c>
      <c r="T279" s="234">
        <v>0</v>
      </c>
      <c r="U279" s="234">
        <v>0</v>
      </c>
      <c r="V279" s="234">
        <v>0</v>
      </c>
      <c r="W279" s="234">
        <v>0</v>
      </c>
      <c r="X279" s="234">
        <v>0</v>
      </c>
      <c r="Y279" s="234">
        <v>0</v>
      </c>
      <c r="Z279" s="234">
        <v>0</v>
      </c>
      <c r="AA279" s="234">
        <v>0</v>
      </c>
      <c r="AB279" s="234">
        <v>0</v>
      </c>
      <c r="AC279" s="234">
        <v>0</v>
      </c>
      <c r="AD279" s="234">
        <v>0</v>
      </c>
      <c r="AE279" s="234">
        <v>0</v>
      </c>
      <c r="AF279" s="234">
        <v>0</v>
      </c>
      <c r="AG279" s="234">
        <v>0</v>
      </c>
      <c r="AH279" s="234">
        <v>0</v>
      </c>
      <c r="AI279" s="234">
        <v>0</v>
      </c>
      <c r="AJ279" s="234">
        <v>0</v>
      </c>
      <c r="AK279" s="234">
        <v>0</v>
      </c>
      <c r="AL279" s="234">
        <v>0</v>
      </c>
      <c r="AM279" s="234">
        <v>0</v>
      </c>
      <c r="AN279" s="234">
        <v>0</v>
      </c>
      <c r="AO279" s="234">
        <v>0</v>
      </c>
      <c r="AP279" s="234">
        <v>0</v>
      </c>
    </row>
    <row r="280" spans="7:42" ht="14.25" customHeight="1" thickTop="1" x14ac:dyDescent="0.6">
      <c r="G280" s="145"/>
      <c r="H280" s="391"/>
      <c r="J280" s="352"/>
      <c r="K280" s="201" t="s">
        <v>922</v>
      </c>
      <c r="L280" s="201" t="s">
        <v>961</v>
      </c>
      <c r="M280" s="235">
        <v>0</v>
      </c>
      <c r="N280" s="235">
        <v>0</v>
      </c>
      <c r="O280" s="235">
        <v>0</v>
      </c>
      <c r="P280" s="235">
        <v>0</v>
      </c>
      <c r="Q280" s="235">
        <v>0</v>
      </c>
      <c r="R280" s="235">
        <v>0</v>
      </c>
      <c r="S280" s="235">
        <v>0</v>
      </c>
      <c r="T280" s="235">
        <v>0</v>
      </c>
      <c r="U280" s="235">
        <v>0</v>
      </c>
      <c r="V280" s="235">
        <v>0</v>
      </c>
      <c r="W280" s="235">
        <v>0</v>
      </c>
      <c r="X280" s="235">
        <v>0</v>
      </c>
      <c r="Y280" s="235">
        <v>0</v>
      </c>
      <c r="Z280" s="235">
        <v>0</v>
      </c>
      <c r="AA280" s="235">
        <v>0</v>
      </c>
      <c r="AB280" s="235">
        <v>0</v>
      </c>
      <c r="AC280" s="235">
        <v>0</v>
      </c>
      <c r="AD280" s="235">
        <v>0</v>
      </c>
      <c r="AE280" s="235">
        <v>0</v>
      </c>
      <c r="AF280" s="235">
        <v>0</v>
      </c>
      <c r="AG280" s="235">
        <v>0</v>
      </c>
      <c r="AH280" s="235">
        <v>0</v>
      </c>
      <c r="AI280" s="235">
        <v>0</v>
      </c>
      <c r="AJ280" s="235">
        <v>0</v>
      </c>
      <c r="AK280" s="235">
        <v>0</v>
      </c>
      <c r="AL280" s="235">
        <v>0</v>
      </c>
      <c r="AM280" s="235">
        <v>0</v>
      </c>
      <c r="AN280" s="235">
        <v>0</v>
      </c>
      <c r="AO280" s="235">
        <v>0</v>
      </c>
      <c r="AP280" s="235">
        <v>0</v>
      </c>
    </row>
    <row r="281" spans="7:42" ht="14.25" customHeight="1" x14ac:dyDescent="0.6">
      <c r="G281" s="145"/>
      <c r="H281" s="391"/>
      <c r="J281" s="352"/>
      <c r="K281" s="142" t="s">
        <v>922</v>
      </c>
      <c r="L281" s="192" t="s">
        <v>962</v>
      </c>
      <c r="M281" s="233">
        <v>0</v>
      </c>
      <c r="N281" s="233">
        <v>0</v>
      </c>
      <c r="O281" s="233">
        <v>0</v>
      </c>
      <c r="P281" s="233">
        <v>0</v>
      </c>
      <c r="Q281" s="233">
        <v>0</v>
      </c>
      <c r="R281" s="233">
        <v>0</v>
      </c>
      <c r="S281" s="233">
        <v>0</v>
      </c>
      <c r="T281" s="233">
        <v>0</v>
      </c>
      <c r="U281" s="233">
        <v>0</v>
      </c>
      <c r="V281" s="233">
        <v>0</v>
      </c>
      <c r="W281" s="233">
        <v>0</v>
      </c>
      <c r="X281" s="233">
        <v>0</v>
      </c>
      <c r="Y281" s="233">
        <v>0</v>
      </c>
      <c r="Z281" s="233">
        <v>0</v>
      </c>
      <c r="AA281" s="233">
        <v>0</v>
      </c>
      <c r="AB281" s="233">
        <v>0</v>
      </c>
      <c r="AC281" s="233">
        <v>0</v>
      </c>
      <c r="AD281" s="233">
        <v>0</v>
      </c>
      <c r="AE281" s="233">
        <v>0</v>
      </c>
      <c r="AF281" s="233">
        <v>0</v>
      </c>
      <c r="AG281" s="233">
        <v>0</v>
      </c>
      <c r="AH281" s="233">
        <v>0</v>
      </c>
      <c r="AI281" s="233">
        <v>0</v>
      </c>
      <c r="AJ281" s="233">
        <v>0</v>
      </c>
      <c r="AK281" s="233">
        <v>0</v>
      </c>
      <c r="AL281" s="233">
        <v>0</v>
      </c>
      <c r="AM281" s="233">
        <v>0</v>
      </c>
      <c r="AN281" s="233">
        <v>0</v>
      </c>
      <c r="AO281" s="233">
        <v>0</v>
      </c>
      <c r="AP281" s="233">
        <v>0</v>
      </c>
    </row>
    <row r="282" spans="7:42" ht="14.25" customHeight="1" thickBot="1" x14ac:dyDescent="0.75">
      <c r="G282" s="145"/>
      <c r="H282" s="391"/>
      <c r="J282" s="352"/>
      <c r="K282" s="203" t="s">
        <v>922</v>
      </c>
      <c r="L282" s="203" t="s">
        <v>963</v>
      </c>
      <c r="M282" s="234">
        <v>0</v>
      </c>
      <c r="N282" s="234">
        <v>0</v>
      </c>
      <c r="O282" s="234">
        <v>0</v>
      </c>
      <c r="P282" s="234">
        <v>0</v>
      </c>
      <c r="Q282" s="234">
        <v>0</v>
      </c>
      <c r="R282" s="234">
        <v>0</v>
      </c>
      <c r="S282" s="234">
        <v>0</v>
      </c>
      <c r="T282" s="234">
        <v>0</v>
      </c>
      <c r="U282" s="234">
        <v>0</v>
      </c>
      <c r="V282" s="234">
        <v>0</v>
      </c>
      <c r="W282" s="234">
        <v>0</v>
      </c>
      <c r="X282" s="234">
        <v>0</v>
      </c>
      <c r="Y282" s="234">
        <v>0</v>
      </c>
      <c r="Z282" s="234">
        <v>0</v>
      </c>
      <c r="AA282" s="234">
        <v>0</v>
      </c>
      <c r="AB282" s="234">
        <v>0</v>
      </c>
      <c r="AC282" s="234">
        <v>0</v>
      </c>
      <c r="AD282" s="234">
        <v>0</v>
      </c>
      <c r="AE282" s="234">
        <v>0</v>
      </c>
      <c r="AF282" s="234">
        <v>0</v>
      </c>
      <c r="AG282" s="234">
        <v>0</v>
      </c>
      <c r="AH282" s="234">
        <v>0</v>
      </c>
      <c r="AI282" s="234">
        <v>0</v>
      </c>
      <c r="AJ282" s="234">
        <v>0</v>
      </c>
      <c r="AK282" s="234">
        <v>0</v>
      </c>
      <c r="AL282" s="234">
        <v>0</v>
      </c>
      <c r="AM282" s="234">
        <v>0</v>
      </c>
      <c r="AN282" s="234">
        <v>0</v>
      </c>
      <c r="AO282" s="234">
        <v>0</v>
      </c>
      <c r="AP282" s="234">
        <v>0</v>
      </c>
    </row>
    <row r="283" spans="7:42" ht="14.25" customHeight="1" thickTop="1" x14ac:dyDescent="0.6">
      <c r="G283" s="145"/>
      <c r="H283" s="391"/>
      <c r="J283" s="352"/>
      <c r="K283" s="201" t="s">
        <v>925</v>
      </c>
      <c r="L283" s="201" t="s">
        <v>961</v>
      </c>
      <c r="M283" s="235">
        <v>0</v>
      </c>
      <c r="N283" s="235">
        <v>0</v>
      </c>
      <c r="O283" s="235">
        <v>0</v>
      </c>
      <c r="P283" s="235">
        <v>0</v>
      </c>
      <c r="Q283" s="235">
        <v>0</v>
      </c>
      <c r="R283" s="235">
        <v>0</v>
      </c>
      <c r="S283" s="235">
        <v>0</v>
      </c>
      <c r="T283" s="235">
        <v>0</v>
      </c>
      <c r="U283" s="235">
        <v>0</v>
      </c>
      <c r="V283" s="235">
        <v>0</v>
      </c>
      <c r="W283" s="235">
        <v>0</v>
      </c>
      <c r="X283" s="235">
        <v>0</v>
      </c>
      <c r="Y283" s="235">
        <v>0</v>
      </c>
      <c r="Z283" s="235">
        <v>0</v>
      </c>
      <c r="AA283" s="235">
        <v>0</v>
      </c>
      <c r="AB283" s="235">
        <v>0</v>
      </c>
      <c r="AC283" s="235">
        <v>0</v>
      </c>
      <c r="AD283" s="235">
        <v>0</v>
      </c>
      <c r="AE283" s="235">
        <v>0</v>
      </c>
      <c r="AF283" s="235">
        <v>0</v>
      </c>
      <c r="AG283" s="235">
        <v>0</v>
      </c>
      <c r="AH283" s="235">
        <v>0</v>
      </c>
      <c r="AI283" s="235">
        <v>0</v>
      </c>
      <c r="AJ283" s="235">
        <v>0</v>
      </c>
      <c r="AK283" s="235">
        <v>0</v>
      </c>
      <c r="AL283" s="235">
        <v>0</v>
      </c>
      <c r="AM283" s="235">
        <v>0</v>
      </c>
      <c r="AN283" s="235">
        <v>0</v>
      </c>
      <c r="AO283" s="235">
        <v>0</v>
      </c>
      <c r="AP283" s="235">
        <v>0</v>
      </c>
    </row>
    <row r="284" spans="7:42" ht="14.25" customHeight="1" x14ac:dyDescent="0.6">
      <c r="G284" s="145"/>
      <c r="H284" s="391"/>
      <c r="J284" s="352"/>
      <c r="K284" s="142" t="s">
        <v>925</v>
      </c>
      <c r="L284" s="192" t="s">
        <v>962</v>
      </c>
      <c r="M284" s="233">
        <v>0</v>
      </c>
      <c r="N284" s="233">
        <v>0</v>
      </c>
      <c r="O284" s="233">
        <v>0</v>
      </c>
      <c r="P284" s="233">
        <v>0</v>
      </c>
      <c r="Q284" s="233">
        <v>0</v>
      </c>
      <c r="R284" s="233">
        <v>0</v>
      </c>
      <c r="S284" s="233">
        <v>0</v>
      </c>
      <c r="T284" s="233">
        <v>0</v>
      </c>
      <c r="U284" s="233">
        <v>0</v>
      </c>
      <c r="V284" s="233">
        <v>0</v>
      </c>
      <c r="W284" s="233">
        <v>0</v>
      </c>
      <c r="X284" s="233">
        <v>0</v>
      </c>
      <c r="Y284" s="233">
        <v>0</v>
      </c>
      <c r="Z284" s="233">
        <v>0</v>
      </c>
      <c r="AA284" s="233">
        <v>0</v>
      </c>
      <c r="AB284" s="233">
        <v>0</v>
      </c>
      <c r="AC284" s="233">
        <v>0</v>
      </c>
      <c r="AD284" s="233">
        <v>0</v>
      </c>
      <c r="AE284" s="233">
        <v>0</v>
      </c>
      <c r="AF284" s="233">
        <v>0</v>
      </c>
      <c r="AG284" s="233">
        <v>0</v>
      </c>
      <c r="AH284" s="233">
        <v>0</v>
      </c>
      <c r="AI284" s="233">
        <v>0</v>
      </c>
      <c r="AJ284" s="233">
        <v>0</v>
      </c>
      <c r="AK284" s="233">
        <v>0</v>
      </c>
      <c r="AL284" s="233">
        <v>0</v>
      </c>
      <c r="AM284" s="233">
        <v>0</v>
      </c>
      <c r="AN284" s="233">
        <v>0</v>
      </c>
      <c r="AO284" s="233">
        <v>0</v>
      </c>
      <c r="AP284" s="233">
        <v>0</v>
      </c>
    </row>
    <row r="285" spans="7:42" ht="14.25" customHeight="1" thickBot="1" x14ac:dyDescent="0.75">
      <c r="G285" s="145"/>
      <c r="H285" s="391"/>
      <c r="J285" s="352"/>
      <c r="K285" s="203" t="s">
        <v>925</v>
      </c>
      <c r="L285" s="203" t="s">
        <v>963</v>
      </c>
      <c r="M285" s="234">
        <v>0</v>
      </c>
      <c r="N285" s="234">
        <v>0</v>
      </c>
      <c r="O285" s="234">
        <v>0</v>
      </c>
      <c r="P285" s="234">
        <v>0</v>
      </c>
      <c r="Q285" s="234">
        <v>0</v>
      </c>
      <c r="R285" s="234">
        <v>0</v>
      </c>
      <c r="S285" s="234">
        <v>0</v>
      </c>
      <c r="T285" s="234">
        <v>0</v>
      </c>
      <c r="U285" s="234">
        <v>0</v>
      </c>
      <c r="V285" s="234">
        <v>0</v>
      </c>
      <c r="W285" s="234">
        <v>0</v>
      </c>
      <c r="X285" s="234">
        <v>0</v>
      </c>
      <c r="Y285" s="234">
        <v>0</v>
      </c>
      <c r="Z285" s="234">
        <v>0</v>
      </c>
      <c r="AA285" s="234">
        <v>0</v>
      </c>
      <c r="AB285" s="234">
        <v>0</v>
      </c>
      <c r="AC285" s="234">
        <v>0</v>
      </c>
      <c r="AD285" s="234">
        <v>0</v>
      </c>
      <c r="AE285" s="234">
        <v>0</v>
      </c>
      <c r="AF285" s="234">
        <v>0</v>
      </c>
      <c r="AG285" s="234">
        <v>0</v>
      </c>
      <c r="AH285" s="234">
        <v>0</v>
      </c>
      <c r="AI285" s="234">
        <v>0</v>
      </c>
      <c r="AJ285" s="234">
        <v>0</v>
      </c>
      <c r="AK285" s="234">
        <v>0</v>
      </c>
      <c r="AL285" s="234">
        <v>0</v>
      </c>
      <c r="AM285" s="234">
        <v>0</v>
      </c>
      <c r="AN285" s="234">
        <v>0</v>
      </c>
      <c r="AO285" s="234">
        <v>0</v>
      </c>
      <c r="AP285" s="234">
        <v>0</v>
      </c>
    </row>
    <row r="286" spans="7:42" ht="14.25" customHeight="1" thickTop="1" x14ac:dyDescent="0.6">
      <c r="G286" s="145"/>
      <c r="H286" s="391"/>
      <c r="J286" s="352"/>
      <c r="K286" s="201" t="s">
        <v>928</v>
      </c>
      <c r="L286" s="201" t="s">
        <v>961</v>
      </c>
      <c r="M286" s="235">
        <v>0</v>
      </c>
      <c r="N286" s="235">
        <v>0</v>
      </c>
      <c r="O286" s="235">
        <v>0</v>
      </c>
      <c r="P286" s="235">
        <v>0</v>
      </c>
      <c r="Q286" s="235">
        <v>0</v>
      </c>
      <c r="R286" s="235">
        <v>0</v>
      </c>
      <c r="S286" s="235">
        <v>0</v>
      </c>
      <c r="T286" s="235">
        <v>0</v>
      </c>
      <c r="U286" s="235">
        <v>0</v>
      </c>
      <c r="V286" s="235">
        <v>0</v>
      </c>
      <c r="W286" s="235">
        <v>0</v>
      </c>
      <c r="X286" s="235">
        <v>0</v>
      </c>
      <c r="Y286" s="235">
        <v>0</v>
      </c>
      <c r="Z286" s="235">
        <v>0</v>
      </c>
      <c r="AA286" s="235">
        <v>0</v>
      </c>
      <c r="AB286" s="235">
        <v>0</v>
      </c>
      <c r="AC286" s="235">
        <v>0</v>
      </c>
      <c r="AD286" s="235">
        <v>0</v>
      </c>
      <c r="AE286" s="235">
        <v>0</v>
      </c>
      <c r="AF286" s="235">
        <v>0</v>
      </c>
      <c r="AG286" s="235">
        <v>0</v>
      </c>
      <c r="AH286" s="235">
        <v>0</v>
      </c>
      <c r="AI286" s="235">
        <v>0</v>
      </c>
      <c r="AJ286" s="235">
        <v>0</v>
      </c>
      <c r="AK286" s="235">
        <v>0</v>
      </c>
      <c r="AL286" s="235">
        <v>0</v>
      </c>
      <c r="AM286" s="235">
        <v>0</v>
      </c>
      <c r="AN286" s="235">
        <v>0</v>
      </c>
      <c r="AO286" s="235">
        <v>0</v>
      </c>
      <c r="AP286" s="235">
        <v>0</v>
      </c>
    </row>
    <row r="287" spans="7:42" ht="14.25" customHeight="1" x14ac:dyDescent="0.6">
      <c r="G287" s="145"/>
      <c r="H287" s="391"/>
      <c r="J287" s="352"/>
      <c r="K287" s="142" t="s">
        <v>928</v>
      </c>
      <c r="L287" s="192" t="s">
        <v>962</v>
      </c>
      <c r="M287" s="233">
        <v>0</v>
      </c>
      <c r="N287" s="233">
        <v>0</v>
      </c>
      <c r="O287" s="233">
        <v>0</v>
      </c>
      <c r="P287" s="233">
        <v>0</v>
      </c>
      <c r="Q287" s="233">
        <v>0</v>
      </c>
      <c r="R287" s="233">
        <v>0</v>
      </c>
      <c r="S287" s="233">
        <v>0</v>
      </c>
      <c r="T287" s="233">
        <v>0</v>
      </c>
      <c r="U287" s="233">
        <v>0</v>
      </c>
      <c r="V287" s="233">
        <v>0</v>
      </c>
      <c r="W287" s="233">
        <v>0</v>
      </c>
      <c r="X287" s="233">
        <v>0</v>
      </c>
      <c r="Y287" s="233">
        <v>0</v>
      </c>
      <c r="Z287" s="233">
        <v>0</v>
      </c>
      <c r="AA287" s="233">
        <v>0</v>
      </c>
      <c r="AB287" s="233">
        <v>0</v>
      </c>
      <c r="AC287" s="233">
        <v>0</v>
      </c>
      <c r="AD287" s="233">
        <v>0</v>
      </c>
      <c r="AE287" s="233">
        <v>0</v>
      </c>
      <c r="AF287" s="233">
        <v>0</v>
      </c>
      <c r="AG287" s="233">
        <v>0</v>
      </c>
      <c r="AH287" s="233">
        <v>0</v>
      </c>
      <c r="AI287" s="233">
        <v>0</v>
      </c>
      <c r="AJ287" s="233">
        <v>0</v>
      </c>
      <c r="AK287" s="233">
        <v>0</v>
      </c>
      <c r="AL287" s="233">
        <v>0</v>
      </c>
      <c r="AM287" s="233">
        <v>0</v>
      </c>
      <c r="AN287" s="233">
        <v>0</v>
      </c>
      <c r="AO287" s="233">
        <v>0</v>
      </c>
      <c r="AP287" s="233">
        <v>0</v>
      </c>
    </row>
    <row r="288" spans="7:42" ht="14.25" customHeight="1" thickBot="1" x14ac:dyDescent="0.75">
      <c r="G288" s="145"/>
      <c r="H288" s="391"/>
      <c r="J288" s="352"/>
      <c r="K288" s="203" t="s">
        <v>928</v>
      </c>
      <c r="L288" s="203" t="s">
        <v>963</v>
      </c>
      <c r="M288" s="234">
        <v>0</v>
      </c>
      <c r="N288" s="234">
        <v>0</v>
      </c>
      <c r="O288" s="234">
        <v>0</v>
      </c>
      <c r="P288" s="234">
        <v>0</v>
      </c>
      <c r="Q288" s="234">
        <v>0</v>
      </c>
      <c r="R288" s="234">
        <v>0</v>
      </c>
      <c r="S288" s="234">
        <v>0</v>
      </c>
      <c r="T288" s="234">
        <v>0</v>
      </c>
      <c r="U288" s="234">
        <v>0</v>
      </c>
      <c r="V288" s="234">
        <v>0</v>
      </c>
      <c r="W288" s="234">
        <v>0</v>
      </c>
      <c r="X288" s="234">
        <v>0</v>
      </c>
      <c r="Y288" s="234">
        <v>0</v>
      </c>
      <c r="Z288" s="234">
        <v>0</v>
      </c>
      <c r="AA288" s="234">
        <v>0</v>
      </c>
      <c r="AB288" s="234">
        <v>0</v>
      </c>
      <c r="AC288" s="234">
        <v>0</v>
      </c>
      <c r="AD288" s="234">
        <v>0</v>
      </c>
      <c r="AE288" s="234">
        <v>0</v>
      </c>
      <c r="AF288" s="234">
        <v>0</v>
      </c>
      <c r="AG288" s="234">
        <v>0</v>
      </c>
      <c r="AH288" s="234">
        <v>0</v>
      </c>
      <c r="AI288" s="234">
        <v>0</v>
      </c>
      <c r="AJ288" s="234">
        <v>0</v>
      </c>
      <c r="AK288" s="234">
        <v>0</v>
      </c>
      <c r="AL288" s="234">
        <v>0</v>
      </c>
      <c r="AM288" s="234">
        <v>0</v>
      </c>
      <c r="AN288" s="234">
        <v>0</v>
      </c>
      <c r="AO288" s="234">
        <v>0</v>
      </c>
      <c r="AP288" s="234">
        <v>0</v>
      </c>
    </row>
    <row r="289" spans="7:42" ht="14.25" customHeight="1" thickTop="1" x14ac:dyDescent="0.6">
      <c r="G289" s="145"/>
      <c r="H289" s="391"/>
      <c r="J289" s="352"/>
      <c r="K289" s="201" t="s">
        <v>931</v>
      </c>
      <c r="L289" s="201" t="s">
        <v>961</v>
      </c>
      <c r="M289" s="235">
        <v>0</v>
      </c>
      <c r="N289" s="235">
        <v>0</v>
      </c>
      <c r="O289" s="235">
        <v>0</v>
      </c>
      <c r="P289" s="235">
        <v>0</v>
      </c>
      <c r="Q289" s="235">
        <v>0</v>
      </c>
      <c r="R289" s="235">
        <v>0</v>
      </c>
      <c r="S289" s="235">
        <v>0</v>
      </c>
      <c r="T289" s="235">
        <v>0</v>
      </c>
      <c r="U289" s="235">
        <v>0</v>
      </c>
      <c r="V289" s="235">
        <v>0</v>
      </c>
      <c r="W289" s="235">
        <v>0</v>
      </c>
      <c r="X289" s="235">
        <v>0</v>
      </c>
      <c r="Y289" s="235">
        <v>0</v>
      </c>
      <c r="Z289" s="235">
        <v>0</v>
      </c>
      <c r="AA289" s="235">
        <v>0</v>
      </c>
      <c r="AB289" s="235">
        <v>0</v>
      </c>
      <c r="AC289" s="235">
        <v>0</v>
      </c>
      <c r="AD289" s="235">
        <v>0</v>
      </c>
      <c r="AE289" s="235">
        <v>0</v>
      </c>
      <c r="AF289" s="235">
        <v>0</v>
      </c>
      <c r="AG289" s="235">
        <v>0</v>
      </c>
      <c r="AH289" s="235">
        <v>0</v>
      </c>
      <c r="AI289" s="235">
        <v>0</v>
      </c>
      <c r="AJ289" s="235">
        <v>0</v>
      </c>
      <c r="AK289" s="235">
        <v>0</v>
      </c>
      <c r="AL289" s="235">
        <v>0</v>
      </c>
      <c r="AM289" s="235">
        <v>0</v>
      </c>
      <c r="AN289" s="235">
        <v>0</v>
      </c>
      <c r="AO289" s="235">
        <v>0</v>
      </c>
      <c r="AP289" s="235">
        <v>0</v>
      </c>
    </row>
    <row r="290" spans="7:42" ht="14.25" customHeight="1" x14ac:dyDescent="0.6">
      <c r="G290" s="145"/>
      <c r="H290" s="391"/>
      <c r="J290" s="352"/>
      <c r="K290" s="142" t="s">
        <v>931</v>
      </c>
      <c r="L290" s="192" t="s">
        <v>962</v>
      </c>
      <c r="M290" s="233">
        <v>0</v>
      </c>
      <c r="N290" s="233">
        <v>0</v>
      </c>
      <c r="O290" s="233">
        <v>0</v>
      </c>
      <c r="P290" s="233">
        <v>0</v>
      </c>
      <c r="Q290" s="233">
        <v>0</v>
      </c>
      <c r="R290" s="233">
        <v>0</v>
      </c>
      <c r="S290" s="233">
        <v>0</v>
      </c>
      <c r="T290" s="233">
        <v>0</v>
      </c>
      <c r="U290" s="233">
        <v>0</v>
      </c>
      <c r="V290" s="233">
        <v>0</v>
      </c>
      <c r="W290" s="233">
        <v>0</v>
      </c>
      <c r="X290" s="233">
        <v>0</v>
      </c>
      <c r="Y290" s="233">
        <v>0</v>
      </c>
      <c r="Z290" s="233">
        <v>0</v>
      </c>
      <c r="AA290" s="233">
        <v>0</v>
      </c>
      <c r="AB290" s="233">
        <v>0</v>
      </c>
      <c r="AC290" s="233">
        <v>0</v>
      </c>
      <c r="AD290" s="233">
        <v>0</v>
      </c>
      <c r="AE290" s="233">
        <v>0</v>
      </c>
      <c r="AF290" s="233">
        <v>0</v>
      </c>
      <c r="AG290" s="233">
        <v>0</v>
      </c>
      <c r="AH290" s="233">
        <v>0</v>
      </c>
      <c r="AI290" s="233">
        <v>0</v>
      </c>
      <c r="AJ290" s="233">
        <v>0</v>
      </c>
      <c r="AK290" s="233">
        <v>0</v>
      </c>
      <c r="AL290" s="233">
        <v>0</v>
      </c>
      <c r="AM290" s="233">
        <v>0</v>
      </c>
      <c r="AN290" s="233">
        <v>0</v>
      </c>
      <c r="AO290" s="233">
        <v>0</v>
      </c>
      <c r="AP290" s="233">
        <v>0</v>
      </c>
    </row>
    <row r="291" spans="7:42" ht="14.25" customHeight="1" thickBot="1" x14ac:dyDescent="0.75">
      <c r="G291" s="145"/>
      <c r="H291" s="391"/>
      <c r="J291" s="352"/>
      <c r="K291" s="203" t="s">
        <v>931</v>
      </c>
      <c r="L291" s="203" t="s">
        <v>963</v>
      </c>
      <c r="M291" s="234">
        <v>0</v>
      </c>
      <c r="N291" s="234">
        <v>0</v>
      </c>
      <c r="O291" s="234">
        <v>0</v>
      </c>
      <c r="P291" s="234">
        <v>0</v>
      </c>
      <c r="Q291" s="234">
        <v>0</v>
      </c>
      <c r="R291" s="234">
        <v>0</v>
      </c>
      <c r="S291" s="234">
        <v>0</v>
      </c>
      <c r="T291" s="234">
        <v>0</v>
      </c>
      <c r="U291" s="234">
        <v>0</v>
      </c>
      <c r="V291" s="234">
        <v>0</v>
      </c>
      <c r="W291" s="234">
        <v>0</v>
      </c>
      <c r="X291" s="234">
        <v>0</v>
      </c>
      <c r="Y291" s="234">
        <v>0</v>
      </c>
      <c r="Z291" s="234">
        <v>0</v>
      </c>
      <c r="AA291" s="234">
        <v>0</v>
      </c>
      <c r="AB291" s="234">
        <v>0</v>
      </c>
      <c r="AC291" s="234">
        <v>0</v>
      </c>
      <c r="AD291" s="234">
        <v>0</v>
      </c>
      <c r="AE291" s="234">
        <v>0</v>
      </c>
      <c r="AF291" s="234">
        <v>0</v>
      </c>
      <c r="AG291" s="234">
        <v>0</v>
      </c>
      <c r="AH291" s="234">
        <v>0</v>
      </c>
      <c r="AI291" s="234">
        <v>0</v>
      </c>
      <c r="AJ291" s="234">
        <v>0</v>
      </c>
      <c r="AK291" s="234">
        <v>0</v>
      </c>
      <c r="AL291" s="234">
        <v>0</v>
      </c>
      <c r="AM291" s="234">
        <v>0</v>
      </c>
      <c r="AN291" s="234">
        <v>0</v>
      </c>
      <c r="AO291" s="234">
        <v>0</v>
      </c>
      <c r="AP291" s="234">
        <v>0</v>
      </c>
    </row>
    <row r="292" spans="7:42" ht="14.25" customHeight="1" thickTop="1" x14ac:dyDescent="0.6">
      <c r="G292" s="145"/>
      <c r="H292" s="391"/>
      <c r="J292" s="352"/>
      <c r="K292" s="201" t="s">
        <v>935</v>
      </c>
      <c r="L292" s="201" t="s">
        <v>961</v>
      </c>
      <c r="M292" s="235">
        <v>0</v>
      </c>
      <c r="N292" s="235">
        <v>0</v>
      </c>
      <c r="O292" s="235">
        <v>0</v>
      </c>
      <c r="P292" s="235">
        <v>0</v>
      </c>
      <c r="Q292" s="235">
        <v>0</v>
      </c>
      <c r="R292" s="235">
        <v>0</v>
      </c>
      <c r="S292" s="235">
        <v>0</v>
      </c>
      <c r="T292" s="235">
        <v>0</v>
      </c>
      <c r="U292" s="235">
        <v>0</v>
      </c>
      <c r="V292" s="235">
        <v>0</v>
      </c>
      <c r="W292" s="235">
        <v>0</v>
      </c>
      <c r="X292" s="235">
        <v>0</v>
      </c>
      <c r="Y292" s="235">
        <v>0</v>
      </c>
      <c r="Z292" s="235">
        <v>0</v>
      </c>
      <c r="AA292" s="235">
        <v>0</v>
      </c>
      <c r="AB292" s="235">
        <v>0</v>
      </c>
      <c r="AC292" s="235">
        <v>0</v>
      </c>
      <c r="AD292" s="235">
        <v>0</v>
      </c>
      <c r="AE292" s="235">
        <v>0</v>
      </c>
      <c r="AF292" s="235">
        <v>0</v>
      </c>
      <c r="AG292" s="235">
        <v>0</v>
      </c>
      <c r="AH292" s="235">
        <v>0</v>
      </c>
      <c r="AI292" s="235">
        <v>0</v>
      </c>
      <c r="AJ292" s="235">
        <v>0</v>
      </c>
      <c r="AK292" s="235">
        <v>0</v>
      </c>
      <c r="AL292" s="235">
        <v>0</v>
      </c>
      <c r="AM292" s="235">
        <v>0</v>
      </c>
      <c r="AN292" s="235">
        <v>0</v>
      </c>
      <c r="AO292" s="235">
        <v>0</v>
      </c>
      <c r="AP292" s="235">
        <v>0</v>
      </c>
    </row>
    <row r="293" spans="7:42" ht="14.25" customHeight="1" x14ac:dyDescent="0.6">
      <c r="G293" s="145"/>
      <c r="H293" s="391"/>
      <c r="J293" s="352"/>
      <c r="K293" s="142" t="s">
        <v>935</v>
      </c>
      <c r="L293" s="192" t="s">
        <v>962</v>
      </c>
      <c r="M293" s="233">
        <v>0</v>
      </c>
      <c r="N293" s="233">
        <v>0</v>
      </c>
      <c r="O293" s="233">
        <v>0</v>
      </c>
      <c r="P293" s="233">
        <v>0</v>
      </c>
      <c r="Q293" s="233">
        <v>0</v>
      </c>
      <c r="R293" s="233">
        <v>0</v>
      </c>
      <c r="S293" s="233">
        <v>0</v>
      </c>
      <c r="T293" s="233">
        <v>0</v>
      </c>
      <c r="U293" s="233">
        <v>0</v>
      </c>
      <c r="V293" s="233">
        <v>0</v>
      </c>
      <c r="W293" s="233">
        <v>0</v>
      </c>
      <c r="X293" s="233">
        <v>0</v>
      </c>
      <c r="Y293" s="233">
        <v>0</v>
      </c>
      <c r="Z293" s="233">
        <v>0</v>
      </c>
      <c r="AA293" s="233">
        <v>0</v>
      </c>
      <c r="AB293" s="233">
        <v>0</v>
      </c>
      <c r="AC293" s="233">
        <v>0</v>
      </c>
      <c r="AD293" s="233">
        <v>0</v>
      </c>
      <c r="AE293" s="233">
        <v>0</v>
      </c>
      <c r="AF293" s="233">
        <v>0</v>
      </c>
      <c r="AG293" s="233">
        <v>0</v>
      </c>
      <c r="AH293" s="233">
        <v>0</v>
      </c>
      <c r="AI293" s="233">
        <v>0</v>
      </c>
      <c r="AJ293" s="233">
        <v>0</v>
      </c>
      <c r="AK293" s="233">
        <v>0</v>
      </c>
      <c r="AL293" s="233">
        <v>0</v>
      </c>
      <c r="AM293" s="233">
        <v>0</v>
      </c>
      <c r="AN293" s="233">
        <v>0</v>
      </c>
      <c r="AO293" s="233">
        <v>0</v>
      </c>
      <c r="AP293" s="233">
        <v>0</v>
      </c>
    </row>
    <row r="294" spans="7:42" ht="14.25" customHeight="1" thickBot="1" x14ac:dyDescent="0.75">
      <c r="G294" s="145"/>
      <c r="H294" s="391"/>
      <c r="J294" s="352"/>
      <c r="K294" s="203" t="s">
        <v>935</v>
      </c>
      <c r="L294" s="203" t="s">
        <v>963</v>
      </c>
      <c r="M294" s="234">
        <v>0</v>
      </c>
      <c r="N294" s="234">
        <v>0</v>
      </c>
      <c r="O294" s="234">
        <v>0</v>
      </c>
      <c r="P294" s="234">
        <v>0</v>
      </c>
      <c r="Q294" s="234">
        <v>0</v>
      </c>
      <c r="R294" s="234">
        <v>0</v>
      </c>
      <c r="S294" s="234">
        <v>0</v>
      </c>
      <c r="T294" s="234">
        <v>0</v>
      </c>
      <c r="U294" s="234">
        <v>0</v>
      </c>
      <c r="V294" s="234">
        <v>0</v>
      </c>
      <c r="W294" s="234">
        <v>0</v>
      </c>
      <c r="X294" s="234">
        <v>0</v>
      </c>
      <c r="Y294" s="234">
        <v>0</v>
      </c>
      <c r="Z294" s="234">
        <v>0</v>
      </c>
      <c r="AA294" s="234">
        <v>0</v>
      </c>
      <c r="AB294" s="234">
        <v>0</v>
      </c>
      <c r="AC294" s="234">
        <v>0</v>
      </c>
      <c r="AD294" s="234">
        <v>0</v>
      </c>
      <c r="AE294" s="234">
        <v>0</v>
      </c>
      <c r="AF294" s="234">
        <v>0</v>
      </c>
      <c r="AG294" s="234">
        <v>0</v>
      </c>
      <c r="AH294" s="234">
        <v>0</v>
      </c>
      <c r="AI294" s="234">
        <v>0</v>
      </c>
      <c r="AJ294" s="234">
        <v>0</v>
      </c>
      <c r="AK294" s="234">
        <v>0</v>
      </c>
      <c r="AL294" s="234">
        <v>0</v>
      </c>
      <c r="AM294" s="234">
        <v>0</v>
      </c>
      <c r="AN294" s="234">
        <v>0</v>
      </c>
      <c r="AO294" s="234">
        <v>0</v>
      </c>
      <c r="AP294" s="234">
        <v>0</v>
      </c>
    </row>
    <row r="295" spans="7:42" ht="14.25" customHeight="1" thickTop="1" x14ac:dyDescent="0.6">
      <c r="G295" s="145"/>
      <c r="H295" s="391"/>
      <c r="J295" s="352"/>
      <c r="K295" s="201" t="s">
        <v>939</v>
      </c>
      <c r="L295" s="201" t="s">
        <v>961</v>
      </c>
      <c r="M295" s="235">
        <v>0</v>
      </c>
      <c r="N295" s="235">
        <v>0</v>
      </c>
      <c r="O295" s="235">
        <v>0</v>
      </c>
      <c r="P295" s="235">
        <v>0</v>
      </c>
      <c r="Q295" s="235">
        <v>0</v>
      </c>
      <c r="R295" s="235">
        <v>0</v>
      </c>
      <c r="S295" s="235">
        <v>0</v>
      </c>
      <c r="T295" s="235">
        <v>0</v>
      </c>
      <c r="U295" s="235">
        <v>0</v>
      </c>
      <c r="V295" s="235">
        <v>0</v>
      </c>
      <c r="W295" s="235">
        <v>0</v>
      </c>
      <c r="X295" s="235">
        <v>0</v>
      </c>
      <c r="Y295" s="235">
        <v>0</v>
      </c>
      <c r="Z295" s="235">
        <v>0</v>
      </c>
      <c r="AA295" s="235">
        <v>0</v>
      </c>
      <c r="AB295" s="235">
        <v>0</v>
      </c>
      <c r="AC295" s="235">
        <v>0</v>
      </c>
      <c r="AD295" s="235">
        <v>0</v>
      </c>
      <c r="AE295" s="235">
        <v>0</v>
      </c>
      <c r="AF295" s="235">
        <v>0</v>
      </c>
      <c r="AG295" s="235">
        <v>0</v>
      </c>
      <c r="AH295" s="235">
        <v>0</v>
      </c>
      <c r="AI295" s="235">
        <v>0</v>
      </c>
      <c r="AJ295" s="235">
        <v>0</v>
      </c>
      <c r="AK295" s="235">
        <v>0</v>
      </c>
      <c r="AL295" s="235">
        <v>0</v>
      </c>
      <c r="AM295" s="235">
        <v>0</v>
      </c>
      <c r="AN295" s="235">
        <v>0</v>
      </c>
      <c r="AO295" s="235">
        <v>0</v>
      </c>
      <c r="AP295" s="235">
        <v>0</v>
      </c>
    </row>
    <row r="296" spans="7:42" ht="14.25" customHeight="1" x14ac:dyDescent="0.6">
      <c r="G296" s="145"/>
      <c r="H296" s="391"/>
      <c r="J296" s="352"/>
      <c r="K296" s="142" t="s">
        <v>939</v>
      </c>
      <c r="L296" s="192" t="s">
        <v>962</v>
      </c>
      <c r="M296" s="233">
        <v>0</v>
      </c>
      <c r="N296" s="233">
        <v>0</v>
      </c>
      <c r="O296" s="233">
        <v>0</v>
      </c>
      <c r="P296" s="233">
        <v>0</v>
      </c>
      <c r="Q296" s="233">
        <v>0</v>
      </c>
      <c r="R296" s="233">
        <v>0</v>
      </c>
      <c r="S296" s="233">
        <v>0</v>
      </c>
      <c r="T296" s="233">
        <v>0</v>
      </c>
      <c r="U296" s="233">
        <v>0</v>
      </c>
      <c r="V296" s="233">
        <v>0</v>
      </c>
      <c r="W296" s="233">
        <v>0</v>
      </c>
      <c r="X296" s="233">
        <v>0</v>
      </c>
      <c r="Y296" s="233">
        <v>0</v>
      </c>
      <c r="Z296" s="233">
        <v>0</v>
      </c>
      <c r="AA296" s="233">
        <v>0</v>
      </c>
      <c r="AB296" s="233">
        <v>0</v>
      </c>
      <c r="AC296" s="233">
        <v>0</v>
      </c>
      <c r="AD296" s="233">
        <v>0</v>
      </c>
      <c r="AE296" s="233">
        <v>0</v>
      </c>
      <c r="AF296" s="233">
        <v>0</v>
      </c>
      <c r="AG296" s="233">
        <v>0</v>
      </c>
      <c r="AH296" s="233">
        <v>0</v>
      </c>
      <c r="AI296" s="233">
        <v>0</v>
      </c>
      <c r="AJ296" s="233">
        <v>0</v>
      </c>
      <c r="AK296" s="233">
        <v>0</v>
      </c>
      <c r="AL296" s="233">
        <v>0</v>
      </c>
      <c r="AM296" s="233">
        <v>0</v>
      </c>
      <c r="AN296" s="233">
        <v>0</v>
      </c>
      <c r="AO296" s="233">
        <v>0</v>
      </c>
      <c r="AP296" s="233">
        <v>0</v>
      </c>
    </row>
    <row r="297" spans="7:42" ht="14.25" customHeight="1" x14ac:dyDescent="0.6">
      <c r="G297" s="145"/>
      <c r="H297" s="391"/>
      <c r="J297" s="385"/>
      <c r="K297" s="203" t="s">
        <v>939</v>
      </c>
      <c r="L297" s="203" t="s">
        <v>963</v>
      </c>
      <c r="M297" s="236">
        <v>0</v>
      </c>
      <c r="N297" s="236">
        <v>0</v>
      </c>
      <c r="O297" s="236">
        <v>0</v>
      </c>
      <c r="P297" s="236">
        <v>0</v>
      </c>
      <c r="Q297" s="236">
        <v>0</v>
      </c>
      <c r="R297" s="236">
        <v>0</v>
      </c>
      <c r="S297" s="236">
        <v>0</v>
      </c>
      <c r="T297" s="236">
        <v>0</v>
      </c>
      <c r="U297" s="236">
        <v>0</v>
      </c>
      <c r="V297" s="236">
        <v>0</v>
      </c>
      <c r="W297" s="236">
        <v>0</v>
      </c>
      <c r="X297" s="236">
        <v>0</v>
      </c>
      <c r="Y297" s="236">
        <v>0</v>
      </c>
      <c r="Z297" s="236">
        <v>0</v>
      </c>
      <c r="AA297" s="236">
        <v>0</v>
      </c>
      <c r="AB297" s="236">
        <v>0</v>
      </c>
      <c r="AC297" s="236">
        <v>0</v>
      </c>
      <c r="AD297" s="236">
        <v>0</v>
      </c>
      <c r="AE297" s="236">
        <v>0</v>
      </c>
      <c r="AF297" s="236">
        <v>0</v>
      </c>
      <c r="AG297" s="236">
        <v>0</v>
      </c>
      <c r="AH297" s="236">
        <v>0</v>
      </c>
      <c r="AI297" s="236">
        <v>0</v>
      </c>
      <c r="AJ297" s="236">
        <v>0</v>
      </c>
      <c r="AK297" s="236">
        <v>0</v>
      </c>
      <c r="AL297" s="236">
        <v>0</v>
      </c>
      <c r="AM297" s="236">
        <v>0</v>
      </c>
      <c r="AN297" s="236">
        <v>0</v>
      </c>
      <c r="AO297" s="236">
        <v>0</v>
      </c>
      <c r="AP297" s="236">
        <v>0</v>
      </c>
    </row>
    <row r="298" spans="7:42" ht="14.25" customHeight="1" thickBot="1" x14ac:dyDescent="0.75">
      <c r="G298" s="145"/>
      <c r="H298" s="237"/>
      <c r="I298" s="237"/>
      <c r="J298" s="237"/>
      <c r="K298" s="237"/>
      <c r="L298" s="237"/>
      <c r="M298" s="237"/>
      <c r="N298" s="237"/>
      <c r="O298" s="237"/>
      <c r="P298" s="237"/>
      <c r="Q298" s="237"/>
      <c r="R298" s="237"/>
      <c r="S298" s="237"/>
      <c r="T298" s="237"/>
      <c r="U298" s="237"/>
      <c r="V298" s="237"/>
      <c r="W298" s="237"/>
      <c r="X298" s="237"/>
      <c r="Y298" s="237"/>
      <c r="Z298" s="237"/>
      <c r="AA298" s="237"/>
      <c r="AB298" s="237"/>
      <c r="AC298" s="237"/>
      <c r="AD298" s="237"/>
      <c r="AE298" s="237"/>
      <c r="AF298" s="237"/>
      <c r="AG298" s="237"/>
      <c r="AH298" s="237"/>
      <c r="AI298" s="237"/>
      <c r="AJ298" s="237"/>
      <c r="AK298" s="237"/>
      <c r="AL298" s="237"/>
      <c r="AM298" s="237"/>
      <c r="AN298" s="237"/>
      <c r="AO298" s="237"/>
      <c r="AP298" s="237"/>
    </row>
    <row r="299" spans="7:42" ht="14.25" customHeight="1" x14ac:dyDescent="0.6">
      <c r="G299" s="145"/>
      <c r="H299" s="238"/>
      <c r="I299" s="238"/>
    </row>
    <row r="300" spans="7:42" ht="14.25" customHeight="1" x14ac:dyDescent="0.6">
      <c r="G300" s="145"/>
      <c r="M300" s="129">
        <v>2021</v>
      </c>
      <c r="N300" s="129">
        <v>2022</v>
      </c>
      <c r="O300" s="129">
        <v>2023</v>
      </c>
      <c r="P300" s="129">
        <v>2024</v>
      </c>
      <c r="Q300" s="129">
        <v>2025</v>
      </c>
      <c r="R300" s="129">
        <v>2026</v>
      </c>
      <c r="S300" s="129">
        <v>2027</v>
      </c>
      <c r="T300" s="129">
        <v>2028</v>
      </c>
      <c r="U300" s="129">
        <v>2029</v>
      </c>
      <c r="V300" s="129">
        <v>2030</v>
      </c>
      <c r="W300" s="129">
        <v>2031</v>
      </c>
      <c r="X300" s="129">
        <v>2032</v>
      </c>
      <c r="Y300" s="129">
        <v>2033</v>
      </c>
      <c r="Z300" s="129">
        <v>2034</v>
      </c>
      <c r="AA300" s="129">
        <v>2035</v>
      </c>
      <c r="AB300" s="129">
        <v>2036</v>
      </c>
      <c r="AC300" s="129">
        <v>2037</v>
      </c>
      <c r="AD300" s="129">
        <v>2038</v>
      </c>
      <c r="AE300" s="129">
        <v>2039</v>
      </c>
      <c r="AF300" s="129">
        <v>2040</v>
      </c>
      <c r="AG300" s="129">
        <v>2041</v>
      </c>
      <c r="AH300" s="129">
        <v>2042</v>
      </c>
      <c r="AI300" s="129">
        <v>2043</v>
      </c>
      <c r="AJ300" s="129">
        <v>2044</v>
      </c>
      <c r="AK300" s="129">
        <v>2045</v>
      </c>
      <c r="AL300" s="129">
        <v>2046</v>
      </c>
      <c r="AM300" s="129">
        <v>2047</v>
      </c>
      <c r="AN300" s="129">
        <v>2048</v>
      </c>
      <c r="AO300" s="129">
        <v>2049</v>
      </c>
      <c r="AP300" s="129">
        <v>2050</v>
      </c>
    </row>
    <row r="301" spans="7:42" ht="14.25" customHeight="1" x14ac:dyDescent="0.6">
      <c r="G301" s="145"/>
      <c r="H301" s="458" t="s">
        <v>984</v>
      </c>
      <c r="J301" s="351" t="s">
        <v>985</v>
      </c>
      <c r="K301" s="201" t="s">
        <v>906</v>
      </c>
      <c r="L301" s="201" t="s">
        <v>961</v>
      </c>
      <c r="M301" s="227">
        <v>0</v>
      </c>
      <c r="N301" s="227">
        <v>0</v>
      </c>
      <c r="O301" s="227">
        <v>0</v>
      </c>
      <c r="P301" s="227">
        <v>0</v>
      </c>
      <c r="Q301" s="227">
        <v>0</v>
      </c>
      <c r="R301" s="227">
        <v>0</v>
      </c>
      <c r="S301" s="227">
        <v>0</v>
      </c>
      <c r="T301" s="227">
        <v>0</v>
      </c>
      <c r="U301" s="227">
        <v>0</v>
      </c>
      <c r="V301" s="227">
        <v>0</v>
      </c>
      <c r="W301" s="227">
        <v>0</v>
      </c>
      <c r="X301" s="227">
        <v>0</v>
      </c>
      <c r="Y301" s="227">
        <v>0</v>
      </c>
      <c r="Z301" s="227">
        <v>0</v>
      </c>
      <c r="AA301" s="227">
        <v>0</v>
      </c>
      <c r="AB301" s="227">
        <v>0</v>
      </c>
      <c r="AC301" s="227">
        <v>0</v>
      </c>
      <c r="AD301" s="227">
        <v>0</v>
      </c>
      <c r="AE301" s="227">
        <v>0</v>
      </c>
      <c r="AF301" s="227">
        <v>0</v>
      </c>
      <c r="AG301" s="227">
        <v>0</v>
      </c>
      <c r="AH301" s="227">
        <v>0</v>
      </c>
      <c r="AI301" s="227">
        <v>0</v>
      </c>
      <c r="AJ301" s="227">
        <v>0</v>
      </c>
      <c r="AK301" s="227">
        <v>0</v>
      </c>
      <c r="AL301" s="227">
        <v>0</v>
      </c>
      <c r="AM301" s="227">
        <v>0</v>
      </c>
      <c r="AN301" s="227">
        <v>0</v>
      </c>
      <c r="AO301" s="227">
        <v>0</v>
      </c>
      <c r="AP301" s="227">
        <v>0</v>
      </c>
    </row>
    <row r="302" spans="7:42" ht="14.25" customHeight="1" x14ac:dyDescent="0.6">
      <c r="G302" s="145"/>
      <c r="H302" s="458"/>
      <c r="J302" s="352"/>
      <c r="K302" s="142" t="s">
        <v>906</v>
      </c>
      <c r="L302" s="192" t="s">
        <v>962</v>
      </c>
      <c r="M302" s="228">
        <v>0</v>
      </c>
      <c r="N302" s="228">
        <v>0</v>
      </c>
      <c r="O302" s="228">
        <v>0</v>
      </c>
      <c r="P302" s="228">
        <v>0</v>
      </c>
      <c r="Q302" s="228">
        <v>0</v>
      </c>
      <c r="R302" s="228">
        <v>0</v>
      </c>
      <c r="S302" s="228">
        <v>0</v>
      </c>
      <c r="T302" s="228">
        <v>0</v>
      </c>
      <c r="U302" s="228">
        <v>0</v>
      </c>
      <c r="V302" s="228">
        <v>0</v>
      </c>
      <c r="W302" s="228">
        <v>0</v>
      </c>
      <c r="X302" s="228">
        <v>0</v>
      </c>
      <c r="Y302" s="228">
        <v>0</v>
      </c>
      <c r="Z302" s="228">
        <v>0</v>
      </c>
      <c r="AA302" s="228">
        <v>0</v>
      </c>
      <c r="AB302" s="228">
        <v>0</v>
      </c>
      <c r="AC302" s="228">
        <v>0</v>
      </c>
      <c r="AD302" s="228">
        <v>0</v>
      </c>
      <c r="AE302" s="228">
        <v>0</v>
      </c>
      <c r="AF302" s="228">
        <v>0</v>
      </c>
      <c r="AG302" s="228">
        <v>0</v>
      </c>
      <c r="AH302" s="228">
        <v>0</v>
      </c>
      <c r="AI302" s="228">
        <v>0</v>
      </c>
      <c r="AJ302" s="228">
        <v>0</v>
      </c>
      <c r="AK302" s="228">
        <v>0</v>
      </c>
      <c r="AL302" s="228">
        <v>0</v>
      </c>
      <c r="AM302" s="228">
        <v>0</v>
      </c>
      <c r="AN302" s="228">
        <v>0</v>
      </c>
      <c r="AO302" s="228">
        <v>0</v>
      </c>
      <c r="AP302" s="228">
        <v>0</v>
      </c>
    </row>
    <row r="303" spans="7:42" ht="14.25" customHeight="1" thickBot="1" x14ac:dyDescent="0.75">
      <c r="G303" s="145"/>
      <c r="H303" s="458"/>
      <c r="J303" s="352"/>
      <c r="K303" s="203" t="s">
        <v>906</v>
      </c>
      <c r="L303" s="203" t="s">
        <v>963</v>
      </c>
      <c r="M303" s="229">
        <v>0</v>
      </c>
      <c r="N303" s="229">
        <v>0</v>
      </c>
      <c r="O303" s="229">
        <v>0</v>
      </c>
      <c r="P303" s="229">
        <v>0</v>
      </c>
      <c r="Q303" s="229">
        <v>0</v>
      </c>
      <c r="R303" s="229">
        <v>0</v>
      </c>
      <c r="S303" s="229">
        <v>0</v>
      </c>
      <c r="T303" s="229">
        <v>0</v>
      </c>
      <c r="U303" s="229">
        <v>0</v>
      </c>
      <c r="V303" s="229">
        <v>0</v>
      </c>
      <c r="W303" s="229">
        <v>0</v>
      </c>
      <c r="X303" s="229">
        <v>0</v>
      </c>
      <c r="Y303" s="229">
        <v>0</v>
      </c>
      <c r="Z303" s="229">
        <v>0</v>
      </c>
      <c r="AA303" s="229">
        <v>0</v>
      </c>
      <c r="AB303" s="229">
        <v>0</v>
      </c>
      <c r="AC303" s="229">
        <v>0</v>
      </c>
      <c r="AD303" s="229">
        <v>0</v>
      </c>
      <c r="AE303" s="229">
        <v>0</v>
      </c>
      <c r="AF303" s="229">
        <v>0</v>
      </c>
      <c r="AG303" s="229">
        <v>0</v>
      </c>
      <c r="AH303" s="229">
        <v>0</v>
      </c>
      <c r="AI303" s="229">
        <v>0</v>
      </c>
      <c r="AJ303" s="229">
        <v>0</v>
      </c>
      <c r="AK303" s="229">
        <v>0</v>
      </c>
      <c r="AL303" s="229">
        <v>0</v>
      </c>
      <c r="AM303" s="229">
        <v>0</v>
      </c>
      <c r="AN303" s="229">
        <v>0</v>
      </c>
      <c r="AO303" s="229">
        <v>0</v>
      </c>
      <c r="AP303" s="229">
        <v>0</v>
      </c>
    </row>
    <row r="304" spans="7:42" ht="14.25" customHeight="1" thickTop="1" x14ac:dyDescent="0.6">
      <c r="G304" s="145"/>
      <c r="H304" s="458"/>
      <c r="J304" s="352"/>
      <c r="K304" s="201" t="s">
        <v>912</v>
      </c>
      <c r="L304" s="201" t="s">
        <v>961</v>
      </c>
      <c r="M304" s="230">
        <v>0</v>
      </c>
      <c r="N304" s="230">
        <v>0</v>
      </c>
      <c r="O304" s="230">
        <v>0</v>
      </c>
      <c r="P304" s="230">
        <v>0</v>
      </c>
      <c r="Q304" s="230">
        <v>0</v>
      </c>
      <c r="R304" s="230">
        <v>0</v>
      </c>
      <c r="S304" s="230">
        <v>0</v>
      </c>
      <c r="T304" s="230">
        <v>0</v>
      </c>
      <c r="U304" s="230">
        <v>0</v>
      </c>
      <c r="V304" s="230">
        <v>0</v>
      </c>
      <c r="W304" s="230">
        <v>0</v>
      </c>
      <c r="X304" s="230">
        <v>0</v>
      </c>
      <c r="Y304" s="230">
        <v>0</v>
      </c>
      <c r="Z304" s="230">
        <v>0</v>
      </c>
      <c r="AA304" s="230">
        <v>0</v>
      </c>
      <c r="AB304" s="230">
        <v>0</v>
      </c>
      <c r="AC304" s="230">
        <v>0</v>
      </c>
      <c r="AD304" s="230">
        <v>0</v>
      </c>
      <c r="AE304" s="230">
        <v>0</v>
      </c>
      <c r="AF304" s="230">
        <v>0</v>
      </c>
      <c r="AG304" s="230">
        <v>0</v>
      </c>
      <c r="AH304" s="230">
        <v>0</v>
      </c>
      <c r="AI304" s="230">
        <v>0</v>
      </c>
      <c r="AJ304" s="230">
        <v>0</v>
      </c>
      <c r="AK304" s="230">
        <v>0</v>
      </c>
      <c r="AL304" s="230">
        <v>0</v>
      </c>
      <c r="AM304" s="230">
        <v>0</v>
      </c>
      <c r="AN304" s="230">
        <v>0</v>
      </c>
      <c r="AO304" s="230">
        <v>0</v>
      </c>
      <c r="AP304" s="230">
        <v>0</v>
      </c>
    </row>
    <row r="305" spans="7:42" ht="14.25" customHeight="1" x14ac:dyDescent="0.6">
      <c r="G305" s="145"/>
      <c r="H305" s="458"/>
      <c r="J305" s="352"/>
      <c r="K305" s="142" t="s">
        <v>912</v>
      </c>
      <c r="L305" s="192" t="s">
        <v>962</v>
      </c>
      <c r="M305" s="228">
        <v>0</v>
      </c>
      <c r="N305" s="228">
        <v>0</v>
      </c>
      <c r="O305" s="228">
        <v>0</v>
      </c>
      <c r="P305" s="228">
        <v>0</v>
      </c>
      <c r="Q305" s="228">
        <v>0</v>
      </c>
      <c r="R305" s="228">
        <v>0</v>
      </c>
      <c r="S305" s="228">
        <v>0</v>
      </c>
      <c r="T305" s="228">
        <v>0</v>
      </c>
      <c r="U305" s="228">
        <v>0</v>
      </c>
      <c r="V305" s="228">
        <v>0</v>
      </c>
      <c r="W305" s="228">
        <v>0</v>
      </c>
      <c r="X305" s="228">
        <v>0</v>
      </c>
      <c r="Y305" s="228">
        <v>0</v>
      </c>
      <c r="Z305" s="228">
        <v>0</v>
      </c>
      <c r="AA305" s="228">
        <v>0</v>
      </c>
      <c r="AB305" s="228">
        <v>0</v>
      </c>
      <c r="AC305" s="228">
        <v>0</v>
      </c>
      <c r="AD305" s="228">
        <v>0</v>
      </c>
      <c r="AE305" s="228">
        <v>0</v>
      </c>
      <c r="AF305" s="228">
        <v>0</v>
      </c>
      <c r="AG305" s="228">
        <v>0</v>
      </c>
      <c r="AH305" s="228">
        <v>0</v>
      </c>
      <c r="AI305" s="228">
        <v>0</v>
      </c>
      <c r="AJ305" s="228">
        <v>0</v>
      </c>
      <c r="AK305" s="228">
        <v>0</v>
      </c>
      <c r="AL305" s="228">
        <v>0</v>
      </c>
      <c r="AM305" s="228">
        <v>0</v>
      </c>
      <c r="AN305" s="228">
        <v>0</v>
      </c>
      <c r="AO305" s="228">
        <v>0</v>
      </c>
      <c r="AP305" s="228">
        <v>0</v>
      </c>
    </row>
    <row r="306" spans="7:42" ht="14.25" customHeight="1" thickBot="1" x14ac:dyDescent="0.75">
      <c r="G306" s="145"/>
      <c r="H306" s="458"/>
      <c r="J306" s="352"/>
      <c r="K306" s="203" t="s">
        <v>912</v>
      </c>
      <c r="L306" s="203" t="s">
        <v>963</v>
      </c>
      <c r="M306" s="229">
        <v>0</v>
      </c>
      <c r="N306" s="229">
        <v>0</v>
      </c>
      <c r="O306" s="229">
        <v>0</v>
      </c>
      <c r="P306" s="229">
        <v>0</v>
      </c>
      <c r="Q306" s="229">
        <v>0</v>
      </c>
      <c r="R306" s="229">
        <v>0</v>
      </c>
      <c r="S306" s="229">
        <v>0</v>
      </c>
      <c r="T306" s="229">
        <v>0</v>
      </c>
      <c r="U306" s="229">
        <v>0</v>
      </c>
      <c r="V306" s="229">
        <v>0</v>
      </c>
      <c r="W306" s="229">
        <v>0</v>
      </c>
      <c r="X306" s="229">
        <v>0</v>
      </c>
      <c r="Y306" s="229">
        <v>0</v>
      </c>
      <c r="Z306" s="229">
        <v>0</v>
      </c>
      <c r="AA306" s="229">
        <v>0</v>
      </c>
      <c r="AB306" s="229">
        <v>0</v>
      </c>
      <c r="AC306" s="229">
        <v>0</v>
      </c>
      <c r="AD306" s="229">
        <v>0</v>
      </c>
      <c r="AE306" s="229">
        <v>0</v>
      </c>
      <c r="AF306" s="229">
        <v>0</v>
      </c>
      <c r="AG306" s="229">
        <v>0</v>
      </c>
      <c r="AH306" s="229">
        <v>0</v>
      </c>
      <c r="AI306" s="229">
        <v>0</v>
      </c>
      <c r="AJ306" s="229">
        <v>0</v>
      </c>
      <c r="AK306" s="229">
        <v>0</v>
      </c>
      <c r="AL306" s="229">
        <v>0</v>
      </c>
      <c r="AM306" s="229">
        <v>0</v>
      </c>
      <c r="AN306" s="229">
        <v>0</v>
      </c>
      <c r="AO306" s="229">
        <v>0</v>
      </c>
      <c r="AP306" s="229">
        <v>0</v>
      </c>
    </row>
    <row r="307" spans="7:42" ht="14.25" customHeight="1" thickTop="1" x14ac:dyDescent="0.6">
      <c r="G307" s="145"/>
      <c r="H307" s="458"/>
      <c r="J307" s="352"/>
      <c r="K307" s="201" t="s">
        <v>916</v>
      </c>
      <c r="L307" s="201" t="s">
        <v>961</v>
      </c>
      <c r="M307" s="230">
        <v>0</v>
      </c>
      <c r="N307" s="230">
        <v>0</v>
      </c>
      <c r="O307" s="230">
        <v>0</v>
      </c>
      <c r="P307" s="230">
        <v>0</v>
      </c>
      <c r="Q307" s="230">
        <v>0</v>
      </c>
      <c r="R307" s="230">
        <v>0</v>
      </c>
      <c r="S307" s="230">
        <v>0</v>
      </c>
      <c r="T307" s="230">
        <v>0</v>
      </c>
      <c r="U307" s="230">
        <v>0</v>
      </c>
      <c r="V307" s="230">
        <v>0</v>
      </c>
      <c r="W307" s="230">
        <v>0</v>
      </c>
      <c r="X307" s="230">
        <v>0</v>
      </c>
      <c r="Y307" s="230">
        <v>0</v>
      </c>
      <c r="Z307" s="230">
        <v>0</v>
      </c>
      <c r="AA307" s="230">
        <v>0</v>
      </c>
      <c r="AB307" s="230">
        <v>0</v>
      </c>
      <c r="AC307" s="230">
        <v>0</v>
      </c>
      <c r="AD307" s="230">
        <v>0</v>
      </c>
      <c r="AE307" s="230">
        <v>0</v>
      </c>
      <c r="AF307" s="230">
        <v>0</v>
      </c>
      <c r="AG307" s="230">
        <v>0</v>
      </c>
      <c r="AH307" s="230">
        <v>0</v>
      </c>
      <c r="AI307" s="230">
        <v>0</v>
      </c>
      <c r="AJ307" s="230">
        <v>0</v>
      </c>
      <c r="AK307" s="230">
        <v>0</v>
      </c>
      <c r="AL307" s="230">
        <v>0</v>
      </c>
      <c r="AM307" s="230">
        <v>0</v>
      </c>
      <c r="AN307" s="230">
        <v>0</v>
      </c>
      <c r="AO307" s="230">
        <v>0</v>
      </c>
      <c r="AP307" s="230">
        <v>0</v>
      </c>
    </row>
    <row r="308" spans="7:42" ht="14.25" customHeight="1" x14ac:dyDescent="0.6">
      <c r="G308" s="145"/>
      <c r="H308" s="458"/>
      <c r="J308" s="352"/>
      <c r="K308" s="142" t="s">
        <v>916</v>
      </c>
      <c r="L308" s="192" t="s">
        <v>962</v>
      </c>
      <c r="M308" s="228">
        <v>0</v>
      </c>
      <c r="N308" s="228">
        <v>0</v>
      </c>
      <c r="O308" s="228">
        <v>0</v>
      </c>
      <c r="P308" s="228">
        <v>0</v>
      </c>
      <c r="Q308" s="228">
        <v>0</v>
      </c>
      <c r="R308" s="228">
        <v>0</v>
      </c>
      <c r="S308" s="228">
        <v>0</v>
      </c>
      <c r="T308" s="228">
        <v>0</v>
      </c>
      <c r="U308" s="228">
        <v>0</v>
      </c>
      <c r="V308" s="228">
        <v>0</v>
      </c>
      <c r="W308" s="228">
        <v>0</v>
      </c>
      <c r="X308" s="228">
        <v>0</v>
      </c>
      <c r="Y308" s="228">
        <v>0</v>
      </c>
      <c r="Z308" s="228">
        <v>0</v>
      </c>
      <c r="AA308" s="228">
        <v>0</v>
      </c>
      <c r="AB308" s="228">
        <v>0</v>
      </c>
      <c r="AC308" s="228">
        <v>0</v>
      </c>
      <c r="AD308" s="228">
        <v>0</v>
      </c>
      <c r="AE308" s="228">
        <v>0</v>
      </c>
      <c r="AF308" s="228">
        <v>0</v>
      </c>
      <c r="AG308" s="228">
        <v>0</v>
      </c>
      <c r="AH308" s="228">
        <v>0</v>
      </c>
      <c r="AI308" s="228">
        <v>0</v>
      </c>
      <c r="AJ308" s="228">
        <v>0</v>
      </c>
      <c r="AK308" s="228">
        <v>0</v>
      </c>
      <c r="AL308" s="228">
        <v>0</v>
      </c>
      <c r="AM308" s="228">
        <v>0</v>
      </c>
      <c r="AN308" s="228">
        <v>0</v>
      </c>
      <c r="AO308" s="228">
        <v>0</v>
      </c>
      <c r="AP308" s="228">
        <v>0</v>
      </c>
    </row>
    <row r="309" spans="7:42" ht="14.25" customHeight="1" thickBot="1" x14ac:dyDescent="0.75">
      <c r="G309" s="145"/>
      <c r="H309" s="458"/>
      <c r="J309" s="352"/>
      <c r="K309" s="203" t="s">
        <v>916</v>
      </c>
      <c r="L309" s="203" t="s">
        <v>963</v>
      </c>
      <c r="M309" s="229">
        <v>0</v>
      </c>
      <c r="N309" s="229">
        <v>0</v>
      </c>
      <c r="O309" s="229">
        <v>0</v>
      </c>
      <c r="P309" s="229">
        <v>0</v>
      </c>
      <c r="Q309" s="229">
        <v>0</v>
      </c>
      <c r="R309" s="229">
        <v>0</v>
      </c>
      <c r="S309" s="229">
        <v>0</v>
      </c>
      <c r="T309" s="229">
        <v>0</v>
      </c>
      <c r="U309" s="229">
        <v>0</v>
      </c>
      <c r="V309" s="229">
        <v>0</v>
      </c>
      <c r="W309" s="229">
        <v>0</v>
      </c>
      <c r="X309" s="229">
        <v>0</v>
      </c>
      <c r="Y309" s="229">
        <v>0</v>
      </c>
      <c r="Z309" s="229">
        <v>0</v>
      </c>
      <c r="AA309" s="229">
        <v>0</v>
      </c>
      <c r="AB309" s="229">
        <v>0</v>
      </c>
      <c r="AC309" s="229">
        <v>0</v>
      </c>
      <c r="AD309" s="229">
        <v>0</v>
      </c>
      <c r="AE309" s="229">
        <v>0</v>
      </c>
      <c r="AF309" s="229">
        <v>0</v>
      </c>
      <c r="AG309" s="229">
        <v>0</v>
      </c>
      <c r="AH309" s="229">
        <v>0</v>
      </c>
      <c r="AI309" s="229">
        <v>0</v>
      </c>
      <c r="AJ309" s="229">
        <v>0</v>
      </c>
      <c r="AK309" s="229">
        <v>0</v>
      </c>
      <c r="AL309" s="229">
        <v>0</v>
      </c>
      <c r="AM309" s="229">
        <v>0</v>
      </c>
      <c r="AN309" s="229">
        <v>0</v>
      </c>
      <c r="AO309" s="229">
        <v>0</v>
      </c>
      <c r="AP309" s="229">
        <v>0</v>
      </c>
    </row>
    <row r="310" spans="7:42" ht="14.25" customHeight="1" thickTop="1" x14ac:dyDescent="0.6">
      <c r="G310" s="145"/>
      <c r="H310" s="458"/>
      <c r="J310" s="352"/>
      <c r="K310" s="201" t="s">
        <v>919</v>
      </c>
      <c r="L310" s="201" t="s">
        <v>961</v>
      </c>
      <c r="M310" s="230">
        <v>0</v>
      </c>
      <c r="N310" s="230">
        <v>0</v>
      </c>
      <c r="O310" s="230">
        <v>0</v>
      </c>
      <c r="P310" s="230">
        <v>0</v>
      </c>
      <c r="Q310" s="230">
        <v>0</v>
      </c>
      <c r="R310" s="230">
        <v>0</v>
      </c>
      <c r="S310" s="230">
        <v>0</v>
      </c>
      <c r="T310" s="230">
        <v>0</v>
      </c>
      <c r="U310" s="230">
        <v>0</v>
      </c>
      <c r="V310" s="230">
        <v>0</v>
      </c>
      <c r="W310" s="230">
        <v>0</v>
      </c>
      <c r="X310" s="230">
        <v>0</v>
      </c>
      <c r="Y310" s="230">
        <v>0</v>
      </c>
      <c r="Z310" s="230">
        <v>0</v>
      </c>
      <c r="AA310" s="230">
        <v>0</v>
      </c>
      <c r="AB310" s="230">
        <v>0</v>
      </c>
      <c r="AC310" s="230">
        <v>0</v>
      </c>
      <c r="AD310" s="230">
        <v>0</v>
      </c>
      <c r="AE310" s="230">
        <v>0</v>
      </c>
      <c r="AF310" s="230">
        <v>0</v>
      </c>
      <c r="AG310" s="230">
        <v>0</v>
      </c>
      <c r="AH310" s="230">
        <v>0</v>
      </c>
      <c r="AI310" s="230">
        <v>0</v>
      </c>
      <c r="AJ310" s="230">
        <v>0</v>
      </c>
      <c r="AK310" s="230">
        <v>0</v>
      </c>
      <c r="AL310" s="230">
        <v>0</v>
      </c>
      <c r="AM310" s="230">
        <v>0</v>
      </c>
      <c r="AN310" s="230">
        <v>0</v>
      </c>
      <c r="AO310" s="230">
        <v>0</v>
      </c>
      <c r="AP310" s="230">
        <v>0</v>
      </c>
    </row>
    <row r="311" spans="7:42" ht="14.25" customHeight="1" x14ac:dyDescent="0.6">
      <c r="G311" s="145"/>
      <c r="H311" s="458"/>
      <c r="J311" s="352"/>
      <c r="K311" s="142" t="s">
        <v>919</v>
      </c>
      <c r="L311" s="192" t="s">
        <v>962</v>
      </c>
      <c r="M311" s="228">
        <v>0</v>
      </c>
      <c r="N311" s="228">
        <v>0</v>
      </c>
      <c r="O311" s="228">
        <v>0</v>
      </c>
      <c r="P311" s="228">
        <v>0</v>
      </c>
      <c r="Q311" s="228">
        <v>0</v>
      </c>
      <c r="R311" s="228">
        <v>0</v>
      </c>
      <c r="S311" s="228">
        <v>0</v>
      </c>
      <c r="T311" s="228">
        <v>0</v>
      </c>
      <c r="U311" s="228">
        <v>0</v>
      </c>
      <c r="V311" s="228">
        <v>0</v>
      </c>
      <c r="W311" s="228">
        <v>0</v>
      </c>
      <c r="X311" s="228">
        <v>0</v>
      </c>
      <c r="Y311" s="228">
        <v>0</v>
      </c>
      <c r="Z311" s="228">
        <v>0</v>
      </c>
      <c r="AA311" s="228">
        <v>0</v>
      </c>
      <c r="AB311" s="228">
        <v>0</v>
      </c>
      <c r="AC311" s="228">
        <v>0</v>
      </c>
      <c r="AD311" s="228">
        <v>0</v>
      </c>
      <c r="AE311" s="228">
        <v>0</v>
      </c>
      <c r="AF311" s="228">
        <v>0</v>
      </c>
      <c r="AG311" s="228">
        <v>0</v>
      </c>
      <c r="AH311" s="228">
        <v>0</v>
      </c>
      <c r="AI311" s="228">
        <v>0</v>
      </c>
      <c r="AJ311" s="228">
        <v>0</v>
      </c>
      <c r="AK311" s="228">
        <v>0</v>
      </c>
      <c r="AL311" s="228">
        <v>0</v>
      </c>
      <c r="AM311" s="228">
        <v>0</v>
      </c>
      <c r="AN311" s="228">
        <v>0</v>
      </c>
      <c r="AO311" s="228">
        <v>0</v>
      </c>
      <c r="AP311" s="228">
        <v>0</v>
      </c>
    </row>
    <row r="312" spans="7:42" ht="14.25" customHeight="1" thickBot="1" x14ac:dyDescent="0.75">
      <c r="G312" s="145"/>
      <c r="H312" s="458"/>
      <c r="J312" s="352"/>
      <c r="K312" s="203" t="s">
        <v>919</v>
      </c>
      <c r="L312" s="203" t="s">
        <v>963</v>
      </c>
      <c r="M312" s="229">
        <v>0</v>
      </c>
      <c r="N312" s="229">
        <v>0</v>
      </c>
      <c r="O312" s="229">
        <v>0</v>
      </c>
      <c r="P312" s="229">
        <v>0</v>
      </c>
      <c r="Q312" s="229">
        <v>0</v>
      </c>
      <c r="R312" s="229">
        <v>0</v>
      </c>
      <c r="S312" s="229">
        <v>0</v>
      </c>
      <c r="T312" s="229">
        <v>0</v>
      </c>
      <c r="U312" s="229">
        <v>0</v>
      </c>
      <c r="V312" s="229">
        <v>0</v>
      </c>
      <c r="W312" s="229">
        <v>0</v>
      </c>
      <c r="X312" s="229">
        <v>0</v>
      </c>
      <c r="Y312" s="229">
        <v>0</v>
      </c>
      <c r="Z312" s="229">
        <v>0</v>
      </c>
      <c r="AA312" s="229">
        <v>0</v>
      </c>
      <c r="AB312" s="229">
        <v>0</v>
      </c>
      <c r="AC312" s="229">
        <v>0</v>
      </c>
      <c r="AD312" s="229">
        <v>0</v>
      </c>
      <c r="AE312" s="229">
        <v>0</v>
      </c>
      <c r="AF312" s="229">
        <v>0</v>
      </c>
      <c r="AG312" s="229">
        <v>0</v>
      </c>
      <c r="AH312" s="229">
        <v>0</v>
      </c>
      <c r="AI312" s="229">
        <v>0</v>
      </c>
      <c r="AJ312" s="229">
        <v>0</v>
      </c>
      <c r="AK312" s="229">
        <v>0</v>
      </c>
      <c r="AL312" s="229">
        <v>0</v>
      </c>
      <c r="AM312" s="229">
        <v>0</v>
      </c>
      <c r="AN312" s="229">
        <v>0</v>
      </c>
      <c r="AO312" s="229">
        <v>0</v>
      </c>
      <c r="AP312" s="229">
        <v>0</v>
      </c>
    </row>
    <row r="313" spans="7:42" ht="14.25" customHeight="1" thickTop="1" x14ac:dyDescent="0.6">
      <c r="G313" s="145"/>
      <c r="H313" s="458"/>
      <c r="J313" s="352"/>
      <c r="K313" s="201" t="s">
        <v>922</v>
      </c>
      <c r="L313" s="201" t="s">
        <v>961</v>
      </c>
      <c r="M313" s="230">
        <v>0</v>
      </c>
      <c r="N313" s="230">
        <v>0</v>
      </c>
      <c r="O313" s="230">
        <v>0</v>
      </c>
      <c r="P313" s="230">
        <v>0</v>
      </c>
      <c r="Q313" s="230">
        <v>0</v>
      </c>
      <c r="R313" s="230">
        <v>0</v>
      </c>
      <c r="S313" s="230">
        <v>0</v>
      </c>
      <c r="T313" s="230">
        <v>0</v>
      </c>
      <c r="U313" s="230">
        <v>0</v>
      </c>
      <c r="V313" s="230">
        <v>0</v>
      </c>
      <c r="W313" s="230">
        <v>0</v>
      </c>
      <c r="X313" s="230">
        <v>0</v>
      </c>
      <c r="Y313" s="230">
        <v>0</v>
      </c>
      <c r="Z313" s="230">
        <v>0</v>
      </c>
      <c r="AA313" s="230">
        <v>0</v>
      </c>
      <c r="AB313" s="230">
        <v>0</v>
      </c>
      <c r="AC313" s="230">
        <v>0</v>
      </c>
      <c r="AD313" s="230">
        <v>0</v>
      </c>
      <c r="AE313" s="230">
        <v>0</v>
      </c>
      <c r="AF313" s="230">
        <v>0</v>
      </c>
      <c r="AG313" s="230">
        <v>0</v>
      </c>
      <c r="AH313" s="230">
        <v>0</v>
      </c>
      <c r="AI313" s="230">
        <v>0</v>
      </c>
      <c r="AJ313" s="230">
        <v>0</v>
      </c>
      <c r="AK313" s="230">
        <v>0</v>
      </c>
      <c r="AL313" s="230">
        <v>0</v>
      </c>
      <c r="AM313" s="230">
        <v>0</v>
      </c>
      <c r="AN313" s="230">
        <v>0</v>
      </c>
      <c r="AO313" s="230">
        <v>0</v>
      </c>
      <c r="AP313" s="230">
        <v>0</v>
      </c>
    </row>
    <row r="314" spans="7:42" ht="14.25" customHeight="1" x14ac:dyDescent="0.6">
      <c r="G314" s="145"/>
      <c r="H314" s="458"/>
      <c r="J314" s="352"/>
      <c r="K314" s="142" t="s">
        <v>922</v>
      </c>
      <c r="L314" s="192" t="s">
        <v>962</v>
      </c>
      <c r="M314" s="228">
        <v>0</v>
      </c>
      <c r="N314" s="228">
        <v>0</v>
      </c>
      <c r="O314" s="228">
        <v>0</v>
      </c>
      <c r="P314" s="228">
        <v>0</v>
      </c>
      <c r="Q314" s="228">
        <v>0</v>
      </c>
      <c r="R314" s="228">
        <v>0</v>
      </c>
      <c r="S314" s="228">
        <v>0</v>
      </c>
      <c r="T314" s="228">
        <v>0</v>
      </c>
      <c r="U314" s="228">
        <v>0</v>
      </c>
      <c r="V314" s="228">
        <v>0</v>
      </c>
      <c r="W314" s="228">
        <v>0</v>
      </c>
      <c r="X314" s="228">
        <v>0</v>
      </c>
      <c r="Y314" s="228">
        <v>0</v>
      </c>
      <c r="Z314" s="228">
        <v>0</v>
      </c>
      <c r="AA314" s="228">
        <v>0</v>
      </c>
      <c r="AB314" s="228">
        <v>0</v>
      </c>
      <c r="AC314" s="228">
        <v>0</v>
      </c>
      <c r="AD314" s="228">
        <v>0</v>
      </c>
      <c r="AE314" s="228">
        <v>0</v>
      </c>
      <c r="AF314" s="228">
        <v>0</v>
      </c>
      <c r="AG314" s="228">
        <v>0</v>
      </c>
      <c r="AH314" s="228">
        <v>0</v>
      </c>
      <c r="AI314" s="228">
        <v>0</v>
      </c>
      <c r="AJ314" s="228">
        <v>0</v>
      </c>
      <c r="AK314" s="228">
        <v>0</v>
      </c>
      <c r="AL314" s="228">
        <v>0</v>
      </c>
      <c r="AM314" s="228">
        <v>0</v>
      </c>
      <c r="AN314" s="228">
        <v>0</v>
      </c>
      <c r="AO314" s="228">
        <v>0</v>
      </c>
      <c r="AP314" s="228">
        <v>0</v>
      </c>
    </row>
    <row r="315" spans="7:42" ht="14.25" customHeight="1" thickBot="1" x14ac:dyDescent="0.75">
      <c r="G315" s="145"/>
      <c r="H315" s="458"/>
      <c r="J315" s="352"/>
      <c r="K315" s="203" t="s">
        <v>922</v>
      </c>
      <c r="L315" s="203" t="s">
        <v>963</v>
      </c>
      <c r="M315" s="229">
        <v>0</v>
      </c>
      <c r="N315" s="229">
        <v>0</v>
      </c>
      <c r="O315" s="229">
        <v>0</v>
      </c>
      <c r="P315" s="229">
        <v>0</v>
      </c>
      <c r="Q315" s="229">
        <v>0</v>
      </c>
      <c r="R315" s="229">
        <v>0</v>
      </c>
      <c r="S315" s="229">
        <v>0</v>
      </c>
      <c r="T315" s="229">
        <v>0</v>
      </c>
      <c r="U315" s="229">
        <v>0</v>
      </c>
      <c r="V315" s="229">
        <v>0</v>
      </c>
      <c r="W315" s="229">
        <v>0</v>
      </c>
      <c r="X315" s="229">
        <v>0</v>
      </c>
      <c r="Y315" s="229">
        <v>0</v>
      </c>
      <c r="Z315" s="229">
        <v>0</v>
      </c>
      <c r="AA315" s="229">
        <v>0</v>
      </c>
      <c r="AB315" s="229">
        <v>0</v>
      </c>
      <c r="AC315" s="229">
        <v>0</v>
      </c>
      <c r="AD315" s="229">
        <v>0</v>
      </c>
      <c r="AE315" s="229">
        <v>0</v>
      </c>
      <c r="AF315" s="229">
        <v>0</v>
      </c>
      <c r="AG315" s="229">
        <v>0</v>
      </c>
      <c r="AH315" s="229">
        <v>0</v>
      </c>
      <c r="AI315" s="229">
        <v>0</v>
      </c>
      <c r="AJ315" s="229">
        <v>0</v>
      </c>
      <c r="AK315" s="229">
        <v>0</v>
      </c>
      <c r="AL315" s="229">
        <v>0</v>
      </c>
      <c r="AM315" s="229">
        <v>0</v>
      </c>
      <c r="AN315" s="229">
        <v>0</v>
      </c>
      <c r="AO315" s="229">
        <v>0</v>
      </c>
      <c r="AP315" s="229">
        <v>0</v>
      </c>
    </row>
    <row r="316" spans="7:42" ht="14.25" customHeight="1" thickTop="1" x14ac:dyDescent="0.6">
      <c r="G316" s="145"/>
      <c r="H316" s="458"/>
      <c r="J316" s="352"/>
      <c r="K316" s="201" t="s">
        <v>925</v>
      </c>
      <c r="L316" s="201" t="s">
        <v>961</v>
      </c>
      <c r="M316" s="230">
        <v>0</v>
      </c>
      <c r="N316" s="230">
        <v>0</v>
      </c>
      <c r="O316" s="230">
        <v>0</v>
      </c>
      <c r="P316" s="230">
        <v>0</v>
      </c>
      <c r="Q316" s="230">
        <v>0</v>
      </c>
      <c r="R316" s="230">
        <v>0</v>
      </c>
      <c r="S316" s="230">
        <v>0</v>
      </c>
      <c r="T316" s="230">
        <v>0</v>
      </c>
      <c r="U316" s="230">
        <v>0</v>
      </c>
      <c r="V316" s="230">
        <v>0</v>
      </c>
      <c r="W316" s="230">
        <v>0</v>
      </c>
      <c r="X316" s="230">
        <v>0</v>
      </c>
      <c r="Y316" s="230">
        <v>0</v>
      </c>
      <c r="Z316" s="230">
        <v>0</v>
      </c>
      <c r="AA316" s="230">
        <v>0</v>
      </c>
      <c r="AB316" s="230">
        <v>0</v>
      </c>
      <c r="AC316" s="230">
        <v>0</v>
      </c>
      <c r="AD316" s="230">
        <v>0</v>
      </c>
      <c r="AE316" s="230">
        <v>0</v>
      </c>
      <c r="AF316" s="230">
        <v>0</v>
      </c>
      <c r="AG316" s="230">
        <v>0</v>
      </c>
      <c r="AH316" s="230">
        <v>0</v>
      </c>
      <c r="AI316" s="230">
        <v>0</v>
      </c>
      <c r="AJ316" s="230">
        <v>0</v>
      </c>
      <c r="AK316" s="230">
        <v>0</v>
      </c>
      <c r="AL316" s="230">
        <v>0</v>
      </c>
      <c r="AM316" s="230">
        <v>0</v>
      </c>
      <c r="AN316" s="230">
        <v>0</v>
      </c>
      <c r="AO316" s="230">
        <v>0</v>
      </c>
      <c r="AP316" s="230">
        <v>0</v>
      </c>
    </row>
    <row r="317" spans="7:42" ht="14.25" customHeight="1" x14ac:dyDescent="0.6">
      <c r="G317" s="145"/>
      <c r="H317" s="458"/>
      <c r="J317" s="352"/>
      <c r="K317" s="142" t="s">
        <v>925</v>
      </c>
      <c r="L317" s="192" t="s">
        <v>962</v>
      </c>
      <c r="M317" s="228">
        <v>0</v>
      </c>
      <c r="N317" s="228">
        <v>0</v>
      </c>
      <c r="O317" s="228">
        <v>0</v>
      </c>
      <c r="P317" s="228">
        <v>0</v>
      </c>
      <c r="Q317" s="228">
        <v>0</v>
      </c>
      <c r="R317" s="228">
        <v>0</v>
      </c>
      <c r="S317" s="228">
        <v>0</v>
      </c>
      <c r="T317" s="228">
        <v>0</v>
      </c>
      <c r="U317" s="228">
        <v>0</v>
      </c>
      <c r="V317" s="228">
        <v>0</v>
      </c>
      <c r="W317" s="228">
        <v>0</v>
      </c>
      <c r="X317" s="228">
        <v>0</v>
      </c>
      <c r="Y317" s="228">
        <v>0</v>
      </c>
      <c r="Z317" s="228">
        <v>0</v>
      </c>
      <c r="AA317" s="228">
        <v>0</v>
      </c>
      <c r="AB317" s="228">
        <v>0</v>
      </c>
      <c r="AC317" s="228">
        <v>0</v>
      </c>
      <c r="AD317" s="228">
        <v>0</v>
      </c>
      <c r="AE317" s="228">
        <v>0</v>
      </c>
      <c r="AF317" s="228">
        <v>0</v>
      </c>
      <c r="AG317" s="228">
        <v>0</v>
      </c>
      <c r="AH317" s="228">
        <v>0</v>
      </c>
      <c r="AI317" s="228">
        <v>0</v>
      </c>
      <c r="AJ317" s="228">
        <v>0</v>
      </c>
      <c r="AK317" s="228">
        <v>0</v>
      </c>
      <c r="AL317" s="228">
        <v>0</v>
      </c>
      <c r="AM317" s="228">
        <v>0</v>
      </c>
      <c r="AN317" s="228">
        <v>0</v>
      </c>
      <c r="AO317" s="228">
        <v>0</v>
      </c>
      <c r="AP317" s="228">
        <v>0</v>
      </c>
    </row>
    <row r="318" spans="7:42" ht="14.25" customHeight="1" thickBot="1" x14ac:dyDescent="0.75">
      <c r="G318" s="145"/>
      <c r="H318" s="458"/>
      <c r="J318" s="352"/>
      <c r="K318" s="203" t="s">
        <v>925</v>
      </c>
      <c r="L318" s="203" t="s">
        <v>963</v>
      </c>
      <c r="M318" s="229">
        <v>0</v>
      </c>
      <c r="N318" s="229">
        <v>0</v>
      </c>
      <c r="O318" s="229">
        <v>0</v>
      </c>
      <c r="P318" s="229">
        <v>0</v>
      </c>
      <c r="Q318" s="229">
        <v>0</v>
      </c>
      <c r="R318" s="229">
        <v>0</v>
      </c>
      <c r="S318" s="229">
        <v>0</v>
      </c>
      <c r="T318" s="229">
        <v>0</v>
      </c>
      <c r="U318" s="229">
        <v>0</v>
      </c>
      <c r="V318" s="229">
        <v>0</v>
      </c>
      <c r="W318" s="229">
        <v>0</v>
      </c>
      <c r="X318" s="229">
        <v>0</v>
      </c>
      <c r="Y318" s="229">
        <v>0</v>
      </c>
      <c r="Z318" s="229">
        <v>0</v>
      </c>
      <c r="AA318" s="229">
        <v>0</v>
      </c>
      <c r="AB318" s="229">
        <v>0</v>
      </c>
      <c r="AC318" s="229">
        <v>0</v>
      </c>
      <c r="AD318" s="229">
        <v>0</v>
      </c>
      <c r="AE318" s="229">
        <v>0</v>
      </c>
      <c r="AF318" s="229">
        <v>0</v>
      </c>
      <c r="AG318" s="229">
        <v>0</v>
      </c>
      <c r="AH318" s="229">
        <v>0</v>
      </c>
      <c r="AI318" s="229">
        <v>0</v>
      </c>
      <c r="AJ318" s="229">
        <v>0</v>
      </c>
      <c r="AK318" s="229">
        <v>0</v>
      </c>
      <c r="AL318" s="229">
        <v>0</v>
      </c>
      <c r="AM318" s="229">
        <v>0</v>
      </c>
      <c r="AN318" s="229">
        <v>0</v>
      </c>
      <c r="AO318" s="229">
        <v>0</v>
      </c>
      <c r="AP318" s="229">
        <v>0</v>
      </c>
    </row>
    <row r="319" spans="7:42" ht="14.25" customHeight="1" thickTop="1" x14ac:dyDescent="0.6">
      <c r="G319" s="145"/>
      <c r="H319" s="458"/>
      <c r="J319" s="352"/>
      <c r="K319" s="201" t="s">
        <v>928</v>
      </c>
      <c r="L319" s="201" t="s">
        <v>961</v>
      </c>
      <c r="M319" s="230">
        <v>0</v>
      </c>
      <c r="N319" s="230">
        <v>0</v>
      </c>
      <c r="O319" s="230">
        <v>0</v>
      </c>
      <c r="P319" s="230">
        <v>0</v>
      </c>
      <c r="Q319" s="230">
        <v>0</v>
      </c>
      <c r="R319" s="230">
        <v>0</v>
      </c>
      <c r="S319" s="230">
        <v>0</v>
      </c>
      <c r="T319" s="230">
        <v>0</v>
      </c>
      <c r="U319" s="230">
        <v>0</v>
      </c>
      <c r="V319" s="230">
        <v>0</v>
      </c>
      <c r="W319" s="230">
        <v>0</v>
      </c>
      <c r="X319" s="230">
        <v>0</v>
      </c>
      <c r="Y319" s="230">
        <v>0</v>
      </c>
      <c r="Z319" s="230">
        <v>0</v>
      </c>
      <c r="AA319" s="230">
        <v>0</v>
      </c>
      <c r="AB319" s="230">
        <v>0</v>
      </c>
      <c r="AC319" s="230">
        <v>0</v>
      </c>
      <c r="AD319" s="230">
        <v>0</v>
      </c>
      <c r="AE319" s="230">
        <v>0</v>
      </c>
      <c r="AF319" s="230">
        <v>0</v>
      </c>
      <c r="AG319" s="230">
        <v>0</v>
      </c>
      <c r="AH319" s="230">
        <v>0</v>
      </c>
      <c r="AI319" s="230">
        <v>0</v>
      </c>
      <c r="AJ319" s="230">
        <v>0</v>
      </c>
      <c r="AK319" s="230">
        <v>0</v>
      </c>
      <c r="AL319" s="230">
        <v>0</v>
      </c>
      <c r="AM319" s="230">
        <v>0</v>
      </c>
      <c r="AN319" s="230">
        <v>0</v>
      </c>
      <c r="AO319" s="230">
        <v>0</v>
      </c>
      <c r="AP319" s="230">
        <v>0</v>
      </c>
    </row>
    <row r="320" spans="7:42" ht="14.25" customHeight="1" x14ac:dyDescent="0.6">
      <c r="G320" s="145"/>
      <c r="H320" s="458"/>
      <c r="J320" s="352"/>
      <c r="K320" s="142" t="s">
        <v>928</v>
      </c>
      <c r="L320" s="192" t="s">
        <v>962</v>
      </c>
      <c r="M320" s="228">
        <v>0</v>
      </c>
      <c r="N320" s="228">
        <v>0</v>
      </c>
      <c r="O320" s="228">
        <v>0</v>
      </c>
      <c r="P320" s="228">
        <v>0</v>
      </c>
      <c r="Q320" s="228">
        <v>0</v>
      </c>
      <c r="R320" s="228">
        <v>0</v>
      </c>
      <c r="S320" s="228">
        <v>0</v>
      </c>
      <c r="T320" s="228">
        <v>0</v>
      </c>
      <c r="U320" s="228">
        <v>0</v>
      </c>
      <c r="V320" s="228">
        <v>0</v>
      </c>
      <c r="W320" s="228">
        <v>0</v>
      </c>
      <c r="X320" s="228">
        <v>0</v>
      </c>
      <c r="Y320" s="228">
        <v>0</v>
      </c>
      <c r="Z320" s="228">
        <v>0</v>
      </c>
      <c r="AA320" s="228">
        <v>0</v>
      </c>
      <c r="AB320" s="228">
        <v>0</v>
      </c>
      <c r="AC320" s="228">
        <v>0</v>
      </c>
      <c r="AD320" s="228">
        <v>0</v>
      </c>
      <c r="AE320" s="228">
        <v>0</v>
      </c>
      <c r="AF320" s="228">
        <v>0</v>
      </c>
      <c r="AG320" s="228">
        <v>0</v>
      </c>
      <c r="AH320" s="228">
        <v>0</v>
      </c>
      <c r="AI320" s="228">
        <v>0</v>
      </c>
      <c r="AJ320" s="228">
        <v>0</v>
      </c>
      <c r="AK320" s="228">
        <v>0</v>
      </c>
      <c r="AL320" s="228">
        <v>0</v>
      </c>
      <c r="AM320" s="228">
        <v>0</v>
      </c>
      <c r="AN320" s="228">
        <v>0</v>
      </c>
      <c r="AO320" s="228">
        <v>0</v>
      </c>
      <c r="AP320" s="228">
        <v>0</v>
      </c>
    </row>
    <row r="321" spans="7:42" ht="14.25" customHeight="1" thickBot="1" x14ac:dyDescent="0.75">
      <c r="G321" s="145"/>
      <c r="H321" s="458"/>
      <c r="J321" s="352"/>
      <c r="K321" s="203" t="s">
        <v>928</v>
      </c>
      <c r="L321" s="203" t="s">
        <v>963</v>
      </c>
      <c r="M321" s="229">
        <v>0</v>
      </c>
      <c r="N321" s="229">
        <v>0</v>
      </c>
      <c r="O321" s="229">
        <v>0</v>
      </c>
      <c r="P321" s="229">
        <v>0</v>
      </c>
      <c r="Q321" s="229">
        <v>0</v>
      </c>
      <c r="R321" s="229">
        <v>0</v>
      </c>
      <c r="S321" s="229">
        <v>0</v>
      </c>
      <c r="T321" s="229">
        <v>0</v>
      </c>
      <c r="U321" s="229">
        <v>0</v>
      </c>
      <c r="V321" s="229">
        <v>0</v>
      </c>
      <c r="W321" s="229">
        <v>0</v>
      </c>
      <c r="X321" s="229">
        <v>0</v>
      </c>
      <c r="Y321" s="229">
        <v>0</v>
      </c>
      <c r="Z321" s="229">
        <v>0</v>
      </c>
      <c r="AA321" s="229">
        <v>0</v>
      </c>
      <c r="AB321" s="229">
        <v>0</v>
      </c>
      <c r="AC321" s="229">
        <v>0</v>
      </c>
      <c r="AD321" s="229">
        <v>0</v>
      </c>
      <c r="AE321" s="229">
        <v>0</v>
      </c>
      <c r="AF321" s="229">
        <v>0</v>
      </c>
      <c r="AG321" s="229">
        <v>0</v>
      </c>
      <c r="AH321" s="229">
        <v>0</v>
      </c>
      <c r="AI321" s="229">
        <v>0</v>
      </c>
      <c r="AJ321" s="229">
        <v>0</v>
      </c>
      <c r="AK321" s="229">
        <v>0</v>
      </c>
      <c r="AL321" s="229">
        <v>0</v>
      </c>
      <c r="AM321" s="229">
        <v>0</v>
      </c>
      <c r="AN321" s="229">
        <v>0</v>
      </c>
      <c r="AO321" s="229">
        <v>0</v>
      </c>
      <c r="AP321" s="229">
        <v>0</v>
      </c>
    </row>
    <row r="322" spans="7:42" ht="14.25" customHeight="1" thickTop="1" x14ac:dyDescent="0.6">
      <c r="G322" s="145"/>
      <c r="H322" s="458"/>
      <c r="J322" s="352"/>
      <c r="K322" s="201" t="s">
        <v>931</v>
      </c>
      <c r="L322" s="201" t="s">
        <v>961</v>
      </c>
      <c r="M322" s="230">
        <v>0</v>
      </c>
      <c r="N322" s="230">
        <v>0</v>
      </c>
      <c r="O322" s="230">
        <v>0</v>
      </c>
      <c r="P322" s="230">
        <v>0</v>
      </c>
      <c r="Q322" s="230">
        <v>0</v>
      </c>
      <c r="R322" s="230">
        <v>0</v>
      </c>
      <c r="S322" s="230">
        <v>0</v>
      </c>
      <c r="T322" s="230">
        <v>0</v>
      </c>
      <c r="U322" s="230">
        <v>0</v>
      </c>
      <c r="V322" s="230">
        <v>0</v>
      </c>
      <c r="W322" s="230">
        <v>0</v>
      </c>
      <c r="X322" s="230">
        <v>0</v>
      </c>
      <c r="Y322" s="230">
        <v>0</v>
      </c>
      <c r="Z322" s="230">
        <v>0</v>
      </c>
      <c r="AA322" s="230">
        <v>0</v>
      </c>
      <c r="AB322" s="230">
        <v>0</v>
      </c>
      <c r="AC322" s="230">
        <v>0</v>
      </c>
      <c r="AD322" s="230">
        <v>0</v>
      </c>
      <c r="AE322" s="230">
        <v>0</v>
      </c>
      <c r="AF322" s="230">
        <v>0</v>
      </c>
      <c r="AG322" s="230">
        <v>0</v>
      </c>
      <c r="AH322" s="230">
        <v>0</v>
      </c>
      <c r="AI322" s="230">
        <v>0</v>
      </c>
      <c r="AJ322" s="230">
        <v>0</v>
      </c>
      <c r="AK322" s="230">
        <v>0</v>
      </c>
      <c r="AL322" s="230">
        <v>0</v>
      </c>
      <c r="AM322" s="230">
        <v>0</v>
      </c>
      <c r="AN322" s="230">
        <v>0</v>
      </c>
      <c r="AO322" s="230">
        <v>0</v>
      </c>
      <c r="AP322" s="230">
        <v>0</v>
      </c>
    </row>
    <row r="323" spans="7:42" ht="14.25" customHeight="1" x14ac:dyDescent="0.6">
      <c r="G323" s="145"/>
      <c r="H323" s="458"/>
      <c r="J323" s="352"/>
      <c r="K323" s="142" t="s">
        <v>931</v>
      </c>
      <c r="L323" s="192" t="s">
        <v>962</v>
      </c>
      <c r="M323" s="228">
        <v>0</v>
      </c>
      <c r="N323" s="228">
        <v>0</v>
      </c>
      <c r="O323" s="228">
        <v>0</v>
      </c>
      <c r="P323" s="228">
        <v>0</v>
      </c>
      <c r="Q323" s="228">
        <v>0</v>
      </c>
      <c r="R323" s="228">
        <v>0</v>
      </c>
      <c r="S323" s="228">
        <v>0</v>
      </c>
      <c r="T323" s="228">
        <v>0</v>
      </c>
      <c r="U323" s="228">
        <v>0</v>
      </c>
      <c r="V323" s="228">
        <v>0</v>
      </c>
      <c r="W323" s="228">
        <v>0</v>
      </c>
      <c r="X323" s="228">
        <v>0</v>
      </c>
      <c r="Y323" s="228">
        <v>0</v>
      </c>
      <c r="Z323" s="228">
        <v>0</v>
      </c>
      <c r="AA323" s="228">
        <v>0</v>
      </c>
      <c r="AB323" s="228">
        <v>0</v>
      </c>
      <c r="AC323" s="228">
        <v>0</v>
      </c>
      <c r="AD323" s="228">
        <v>0</v>
      </c>
      <c r="AE323" s="228">
        <v>0</v>
      </c>
      <c r="AF323" s="228">
        <v>0</v>
      </c>
      <c r="AG323" s="228">
        <v>0</v>
      </c>
      <c r="AH323" s="228">
        <v>0</v>
      </c>
      <c r="AI323" s="228">
        <v>0</v>
      </c>
      <c r="AJ323" s="228">
        <v>0</v>
      </c>
      <c r="AK323" s="228">
        <v>0</v>
      </c>
      <c r="AL323" s="228">
        <v>0</v>
      </c>
      <c r="AM323" s="228">
        <v>0</v>
      </c>
      <c r="AN323" s="228">
        <v>0</v>
      </c>
      <c r="AO323" s="228">
        <v>0</v>
      </c>
      <c r="AP323" s="228">
        <v>0</v>
      </c>
    </row>
    <row r="324" spans="7:42" ht="14.25" customHeight="1" thickBot="1" x14ac:dyDescent="0.75">
      <c r="G324" s="145"/>
      <c r="H324" s="458"/>
      <c r="J324" s="352"/>
      <c r="K324" s="203" t="s">
        <v>931</v>
      </c>
      <c r="L324" s="203" t="s">
        <v>963</v>
      </c>
      <c r="M324" s="229">
        <v>0</v>
      </c>
      <c r="N324" s="229">
        <v>0</v>
      </c>
      <c r="O324" s="229">
        <v>0</v>
      </c>
      <c r="P324" s="229">
        <v>0</v>
      </c>
      <c r="Q324" s="229">
        <v>0</v>
      </c>
      <c r="R324" s="229">
        <v>0</v>
      </c>
      <c r="S324" s="229">
        <v>0</v>
      </c>
      <c r="T324" s="229">
        <v>0</v>
      </c>
      <c r="U324" s="229">
        <v>0</v>
      </c>
      <c r="V324" s="229">
        <v>0</v>
      </c>
      <c r="W324" s="229">
        <v>0</v>
      </c>
      <c r="X324" s="229">
        <v>0</v>
      </c>
      <c r="Y324" s="229">
        <v>0</v>
      </c>
      <c r="Z324" s="229">
        <v>0</v>
      </c>
      <c r="AA324" s="229">
        <v>0</v>
      </c>
      <c r="AB324" s="229">
        <v>0</v>
      </c>
      <c r="AC324" s="229">
        <v>0</v>
      </c>
      <c r="AD324" s="229">
        <v>0</v>
      </c>
      <c r="AE324" s="229">
        <v>0</v>
      </c>
      <c r="AF324" s="229">
        <v>0</v>
      </c>
      <c r="AG324" s="229">
        <v>0</v>
      </c>
      <c r="AH324" s="229">
        <v>0</v>
      </c>
      <c r="AI324" s="229">
        <v>0</v>
      </c>
      <c r="AJ324" s="229">
        <v>0</v>
      </c>
      <c r="AK324" s="229">
        <v>0</v>
      </c>
      <c r="AL324" s="229">
        <v>0</v>
      </c>
      <c r="AM324" s="229">
        <v>0</v>
      </c>
      <c r="AN324" s="229">
        <v>0</v>
      </c>
      <c r="AO324" s="229">
        <v>0</v>
      </c>
      <c r="AP324" s="229">
        <v>0</v>
      </c>
    </row>
    <row r="325" spans="7:42" ht="14.25" customHeight="1" thickTop="1" x14ac:dyDescent="0.6">
      <c r="G325" s="145"/>
      <c r="H325" s="458"/>
      <c r="J325" s="352"/>
      <c r="K325" s="201" t="s">
        <v>935</v>
      </c>
      <c r="L325" s="201" t="s">
        <v>961</v>
      </c>
      <c r="M325" s="230">
        <v>0</v>
      </c>
      <c r="N325" s="230">
        <v>0</v>
      </c>
      <c r="O325" s="230">
        <v>0</v>
      </c>
      <c r="P325" s="230">
        <v>0</v>
      </c>
      <c r="Q325" s="230">
        <v>0</v>
      </c>
      <c r="R325" s="230">
        <v>0</v>
      </c>
      <c r="S325" s="230">
        <v>0</v>
      </c>
      <c r="T325" s="230">
        <v>0</v>
      </c>
      <c r="U325" s="230">
        <v>0</v>
      </c>
      <c r="V325" s="230">
        <v>0</v>
      </c>
      <c r="W325" s="230">
        <v>0</v>
      </c>
      <c r="X325" s="230">
        <v>0</v>
      </c>
      <c r="Y325" s="230">
        <v>0</v>
      </c>
      <c r="Z325" s="230">
        <v>0</v>
      </c>
      <c r="AA325" s="230">
        <v>0</v>
      </c>
      <c r="AB325" s="230">
        <v>0</v>
      </c>
      <c r="AC325" s="230">
        <v>0</v>
      </c>
      <c r="AD325" s="230">
        <v>0</v>
      </c>
      <c r="AE325" s="230">
        <v>0</v>
      </c>
      <c r="AF325" s="230">
        <v>0</v>
      </c>
      <c r="AG325" s="230">
        <v>0</v>
      </c>
      <c r="AH325" s="230">
        <v>0</v>
      </c>
      <c r="AI325" s="230">
        <v>0</v>
      </c>
      <c r="AJ325" s="230">
        <v>0</v>
      </c>
      <c r="AK325" s="230">
        <v>0</v>
      </c>
      <c r="AL325" s="230">
        <v>0</v>
      </c>
      <c r="AM325" s="230">
        <v>0</v>
      </c>
      <c r="AN325" s="230">
        <v>0</v>
      </c>
      <c r="AO325" s="230">
        <v>0</v>
      </c>
      <c r="AP325" s="230">
        <v>0</v>
      </c>
    </row>
    <row r="326" spans="7:42" ht="14.25" customHeight="1" x14ac:dyDescent="0.6">
      <c r="G326" s="145"/>
      <c r="H326" s="458"/>
      <c r="J326" s="352"/>
      <c r="K326" s="142" t="s">
        <v>935</v>
      </c>
      <c r="L326" s="192" t="s">
        <v>962</v>
      </c>
      <c r="M326" s="228">
        <v>0</v>
      </c>
      <c r="N326" s="228">
        <v>0</v>
      </c>
      <c r="O326" s="228">
        <v>0</v>
      </c>
      <c r="P326" s="228">
        <v>0</v>
      </c>
      <c r="Q326" s="228">
        <v>0</v>
      </c>
      <c r="R326" s="228">
        <v>0</v>
      </c>
      <c r="S326" s="228">
        <v>0</v>
      </c>
      <c r="T326" s="228">
        <v>0</v>
      </c>
      <c r="U326" s="228">
        <v>0</v>
      </c>
      <c r="V326" s="228">
        <v>0</v>
      </c>
      <c r="W326" s="228">
        <v>0</v>
      </c>
      <c r="X326" s="228">
        <v>0</v>
      </c>
      <c r="Y326" s="228">
        <v>0</v>
      </c>
      <c r="Z326" s="228">
        <v>0</v>
      </c>
      <c r="AA326" s="228">
        <v>0</v>
      </c>
      <c r="AB326" s="228">
        <v>0</v>
      </c>
      <c r="AC326" s="228">
        <v>0</v>
      </c>
      <c r="AD326" s="228">
        <v>0</v>
      </c>
      <c r="AE326" s="228">
        <v>0</v>
      </c>
      <c r="AF326" s="228">
        <v>0</v>
      </c>
      <c r="AG326" s="228">
        <v>0</v>
      </c>
      <c r="AH326" s="228">
        <v>0</v>
      </c>
      <c r="AI326" s="228">
        <v>0</v>
      </c>
      <c r="AJ326" s="228">
        <v>0</v>
      </c>
      <c r="AK326" s="228">
        <v>0</v>
      </c>
      <c r="AL326" s="228">
        <v>0</v>
      </c>
      <c r="AM326" s="228">
        <v>0</v>
      </c>
      <c r="AN326" s="228">
        <v>0</v>
      </c>
      <c r="AO326" s="228">
        <v>0</v>
      </c>
      <c r="AP326" s="228">
        <v>0</v>
      </c>
    </row>
    <row r="327" spans="7:42" ht="14.25" customHeight="1" thickBot="1" x14ac:dyDescent="0.75">
      <c r="G327" s="145"/>
      <c r="H327" s="458"/>
      <c r="J327" s="352"/>
      <c r="K327" s="203" t="s">
        <v>935</v>
      </c>
      <c r="L327" s="203" t="s">
        <v>963</v>
      </c>
      <c r="M327" s="229">
        <v>0</v>
      </c>
      <c r="N327" s="229">
        <v>0</v>
      </c>
      <c r="O327" s="229">
        <v>0</v>
      </c>
      <c r="P327" s="229">
        <v>0</v>
      </c>
      <c r="Q327" s="229">
        <v>0</v>
      </c>
      <c r="R327" s="229">
        <v>0</v>
      </c>
      <c r="S327" s="229">
        <v>0</v>
      </c>
      <c r="T327" s="229">
        <v>0</v>
      </c>
      <c r="U327" s="229">
        <v>0</v>
      </c>
      <c r="V327" s="229">
        <v>0</v>
      </c>
      <c r="W327" s="229">
        <v>0</v>
      </c>
      <c r="X327" s="229">
        <v>0</v>
      </c>
      <c r="Y327" s="229">
        <v>0</v>
      </c>
      <c r="Z327" s="229">
        <v>0</v>
      </c>
      <c r="AA327" s="229">
        <v>0</v>
      </c>
      <c r="AB327" s="229">
        <v>0</v>
      </c>
      <c r="AC327" s="229">
        <v>0</v>
      </c>
      <c r="AD327" s="229">
        <v>0</v>
      </c>
      <c r="AE327" s="229">
        <v>0</v>
      </c>
      <c r="AF327" s="229">
        <v>0</v>
      </c>
      <c r="AG327" s="229">
        <v>0</v>
      </c>
      <c r="AH327" s="229">
        <v>0</v>
      </c>
      <c r="AI327" s="229">
        <v>0</v>
      </c>
      <c r="AJ327" s="229">
        <v>0</v>
      </c>
      <c r="AK327" s="229">
        <v>0</v>
      </c>
      <c r="AL327" s="229">
        <v>0</v>
      </c>
      <c r="AM327" s="229">
        <v>0</v>
      </c>
      <c r="AN327" s="229">
        <v>0</v>
      </c>
      <c r="AO327" s="229">
        <v>0</v>
      </c>
      <c r="AP327" s="229">
        <v>0</v>
      </c>
    </row>
    <row r="328" spans="7:42" ht="14.25" customHeight="1" thickTop="1" x14ac:dyDescent="0.6">
      <c r="G328" s="145"/>
      <c r="H328" s="458"/>
      <c r="J328" s="352"/>
      <c r="K328" s="201" t="s">
        <v>939</v>
      </c>
      <c r="L328" s="201" t="s">
        <v>961</v>
      </c>
      <c r="M328" s="230">
        <v>0</v>
      </c>
      <c r="N328" s="230">
        <v>0</v>
      </c>
      <c r="O328" s="230">
        <v>0</v>
      </c>
      <c r="P328" s="230">
        <v>0</v>
      </c>
      <c r="Q328" s="230">
        <v>0</v>
      </c>
      <c r="R328" s="230">
        <v>0</v>
      </c>
      <c r="S328" s="230">
        <v>0</v>
      </c>
      <c r="T328" s="230">
        <v>0</v>
      </c>
      <c r="U328" s="230">
        <v>0</v>
      </c>
      <c r="V328" s="230">
        <v>0</v>
      </c>
      <c r="W328" s="230">
        <v>0</v>
      </c>
      <c r="X328" s="230">
        <v>0</v>
      </c>
      <c r="Y328" s="230">
        <v>0</v>
      </c>
      <c r="Z328" s="230">
        <v>0</v>
      </c>
      <c r="AA328" s="230">
        <v>0</v>
      </c>
      <c r="AB328" s="230">
        <v>0</v>
      </c>
      <c r="AC328" s="230">
        <v>0</v>
      </c>
      <c r="AD328" s="230">
        <v>0</v>
      </c>
      <c r="AE328" s="230">
        <v>0</v>
      </c>
      <c r="AF328" s="230">
        <v>0</v>
      </c>
      <c r="AG328" s="230">
        <v>0</v>
      </c>
      <c r="AH328" s="230">
        <v>0</v>
      </c>
      <c r="AI328" s="230">
        <v>0</v>
      </c>
      <c r="AJ328" s="230">
        <v>0</v>
      </c>
      <c r="AK328" s="230">
        <v>0</v>
      </c>
      <c r="AL328" s="230">
        <v>0</v>
      </c>
      <c r="AM328" s="230">
        <v>0</v>
      </c>
      <c r="AN328" s="230">
        <v>0</v>
      </c>
      <c r="AO328" s="230">
        <v>0</v>
      </c>
      <c r="AP328" s="230">
        <v>0</v>
      </c>
    </row>
    <row r="329" spans="7:42" ht="14.25" customHeight="1" x14ac:dyDescent="0.6">
      <c r="G329" s="145"/>
      <c r="H329" s="458"/>
      <c r="J329" s="352"/>
      <c r="K329" s="142" t="s">
        <v>939</v>
      </c>
      <c r="L329" s="192" t="s">
        <v>962</v>
      </c>
      <c r="M329" s="228">
        <v>0</v>
      </c>
      <c r="N329" s="228">
        <v>0</v>
      </c>
      <c r="O329" s="228">
        <v>0</v>
      </c>
      <c r="P329" s="228">
        <v>0</v>
      </c>
      <c r="Q329" s="228">
        <v>0</v>
      </c>
      <c r="R329" s="228">
        <v>0</v>
      </c>
      <c r="S329" s="228">
        <v>0</v>
      </c>
      <c r="T329" s="228">
        <v>0</v>
      </c>
      <c r="U329" s="228">
        <v>0</v>
      </c>
      <c r="V329" s="228">
        <v>0</v>
      </c>
      <c r="W329" s="228">
        <v>0</v>
      </c>
      <c r="X329" s="228">
        <v>0</v>
      </c>
      <c r="Y329" s="228">
        <v>0</v>
      </c>
      <c r="Z329" s="228">
        <v>0</v>
      </c>
      <c r="AA329" s="228">
        <v>0</v>
      </c>
      <c r="AB329" s="228">
        <v>0</v>
      </c>
      <c r="AC329" s="228">
        <v>0</v>
      </c>
      <c r="AD329" s="228">
        <v>0</v>
      </c>
      <c r="AE329" s="228">
        <v>0</v>
      </c>
      <c r="AF329" s="228">
        <v>0</v>
      </c>
      <c r="AG329" s="228">
        <v>0</v>
      </c>
      <c r="AH329" s="228">
        <v>0</v>
      </c>
      <c r="AI329" s="228">
        <v>0</v>
      </c>
      <c r="AJ329" s="228">
        <v>0</v>
      </c>
      <c r="AK329" s="228">
        <v>0</v>
      </c>
      <c r="AL329" s="228">
        <v>0</v>
      </c>
      <c r="AM329" s="228">
        <v>0</v>
      </c>
      <c r="AN329" s="228">
        <v>0</v>
      </c>
      <c r="AO329" s="228">
        <v>0</v>
      </c>
      <c r="AP329" s="228">
        <v>0</v>
      </c>
    </row>
    <row r="330" spans="7:42" ht="14.25" customHeight="1" x14ac:dyDescent="0.6">
      <c r="G330" s="145"/>
      <c r="H330" s="458"/>
      <c r="J330" s="385"/>
      <c r="K330" s="203" t="s">
        <v>939</v>
      </c>
      <c r="L330" s="203" t="s">
        <v>963</v>
      </c>
      <c r="M330" s="239">
        <v>0</v>
      </c>
      <c r="N330" s="239">
        <v>0</v>
      </c>
      <c r="O330" s="239">
        <v>0</v>
      </c>
      <c r="P330" s="239">
        <v>0</v>
      </c>
      <c r="Q330" s="239">
        <v>0</v>
      </c>
      <c r="R330" s="239">
        <v>0</v>
      </c>
      <c r="S330" s="239">
        <v>0</v>
      </c>
      <c r="T330" s="239">
        <v>0</v>
      </c>
      <c r="U330" s="239">
        <v>0</v>
      </c>
      <c r="V330" s="239">
        <v>0</v>
      </c>
      <c r="W330" s="239">
        <v>0</v>
      </c>
      <c r="X330" s="239">
        <v>0</v>
      </c>
      <c r="Y330" s="239">
        <v>0</v>
      </c>
      <c r="Z330" s="239">
        <v>0</v>
      </c>
      <c r="AA330" s="239">
        <v>0</v>
      </c>
      <c r="AB330" s="239">
        <v>0</v>
      </c>
      <c r="AC330" s="239">
        <v>0</v>
      </c>
      <c r="AD330" s="239">
        <v>0</v>
      </c>
      <c r="AE330" s="239">
        <v>0</v>
      </c>
      <c r="AF330" s="239">
        <v>0</v>
      </c>
      <c r="AG330" s="239">
        <v>0</v>
      </c>
      <c r="AH330" s="239">
        <v>0</v>
      </c>
      <c r="AI330" s="239">
        <v>0</v>
      </c>
      <c r="AJ330" s="239">
        <v>0</v>
      </c>
      <c r="AK330" s="239">
        <v>0</v>
      </c>
      <c r="AL330" s="239">
        <v>0</v>
      </c>
      <c r="AM330" s="239">
        <v>0</v>
      </c>
      <c r="AN330" s="239">
        <v>0</v>
      </c>
      <c r="AO330" s="239">
        <v>0</v>
      </c>
      <c r="AP330" s="239">
        <v>0</v>
      </c>
    </row>
    <row r="331" spans="7:42" ht="14.25" customHeight="1" thickBot="1" x14ac:dyDescent="0.75">
      <c r="G331" s="145"/>
      <c r="H331" s="237"/>
      <c r="I331" s="237"/>
      <c r="J331" s="237"/>
      <c r="K331" s="237"/>
      <c r="L331" s="237"/>
      <c r="M331" s="237"/>
      <c r="N331" s="237"/>
      <c r="O331" s="237"/>
      <c r="P331" s="237"/>
      <c r="Q331" s="237"/>
      <c r="R331" s="237"/>
      <c r="S331" s="237"/>
      <c r="T331" s="237"/>
      <c r="U331" s="237"/>
      <c r="V331" s="237"/>
      <c r="W331" s="237"/>
      <c r="X331" s="237"/>
      <c r="Y331" s="237"/>
      <c r="Z331" s="237"/>
      <c r="AA331" s="237"/>
      <c r="AB331" s="237"/>
      <c r="AC331" s="237"/>
      <c r="AD331" s="237"/>
      <c r="AE331" s="237"/>
      <c r="AF331" s="237"/>
      <c r="AG331" s="237"/>
      <c r="AH331" s="237"/>
      <c r="AI331" s="237"/>
      <c r="AJ331" s="237"/>
      <c r="AK331" s="237"/>
      <c r="AL331" s="237"/>
      <c r="AM331" s="237"/>
      <c r="AN331" s="237"/>
      <c r="AO331" s="237"/>
      <c r="AP331" s="237"/>
    </row>
    <row r="332" spans="7:42" ht="14.25" customHeight="1" x14ac:dyDescent="0.6">
      <c r="G332" s="145"/>
      <c r="H332" s="238"/>
      <c r="I332" s="238"/>
      <c r="J332" s="238"/>
      <c r="K332" s="238"/>
      <c r="L332" s="238"/>
      <c r="M332" s="238"/>
      <c r="N332" s="238"/>
      <c r="O332" s="238"/>
      <c r="P332" s="238"/>
      <c r="Q332" s="238"/>
      <c r="R332" s="238"/>
      <c r="S332" s="238"/>
      <c r="T332" s="238"/>
      <c r="U332" s="238"/>
      <c r="V332" s="238"/>
      <c r="W332" s="238"/>
      <c r="X332" s="238"/>
      <c r="Y332" s="238"/>
      <c r="Z332" s="238"/>
      <c r="AA332" s="238"/>
      <c r="AB332" s="238"/>
      <c r="AC332" s="238"/>
      <c r="AD332" s="238"/>
      <c r="AE332" s="238"/>
      <c r="AF332" s="238"/>
      <c r="AG332" s="238"/>
      <c r="AH332" s="238"/>
      <c r="AI332" s="238"/>
      <c r="AJ332" s="238"/>
      <c r="AK332" s="238"/>
      <c r="AL332" s="238"/>
      <c r="AM332" s="238"/>
      <c r="AN332" s="238"/>
      <c r="AO332" s="238"/>
      <c r="AP332" s="238"/>
    </row>
    <row r="333" spans="7:42" ht="14.25" customHeight="1" thickBot="1" x14ac:dyDescent="0.75">
      <c r="G333" s="145"/>
      <c r="M333" s="129">
        <v>2021</v>
      </c>
      <c r="N333" s="129">
        <v>2022</v>
      </c>
      <c r="O333" s="129">
        <v>2023</v>
      </c>
      <c r="P333" s="129">
        <v>2024</v>
      </c>
      <c r="Q333" s="129">
        <v>2025</v>
      </c>
      <c r="R333" s="129">
        <v>2026</v>
      </c>
      <c r="S333" s="129">
        <v>2027</v>
      </c>
      <c r="T333" s="129">
        <v>2028</v>
      </c>
      <c r="U333" s="129">
        <v>2029</v>
      </c>
      <c r="V333" s="129">
        <v>2030</v>
      </c>
      <c r="W333" s="129">
        <v>2031</v>
      </c>
      <c r="X333" s="129">
        <v>2032</v>
      </c>
      <c r="Y333" s="129">
        <v>2033</v>
      </c>
      <c r="Z333" s="129">
        <v>2034</v>
      </c>
      <c r="AA333" s="129">
        <v>2035</v>
      </c>
      <c r="AB333" s="129">
        <v>2036</v>
      </c>
      <c r="AC333" s="129">
        <v>2037</v>
      </c>
      <c r="AD333" s="129">
        <v>2038</v>
      </c>
      <c r="AE333" s="129">
        <v>2039</v>
      </c>
      <c r="AF333" s="129">
        <v>2040</v>
      </c>
      <c r="AG333" s="129">
        <v>2041</v>
      </c>
      <c r="AH333" s="129">
        <v>2042</v>
      </c>
      <c r="AI333" s="129">
        <v>2043</v>
      </c>
      <c r="AJ333" s="129">
        <v>2044</v>
      </c>
      <c r="AK333" s="129">
        <v>2045</v>
      </c>
      <c r="AL333" s="129">
        <v>2046</v>
      </c>
      <c r="AM333" s="129">
        <v>2047</v>
      </c>
      <c r="AN333" s="129">
        <v>2048</v>
      </c>
      <c r="AO333" s="129">
        <v>2049</v>
      </c>
      <c r="AP333" s="129">
        <v>2050</v>
      </c>
    </row>
    <row r="334" spans="7:42" ht="14.25" customHeight="1" thickTop="1" x14ac:dyDescent="0.6">
      <c r="G334" s="145"/>
      <c r="H334" s="386" t="s">
        <v>986</v>
      </c>
      <c r="J334" s="351" t="s">
        <v>987</v>
      </c>
      <c r="K334" s="201" t="s">
        <v>906</v>
      </c>
      <c r="L334" s="201" t="s">
        <v>961</v>
      </c>
      <c r="M334" s="222">
        <v>17.219969502677866</v>
      </c>
      <c r="N334" s="222">
        <v>15.151139285610405</v>
      </c>
      <c r="O334" s="222">
        <v>13.002121634236822</v>
      </c>
      <c r="P334" s="222">
        <v>9.5100503700719159</v>
      </c>
      <c r="Q334" s="222">
        <v>8.3784185478366204</v>
      </c>
      <c r="R334" s="222">
        <v>7.2739446721447898</v>
      </c>
      <c r="S334" s="222">
        <v>6.1955956841139894</v>
      </c>
      <c r="T334" s="222">
        <v>5.142375908344885</v>
      </c>
      <c r="U334" s="222">
        <v>4.1133245364373181</v>
      </c>
      <c r="V334" s="222">
        <v>3.1075132131361656</v>
      </c>
      <c r="W334" s="222">
        <v>2.7926348384138855</v>
      </c>
      <c r="X334" s="222">
        <v>2.4779165964047039</v>
      </c>
      <c r="Y334" s="222">
        <v>2.1633492234058309</v>
      </c>
      <c r="Z334" s="222">
        <v>1.8489231920034293</v>
      </c>
      <c r="AA334" s="222">
        <v>1.5346287001572314</v>
      </c>
      <c r="AB334" s="222">
        <v>1.2204556597446548</v>
      </c>
      <c r="AC334" s="222">
        <v>0.90639368453507529</v>
      </c>
      <c r="AD334" s="222">
        <v>0.59243207756095728</v>
      </c>
      <c r="AE334" s="222">
        <v>0.27855981784779971</v>
      </c>
      <c r="AF334" s="222">
        <v>-3.5234453532179799E-2</v>
      </c>
      <c r="AG334" s="222">
        <v>-0.34896244812196286</v>
      </c>
      <c r="AH334" s="222">
        <v>-0.66263624551032407</v>
      </c>
      <c r="AI334" s="222">
        <v>-0.9762683095633804</v>
      </c>
      <c r="AJ334" s="222">
        <v>3.7589838320636524</v>
      </c>
      <c r="AK334" s="222">
        <v>8.345623783036773</v>
      </c>
      <c r="AL334" s="222">
        <v>17.212587417366965</v>
      </c>
      <c r="AM334" s="222">
        <v>16.926914673557125</v>
      </c>
      <c r="AN334" s="222">
        <v>16.641724680051713</v>
      </c>
      <c r="AO334" s="222">
        <v>16.357016418595613</v>
      </c>
      <c r="AP334" s="222">
        <v>16.072788873716682</v>
      </c>
    </row>
    <row r="335" spans="7:42" ht="14.25" customHeight="1" x14ac:dyDescent="0.6">
      <c r="G335" s="145"/>
      <c r="H335" s="386"/>
      <c r="J335" s="352"/>
      <c r="K335" s="142" t="s">
        <v>906</v>
      </c>
      <c r="L335" s="192" t="s">
        <v>962</v>
      </c>
      <c r="M335" s="220">
        <v>17.219969502677866</v>
      </c>
      <c r="N335" s="220">
        <v>15.635993781087336</v>
      </c>
      <c r="O335" s="220">
        <v>13.93372876605526</v>
      </c>
      <c r="P335" s="220">
        <v>10.798120455220289</v>
      </c>
      <c r="Q335" s="220">
        <v>10.057484938397401</v>
      </c>
      <c r="R335" s="220">
        <v>9.3261735521509728</v>
      </c>
      <c r="S335" s="220">
        <v>8.6039056315397637</v>
      </c>
      <c r="T335" s="220">
        <v>7.8904040129068207</v>
      </c>
      <c r="U335" s="220">
        <v>7.1853945381029192</v>
      </c>
      <c r="V335" s="220">
        <v>6.4886055446856297</v>
      </c>
      <c r="W335" s="220">
        <v>6.2237190551404851</v>
      </c>
      <c r="X335" s="220">
        <v>5.9589545072268102</v>
      </c>
      <c r="Y335" s="220">
        <v>5.6943042719199326</v>
      </c>
      <c r="Z335" s="220">
        <v>5.4297605085734695</v>
      </c>
      <c r="AA335" s="220">
        <v>5.1653151562003856</v>
      </c>
      <c r="AB335" s="220">
        <v>4.9009599243258037</v>
      </c>
      <c r="AC335" s="220">
        <v>4.636686283388002</v>
      </c>
      <c r="AD335" s="220">
        <v>4.3724854546657923</v>
      </c>
      <c r="AE335" s="220">
        <v>4.1083483996948864</v>
      </c>
      <c r="AF335" s="220">
        <v>3.8442658091545354</v>
      </c>
      <c r="AG335" s="220">
        <v>3.5802280911878697</v>
      </c>
      <c r="AH335" s="220">
        <v>3.3162253591137869</v>
      </c>
      <c r="AI335" s="220">
        <v>3.0522474185107953</v>
      </c>
      <c r="AJ335" s="220">
        <v>7.7319017813250674</v>
      </c>
      <c r="AK335" s="220">
        <v>12.262794575035569</v>
      </c>
      <c r="AL335" s="220">
        <v>20.957166036322501</v>
      </c>
      <c r="AM335" s="220">
        <v>20.71599644813822</v>
      </c>
      <c r="AN335" s="220">
        <v>20.475211175377002</v>
      </c>
      <c r="AO335" s="220">
        <v>20.234809300888703</v>
      </c>
      <c r="AP335" s="220">
        <v>19.994789910467283</v>
      </c>
    </row>
    <row r="336" spans="7:42" ht="14.25" customHeight="1" thickBot="1" x14ac:dyDescent="0.75">
      <c r="G336" s="145"/>
      <c r="H336" s="386"/>
      <c r="J336" s="352"/>
      <c r="K336" s="203" t="s">
        <v>906</v>
      </c>
      <c r="L336" s="203" t="s">
        <v>963</v>
      </c>
      <c r="M336" s="225">
        <v>17.219969502677866</v>
      </c>
      <c r="N336" s="225">
        <v>16.222554262815912</v>
      </c>
      <c r="O336" s="225">
        <v>15.073768856197034</v>
      </c>
      <c r="P336" s="225">
        <v>12.379738833096834</v>
      </c>
      <c r="Q336" s="225">
        <v>12.149121960264882</v>
      </c>
      <c r="R336" s="225">
        <v>11.919757390457438</v>
      </c>
      <c r="S336" s="225">
        <v>11.69167449632274</v>
      </c>
      <c r="T336" s="225">
        <v>11.46490501596719</v>
      </c>
      <c r="U336" s="225">
        <v>11.239483267752696</v>
      </c>
      <c r="V336" s="225">
        <v>11.015446388715517</v>
      </c>
      <c r="W336" s="225">
        <v>10.799252919955588</v>
      </c>
      <c r="X336" s="225">
        <v>10.58348380975314</v>
      </c>
      <c r="Y336" s="225">
        <v>10.368135330326247</v>
      </c>
      <c r="Z336" s="225">
        <v>10.153203710288803</v>
      </c>
      <c r="AA336" s="225">
        <v>9.9386851327686863</v>
      </c>
      <c r="AB336" s="225">
        <v>9.7245757334545857</v>
      </c>
      <c r="AC336" s="225">
        <v>9.510871598563039</v>
      </c>
      <c r="AD336" s="225">
        <v>9.297568762728158</v>
      </c>
      <c r="AE336" s="225">
        <v>9.0846632068039384</v>
      </c>
      <c r="AF336" s="225">
        <v>8.8721508555803581</v>
      </c>
      <c r="AG336" s="225">
        <v>8.6600275754130003</v>
      </c>
      <c r="AH336" s="225">
        <v>8.4482891717432764</v>
      </c>
      <c r="AI336" s="225">
        <v>8.2369313865318148</v>
      </c>
      <c r="AJ336" s="225">
        <v>12.784003884936805</v>
      </c>
      <c r="AK336" s="225">
        <v>17.180207828772929</v>
      </c>
      <c r="AL336" s="225">
        <v>25.529522584171367</v>
      </c>
      <c r="AM336" s="225">
        <v>25.328671488015139</v>
      </c>
      <c r="AN336" s="225">
        <v>25.12829973378976</v>
      </c>
      <c r="AO336" s="225">
        <v>24.92840560706863</v>
      </c>
      <c r="AP336" s="225">
        <v>24.728987401572283</v>
      </c>
    </row>
    <row r="337" spans="7:42" ht="14.25" customHeight="1" thickTop="1" x14ac:dyDescent="0.6">
      <c r="G337" s="145"/>
      <c r="H337" s="386"/>
      <c r="J337" s="352"/>
      <c r="K337" s="201" t="s">
        <v>912</v>
      </c>
      <c r="L337" s="201" t="s">
        <v>961</v>
      </c>
      <c r="M337" s="222">
        <v>19.400914879898149</v>
      </c>
      <c r="N337" s="222">
        <v>17.542787035011798</v>
      </c>
      <c r="O337" s="222">
        <v>15.258019673417181</v>
      </c>
      <c r="P337" s="222">
        <v>11.538977757900636</v>
      </c>
      <c r="Q337" s="222">
        <v>10.328009196478188</v>
      </c>
      <c r="R337" s="222">
        <v>9.1466045142304999</v>
      </c>
      <c r="S337" s="222">
        <v>7.9936392819281181</v>
      </c>
      <c r="T337" s="222">
        <v>6.8680303596689001</v>
      </c>
      <c r="U337" s="222">
        <v>5.7687331570819751</v>
      </c>
      <c r="V337" s="222">
        <v>4.6947390086369083</v>
      </c>
      <c r="W337" s="222">
        <v>4.3632914347306659</v>
      </c>
      <c r="X337" s="222">
        <v>4.0319583918660733</v>
      </c>
      <c r="Y337" s="222">
        <v>3.7007304236823018</v>
      </c>
      <c r="Z337" s="222">
        <v>3.3695977993108954</v>
      </c>
      <c r="AA337" s="222">
        <v>3.0385505020146404</v>
      </c>
      <c r="AB337" s="222">
        <v>2.707578217262494</v>
      </c>
      <c r="AC337" s="222">
        <v>2.3766703202099571</v>
      </c>
      <c r="AD337" s="222">
        <v>2.0458158625505476</v>
      </c>
      <c r="AE337" s="222">
        <v>1.7150035586984771</v>
      </c>
      <c r="AF337" s="222">
        <v>1.3842217712655938</v>
      </c>
      <c r="AG337" s="222">
        <v>1.053458495792075</v>
      </c>
      <c r="AH337" s="222">
        <v>0.72270134467439107</v>
      </c>
      <c r="AI337" s="222">
        <v>0.39193753025794109</v>
      </c>
      <c r="AJ337" s="222">
        <v>5.062358749983904</v>
      </c>
      <c r="AK337" s="222">
        <v>9.5853864187279019</v>
      </c>
      <c r="AL337" s="222">
        <v>18.338587191440979</v>
      </c>
      <c r="AM337" s="222">
        <v>18.036091744440164</v>
      </c>
      <c r="AN337" s="222">
        <v>17.734047463591445</v>
      </c>
      <c r="AO337" s="222">
        <v>17.432453439412818</v>
      </c>
      <c r="AP337" s="222">
        <v>17.131308764880018</v>
      </c>
    </row>
    <row r="338" spans="7:42" ht="14.25" customHeight="1" x14ac:dyDescent="0.6">
      <c r="G338" s="145"/>
      <c r="H338" s="386"/>
      <c r="J338" s="352"/>
      <c r="K338" s="142" t="s">
        <v>912</v>
      </c>
      <c r="L338" s="192" t="s">
        <v>962</v>
      </c>
      <c r="M338" s="220">
        <v>19.400914879898149</v>
      </c>
      <c r="N338" s="220">
        <v>18.068784067065025</v>
      </c>
      <c r="O338" s="220">
        <v>16.268356934380449</v>
      </c>
      <c r="P338" s="220">
        <v>12.935319672895123</v>
      </c>
      <c r="Q338" s="220">
        <v>12.147689482179192</v>
      </c>
      <c r="R338" s="220">
        <v>11.370050082311149</v>
      </c>
      <c r="S338" s="220">
        <v>10.602104675869903</v>
      </c>
      <c r="T338" s="220">
        <v>9.8435603388592838</v>
      </c>
      <c r="U338" s="220">
        <v>9.0941275030327304</v>
      </c>
      <c r="V338" s="220">
        <v>8.353519424257307</v>
      </c>
      <c r="W338" s="220">
        <v>8.0719656280942971</v>
      </c>
      <c r="X338" s="220">
        <v>7.7905537696524512</v>
      </c>
      <c r="Y338" s="220">
        <v>7.5092759948893999</v>
      </c>
      <c r="Z338" s="220">
        <v>7.2281242328167039</v>
      </c>
      <c r="AA338" s="220">
        <v>6.9470901865424111</v>
      </c>
      <c r="AB338" s="220">
        <v>6.6661653238725371</v>
      </c>
      <c r="AC338" s="220">
        <v>6.3853408674481962</v>
      </c>
      <c r="AD338" s="220">
        <v>6.1046077843949043</v>
      </c>
      <c r="AE338" s="220">
        <v>5.8239567754463764</v>
      </c>
      <c r="AF338" s="220">
        <v>5.5433782635220972</v>
      </c>
      <c r="AG338" s="220">
        <v>5.2628623817235862</v>
      </c>
      <c r="AH338" s="220">
        <v>4.9823989607025965</v>
      </c>
      <c r="AI338" s="220">
        <v>4.7019775153837919</v>
      </c>
      <c r="AJ338" s="220">
        <v>9.3101409403470079</v>
      </c>
      <c r="AK338" s="220">
        <v>13.77099125097241</v>
      </c>
      <c r="AL338" s="220">
        <v>22.337360679962458</v>
      </c>
      <c r="AM338" s="220">
        <v>22.080308172625664</v>
      </c>
      <c r="AN338" s="220">
        <v>21.823665290913095</v>
      </c>
      <c r="AO338" s="220">
        <v>21.567431057273058</v>
      </c>
      <c r="AP338" s="220">
        <v>21.311604497291817</v>
      </c>
    </row>
    <row r="339" spans="7:42" ht="14.25" customHeight="1" thickBot="1" x14ac:dyDescent="0.75">
      <c r="G339" s="145"/>
      <c r="H339" s="386"/>
      <c r="J339" s="352"/>
      <c r="K339" s="203" t="s">
        <v>912</v>
      </c>
      <c r="L339" s="203" t="s">
        <v>963</v>
      </c>
      <c r="M339" s="225">
        <v>19.400914879898149</v>
      </c>
      <c r="N339" s="225">
        <v>18.69397418190573</v>
      </c>
      <c r="O339" s="225">
        <v>17.483477654375541</v>
      </c>
      <c r="P339" s="225">
        <v>14.621100092988801</v>
      </c>
      <c r="Q339" s="225">
        <v>14.377077295781437</v>
      </c>
      <c r="R339" s="225">
        <v>14.134441868374378</v>
      </c>
      <c r="S339" s="225">
        <v>13.89322746935612</v>
      </c>
      <c r="T339" s="225">
        <v>13.653470420110843</v>
      </c>
      <c r="U339" s="225">
        <v>13.415209944513855</v>
      </c>
      <c r="V339" s="225">
        <v>13.178488434791696</v>
      </c>
      <c r="W339" s="225">
        <v>12.948834478807168</v>
      </c>
      <c r="X339" s="225">
        <v>12.719644794008943</v>
      </c>
      <c r="Y339" s="225">
        <v>12.490915684525312</v>
      </c>
      <c r="Z339" s="225">
        <v>12.262643416620744</v>
      </c>
      <c r="AA339" s="225">
        <v>12.034824217026841</v>
      </c>
      <c r="AB339" s="225">
        <v>11.807454271210787</v>
      </c>
      <c r="AC339" s="225">
        <v>11.580529721577584</v>
      </c>
      <c r="AD339" s="225">
        <v>11.354046665605274</v>
      </c>
      <c r="AE339" s="225">
        <v>11.128001153907501</v>
      </c>
      <c r="AF339" s="225">
        <v>10.90238918822206</v>
      </c>
      <c r="AG339" s="225">
        <v>10.677206719329295</v>
      </c>
      <c r="AH339" s="225">
        <v>10.452449644874484</v>
      </c>
      <c r="AI339" s="225">
        <v>10.228113807122025</v>
      </c>
      <c r="AJ339" s="225">
        <v>14.694963806415043</v>
      </c>
      <c r="AK339" s="225">
        <v>19.012254944297396</v>
      </c>
      <c r="AL339" s="225">
        <v>27.210842962331764</v>
      </c>
      <c r="AM339" s="225">
        <v>26.996764237659171</v>
      </c>
      <c r="AN339" s="225">
        <v>26.783196423363488</v>
      </c>
      <c r="AO339" s="225">
        <v>26.570137692109604</v>
      </c>
      <c r="AP339" s="225">
        <v>26.357586225246074</v>
      </c>
    </row>
    <row r="340" spans="7:42" ht="14.25" customHeight="1" thickTop="1" x14ac:dyDescent="0.6">
      <c r="G340" s="145"/>
      <c r="H340" s="386"/>
      <c r="J340" s="352"/>
      <c r="K340" s="201" t="s">
        <v>916</v>
      </c>
      <c r="L340" s="201" t="s">
        <v>961</v>
      </c>
      <c r="M340" s="222">
        <v>20.214495427251531</v>
      </c>
      <c r="N340" s="222">
        <v>18.434677693438545</v>
      </c>
      <c r="O340" s="222">
        <v>16.099014953393315</v>
      </c>
      <c r="P340" s="222">
        <v>12.295116231183801</v>
      </c>
      <c r="Q340" s="222">
        <v>11.054349328555194</v>
      </c>
      <c r="R340" s="222">
        <v>9.8440629089063094</v>
      </c>
      <c r="S340" s="222">
        <v>8.6630974435368273</v>
      </c>
      <c r="T340" s="222">
        <v>7.5103362057822025</v>
      </c>
      <c r="U340" s="222">
        <v>6.3847024447534864</v>
      </c>
      <c r="V340" s="222">
        <v>5.2851566790523101</v>
      </c>
      <c r="W340" s="222">
        <v>4.9476289527879089</v>
      </c>
      <c r="X340" s="222">
        <v>4.6101970251369231</v>
      </c>
      <c r="Y340" s="222">
        <v>4.2728513610385228</v>
      </c>
      <c r="Z340" s="222">
        <v>3.9355821468665226</v>
      </c>
      <c r="AA340" s="222">
        <v>3.598379278899138</v>
      </c>
      <c r="AB340" s="222">
        <v>3.2612323512163321</v>
      </c>
      <c r="AC340" s="222">
        <v>2.9241306429933012</v>
      </c>
      <c r="AD340" s="222">
        <v>2.587063105155206</v>
      </c>
      <c r="AE340" s="222">
        <v>2.2500183463525332</v>
      </c>
      <c r="AF340" s="222">
        <v>1.9129846182196921</v>
      </c>
      <c r="AG340" s="222">
        <v>1.5759497998759464</v>
      </c>
      <c r="AH340" s="222">
        <v>1.2389013816102832</v>
      </c>
      <c r="AI340" s="222">
        <v>0.90182644771842391</v>
      </c>
      <c r="AJ340" s="222">
        <v>5.5481561629326137</v>
      </c>
      <c r="AK340" s="222">
        <v>10.047539734156006</v>
      </c>
      <c r="AL340" s="222">
        <v>18.758392097445974</v>
      </c>
      <c r="AM340" s="222">
        <v>18.44968338424427</v>
      </c>
      <c r="AN340" s="222">
        <v>18.141412271822812</v>
      </c>
      <c r="AO340" s="222">
        <v>17.83357788650591</v>
      </c>
      <c r="AP340" s="222">
        <v>17.526179356978318</v>
      </c>
    </row>
    <row r="341" spans="7:42" ht="14.25" customHeight="1" x14ac:dyDescent="0.6">
      <c r="G341" s="145"/>
      <c r="H341" s="386"/>
      <c r="J341" s="352"/>
      <c r="K341" s="142" t="s">
        <v>916</v>
      </c>
      <c r="L341" s="192" t="s">
        <v>962</v>
      </c>
      <c r="M341" s="220">
        <v>20.214495427251531</v>
      </c>
      <c r="N341" s="220">
        <v>18.976312918147158</v>
      </c>
      <c r="O341" s="220">
        <v>17.139267358314775</v>
      </c>
      <c r="P341" s="220">
        <v>13.732581139174993</v>
      </c>
      <c r="Q341" s="220">
        <v>12.927420040574784</v>
      </c>
      <c r="R341" s="220">
        <v>12.132498423979282</v>
      </c>
      <c r="S341" s="220">
        <v>11.347513473901827</v>
      </c>
      <c r="T341" s="220">
        <v>10.572166387104424</v>
      </c>
      <c r="U341" s="220">
        <v>9.8061618467530351</v>
      </c>
      <c r="V341" s="220">
        <v>9.0492074826361346</v>
      </c>
      <c r="W341" s="220">
        <v>8.7614361091864481</v>
      </c>
      <c r="X341" s="220">
        <v>8.4738141328054155</v>
      </c>
      <c r="Y341" s="220">
        <v>8.186333615510069</v>
      </c>
      <c r="Z341" s="220">
        <v>7.8989864003851125</v>
      </c>
      <c r="AA341" s="220">
        <v>7.6117641025364513</v>
      </c>
      <c r="AB341" s="220">
        <v>7.32465809959929</v>
      </c>
      <c r="AC341" s="220">
        <v>7.037659521776348</v>
      </c>
      <c r="AD341" s="220">
        <v>6.7507592413837898</v>
      </c>
      <c r="AE341" s="220">
        <v>6.4639478618654884</v>
      </c>
      <c r="AF341" s="220">
        <v>6.1772157062557937</v>
      </c>
      <c r="AG341" s="220">
        <v>5.8905528050547851</v>
      </c>
      <c r="AH341" s="220">
        <v>5.6039488834677371</v>
      </c>
      <c r="AI341" s="220">
        <v>5.3173933479939421</v>
      </c>
      <c r="AJ341" s="220">
        <v>9.8988877710851746</v>
      </c>
      <c r="AK341" s="220">
        <v>14.333609411858712</v>
      </c>
      <c r="AL341" s="220">
        <v>22.852228922585759</v>
      </c>
      <c r="AM341" s="220">
        <v>22.589251446108214</v>
      </c>
      <c r="AN341" s="220">
        <v>22.326693036980245</v>
      </c>
      <c r="AO341" s="220">
        <v>22.064552695118049</v>
      </c>
      <c r="AP341" s="220">
        <v>21.802829423647882</v>
      </c>
    </row>
    <row r="342" spans="7:42" ht="14.25" customHeight="1" thickBot="1" x14ac:dyDescent="0.75">
      <c r="G342" s="145"/>
      <c r="H342" s="386"/>
      <c r="J342" s="352"/>
      <c r="K342" s="203" t="s">
        <v>916</v>
      </c>
      <c r="L342" s="203" t="s">
        <v>963</v>
      </c>
      <c r="M342" s="225">
        <v>20.214495427251531</v>
      </c>
      <c r="N342" s="225">
        <v>19.615913443436355</v>
      </c>
      <c r="O342" s="225">
        <v>18.38239618001186</v>
      </c>
      <c r="P342" s="225">
        <v>15.457218200157396</v>
      </c>
      <c r="Q342" s="225">
        <v>15.208194452717567</v>
      </c>
      <c r="R342" s="225">
        <v>14.960608460430439</v>
      </c>
      <c r="S342" s="225">
        <v>14.714495480713062</v>
      </c>
      <c r="T342" s="225">
        <v>14.469893544696887</v>
      </c>
      <c r="U342" s="225">
        <v>14.226843706211525</v>
      </c>
      <c r="V342" s="225">
        <v>13.985390317881425</v>
      </c>
      <c r="W342" s="225">
        <v>13.750715057522076</v>
      </c>
      <c r="X342" s="225">
        <v>13.516518957368724</v>
      </c>
      <c r="Y342" s="225">
        <v>13.282798333453137</v>
      </c>
      <c r="Z342" s="225">
        <v>13.049549466085278</v>
      </c>
      <c r="AA342" s="225">
        <v>12.816768598262538</v>
      </c>
      <c r="AB342" s="225">
        <v>12.584451934021644</v>
      </c>
      <c r="AC342" s="225">
        <v>12.352595636727862</v>
      </c>
      <c r="AD342" s="225">
        <v>12.121195827302927</v>
      </c>
      <c r="AE342" s="225">
        <v>11.89024858238329</v>
      </c>
      <c r="AF342" s="225">
        <v>11.659749932411678</v>
      </c>
      <c r="AG342" s="225">
        <v>11.429695859661987</v>
      </c>
      <c r="AH342" s="225">
        <v>11.200082296175495</v>
      </c>
      <c r="AI342" s="225">
        <v>10.970905121633894</v>
      </c>
      <c r="AJ342" s="225">
        <v>15.407828894704426</v>
      </c>
      <c r="AK342" s="225">
        <v>19.695682374710678</v>
      </c>
      <c r="AL342" s="225">
        <v>27.838043243378422</v>
      </c>
      <c r="AM342" s="225">
        <v>27.619030080016564</v>
      </c>
      <c r="AN342" s="225">
        <v>27.400539603334636</v>
      </c>
      <c r="AO342" s="225">
        <v>27.182569943878089</v>
      </c>
      <c r="AP342" s="225">
        <v>26.965119241076216</v>
      </c>
    </row>
    <row r="343" spans="7:42" ht="14.25" customHeight="1" thickTop="1" x14ac:dyDescent="0.6">
      <c r="G343" s="145"/>
      <c r="H343" s="386"/>
      <c r="J343" s="352"/>
      <c r="K343" s="201" t="s">
        <v>919</v>
      </c>
      <c r="L343" s="201" t="s">
        <v>961</v>
      </c>
      <c r="M343" s="222">
        <v>21.201120008636199</v>
      </c>
      <c r="N343" s="222">
        <v>19.516056913441894</v>
      </c>
      <c r="O343" s="222">
        <v>17.118487788655329</v>
      </c>
      <c r="P343" s="222">
        <v>13.211547268089415</v>
      </c>
      <c r="Q343" s="222">
        <v>11.934496904836916</v>
      </c>
      <c r="R343" s="222">
        <v>10.689052597235563</v>
      </c>
      <c r="S343" s="222">
        <v>9.4740114950225944</v>
      </c>
      <c r="T343" s="222">
        <v>8.2882154264055536</v>
      </c>
      <c r="U343" s="222">
        <v>7.1305479645397298</v>
      </c>
      <c r="V343" s="222">
        <v>5.9999316200514023</v>
      </c>
      <c r="W343" s="222">
        <v>5.6551035382103017</v>
      </c>
      <c r="X343" s="222">
        <v>5.3103473154772551</v>
      </c>
      <c r="Y343" s="222">
        <v>4.9656533156784519</v>
      </c>
      <c r="Z343" s="222">
        <v>4.6210116191283497</v>
      </c>
      <c r="AA343" s="222">
        <v>4.2764120108920558</v>
      </c>
      <c r="AB343" s="222">
        <v>3.9318439684657847</v>
      </c>
      <c r="AC343" s="222">
        <v>3.5872966488415052</v>
      </c>
      <c r="AD343" s="222">
        <v>3.2427588749206251</v>
      </c>
      <c r="AE343" s="222">
        <v>2.8982191212364086</v>
      </c>
      <c r="AF343" s="222">
        <v>2.5536654989448238</v>
      </c>
      <c r="AG343" s="222">
        <v>2.2090857400446602</v>
      </c>
      <c r="AH343" s="222">
        <v>1.8644671807648194</v>
      </c>
      <c r="AI343" s="222">
        <v>1.5197967440887368</v>
      </c>
      <c r="AJ343" s="222">
        <v>6.1369785110565367</v>
      </c>
      <c r="AK343" s="222">
        <v>10.607751487347871</v>
      </c>
      <c r="AL343" s="222">
        <v>19.267313488394393</v>
      </c>
      <c r="AM343" s="222">
        <v>18.951115327711491</v>
      </c>
      <c r="AN343" s="222">
        <v>18.635337034762482</v>
      </c>
      <c r="AO343" s="222">
        <v>18.319977775081192</v>
      </c>
      <c r="AP343" s="222">
        <v>18.00503671645858</v>
      </c>
    </row>
    <row r="344" spans="7:42" ht="14.25" customHeight="1" x14ac:dyDescent="0.6">
      <c r="G344" s="145"/>
      <c r="H344" s="386"/>
      <c r="J344" s="352"/>
      <c r="K344" s="142" t="s">
        <v>919</v>
      </c>
      <c r="L344" s="192" t="s">
        <v>962</v>
      </c>
      <c r="M344" s="220">
        <v>21.201120008636199</v>
      </c>
      <c r="N344" s="220">
        <v>20.076868082237887</v>
      </c>
      <c r="O344" s="220">
        <v>18.19541556052171</v>
      </c>
      <c r="P344" s="220">
        <v>14.699415662175081</v>
      </c>
      <c r="Q344" s="220">
        <v>13.872994929591744</v>
      </c>
      <c r="R344" s="220">
        <v>13.057115265388429</v>
      </c>
      <c r="S344" s="220">
        <v>12.25146655600431</v>
      </c>
      <c r="T344" s="220">
        <v>11.45574286847777</v>
      </c>
      <c r="U344" s="220">
        <v>10.669641914694601</v>
      </c>
      <c r="V344" s="220">
        <v>9.8928645017293562</v>
      </c>
      <c r="W344" s="220">
        <v>9.5975531070639342</v>
      </c>
      <c r="X344" s="220">
        <v>9.3024001553762439</v>
      </c>
      <c r="Y344" s="220">
        <v>9.0073976068889294</v>
      </c>
      <c r="Z344" s="220">
        <v>8.7125372004836876</v>
      </c>
      <c r="AA344" s="220">
        <v>8.4178104445468058</v>
      </c>
      <c r="AB344" s="220">
        <v>8.1232086073636971</v>
      </c>
      <c r="AC344" s="220">
        <v>7.8287227070376169</v>
      </c>
      <c r="AD344" s="220">
        <v>7.5343435009099124</v>
      </c>
      <c r="AE344" s="220">
        <v>7.2400614744417133</v>
      </c>
      <c r="AF344" s="220">
        <v>6.9458668295373052</v>
      </c>
      <c r="AG344" s="220">
        <v>6.6517494722721899</v>
      </c>
      <c r="AH344" s="220">
        <v>6.3576989999777958</v>
      </c>
      <c r="AI344" s="220">
        <v>6.0637046876660712</v>
      </c>
      <c r="AJ344" s="220">
        <v>10.612857761282573</v>
      </c>
      <c r="AK344" s="220">
        <v>15.015893310201273</v>
      </c>
      <c r="AL344" s="220">
        <v>23.476606762000621</v>
      </c>
      <c r="AM344" s="220">
        <v>23.206444108570139</v>
      </c>
      <c r="AN344" s="220">
        <v>22.936711972416862</v>
      </c>
      <c r="AO344" s="220">
        <v>22.667409326132159</v>
      </c>
      <c r="AP344" s="220">
        <v>22.398535145605429</v>
      </c>
    </row>
    <row r="345" spans="7:42" ht="14.25" customHeight="1" thickBot="1" x14ac:dyDescent="0.75">
      <c r="G345" s="145"/>
      <c r="H345" s="386"/>
      <c r="J345" s="352"/>
      <c r="K345" s="203" t="s">
        <v>919</v>
      </c>
      <c r="L345" s="203" t="s">
        <v>963</v>
      </c>
      <c r="M345" s="225">
        <v>21.201120008636199</v>
      </c>
      <c r="N345" s="225">
        <v>20.733944031715282</v>
      </c>
      <c r="O345" s="225">
        <v>19.472509650571212</v>
      </c>
      <c r="P345" s="225">
        <v>16.471173954331864</v>
      </c>
      <c r="Q345" s="225">
        <v>16.216085582503421</v>
      </c>
      <c r="R345" s="225">
        <v>15.962496067862862</v>
      </c>
      <c r="S345" s="225">
        <v>15.710442606717478</v>
      </c>
      <c r="T345" s="225">
        <v>15.45996530360005</v>
      </c>
      <c r="U345" s="225">
        <v>15.211107431515359</v>
      </c>
      <c r="V345" s="225">
        <v>14.963915720451354</v>
      </c>
      <c r="W345" s="225">
        <v>14.72315115234861</v>
      </c>
      <c r="X345" s="225">
        <v>14.482883800282792</v>
      </c>
      <c r="Y345" s="225">
        <v>14.243109994721131</v>
      </c>
      <c r="Z345" s="225">
        <v>14.003826033006323</v>
      </c>
      <c r="AA345" s="225">
        <v>13.765028177861023</v>
      </c>
      <c r="AB345" s="225">
        <v>13.526712655841294</v>
      </c>
      <c r="AC345" s="225">
        <v>13.288875655730962</v>
      </c>
      <c r="AD345" s="225">
        <v>13.051513326881469</v>
      </c>
      <c r="AE345" s="225">
        <v>12.814621777487307</v>
      </c>
      <c r="AF345" s="225">
        <v>12.578197072801196</v>
      </c>
      <c r="AG345" s="225">
        <v>12.342235233289411</v>
      </c>
      <c r="AH345" s="225">
        <v>12.106732232704829</v>
      </c>
      <c r="AI345" s="225">
        <v>11.871683996104917</v>
      </c>
      <c r="AJ345" s="225">
        <v>16.272316401940532</v>
      </c>
      <c r="AK345" s="225">
        <v>20.524470998814166</v>
      </c>
      <c r="AL345" s="225">
        <v>28.598645517787606</v>
      </c>
      <c r="AM345" s="225">
        <v>28.373648388213677</v>
      </c>
      <c r="AN345" s="225">
        <v>28.149188226376506</v>
      </c>
      <c r="AO345" s="225">
        <v>27.925263111743551</v>
      </c>
      <c r="AP345" s="225">
        <v>27.701871132908838</v>
      </c>
    </row>
    <row r="346" spans="7:42" ht="14.25" customHeight="1" thickTop="1" x14ac:dyDescent="0.6">
      <c r="G346" s="145"/>
      <c r="H346" s="386"/>
      <c r="J346" s="352"/>
      <c r="K346" s="201" t="s">
        <v>922</v>
      </c>
      <c r="L346" s="201" t="s">
        <v>961</v>
      </c>
      <c r="M346" s="222">
        <v>22.458648288638447</v>
      </c>
      <c r="N346" s="222">
        <v>20.894021115601646</v>
      </c>
      <c r="O346" s="222">
        <v>18.41725260090702</v>
      </c>
      <c r="P346" s="222">
        <v>14.378761107034794</v>
      </c>
      <c r="Q346" s="222">
        <v>13.055231435392574</v>
      </c>
      <c r="R346" s="222">
        <v>11.764764823542368</v>
      </c>
      <c r="S346" s="222">
        <v>10.506101981616602</v>
      </c>
      <c r="T346" s="222">
        <v>9.2780307583278478</v>
      </c>
      <c r="U346" s="222">
        <v>8.0793830667711219</v>
      </c>
      <c r="V346" s="222">
        <v>6.909031944283889</v>
      </c>
      <c r="W346" s="222">
        <v>6.5550144104908448</v>
      </c>
      <c r="X346" s="222">
        <v>6.2010363187461834</v>
      </c>
      <c r="Y346" s="222">
        <v>5.8470878941709614</v>
      </c>
      <c r="Z346" s="222">
        <v>5.4931590720224861</v>
      </c>
      <c r="AA346" s="222">
        <v>5.139239485691526</v>
      </c>
      <c r="AB346" s="222">
        <v>4.7853184541017093</v>
      </c>
      <c r="AC346" s="222">
        <v>4.4313849684796836</v>
      </c>
      <c r="AD346" s="222">
        <v>4.0774276784588501</v>
      </c>
      <c r="AE346" s="222">
        <v>3.7234348774744106</v>
      </c>
      <c r="AF346" s="222">
        <v>3.3693944874107373</v>
      </c>
      <c r="AG346" s="222">
        <v>3.0152940424581409</v>
      </c>
      <c r="AH346" s="222">
        <v>2.6611206721178959</v>
      </c>
      <c r="AI346" s="222">
        <v>2.306861083322957</v>
      </c>
      <c r="AJ346" s="222">
        <v>6.886998932734965</v>
      </c>
      <c r="AK346" s="222">
        <v>11.321404640840806</v>
      </c>
      <c r="AL346" s="222">
        <v>19.915696830420224</v>
      </c>
      <c r="AM346" s="222">
        <v>19.590024776172335</v>
      </c>
      <c r="AN346" s="222">
        <v>19.264747971394502</v>
      </c>
      <c r="AO346" s="222">
        <v>18.939865624022062</v>
      </c>
      <c r="AP346" s="222">
        <v>18.615376944135146</v>
      </c>
    </row>
    <row r="347" spans="7:42" ht="14.25" customHeight="1" x14ac:dyDescent="0.6">
      <c r="G347" s="145"/>
      <c r="H347" s="386"/>
      <c r="J347" s="352"/>
      <c r="K347" s="142" t="s">
        <v>922</v>
      </c>
      <c r="L347" s="192" t="s">
        <v>962</v>
      </c>
      <c r="M347" s="220">
        <v>22.458648288638447</v>
      </c>
      <c r="N347" s="220">
        <v>21.479609579519661</v>
      </c>
      <c r="O347" s="220">
        <v>19.541556997910966</v>
      </c>
      <c r="P347" s="220">
        <v>15.931720003354943</v>
      </c>
      <c r="Q347" s="220">
        <v>15.078202245762544</v>
      </c>
      <c r="R347" s="220">
        <v>14.235609951387939</v>
      </c>
      <c r="S347" s="220">
        <v>13.403623704718072</v>
      </c>
      <c r="T347" s="220">
        <v>12.581928485414672</v>
      </c>
      <c r="U347" s="220">
        <v>11.770213119935427</v>
      </c>
      <c r="V347" s="220">
        <v>10.968169719285541</v>
      </c>
      <c r="W347" s="220">
        <v>10.663247992494302</v>
      </c>
      <c r="X347" s="220">
        <v>10.358496238381839</v>
      </c>
      <c r="Y347" s="220">
        <v>10.05390628742613</v>
      </c>
      <c r="Z347" s="220">
        <v>9.7494697456941601</v>
      </c>
      <c r="AA347" s="220">
        <v>9.4451779855499076</v>
      </c>
      <c r="AB347" s="220">
        <v>9.1410221359041763</v>
      </c>
      <c r="AC347" s="220">
        <v>8.8369930719808707</v>
      </c>
      <c r="AD347" s="220">
        <v>8.533081404577171</v>
      </c>
      <c r="AE347" s="220">
        <v>8.2292774687762247</v>
      </c>
      <c r="AF347" s="220">
        <v>7.9255713120927247</v>
      </c>
      <c r="AG347" s="220">
        <v>7.6219526820137737</v>
      </c>
      <c r="AH347" s="220">
        <v>7.3184110128855373</v>
      </c>
      <c r="AI347" s="220">
        <v>7.0149354121296064</v>
      </c>
      <c r="AJ347" s="220">
        <v>11.522866969127399</v>
      </c>
      <c r="AK347" s="220">
        <v>15.885516177241291</v>
      </c>
      <c r="AL347" s="220">
        <v>24.272423940373521</v>
      </c>
      <c r="AM347" s="220">
        <v>23.993103230894551</v>
      </c>
      <c r="AN347" s="220">
        <v>23.714227632498787</v>
      </c>
      <c r="AO347" s="220">
        <v>23.435796082950194</v>
      </c>
      <c r="AP347" s="220">
        <v>23.157807523422562</v>
      </c>
    </row>
    <row r="348" spans="7:42" ht="14.25" customHeight="1" thickBot="1" x14ac:dyDescent="0.75">
      <c r="G348" s="145"/>
      <c r="H348" s="386"/>
      <c r="J348" s="352"/>
      <c r="K348" s="203" t="s">
        <v>922</v>
      </c>
      <c r="L348" s="203" t="s">
        <v>963</v>
      </c>
      <c r="M348" s="225">
        <v>22.458648288638447</v>
      </c>
      <c r="N348" s="225">
        <v>22.158959289996289</v>
      </c>
      <c r="O348" s="225">
        <v>20.861942413046883</v>
      </c>
      <c r="P348" s="225">
        <v>17.763537898635686</v>
      </c>
      <c r="Q348" s="225">
        <v>17.500719700467837</v>
      </c>
      <c r="R348" s="225">
        <v>17.239478238692012</v>
      </c>
      <c r="S348" s="225">
        <v>16.979853180879147</v>
      </c>
      <c r="T348" s="225">
        <v>16.721887274269918</v>
      </c>
      <c r="U348" s="225">
        <v>16.465626620377236</v>
      </c>
      <c r="V348" s="225">
        <v>16.21112097932015</v>
      </c>
      <c r="W348" s="225">
        <v>15.962595124059813</v>
      </c>
      <c r="X348" s="225">
        <v>15.714589498369968</v>
      </c>
      <c r="Y348" s="225">
        <v>15.467100451117055</v>
      </c>
      <c r="Z348" s="225">
        <v>15.220124301353156</v>
      </c>
      <c r="AA348" s="225">
        <v>14.973657336942662</v>
      </c>
      <c r="AB348" s="225">
        <v>14.727695813143804</v>
      </c>
      <c r="AC348" s="225">
        <v>14.482235951138478</v>
      </c>
      <c r="AD348" s="225">
        <v>14.237273936513944</v>
      </c>
      <c r="AE348" s="225">
        <v>13.99280591768785</v>
      </c>
      <c r="AF348" s="225">
        <v>13.748828004280902</v>
      </c>
      <c r="AG348" s="225">
        <v>13.505336265438434</v>
      </c>
      <c r="AH348" s="225">
        <v>13.262326728077966</v>
      </c>
      <c r="AI348" s="225">
        <v>13.019795375091871</v>
      </c>
      <c r="AJ348" s="225">
        <v>17.374171665400954</v>
      </c>
      <c r="AK348" s="225">
        <v>21.580825312925882</v>
      </c>
      <c r="AL348" s="225">
        <v>29.568091128560134</v>
      </c>
      <c r="AM348" s="225">
        <v>29.335466977644717</v>
      </c>
      <c r="AN348" s="225">
        <v>29.103397996762219</v>
      </c>
      <c r="AO348" s="225">
        <v>28.871882200277298</v>
      </c>
      <c r="AP348" s="225">
        <v>28.64091761199056</v>
      </c>
    </row>
    <row r="349" spans="7:42" ht="14.25" customHeight="1" thickTop="1" x14ac:dyDescent="0.6">
      <c r="G349" s="145"/>
      <c r="H349" s="386"/>
      <c r="J349" s="352"/>
      <c r="K349" s="201" t="s">
        <v>925</v>
      </c>
      <c r="L349" s="201" t="s">
        <v>961</v>
      </c>
      <c r="M349" s="222">
        <v>24.59369630279733</v>
      </c>
      <c r="N349" s="222">
        <v>23.232684598161647</v>
      </c>
      <c r="O349" s="222">
        <v>20.62069433064844</v>
      </c>
      <c r="P349" s="222">
        <v>16.358300135688797</v>
      </c>
      <c r="Q349" s="222">
        <v>14.955260692582765</v>
      </c>
      <c r="R349" s="222">
        <v>13.587815868360845</v>
      </c>
      <c r="S349" s="222">
        <v>12.254607333627</v>
      </c>
      <c r="T349" s="222">
        <v>10.954328256624684</v>
      </c>
      <c r="U349" s="222">
        <v>9.6857199795263327</v>
      </c>
      <c r="V349" s="222">
        <v>8.447568843123161</v>
      </c>
      <c r="W349" s="222">
        <v>8.0782433616363249</v>
      </c>
      <c r="X349" s="222">
        <v>7.7088975363763481</v>
      </c>
      <c r="Y349" s="222">
        <v>7.3395213288619132</v>
      </c>
      <c r="Z349" s="222">
        <v>6.9701043998230006</v>
      </c>
      <c r="AA349" s="222">
        <v>6.6006360967381141</v>
      </c>
      <c r="AB349" s="222">
        <v>6.2311054407502375</v>
      </c>
      <c r="AC349" s="222">
        <v>5.8615011129279999</v>
      </c>
      <c r="AD349" s="222">
        <v>5.4918114398336719</v>
      </c>
      <c r="AE349" s="222">
        <v>5.1220243783541015</v>
      </c>
      <c r="AF349" s="222">
        <v>4.752127499753577</v>
      </c>
      <c r="AG349" s="222">
        <v>4.382107972904894</v>
      </c>
      <c r="AH349" s="222">
        <v>4.0119525466332284</v>
      </c>
      <c r="AI349" s="222">
        <v>3.6416475311405385</v>
      </c>
      <c r="AJ349" s="222">
        <v>8.1591666474842413</v>
      </c>
      <c r="AK349" s="222">
        <v>12.532081411873103</v>
      </c>
      <c r="AL349" s="222">
        <v>21.015823314343407</v>
      </c>
      <c r="AM349" s="222">
        <v>20.674250841418047</v>
      </c>
      <c r="AN349" s="222">
        <v>20.333026724704368</v>
      </c>
      <c r="AO349" s="222">
        <v>19.992150221509071</v>
      </c>
      <c r="AP349" s="222">
        <v>19.651620591124797</v>
      </c>
    </row>
    <row r="350" spans="7:42" ht="14.25" customHeight="1" x14ac:dyDescent="0.6">
      <c r="G350" s="145"/>
      <c r="H350" s="386"/>
      <c r="J350" s="352"/>
      <c r="K350" s="142" t="s">
        <v>925</v>
      </c>
      <c r="L350" s="192" t="s">
        <v>962</v>
      </c>
      <c r="M350" s="220">
        <v>24.59369630279733</v>
      </c>
      <c r="N350" s="220">
        <v>23.861202499357994</v>
      </c>
      <c r="O350" s="220">
        <v>21.827053593398944</v>
      </c>
      <c r="P350" s="220">
        <v>18.023942483211055</v>
      </c>
      <c r="Q350" s="220">
        <v>17.124419041010785</v>
      </c>
      <c r="R350" s="220">
        <v>16.236473692627744</v>
      </c>
      <c r="S350" s="220">
        <v>15.359771229572111</v>
      </c>
      <c r="T350" s="220">
        <v>14.493981202838398</v>
      </c>
      <c r="U350" s="220">
        <v>13.638777353087868</v>
      </c>
      <c r="V350" s="220">
        <v>12.79383702702507</v>
      </c>
      <c r="W350" s="220">
        <v>12.472598752250821</v>
      </c>
      <c r="X350" s="220">
        <v>12.151550025433096</v>
      </c>
      <c r="Y350" s="220">
        <v>11.830682456767619</v>
      </c>
      <c r="Z350" s="220">
        <v>11.509987426826843</v>
      </c>
      <c r="AA350" s="220">
        <v>11.189456077034311</v>
      </c>
      <c r="AB350" s="220">
        <v>10.869079299668719</v>
      </c>
      <c r="AC350" s="220">
        <v>10.548847727371601</v>
      </c>
      <c r="AD350" s="220">
        <v>10.228751722135506</v>
      </c>
      <c r="AE350" s="220">
        <v>9.9087813637299185</v>
      </c>
      <c r="AF350" s="220">
        <v>9.5889264375446714</v>
      </c>
      <c r="AG350" s="220">
        <v>9.2691764218135901</v>
      </c>
      <c r="AH350" s="220">
        <v>8.9495204741642809</v>
      </c>
      <c r="AI350" s="220">
        <v>8.6299474174812083</v>
      </c>
      <c r="AJ350" s="220">
        <v>13.067892542685009</v>
      </c>
      <c r="AK350" s="220">
        <v>17.361973291460323</v>
      </c>
      <c r="AL350" s="220">
        <v>25.623572787948987</v>
      </c>
      <c r="AM350" s="220">
        <v>25.32870341074554</v>
      </c>
      <c r="AN350" s="220">
        <v>25.03430392218063</v>
      </c>
      <c r="AO350" s="220">
        <v>24.740373200887781</v>
      </c>
      <c r="AP350" s="220">
        <v>24.446910129100161</v>
      </c>
    </row>
    <row r="351" spans="7:42" ht="14.25" customHeight="1" thickBot="1" x14ac:dyDescent="0.75">
      <c r="G351" s="145"/>
      <c r="H351" s="386"/>
      <c r="J351" s="352"/>
      <c r="K351" s="203" t="s">
        <v>925</v>
      </c>
      <c r="L351" s="203" t="s">
        <v>963</v>
      </c>
      <c r="M351" s="225">
        <v>24.59369630279733</v>
      </c>
      <c r="N351" s="225">
        <v>24.578368893519219</v>
      </c>
      <c r="O351" s="225">
        <v>23.220939588303892</v>
      </c>
      <c r="P351" s="225">
        <v>19.957730360734086</v>
      </c>
      <c r="Q351" s="225">
        <v>19.681788361982026</v>
      </c>
      <c r="R351" s="225">
        <v>19.407555323956661</v>
      </c>
      <c r="S351" s="225">
        <v>19.135075109972746</v>
      </c>
      <c r="T351" s="225">
        <v>18.864394954095111</v>
      </c>
      <c r="U351" s="225">
        <v>18.595565760114894</v>
      </c>
      <c r="V351" s="225">
        <v>18.328642432747493</v>
      </c>
      <c r="W351" s="225">
        <v>18.066939362313125</v>
      </c>
      <c r="X351" s="225">
        <v>17.805795594128313</v>
      </c>
      <c r="Y351" s="225">
        <v>17.545207508298198</v>
      </c>
      <c r="Z351" s="225">
        <v>17.285171460733263</v>
      </c>
      <c r="AA351" s="225">
        <v>17.025683781983727</v>
      </c>
      <c r="AB351" s="225">
        <v>16.766740776038986</v>
      </c>
      <c r="AC351" s="225">
        <v>16.508338719086694</v>
      </c>
      <c r="AD351" s="225">
        <v>16.250473858235765</v>
      </c>
      <c r="AE351" s="225">
        <v>15.993142410195208</v>
      </c>
      <c r="AF351" s="225">
        <v>15.736340559914304</v>
      </c>
      <c r="AG351" s="225">
        <v>15.480064459186355</v>
      </c>
      <c r="AH351" s="225">
        <v>15.224310225192482</v>
      </c>
      <c r="AI351" s="225">
        <v>14.969073939017921</v>
      </c>
      <c r="AJ351" s="225">
        <v>19.244915989446962</v>
      </c>
      <c r="AK351" s="225">
        <v>23.374317528137297</v>
      </c>
      <c r="AL351" s="225">
        <v>31.214028606889528</v>
      </c>
      <c r="AM351" s="225">
        <v>30.968455199064305</v>
      </c>
      <c r="AN351" s="225">
        <v>30.723467865369265</v>
      </c>
      <c r="AO351" s="225">
        <v>30.479064509636672</v>
      </c>
      <c r="AP351" s="225">
        <v>30.235243045660017</v>
      </c>
    </row>
    <row r="352" spans="7:42" ht="14.25" customHeight="1" thickTop="1" x14ac:dyDescent="0.6">
      <c r="G352" s="145"/>
      <c r="H352" s="386"/>
      <c r="J352" s="352"/>
      <c r="K352" s="201" t="s">
        <v>928</v>
      </c>
      <c r="L352" s="201" t="s">
        <v>961</v>
      </c>
      <c r="M352" s="222">
        <v>27.996922082139715</v>
      </c>
      <c r="N352" s="222">
        <v>26.958227598803589</v>
      </c>
      <c r="O352" s="222">
        <v>24.128733790269266</v>
      </c>
      <c r="P352" s="222">
        <v>19.508008292192638</v>
      </c>
      <c r="Q352" s="222">
        <v>17.976687957174054</v>
      </c>
      <c r="R352" s="222">
        <v>16.485149623698906</v>
      </c>
      <c r="S352" s="222">
        <v>15.031868415866811</v>
      </c>
      <c r="T352" s="222">
        <v>13.615378405330091</v>
      </c>
      <c r="U352" s="222">
        <v>12.234268859928086</v>
      </c>
      <c r="V352" s="222">
        <v>10.887180665670158</v>
      </c>
      <c r="W352" s="222">
        <v>10.494210952349693</v>
      </c>
      <c r="X352" s="222">
        <v>10.101113799049081</v>
      </c>
      <c r="Y352" s="222">
        <v>9.7078786630370857</v>
      </c>
      <c r="Z352" s="222">
        <v>9.3144946829062611</v>
      </c>
      <c r="AA352" s="222">
        <v>8.920950665355889</v>
      </c>
      <c r="AB352" s="222">
        <v>8.5272350713158929</v>
      </c>
      <c r="AC352" s="222">
        <v>8.1333360013732872</v>
      </c>
      <c r="AD352" s="222">
        <v>7.7392411804631571</v>
      </c>
      <c r="AE352" s="222">
        <v>7.3449379417745817</v>
      </c>
      <c r="AF352" s="222">
        <v>6.9504132098296338</v>
      </c>
      <c r="AG352" s="222">
        <v>6.5556534826889425</v>
      </c>
      <c r="AH352" s="222">
        <v>6.1606448132119951</v>
      </c>
      <c r="AI352" s="222">
        <v>5.7653727893408053</v>
      </c>
      <c r="AJ352" s="222">
        <v>10.183791574430824</v>
      </c>
      <c r="AK352" s="222">
        <v>14.459349493203307</v>
      </c>
      <c r="AL352" s="222">
        <v>22.767565914214632</v>
      </c>
      <c r="AM352" s="222">
        <v>22.40112746834065</v>
      </c>
      <c r="AN352" s="222">
        <v>22.034949687932475</v>
      </c>
      <c r="AO352" s="222">
        <v>21.669031837659222</v>
      </c>
      <c r="AP352" s="222">
        <v>21.303373183913312</v>
      </c>
    </row>
    <row r="353" spans="7:42" ht="14.25" customHeight="1" x14ac:dyDescent="0.6">
      <c r="G353" s="145"/>
      <c r="H353" s="386"/>
      <c r="J353" s="352"/>
      <c r="K353" s="142" t="s">
        <v>928</v>
      </c>
      <c r="L353" s="192" t="s">
        <v>962</v>
      </c>
      <c r="M353" s="220">
        <v>27.996922082139715</v>
      </c>
      <c r="N353" s="220">
        <v>27.657416152138879</v>
      </c>
      <c r="O353" s="220">
        <v>25.470091539516474</v>
      </c>
      <c r="P353" s="220">
        <v>21.358905178357258</v>
      </c>
      <c r="Q353" s="220">
        <v>20.386049553079463</v>
      </c>
      <c r="R353" s="220">
        <v>19.425812302336272</v>
      </c>
      <c r="S353" s="220">
        <v>18.477833043934901</v>
      </c>
      <c r="T353" s="220">
        <v>17.541756735868553</v>
      </c>
      <c r="U353" s="220">
        <v>16.617233072326961</v>
      </c>
      <c r="V353" s="220">
        <v>15.703915866001196</v>
      </c>
      <c r="W353" s="220">
        <v>15.356669325203253</v>
      </c>
      <c r="X353" s="220">
        <v>15.009643534980846</v>
      </c>
      <c r="Y353" s="220">
        <v>14.662829754404079</v>
      </c>
      <c r="Z353" s="220">
        <v>14.316219004611387</v>
      </c>
      <c r="AA353" s="220">
        <v>13.96980205891165</v>
      </c>
      <c r="AB353" s="220">
        <v>13.623569432396543</v>
      </c>
      <c r="AC353" s="220">
        <v>13.277511371035914</v>
      </c>
      <c r="AD353" s="220">
        <v>12.931617840232448</v>
      </c>
      <c r="AE353" s="220">
        <v>12.585878512790398</v>
      </c>
      <c r="AF353" s="220">
        <v>12.240282756278077</v>
      </c>
      <c r="AG353" s="220">
        <v>11.894819619744201</v>
      </c>
      <c r="AH353" s="220">
        <v>11.549477819732445</v>
      </c>
      <c r="AI353" s="220">
        <v>11.204245725580524</v>
      </c>
      <c r="AJ353" s="220">
        <v>15.530633814452603</v>
      </c>
      <c r="AK353" s="220">
        <v>19.715417747922906</v>
      </c>
      <c r="AL353" s="220">
        <v>27.77727825934987</v>
      </c>
      <c r="AM353" s="220">
        <v>27.457624602596997</v>
      </c>
      <c r="AN353" s="220">
        <v>27.13848032943288</v>
      </c>
      <c r="AO353" s="220">
        <v>26.81984422423826</v>
      </c>
      <c r="AP353" s="220">
        <v>26.501715075296076</v>
      </c>
    </row>
    <row r="354" spans="7:42" ht="14.25" customHeight="1" thickBot="1" x14ac:dyDescent="0.75">
      <c r="G354" s="145"/>
      <c r="H354" s="386"/>
      <c r="J354" s="352"/>
      <c r="K354" s="203" t="s">
        <v>928</v>
      </c>
      <c r="L354" s="203" t="s">
        <v>963</v>
      </c>
      <c r="M354" s="225">
        <v>27.996922082139715</v>
      </c>
      <c r="N354" s="225">
        <v>28.434861618223195</v>
      </c>
      <c r="O354" s="225">
        <v>26.981136055544859</v>
      </c>
      <c r="P354" s="225">
        <v>23.45523126110314</v>
      </c>
      <c r="Q354" s="225">
        <v>23.158370174735719</v>
      </c>
      <c r="R354" s="225">
        <v>22.863428812160574</v>
      </c>
      <c r="S354" s="225">
        <v>22.570457724627822</v>
      </c>
      <c r="T354" s="225">
        <v>22.279511298114556</v>
      </c>
      <c r="U354" s="225">
        <v>21.990648091151492</v>
      </c>
      <c r="V354" s="225">
        <v>21.703931208842533</v>
      </c>
      <c r="W354" s="225">
        <v>21.421223908956019</v>
      </c>
      <c r="X354" s="225">
        <v>21.139138192424156</v>
      </c>
      <c r="Y354" s="225">
        <v>20.857670489145207</v>
      </c>
      <c r="Z354" s="225">
        <v>20.576817213781492</v>
      </c>
      <c r="AA354" s="225">
        <v>20.296574764923516</v>
      </c>
      <c r="AB354" s="225">
        <v>20.016939524237493</v>
      </c>
      <c r="AC354" s="225">
        <v>19.737907855589022</v>
      </c>
      <c r="AD354" s="225">
        <v>19.459476104151392</v>
      </c>
      <c r="AE354" s="225">
        <v>19.181640595488734</v>
      </c>
      <c r="AF354" s="225">
        <v>18.904397634622633</v>
      </c>
      <c r="AG354" s="225">
        <v>18.6277435050857</v>
      </c>
      <c r="AH354" s="225">
        <v>18.351674467937592</v>
      </c>
      <c r="AI354" s="225">
        <v>18.076186760780889</v>
      </c>
      <c r="AJ354" s="225">
        <v>22.22684673195533</v>
      </c>
      <c r="AK354" s="225">
        <v>26.233109883803344</v>
      </c>
      <c r="AL354" s="225">
        <v>33.837621528589295</v>
      </c>
      <c r="AM354" s="225">
        <v>33.571407252433943</v>
      </c>
      <c r="AN354" s="225">
        <v>33.305828310949877</v>
      </c>
      <c r="AO354" s="225">
        <v>33.040882431782784</v>
      </c>
      <c r="AP354" s="225">
        <v>32.776567353377139</v>
      </c>
    </row>
    <row r="355" spans="7:42" ht="14.25" customHeight="1" thickTop="1" x14ac:dyDescent="0.6">
      <c r="G355" s="145"/>
      <c r="H355" s="386"/>
      <c r="J355" s="352"/>
      <c r="K355" s="201" t="s">
        <v>931</v>
      </c>
      <c r="L355" s="201" t="s">
        <v>961</v>
      </c>
      <c r="M355" s="222">
        <v>35.656756694655286</v>
      </c>
      <c r="N355" s="222">
        <v>35.33124501836123</v>
      </c>
      <c r="O355" s="222">
        <v>31.768107626917619</v>
      </c>
      <c r="P355" s="222">
        <v>26.081116063110816</v>
      </c>
      <c r="Q355" s="222">
        <v>24.074285180137903</v>
      </c>
      <c r="R355" s="222">
        <v>22.120915656759831</v>
      </c>
      <c r="S355" s="222">
        <v>20.218897271177376</v>
      </c>
      <c r="T355" s="222">
        <v>18.366201273819868</v>
      </c>
      <c r="U355" s="222">
        <v>16.56087505847686</v>
      </c>
      <c r="V355" s="222">
        <v>14.80103707100853</v>
      </c>
      <c r="W355" s="222">
        <v>14.349678416797385</v>
      </c>
      <c r="X355" s="222">
        <v>13.898454532668111</v>
      </c>
      <c r="Y355" s="222">
        <v>13.44735362458492</v>
      </c>
      <c r="Z355" s="222">
        <v>12.996363551726379</v>
      </c>
      <c r="AA355" s="222">
        <v>12.545471812011453</v>
      </c>
      <c r="AB355" s="222">
        <v>12.094665526900933</v>
      </c>
      <c r="AC355" s="222">
        <v>11.643931425432093</v>
      </c>
      <c r="AD355" s="222">
        <v>11.193255827448361</v>
      </c>
      <c r="AE355" s="222">
        <v>10.742624625963625</v>
      </c>
      <c r="AF355" s="222">
        <v>10.292023268619957</v>
      </c>
      <c r="AG355" s="222">
        <v>9.8414367381847718</v>
      </c>
      <c r="AH355" s="222">
        <v>9.3908495320085947</v>
      </c>
      <c r="AI355" s="222">
        <v>8.9402456404104989</v>
      </c>
      <c r="AJ355" s="222">
        <v>13.177170949427513</v>
      </c>
      <c r="AK355" s="222">
        <v>17.276349264746763</v>
      </c>
      <c r="AL355" s="222">
        <v>25.27863364906603</v>
      </c>
      <c r="AM355" s="222">
        <v>24.862247199306239</v>
      </c>
      <c r="AN355" s="222">
        <v>24.446413657395727</v>
      </c>
      <c r="AO355" s="222">
        <v>24.031131924563816</v>
      </c>
      <c r="AP355" s="222">
        <v>23.616400905015521</v>
      </c>
    </row>
    <row r="356" spans="7:42" ht="14.25" customHeight="1" x14ac:dyDescent="0.6">
      <c r="G356" s="145"/>
      <c r="H356" s="386"/>
      <c r="J356" s="352"/>
      <c r="K356" s="142" t="s">
        <v>931</v>
      </c>
      <c r="L356" s="192" t="s">
        <v>962</v>
      </c>
      <c r="M356" s="220">
        <v>35.656756694655286</v>
      </c>
      <c r="N356" s="220">
        <v>36.189402614933492</v>
      </c>
      <c r="O356" s="220">
        <v>33.407257478254039</v>
      </c>
      <c r="P356" s="220">
        <v>28.323325941873033</v>
      </c>
      <c r="Q356" s="220">
        <v>26.984726369320963</v>
      </c>
      <c r="R356" s="220">
        <v>25.662867595101201</v>
      </c>
      <c r="S356" s="220">
        <v>24.357234867388435</v>
      </c>
      <c r="T356" s="220">
        <v>23.067319047566372</v>
      </c>
      <c r="U356" s="220">
        <v>21.79261564034028</v>
      </c>
      <c r="V356" s="220">
        <v>20.532623789474677</v>
      </c>
      <c r="W356" s="220">
        <v>20.144130936605467</v>
      </c>
      <c r="X356" s="220">
        <v>19.755909682007328</v>
      </c>
      <c r="Y356" s="220">
        <v>19.367950757065273</v>
      </c>
      <c r="Z356" s="220">
        <v>18.980244643001139</v>
      </c>
      <c r="AA356" s="220">
        <v>18.592781560421169</v>
      </c>
      <c r="AB356" s="220">
        <v>18.20555145834593</v>
      </c>
      <c r="AC356" s="220">
        <v>17.818544002696605</v>
      </c>
      <c r="AD356" s="220">
        <v>17.431748564202429</v>
      </c>
      <c r="AE356" s="220">
        <v>17.045154205693155</v>
      </c>
      <c r="AF356" s="220">
        <v>16.658749668744662</v>
      </c>
      <c r="AG356" s="220">
        <v>16.272523359643483</v>
      </c>
      <c r="AH356" s="220">
        <v>15.88646333460386</v>
      </c>
      <c r="AI356" s="220">
        <v>15.500557284230734</v>
      </c>
      <c r="AJ356" s="220">
        <v>19.608300704083842</v>
      </c>
      <c r="AK356" s="220">
        <v>23.578885434371337</v>
      </c>
      <c r="AL356" s="220">
        <v>31.238686479686422</v>
      </c>
      <c r="AM356" s="220">
        <v>30.879651205440673</v>
      </c>
      <c r="AN356" s="220">
        <v>30.521188071233485</v>
      </c>
      <c r="AO356" s="220">
        <v>30.163295711678458</v>
      </c>
      <c r="AP356" s="220">
        <v>29.805972765772125</v>
      </c>
    </row>
    <row r="357" spans="7:42" ht="14.25" customHeight="1" thickBot="1" x14ac:dyDescent="0.75">
      <c r="G357" s="145"/>
      <c r="H357" s="386"/>
      <c r="J357" s="352"/>
      <c r="K357" s="203" t="s">
        <v>931</v>
      </c>
      <c r="L357" s="203" t="s">
        <v>963</v>
      </c>
      <c r="M357" s="225">
        <v>35.656756694655286</v>
      </c>
      <c r="N357" s="225">
        <v>37.272614558333636</v>
      </c>
      <c r="O357" s="225">
        <v>35.512540735509496</v>
      </c>
      <c r="P357" s="225">
        <v>31.242360745572281</v>
      </c>
      <c r="Q357" s="225">
        <v>30.845855453967271</v>
      </c>
      <c r="R357" s="225">
        <v>30.45158407269771</v>
      </c>
      <c r="S357" s="225">
        <v>30.059597818496542</v>
      </c>
      <c r="T357" s="225">
        <v>29.669951859228732</v>
      </c>
      <c r="U357" s="225">
        <v>29.282705660287661</v>
      </c>
      <c r="V357" s="225">
        <v>28.897923368000811</v>
      </c>
      <c r="W357" s="225">
        <v>28.573904550398577</v>
      </c>
      <c r="X357" s="225">
        <v>28.250651084823616</v>
      </c>
      <c r="Y357" s="225">
        <v>27.928159954875618</v>
      </c>
      <c r="Z357" s="225">
        <v>27.606428162250655</v>
      </c>
      <c r="AA357" s="225">
        <v>27.285452727223035</v>
      </c>
      <c r="AB357" s="225">
        <v>26.965230689166575</v>
      </c>
      <c r="AC357" s="225">
        <v>26.645759107134907</v>
      </c>
      <c r="AD357" s="225">
        <v>26.327035060491632</v>
      </c>
      <c r="AE357" s="225">
        <v>26.009055649604907</v>
      </c>
      <c r="AF357" s="225">
        <v>25.691817996600761</v>
      </c>
      <c r="AG357" s="225">
        <v>25.375319246206299</v>
      </c>
      <c r="AH357" s="225">
        <v>25.059556566635976</v>
      </c>
      <c r="AI357" s="225">
        <v>24.744527150595122</v>
      </c>
      <c r="AJ357" s="225">
        <v>28.587631934106629</v>
      </c>
      <c r="AK357" s="225">
        <v>32.291048855236802</v>
      </c>
      <c r="AL357" s="225">
        <v>39.305436228840797</v>
      </c>
      <c r="AM357" s="225">
        <v>38.997594337779162</v>
      </c>
      <c r="AN357" s="225">
        <v>38.690487124118071</v>
      </c>
      <c r="AO357" s="225">
        <v>38.384111960085662</v>
      </c>
      <c r="AP357" s="225">
        <v>38.078466230394518</v>
      </c>
    </row>
    <row r="358" spans="7:42" ht="14.25" customHeight="1" thickTop="1" x14ac:dyDescent="0.6">
      <c r="G358" s="145"/>
      <c r="H358" s="386"/>
      <c r="J358" s="352"/>
      <c r="K358" s="201" t="s">
        <v>935</v>
      </c>
      <c r="L358" s="201" t="s">
        <v>961</v>
      </c>
      <c r="M358" s="222">
        <v>38.755254407787106</v>
      </c>
      <c r="N358" s="222">
        <v>38.7584140146081</v>
      </c>
      <c r="O358" s="222">
        <v>35.623829221323604</v>
      </c>
      <c r="P358" s="222">
        <v>30.276203084920997</v>
      </c>
      <c r="Q358" s="222">
        <v>28.630482439407313</v>
      </c>
      <c r="R358" s="222">
        <v>27.030109263066141</v>
      </c>
      <c r="S358" s="222">
        <v>25.473400954616842</v>
      </c>
      <c r="T358" s="222">
        <v>23.958746175060348</v>
      </c>
      <c r="U358" s="222">
        <v>22.484600777512149</v>
      </c>
      <c r="V358" s="222">
        <v>21.049483968721063</v>
      </c>
      <c r="W358" s="222">
        <v>20.526499936327955</v>
      </c>
      <c r="X358" s="222">
        <v>20.003752609679907</v>
      </c>
      <c r="Y358" s="222">
        <v>19.481230129783363</v>
      </c>
      <c r="Z358" s="222">
        <v>18.958920295564123</v>
      </c>
      <c r="AA358" s="222">
        <v>18.436810549560509</v>
      </c>
      <c r="AB358" s="222">
        <v>17.91488796290259</v>
      </c>
      <c r="AC358" s="222">
        <v>17.393139219533992</v>
      </c>
      <c r="AD358" s="222">
        <v>16.871550599634219</v>
      </c>
      <c r="AE358" s="222">
        <v>16.350107962190801</v>
      </c>
      <c r="AF358" s="222">
        <v>15.828796726670312</v>
      </c>
      <c r="AG358" s="222">
        <v>15.307601853744782</v>
      </c>
      <c r="AH358" s="222">
        <v>14.786507824986067</v>
      </c>
      <c r="AI358" s="222">
        <v>14.265498621504211</v>
      </c>
      <c r="AJ358" s="222">
        <v>18.289434839918844</v>
      </c>
      <c r="AK358" s="222">
        <v>22.178584389293079</v>
      </c>
      <c r="AL358" s="222">
        <v>29.818924253609229</v>
      </c>
      <c r="AM358" s="222">
        <v>29.332027887196123</v>
      </c>
      <c r="AN358" s="222">
        <v>28.845778046149167</v>
      </c>
      <c r="AO358" s="222">
        <v>28.360173445361632</v>
      </c>
      <c r="AP358" s="222">
        <v>27.875212803196316</v>
      </c>
    </row>
    <row r="359" spans="7:42" ht="14.25" customHeight="1" x14ac:dyDescent="0.6">
      <c r="G359" s="145"/>
      <c r="H359" s="386"/>
      <c r="J359" s="352"/>
      <c r="K359" s="142" t="s">
        <v>935</v>
      </c>
      <c r="L359" s="192" t="s">
        <v>962</v>
      </c>
      <c r="M359" s="220">
        <v>38.755254407787106</v>
      </c>
      <c r="N359" s="220">
        <v>39.625692258353617</v>
      </c>
      <c r="O359" s="220">
        <v>37.294096591530682</v>
      </c>
      <c r="P359" s="220">
        <v>32.603201746479371</v>
      </c>
      <c r="Q359" s="220">
        <v>31.664689433069743</v>
      </c>
      <c r="R359" s="220">
        <v>30.739755023185989</v>
      </c>
      <c r="S359" s="220">
        <v>29.828089042793934</v>
      </c>
      <c r="T359" s="220">
        <v>28.929390647291228</v>
      </c>
      <c r="U359" s="220">
        <v>28.043367298920643</v>
      </c>
      <c r="V359" s="220">
        <v>27.16973445918466</v>
      </c>
      <c r="W359" s="220">
        <v>26.725329019913179</v>
      </c>
      <c r="X359" s="220">
        <v>26.281305587564439</v>
      </c>
      <c r="Y359" s="220">
        <v>25.837655129495545</v>
      </c>
      <c r="Z359" s="220">
        <v>25.394368378974288</v>
      </c>
      <c r="AA359" s="220">
        <v>24.951435825368254</v>
      </c>
      <c r="AB359" s="220">
        <v>24.508847703854414</v>
      </c>
      <c r="AC359" s="220">
        <v>24.066593984615466</v>
      </c>
      <c r="AD359" s="220">
        <v>23.62466436149527</v>
      </c>
      <c r="AE359" s="220">
        <v>23.183048240080613</v>
      </c>
      <c r="AF359" s="220">
        <v>22.741734725174062</v>
      </c>
      <c r="AG359" s="220">
        <v>22.300712607633759</v>
      </c>
      <c r="AH359" s="220">
        <v>21.859970350510814</v>
      </c>
      <c r="AI359" s="220">
        <v>21.419496074480055</v>
      </c>
      <c r="AJ359" s="220">
        <v>25.356013467793854</v>
      </c>
      <c r="AK359" s="220">
        <v>29.157329299276988</v>
      </c>
      <c r="AL359" s="220">
        <v>36.522521152985007</v>
      </c>
      <c r="AM359" s="220">
        <v>36.107908934804463</v>
      </c>
      <c r="AN359" s="220">
        <v>35.693957411998774</v>
      </c>
      <c r="AO359" s="220">
        <v>35.280665007593846</v>
      </c>
      <c r="AP359" s="220">
        <v>34.868030149667902</v>
      </c>
    </row>
    <row r="360" spans="7:42" ht="14.25" customHeight="1" thickBot="1" x14ac:dyDescent="0.75">
      <c r="G360" s="145"/>
      <c r="H360" s="386"/>
      <c r="J360" s="352"/>
      <c r="K360" s="203" t="s">
        <v>935</v>
      </c>
      <c r="L360" s="203" t="s">
        <v>963</v>
      </c>
      <c r="M360" s="225">
        <v>38.755254407787106</v>
      </c>
      <c r="N360" s="225">
        <v>40.405205806054568</v>
      </c>
      <c r="O360" s="225">
        <v>38.810083367992924</v>
      </c>
      <c r="P360" s="225">
        <v>34.710379971026995</v>
      </c>
      <c r="Q360" s="225">
        <v>34.451577743915692</v>
      </c>
      <c r="R360" s="225">
        <v>34.195703384348676</v>
      </c>
      <c r="S360" s="225">
        <v>33.942858198520391</v>
      </c>
      <c r="T360" s="225">
        <v>33.693150706387918</v>
      </c>
      <c r="U360" s="225">
        <v>33.446697264780404</v>
      </c>
      <c r="V360" s="225">
        <v>33.20362275597742</v>
      </c>
      <c r="W360" s="225">
        <v>32.84410418488558</v>
      </c>
      <c r="X360" s="225">
        <v>32.485402646512938</v>
      </c>
      <c r="Y360" s="225">
        <v>32.127514060641012</v>
      </c>
      <c r="Z360" s="225">
        <v>31.770434340705837</v>
      </c>
      <c r="AA360" s="225">
        <v>31.414159393166411</v>
      </c>
      <c r="AB360" s="225">
        <v>31.058685116863444</v>
      </c>
      <c r="AC360" s="225">
        <v>30.704007402367566</v>
      </c>
      <c r="AD360" s="225">
        <v>30.35012213132562</v>
      </c>
      <c r="AE360" s="225">
        <v>29.997025175790451</v>
      </c>
      <c r="AF360" s="225">
        <v>29.644712397551174</v>
      </c>
      <c r="AG360" s="225">
        <v>29.293179647465653</v>
      </c>
      <c r="AH360" s="225">
        <v>28.94242276476519</v>
      </c>
      <c r="AI360" s="225">
        <v>28.592437576380785</v>
      </c>
      <c r="AJ360" s="225">
        <v>32.378483091257678</v>
      </c>
      <c r="AK360" s="225">
        <v>36.026558429100042</v>
      </c>
      <c r="AL360" s="225">
        <v>42.964648854854879</v>
      </c>
      <c r="AM360" s="225">
        <v>42.62451760338034</v>
      </c>
      <c r="AN360" s="225">
        <v>42.285198099196172</v>
      </c>
      <c r="AO360" s="225">
        <v>41.946687439146928</v>
      </c>
      <c r="AP360" s="225">
        <v>41.608982733878335</v>
      </c>
    </row>
    <row r="361" spans="7:42" ht="14.25" customHeight="1" thickTop="1" x14ac:dyDescent="0.6">
      <c r="G361" s="145"/>
      <c r="H361" s="386"/>
      <c r="J361" s="352"/>
      <c r="K361" s="201" t="s">
        <v>939</v>
      </c>
      <c r="L361" s="201" t="s">
        <v>961</v>
      </c>
      <c r="M361" s="222">
        <v>70.086004709134428</v>
      </c>
      <c r="N361" s="222">
        <v>73.136500408918891</v>
      </c>
      <c r="O361" s="222">
        <v>66.834079979003818</v>
      </c>
      <c r="P361" s="222">
        <v>56.9089878649676</v>
      </c>
      <c r="Q361" s="222">
        <v>53.218673323487408</v>
      </c>
      <c r="R361" s="222">
        <v>49.636402881456647</v>
      </c>
      <c r="S361" s="222">
        <v>46.157701605927471</v>
      </c>
      <c r="T361" s="222">
        <v>42.778280770860292</v>
      </c>
      <c r="U361" s="222">
        <v>39.494025817391687</v>
      </c>
      <c r="V361" s="222">
        <v>36.300984910466624</v>
      </c>
      <c r="W361" s="222">
        <v>35.588440662453337</v>
      </c>
      <c r="X361" s="222">
        <v>34.876171356756295</v>
      </c>
      <c r="Y361" s="222">
        <v>34.164159581869612</v>
      </c>
      <c r="Z361" s="222">
        <v>33.452387413227939</v>
      </c>
      <c r="AA361" s="222">
        <v>32.740836391543837</v>
      </c>
      <c r="AB361" s="222">
        <v>32.029487500054067</v>
      </c>
      <c r="AC361" s="222">
        <v>31.318321140605477</v>
      </c>
      <c r="AD361" s="222">
        <v>30.607317108519382</v>
      </c>
      <c r="AE361" s="222">
        <v>29.8964545661477</v>
      </c>
      <c r="AF361" s="222">
        <v>29.185712015053937</v>
      </c>
      <c r="AG361" s="222">
        <v>28.475067266739646</v>
      </c>
      <c r="AH361" s="222">
        <v>27.76449741178839</v>
      </c>
      <c r="AI361" s="222">
        <v>27.053978787387688</v>
      </c>
      <c r="AJ361" s="222">
        <v>30.348545438171168</v>
      </c>
      <c r="AK361" s="222">
        <v>33.52727710855104</v>
      </c>
      <c r="AL361" s="222">
        <v>39.8992189110391</v>
      </c>
      <c r="AM361" s="222">
        <v>39.237939346402662</v>
      </c>
      <c r="AN361" s="222">
        <v>38.577537886381378</v>
      </c>
      <c r="AO361" s="222">
        <v>37.918012786233398</v>
      </c>
      <c r="AP361" s="222">
        <v>37.259362305952955</v>
      </c>
    </row>
    <row r="362" spans="7:42" ht="14.25" customHeight="1" x14ac:dyDescent="0.6">
      <c r="G362" s="145"/>
      <c r="H362" s="386"/>
      <c r="J362" s="352"/>
      <c r="K362" s="142" t="s">
        <v>939</v>
      </c>
      <c r="L362" s="192" t="s">
        <v>962</v>
      </c>
      <c r="M362" s="220">
        <v>70.086004709134428</v>
      </c>
      <c r="N362" s="220">
        <v>74.828906083400852</v>
      </c>
      <c r="O362" s="220">
        <v>70.056876731844071</v>
      </c>
      <c r="P362" s="220">
        <v>61.29880255269866</v>
      </c>
      <c r="Q362" s="220">
        <v>58.902068758255297</v>
      </c>
      <c r="R362" s="220">
        <v>56.534913525231175</v>
      </c>
      <c r="S362" s="220">
        <v>54.196400032171368</v>
      </c>
      <c r="T362" s="220">
        <v>51.885600093771998</v>
      </c>
      <c r="U362" s="220">
        <v>49.601592298376922</v>
      </c>
      <c r="V362" s="220">
        <v>47.3434600692541</v>
      </c>
      <c r="W362" s="220">
        <v>46.722786199105315</v>
      </c>
      <c r="X362" s="220">
        <v>46.102683401060403</v>
      </c>
      <c r="Y362" s="220">
        <v>45.483139743866062</v>
      </c>
      <c r="Z362" s="220">
        <v>44.864142987919891</v>
      </c>
      <c r="AA362" s="220">
        <v>44.245680572164758</v>
      </c>
      <c r="AB362" s="220">
        <v>43.627739600332404</v>
      </c>
      <c r="AC362" s="220">
        <v>43.01030682649202</v>
      </c>
      <c r="AD362" s="220">
        <v>42.393368639868399</v>
      </c>
      <c r="AE362" s="220">
        <v>41.776911048877764</v>
      </c>
      <c r="AF362" s="220">
        <v>41.160919664342742</v>
      </c>
      <c r="AG362" s="220">
        <v>40.545379681848871</v>
      </c>
      <c r="AH362" s="220">
        <v>39.930275863135414</v>
      </c>
      <c r="AI362" s="220">
        <v>39.31559251654096</v>
      </c>
      <c r="AJ362" s="220">
        <v>42.319535574379287</v>
      </c>
      <c r="AK362" s="220">
        <v>45.208156578544006</v>
      </c>
      <c r="AL362" s="220">
        <v>50.862196883592645</v>
      </c>
      <c r="AM362" s="220">
        <v>50.280785497774758</v>
      </c>
      <c r="AN362" s="220">
        <v>49.700300615373301</v>
      </c>
      <c r="AO362" s="220">
        <v>49.120740025228436</v>
      </c>
      <c r="AP362" s="220">
        <v>48.542101523273253</v>
      </c>
    </row>
    <row r="363" spans="7:42" ht="14.25" customHeight="1" x14ac:dyDescent="0.6">
      <c r="G363" s="145"/>
      <c r="H363" s="386"/>
      <c r="J363" s="385"/>
      <c r="K363" s="203" t="s">
        <v>939</v>
      </c>
      <c r="L363" s="203" t="s">
        <v>963</v>
      </c>
      <c r="M363" s="225">
        <v>70.086004709134428</v>
      </c>
      <c r="N363" s="225">
        <v>76.748327750273603</v>
      </c>
      <c r="O363" s="225">
        <v>73.782799453674073</v>
      </c>
      <c r="P363" s="225">
        <v>66.442424771712183</v>
      </c>
      <c r="Q363" s="225">
        <v>65.705630847161459</v>
      </c>
      <c r="R363" s="225">
        <v>64.972830780478702</v>
      </c>
      <c r="S363" s="225">
        <v>64.24410912172624</v>
      </c>
      <c r="T363" s="225">
        <v>63.519556854182156</v>
      </c>
      <c r="U363" s="225">
        <v>62.799271945714359</v>
      </c>
      <c r="V363" s="225">
        <v>62.083359957934356</v>
      </c>
      <c r="W363" s="225">
        <v>61.562596547773111</v>
      </c>
      <c r="X363" s="225">
        <v>61.043241982273756</v>
      </c>
      <c r="Y363" s="225">
        <v>60.525294999309551</v>
      </c>
      <c r="Z363" s="225">
        <v>60.008754483171387</v>
      </c>
      <c r="AA363" s="225">
        <v>59.493619470013115</v>
      </c>
      <c r="AB363" s="225">
        <v>58.979889153597597</v>
      </c>
      <c r="AC363" s="225">
        <v>58.467562891365169</v>
      </c>
      <c r="AD363" s="225">
        <v>57.956640210846771</v>
      </c>
      <c r="AE363" s="225">
        <v>57.447120816438215</v>
      </c>
      <c r="AF363" s="225">
        <v>56.93900459655972</v>
      </c>
      <c r="AG363" s="225">
        <v>56.432291631251118</v>
      </c>
      <c r="AH363" s="225">
        <v>55.926982200161426</v>
      </c>
      <c r="AI363" s="225">
        <v>55.423076791052353</v>
      </c>
      <c r="AJ363" s="225">
        <v>57.920270314388546</v>
      </c>
      <c r="AK363" s="225">
        <v>60.298867049363459</v>
      </c>
      <c r="AL363" s="225">
        <v>64.749801477527882</v>
      </c>
      <c r="AM363" s="225">
        <v>64.245705917946196</v>
      </c>
      <c r="AN363" s="225">
        <v>63.742813394920631</v>
      </c>
      <c r="AO363" s="225">
        <v>63.24111960523701</v>
      </c>
      <c r="AP363" s="225">
        <v>62.740620266115116</v>
      </c>
    </row>
    <row r="364" spans="7:42" ht="14.25" customHeight="1" thickBot="1" x14ac:dyDescent="0.75">
      <c r="G364" s="145"/>
      <c r="H364" s="237"/>
      <c r="I364" s="237"/>
      <c r="J364" s="237"/>
      <c r="K364" s="237"/>
      <c r="L364" s="237"/>
      <c r="M364" s="237"/>
      <c r="N364" s="237"/>
      <c r="O364" s="237"/>
      <c r="P364" s="237"/>
      <c r="Q364" s="237"/>
      <c r="R364" s="237"/>
      <c r="S364" s="237"/>
      <c r="T364" s="237"/>
      <c r="U364" s="237"/>
      <c r="V364" s="237"/>
      <c r="W364" s="237"/>
      <c r="X364" s="237"/>
      <c r="Y364" s="237"/>
      <c r="Z364" s="237"/>
      <c r="AA364" s="237"/>
      <c r="AB364" s="237"/>
      <c r="AC364" s="237"/>
      <c r="AD364" s="237"/>
      <c r="AE364" s="237"/>
      <c r="AF364" s="237"/>
      <c r="AG364" s="237"/>
      <c r="AH364" s="237"/>
      <c r="AI364" s="237"/>
      <c r="AJ364" s="237"/>
      <c r="AK364" s="237"/>
      <c r="AL364" s="237"/>
      <c r="AM364" s="237"/>
      <c r="AN364" s="237"/>
      <c r="AO364" s="237"/>
      <c r="AP364" s="237"/>
    </row>
    <row r="365" spans="7:42" ht="14.25" customHeight="1" x14ac:dyDescent="0.6">
      <c r="G365" s="145"/>
      <c r="H365" s="238"/>
      <c r="I365" s="238"/>
      <c r="J365" s="238"/>
      <c r="K365" s="238"/>
      <c r="L365" s="238"/>
      <c r="M365" s="238"/>
      <c r="N365" s="238"/>
      <c r="O365" s="238"/>
      <c r="P365" s="238"/>
      <c r="Q365" s="238"/>
      <c r="R365" s="238"/>
      <c r="S365" s="238"/>
      <c r="T365" s="238"/>
      <c r="U365" s="238"/>
      <c r="V365" s="238"/>
      <c r="W365" s="238"/>
      <c r="X365" s="238"/>
      <c r="Y365" s="238"/>
      <c r="Z365" s="238"/>
      <c r="AA365" s="238"/>
      <c r="AB365" s="238"/>
      <c r="AC365" s="238"/>
      <c r="AD365" s="238"/>
      <c r="AE365" s="238"/>
      <c r="AF365" s="238"/>
      <c r="AG365" s="238"/>
      <c r="AH365" s="238"/>
      <c r="AI365" s="238"/>
      <c r="AJ365" s="238"/>
      <c r="AK365" s="238"/>
      <c r="AL365" s="238"/>
      <c r="AM365" s="238"/>
      <c r="AN365" s="238"/>
      <c r="AO365" s="238"/>
      <c r="AP365" s="238"/>
    </row>
    <row r="366" spans="7:42" ht="15.75" customHeight="1" x14ac:dyDescent="0.6">
      <c r="G366" s="145"/>
      <c r="M366" s="129">
        <v>2021</v>
      </c>
      <c r="N366" s="129">
        <v>2022</v>
      </c>
      <c r="O366" s="129">
        <v>2023</v>
      </c>
      <c r="P366" s="129">
        <v>2024</v>
      </c>
      <c r="Q366" s="129">
        <v>2025</v>
      </c>
      <c r="R366" s="129">
        <v>2026</v>
      </c>
      <c r="S366" s="129">
        <v>2027</v>
      </c>
      <c r="T366" s="129">
        <v>2028</v>
      </c>
      <c r="U366" s="129">
        <v>2029</v>
      </c>
      <c r="V366" s="129">
        <v>2030</v>
      </c>
      <c r="W366" s="129">
        <v>2031</v>
      </c>
      <c r="X366" s="129">
        <v>2032</v>
      </c>
      <c r="Y366" s="129">
        <v>2033</v>
      </c>
      <c r="Z366" s="129">
        <v>2034</v>
      </c>
      <c r="AA366" s="129">
        <v>2035</v>
      </c>
      <c r="AB366" s="129">
        <v>2036</v>
      </c>
      <c r="AC366" s="129">
        <v>2037</v>
      </c>
      <c r="AD366" s="129">
        <v>2038</v>
      </c>
      <c r="AE366" s="129">
        <v>2039</v>
      </c>
      <c r="AF366" s="129">
        <v>2040</v>
      </c>
      <c r="AG366" s="129">
        <v>2041</v>
      </c>
      <c r="AH366" s="129">
        <v>2042</v>
      </c>
      <c r="AI366" s="129">
        <v>2043</v>
      </c>
      <c r="AJ366" s="129">
        <v>2044</v>
      </c>
      <c r="AK366" s="129">
        <v>2045</v>
      </c>
      <c r="AL366" s="129">
        <v>2046</v>
      </c>
      <c r="AM366" s="129">
        <v>2047</v>
      </c>
      <c r="AN366" s="129">
        <v>2048</v>
      </c>
      <c r="AO366" s="129">
        <v>2049</v>
      </c>
      <c r="AP366" s="129">
        <v>2050</v>
      </c>
    </row>
    <row r="367" spans="7:42" ht="15.75" customHeight="1" x14ac:dyDescent="0.6">
      <c r="G367" s="145"/>
      <c r="H367" s="390" t="s">
        <v>988</v>
      </c>
      <c r="J367" s="351" t="s">
        <v>989</v>
      </c>
      <c r="K367" s="142" t="s">
        <v>990</v>
      </c>
      <c r="L367" s="142" t="s">
        <v>961</v>
      </c>
      <c r="M367" s="130">
        <v>0.12816704158451872</v>
      </c>
      <c r="N367" s="130">
        <v>0.13000125039260488</v>
      </c>
      <c r="O367" s="130">
        <v>0.13175305022353265</v>
      </c>
      <c r="P367" s="130">
        <v>0.13290812268115548</v>
      </c>
      <c r="Q367" s="130">
        <v>0.1331363472428311</v>
      </c>
      <c r="R367" s="130">
        <v>0.13337180119723421</v>
      </c>
      <c r="S367" s="130">
        <v>0.13361483311571307</v>
      </c>
      <c r="T367" s="130">
        <v>0.1338658143151526</v>
      </c>
      <c r="U367" s="130">
        <v>0.13412514074166687</v>
      </c>
      <c r="V367" s="130">
        <v>0.13439323504434691</v>
      </c>
      <c r="W367" s="130">
        <v>0.1344941106352443</v>
      </c>
      <c r="X367" s="130">
        <v>0.1345966333784758</v>
      </c>
      <c r="Y367" s="130">
        <v>0.13470084391305839</v>
      </c>
      <c r="Z367" s="130">
        <v>0.13480678422479825</v>
      </c>
      <c r="AA367" s="130">
        <v>0.13491449770249947</v>
      </c>
      <c r="AB367" s="130">
        <v>0.1350240291970122</v>
      </c>
      <c r="AC367" s="130">
        <v>0.13513542508328077</v>
      </c>
      <c r="AD367" s="130">
        <v>0.13524873332558529</v>
      </c>
      <c r="AE367" s="130">
        <v>0.135364003546146</v>
      </c>
      <c r="AF367" s="130">
        <v>0.13548128709731777</v>
      </c>
      <c r="AG367" s="130">
        <v>0.1356006371376085</v>
      </c>
      <c r="AH367" s="130">
        <v>0.13572210871167942</v>
      </c>
      <c r="AI367" s="130">
        <v>0.13584575883469246</v>
      </c>
      <c r="AJ367" s="130">
        <v>0.132821001476954</v>
      </c>
      <c r="AK367" s="130">
        <v>0.12977129653274522</v>
      </c>
      <c r="AL367" s="130">
        <v>0.12308214631906758</v>
      </c>
      <c r="AM367" s="130">
        <v>0.12308212785945938</v>
      </c>
      <c r="AN367" s="130">
        <v>0.12308210906215221</v>
      </c>
      <c r="AO367" s="130">
        <v>0.12308208991779385</v>
      </c>
      <c r="AP367" s="130">
        <v>0.12308207041668331</v>
      </c>
    </row>
    <row r="368" spans="7:42" ht="15.75" customHeight="1" x14ac:dyDescent="0.6">
      <c r="G368" s="145"/>
      <c r="H368" s="390"/>
      <c r="J368" s="352"/>
      <c r="K368" s="142" t="s">
        <v>990</v>
      </c>
      <c r="L368" s="142" t="s">
        <v>962</v>
      </c>
      <c r="M368" s="130">
        <v>0.12816704158451872</v>
      </c>
      <c r="N368" s="130">
        <v>0.13000125039260488</v>
      </c>
      <c r="O368" s="130">
        <v>0.13175305022353265</v>
      </c>
      <c r="P368" s="130">
        <v>0.13290812268115548</v>
      </c>
      <c r="Q368" s="130">
        <v>0.1331363472428311</v>
      </c>
      <c r="R368" s="130">
        <v>0.13337180119723421</v>
      </c>
      <c r="S368" s="130">
        <v>0.13361483311571307</v>
      </c>
      <c r="T368" s="130">
        <v>0.1338658143151526</v>
      </c>
      <c r="U368" s="130">
        <v>0.13412514074166687</v>
      </c>
      <c r="V368" s="130">
        <v>0.13439323504434691</v>
      </c>
      <c r="W368" s="130">
        <v>0.1344941106352443</v>
      </c>
      <c r="X368" s="130">
        <v>0.1345966333784758</v>
      </c>
      <c r="Y368" s="130">
        <v>0.13470084391305839</v>
      </c>
      <c r="Z368" s="130">
        <v>0.13480678422479825</v>
      </c>
      <c r="AA368" s="130">
        <v>0.13491449770249947</v>
      </c>
      <c r="AB368" s="130">
        <v>0.1350240291970122</v>
      </c>
      <c r="AC368" s="130">
        <v>0.13513542508328077</v>
      </c>
      <c r="AD368" s="130">
        <v>0.13524873332558529</v>
      </c>
      <c r="AE368" s="130">
        <v>0.135364003546146</v>
      </c>
      <c r="AF368" s="130">
        <v>0.13548128709731777</v>
      </c>
      <c r="AG368" s="130">
        <v>0.1356006371376085</v>
      </c>
      <c r="AH368" s="130">
        <v>0.13572210871167942</v>
      </c>
      <c r="AI368" s="130">
        <v>0.13584575883469246</v>
      </c>
      <c r="AJ368" s="130">
        <v>0.132821001476954</v>
      </c>
      <c r="AK368" s="130">
        <v>0.12977129653274522</v>
      </c>
      <c r="AL368" s="130">
        <v>0.12308214631906758</v>
      </c>
      <c r="AM368" s="130">
        <v>0.12308212785945938</v>
      </c>
      <c r="AN368" s="130">
        <v>0.12308210906215221</v>
      </c>
      <c r="AO368" s="130">
        <v>0.12308208991779385</v>
      </c>
      <c r="AP368" s="130">
        <v>0.12308207041668331</v>
      </c>
    </row>
    <row r="369" spans="7:42" ht="15.75" customHeight="1" x14ac:dyDescent="0.6">
      <c r="G369" s="145"/>
      <c r="H369" s="390"/>
      <c r="J369" s="352"/>
      <c r="K369" s="142" t="s">
        <v>990</v>
      </c>
      <c r="L369" s="142" t="s">
        <v>963</v>
      </c>
      <c r="M369" s="130">
        <v>0.12816704158451872</v>
      </c>
      <c r="N369" s="130">
        <v>0.13000125039260488</v>
      </c>
      <c r="O369" s="130">
        <v>0.13175305022353265</v>
      </c>
      <c r="P369" s="130">
        <v>0.13290812268115548</v>
      </c>
      <c r="Q369" s="130">
        <v>0.1331363472428311</v>
      </c>
      <c r="R369" s="130">
        <v>0.13337180119723421</v>
      </c>
      <c r="S369" s="130">
        <v>0.13361483311571307</v>
      </c>
      <c r="T369" s="130">
        <v>0.1338658143151526</v>
      </c>
      <c r="U369" s="130">
        <v>0.13412514074166687</v>
      </c>
      <c r="V369" s="130">
        <v>0.13439323504434691</v>
      </c>
      <c r="W369" s="130">
        <v>0.1344941106352443</v>
      </c>
      <c r="X369" s="130">
        <v>0.1345966333784758</v>
      </c>
      <c r="Y369" s="130">
        <v>0.13470084391305839</v>
      </c>
      <c r="Z369" s="130">
        <v>0.13480678422479825</v>
      </c>
      <c r="AA369" s="130">
        <v>0.13491449770249947</v>
      </c>
      <c r="AB369" s="130">
        <v>0.1350240291970122</v>
      </c>
      <c r="AC369" s="130">
        <v>0.13513542508328077</v>
      </c>
      <c r="AD369" s="130">
        <v>0.13524873332558529</v>
      </c>
      <c r="AE369" s="130">
        <v>0.135364003546146</v>
      </c>
      <c r="AF369" s="130">
        <v>0.13548128709731777</v>
      </c>
      <c r="AG369" s="130">
        <v>0.1356006371376085</v>
      </c>
      <c r="AH369" s="130">
        <v>0.13572210871167942</v>
      </c>
      <c r="AI369" s="130">
        <v>0.13584575883469246</v>
      </c>
      <c r="AJ369" s="130">
        <v>0.132821001476954</v>
      </c>
      <c r="AK369" s="130">
        <v>0.12977129653274522</v>
      </c>
      <c r="AL369" s="130">
        <v>0.12308214631906758</v>
      </c>
      <c r="AM369" s="130">
        <v>0.12308212785945938</v>
      </c>
      <c r="AN369" s="130">
        <v>0.12308210906215221</v>
      </c>
      <c r="AO369" s="130">
        <v>0.12308208991779385</v>
      </c>
      <c r="AP369" s="130">
        <v>0.12308207041668331</v>
      </c>
    </row>
    <row r="370" spans="7:42" ht="14.25" customHeight="1" x14ac:dyDescent="0.6">
      <c r="G370" s="145"/>
      <c r="H370" s="390"/>
      <c r="J370" s="352"/>
      <c r="K370" s="142" t="s">
        <v>991</v>
      </c>
      <c r="L370" s="142" t="s">
        <v>959</v>
      </c>
      <c r="M370" s="241">
        <v>0</v>
      </c>
      <c r="N370" s="241">
        <v>0</v>
      </c>
      <c r="O370" s="241">
        <v>0</v>
      </c>
      <c r="P370" s="241">
        <v>0</v>
      </c>
      <c r="Q370" s="241">
        <v>0</v>
      </c>
      <c r="R370" s="241">
        <v>0</v>
      </c>
      <c r="S370" s="241">
        <v>0</v>
      </c>
      <c r="T370" s="241">
        <v>0</v>
      </c>
      <c r="U370" s="241">
        <v>0</v>
      </c>
      <c r="V370" s="241">
        <v>0</v>
      </c>
      <c r="W370" s="241">
        <v>0</v>
      </c>
      <c r="X370" s="241">
        <v>0</v>
      </c>
      <c r="Y370" s="241">
        <v>0</v>
      </c>
      <c r="Z370" s="241">
        <v>0</v>
      </c>
      <c r="AA370" s="241">
        <v>0</v>
      </c>
      <c r="AB370" s="241">
        <v>0</v>
      </c>
      <c r="AC370" s="241">
        <v>0</v>
      </c>
      <c r="AD370" s="241">
        <v>0</v>
      </c>
      <c r="AE370" s="241">
        <v>0</v>
      </c>
      <c r="AF370" s="241">
        <v>0</v>
      </c>
      <c r="AG370" s="241">
        <v>0</v>
      </c>
      <c r="AH370" s="241">
        <v>0</v>
      </c>
      <c r="AI370" s="241">
        <v>0</v>
      </c>
      <c r="AJ370" s="241">
        <v>0</v>
      </c>
      <c r="AK370" s="241">
        <v>0</v>
      </c>
      <c r="AL370" s="241">
        <v>0</v>
      </c>
      <c r="AM370" s="241">
        <v>0</v>
      </c>
      <c r="AN370" s="241">
        <v>0</v>
      </c>
      <c r="AO370" s="241">
        <v>0</v>
      </c>
      <c r="AP370" s="241">
        <v>0</v>
      </c>
    </row>
    <row r="371" spans="7:42" ht="14.25" customHeight="1" x14ac:dyDescent="0.6">
      <c r="G371" s="145"/>
      <c r="H371" s="390"/>
      <c r="J371" s="352"/>
      <c r="K371" s="142" t="s">
        <v>730</v>
      </c>
      <c r="L371" s="142" t="s">
        <v>961</v>
      </c>
      <c r="M371" s="242">
        <v>15.895964251430069</v>
      </c>
      <c r="N371" s="242">
        <v>21.304006087574543</v>
      </c>
      <c r="O371" s="242">
        <v>21.515756842461329</v>
      </c>
      <c r="P371" s="242">
        <v>21.653562402630921</v>
      </c>
      <c r="Q371" s="242">
        <v>21.680620897446804</v>
      </c>
      <c r="R371" s="242">
        <v>21.70847797159713</v>
      </c>
      <c r="S371" s="242">
        <v>21.737169331051703</v>
      </c>
      <c r="T371" s="242">
        <v>21.766732831160908</v>
      </c>
      <c r="U371" s="242">
        <v>21.797208639909847</v>
      </c>
      <c r="V371" s="242">
        <v>21.828639416178099</v>
      </c>
      <c r="W371" s="242">
        <v>21.840446013131842</v>
      </c>
      <c r="X371" s="242">
        <v>21.852434293288923</v>
      </c>
      <c r="Y371" s="242">
        <v>21.864608468958508</v>
      </c>
      <c r="Z371" s="242">
        <v>21.876972883225168</v>
      </c>
      <c r="AA371" s="242">
        <v>21.889532015044825</v>
      </c>
      <c r="AB371" s="242">
        <v>21.902290484580305</v>
      </c>
      <c r="AC371" s="242">
        <v>21.915253058788345</v>
      </c>
      <c r="AD371" s="242">
        <v>21.928424657274334</v>
      </c>
      <c r="AE371" s="242">
        <v>21.941810358426391</v>
      </c>
      <c r="AF371" s="242">
        <v>21.955415405847596</v>
      </c>
      <c r="AG371" s="242">
        <v>21.969245215104433</v>
      </c>
      <c r="AH371" s="242">
        <v>21.983305380800509</v>
      </c>
      <c r="AI371" s="242">
        <v>21.997601684008092</v>
      </c>
      <c r="AJ371" s="242">
        <v>16.23241387013967</v>
      </c>
      <c r="AK371" s="242">
        <v>10.637981267479171</v>
      </c>
      <c r="AL371" s="242">
        <v>0</v>
      </c>
      <c r="AM371" s="242">
        <v>0</v>
      </c>
      <c r="AN371" s="242">
        <v>0</v>
      </c>
      <c r="AO371" s="242">
        <v>0</v>
      </c>
      <c r="AP371" s="242">
        <v>0</v>
      </c>
    </row>
    <row r="372" spans="7:42" ht="14.25" customHeight="1" x14ac:dyDescent="0.6">
      <c r="G372" s="145"/>
      <c r="H372" s="390"/>
      <c r="J372" s="352"/>
      <c r="K372" s="142" t="s">
        <v>730</v>
      </c>
      <c r="L372" s="142" t="s">
        <v>962</v>
      </c>
      <c r="M372" s="242">
        <v>15.895964251430069</v>
      </c>
      <c r="N372" s="242">
        <v>21.304006087574543</v>
      </c>
      <c r="O372" s="242">
        <v>21.515756842461329</v>
      </c>
      <c r="P372" s="242">
        <v>21.653562402630921</v>
      </c>
      <c r="Q372" s="242">
        <v>21.680620897446804</v>
      </c>
      <c r="R372" s="242">
        <v>21.70847797159713</v>
      </c>
      <c r="S372" s="242">
        <v>21.737169331051703</v>
      </c>
      <c r="T372" s="242">
        <v>21.766732831160908</v>
      </c>
      <c r="U372" s="242">
        <v>21.797208639909847</v>
      </c>
      <c r="V372" s="242">
        <v>21.828639416178099</v>
      </c>
      <c r="W372" s="242">
        <v>21.840446013131842</v>
      </c>
      <c r="X372" s="242">
        <v>21.852434293288923</v>
      </c>
      <c r="Y372" s="242">
        <v>21.864608468958508</v>
      </c>
      <c r="Z372" s="242">
        <v>21.876972883225168</v>
      </c>
      <c r="AA372" s="242">
        <v>21.889532015044825</v>
      </c>
      <c r="AB372" s="242">
        <v>21.902290484580305</v>
      </c>
      <c r="AC372" s="242">
        <v>21.915253058788345</v>
      </c>
      <c r="AD372" s="242">
        <v>21.928424657274334</v>
      </c>
      <c r="AE372" s="242">
        <v>21.941810358426391</v>
      </c>
      <c r="AF372" s="242">
        <v>21.955415405847596</v>
      </c>
      <c r="AG372" s="242">
        <v>21.969245215104433</v>
      </c>
      <c r="AH372" s="242">
        <v>21.983305380800509</v>
      </c>
      <c r="AI372" s="242">
        <v>21.997601684008092</v>
      </c>
      <c r="AJ372" s="242">
        <v>16.23241387013967</v>
      </c>
      <c r="AK372" s="242">
        <v>10.637981267479171</v>
      </c>
      <c r="AL372" s="242">
        <v>0</v>
      </c>
      <c r="AM372" s="242">
        <v>0</v>
      </c>
      <c r="AN372" s="242">
        <v>0</v>
      </c>
      <c r="AO372" s="242">
        <v>0</v>
      </c>
      <c r="AP372" s="242">
        <v>0</v>
      </c>
    </row>
    <row r="373" spans="7:42" ht="14.25" customHeight="1" x14ac:dyDescent="0.6">
      <c r="G373" s="145"/>
      <c r="H373" s="390"/>
      <c r="J373" s="352"/>
      <c r="K373" s="142" t="s">
        <v>730</v>
      </c>
      <c r="L373" s="142" t="s">
        <v>963</v>
      </c>
      <c r="M373" s="242">
        <v>15.895964251430069</v>
      </c>
      <c r="N373" s="242">
        <v>21.304006087574543</v>
      </c>
      <c r="O373" s="242">
        <v>21.515756842461329</v>
      </c>
      <c r="P373" s="242">
        <v>21.653562402630921</v>
      </c>
      <c r="Q373" s="242">
        <v>21.680620897446804</v>
      </c>
      <c r="R373" s="242">
        <v>21.70847797159713</v>
      </c>
      <c r="S373" s="242">
        <v>21.737169331051703</v>
      </c>
      <c r="T373" s="242">
        <v>21.766732831160908</v>
      </c>
      <c r="U373" s="242">
        <v>21.797208639909847</v>
      </c>
      <c r="V373" s="242">
        <v>21.828639416178099</v>
      </c>
      <c r="W373" s="242">
        <v>21.840446013131842</v>
      </c>
      <c r="X373" s="242">
        <v>21.852434293288923</v>
      </c>
      <c r="Y373" s="242">
        <v>21.864608468958508</v>
      </c>
      <c r="Z373" s="242">
        <v>21.876972883225168</v>
      </c>
      <c r="AA373" s="242">
        <v>21.889532015044825</v>
      </c>
      <c r="AB373" s="242">
        <v>21.902290484580305</v>
      </c>
      <c r="AC373" s="242">
        <v>21.915253058788345</v>
      </c>
      <c r="AD373" s="242">
        <v>21.928424657274334</v>
      </c>
      <c r="AE373" s="242">
        <v>21.941810358426391</v>
      </c>
      <c r="AF373" s="242">
        <v>21.955415405847596</v>
      </c>
      <c r="AG373" s="242">
        <v>21.969245215104433</v>
      </c>
      <c r="AH373" s="242">
        <v>21.983305380800509</v>
      </c>
      <c r="AI373" s="242">
        <v>21.997601684008092</v>
      </c>
      <c r="AJ373" s="242">
        <v>16.23241387013967</v>
      </c>
      <c r="AK373" s="242">
        <v>10.637981267479171</v>
      </c>
      <c r="AL373" s="242">
        <v>0</v>
      </c>
      <c r="AM373" s="242">
        <v>0</v>
      </c>
      <c r="AN373" s="242">
        <v>0</v>
      </c>
      <c r="AO373" s="242">
        <v>0</v>
      </c>
      <c r="AP373" s="242">
        <v>0</v>
      </c>
    </row>
    <row r="374" spans="7:42" ht="14.25" customHeight="1" x14ac:dyDescent="0.6">
      <c r="G374" s="145"/>
      <c r="H374" s="243"/>
      <c r="J374" s="244"/>
      <c r="K374" s="142" t="s">
        <v>992</v>
      </c>
      <c r="L374" s="142" t="s">
        <v>961</v>
      </c>
      <c r="M374" s="245">
        <v>0.81709853385293796</v>
      </c>
      <c r="N374" s="245">
        <v>0.8125745997971765</v>
      </c>
      <c r="O374" s="245">
        <v>0.81089959677475965</v>
      </c>
      <c r="P374" s="245">
        <v>0.80784755291008847</v>
      </c>
      <c r="Q374" s="245">
        <v>0.80712594022849449</v>
      </c>
      <c r="R374" s="245">
        <v>0.8063832221125844</v>
      </c>
      <c r="S374" s="245">
        <v>0.805618459182598</v>
      </c>
      <c r="T374" s="245">
        <v>0.80483065548983357</v>
      </c>
      <c r="U374" s="245">
        <v>0.80401875419480184</v>
      </c>
      <c r="V374" s="245">
        <v>0.80318163284333988</v>
      </c>
      <c r="W374" s="245">
        <v>0.80286723492496248</v>
      </c>
      <c r="X374" s="245">
        <v>0.80254803015284137</v>
      </c>
      <c r="Y374" s="245">
        <v>0.80222390746168104</v>
      </c>
      <c r="Z374" s="245">
        <v>0.80189475233871321</v>
      </c>
      <c r="AA374" s="245">
        <v>0.80156044668891691</v>
      </c>
      <c r="AB374" s="245">
        <v>0.80122086869386189</v>
      </c>
      <c r="AC374" s="245">
        <v>0.80087589266384385</v>
      </c>
      <c r="AD374" s="245">
        <v>0.80052538888288771</v>
      </c>
      <c r="AE374" s="245">
        <v>0.80016922344628871</v>
      </c>
      <c r="AF374" s="245">
        <v>0.79980725809020381</v>
      </c>
      <c r="AG374" s="245">
        <v>0.79943935001278377</v>
      </c>
      <c r="AH374" s="245">
        <v>0.79906535168661719</v>
      </c>
      <c r="AI374" s="245">
        <v>0.79868511066159498</v>
      </c>
      <c r="AJ374" s="245">
        <v>0.80812345996335389</v>
      </c>
      <c r="AK374" s="245">
        <v>0.81793893670470375</v>
      </c>
      <c r="AL374" s="245">
        <v>0.84060620006594722</v>
      </c>
      <c r="AM374" s="245">
        <v>0.84060626491178625</v>
      </c>
      <c r="AN374" s="245">
        <v>0.84060633094392512</v>
      </c>
      <c r="AO374" s="245">
        <v>0.84060639819521676</v>
      </c>
      <c r="AP374" s="245">
        <v>0.8406064666997406</v>
      </c>
    </row>
    <row r="375" spans="7:42" ht="14.25" customHeight="1" x14ac:dyDescent="0.6">
      <c r="G375" s="145"/>
      <c r="H375" s="243"/>
      <c r="J375" s="244"/>
      <c r="K375" s="142" t="s">
        <v>992</v>
      </c>
      <c r="L375" s="142" t="s">
        <v>962</v>
      </c>
      <c r="M375" s="245">
        <v>0.81709853385293796</v>
      </c>
      <c r="N375" s="245">
        <v>0.8125745997971765</v>
      </c>
      <c r="O375" s="245">
        <v>0.81089959677475965</v>
      </c>
      <c r="P375" s="245">
        <v>0.80784755291008847</v>
      </c>
      <c r="Q375" s="245">
        <v>0.80712594022849449</v>
      </c>
      <c r="R375" s="245">
        <v>0.8063832221125844</v>
      </c>
      <c r="S375" s="245">
        <v>0.805618459182598</v>
      </c>
      <c r="T375" s="245">
        <v>0.80483065548983357</v>
      </c>
      <c r="U375" s="245">
        <v>0.80401875419480184</v>
      </c>
      <c r="V375" s="245">
        <v>0.80318163284333988</v>
      </c>
      <c r="W375" s="245">
        <v>0.80286723492496248</v>
      </c>
      <c r="X375" s="245">
        <v>0.80254803015284137</v>
      </c>
      <c r="Y375" s="245">
        <v>0.80222390746168104</v>
      </c>
      <c r="Z375" s="245">
        <v>0.80189475233871321</v>
      </c>
      <c r="AA375" s="245">
        <v>0.80156044668891691</v>
      </c>
      <c r="AB375" s="245">
        <v>0.80122086869386189</v>
      </c>
      <c r="AC375" s="245">
        <v>0.80087589266384385</v>
      </c>
      <c r="AD375" s="245">
        <v>0.80052538888288771</v>
      </c>
      <c r="AE375" s="245">
        <v>0.80016922344628871</v>
      </c>
      <c r="AF375" s="245">
        <v>0.79980725809020381</v>
      </c>
      <c r="AG375" s="245">
        <v>0.79943935001278377</v>
      </c>
      <c r="AH375" s="245">
        <v>0.79906535168661719</v>
      </c>
      <c r="AI375" s="245">
        <v>0.79868511066159498</v>
      </c>
      <c r="AJ375" s="245">
        <v>0.80812345996335389</v>
      </c>
      <c r="AK375" s="245">
        <v>0.81793893670470375</v>
      </c>
      <c r="AL375" s="245">
        <v>0.84060620006594722</v>
      </c>
      <c r="AM375" s="245">
        <v>0.84060626491178625</v>
      </c>
      <c r="AN375" s="245">
        <v>0.84060633094392512</v>
      </c>
      <c r="AO375" s="245">
        <v>0.84060639819521676</v>
      </c>
      <c r="AP375" s="245">
        <v>0.8406064666997406</v>
      </c>
    </row>
    <row r="376" spans="7:42" ht="14.25" customHeight="1" x14ac:dyDescent="0.6">
      <c r="G376" s="145"/>
      <c r="H376" s="243"/>
      <c r="J376" s="244"/>
      <c r="K376" s="142" t="s">
        <v>992</v>
      </c>
      <c r="L376" s="142" t="s">
        <v>963</v>
      </c>
      <c r="M376" s="245">
        <v>0.81709853385293796</v>
      </c>
      <c r="N376" s="245">
        <v>0.8125745997971765</v>
      </c>
      <c r="O376" s="245">
        <v>0.81089959677475965</v>
      </c>
      <c r="P376" s="245">
        <v>0.80784755291008847</v>
      </c>
      <c r="Q376" s="245">
        <v>0.80712594022849449</v>
      </c>
      <c r="R376" s="245">
        <v>0.8063832221125844</v>
      </c>
      <c r="S376" s="245">
        <v>0.805618459182598</v>
      </c>
      <c r="T376" s="245">
        <v>0.80483065548983357</v>
      </c>
      <c r="U376" s="245">
        <v>0.80401875419480184</v>
      </c>
      <c r="V376" s="245">
        <v>0.80318163284333988</v>
      </c>
      <c r="W376" s="245">
        <v>0.80286723492496248</v>
      </c>
      <c r="X376" s="245">
        <v>0.80254803015284137</v>
      </c>
      <c r="Y376" s="245">
        <v>0.80222390746168104</v>
      </c>
      <c r="Z376" s="245">
        <v>0.80189475233871321</v>
      </c>
      <c r="AA376" s="245">
        <v>0.80156044668891691</v>
      </c>
      <c r="AB376" s="245">
        <v>0.80122086869386189</v>
      </c>
      <c r="AC376" s="245">
        <v>0.80087589266384385</v>
      </c>
      <c r="AD376" s="245">
        <v>0.80052538888288771</v>
      </c>
      <c r="AE376" s="245">
        <v>0.80016922344628871</v>
      </c>
      <c r="AF376" s="245">
        <v>0.79980725809020381</v>
      </c>
      <c r="AG376" s="245">
        <v>0.79943935001278377</v>
      </c>
      <c r="AH376" s="245">
        <v>0.79906535168661719</v>
      </c>
      <c r="AI376" s="245">
        <v>0.79868511066159498</v>
      </c>
      <c r="AJ376" s="245">
        <v>0.80812345996335389</v>
      </c>
      <c r="AK376" s="245">
        <v>0.81793893670470375</v>
      </c>
      <c r="AL376" s="245">
        <v>0.84060620006594722</v>
      </c>
      <c r="AM376" s="245">
        <v>0.84060626491178625</v>
      </c>
      <c r="AN376" s="245">
        <v>0.84060633094392512</v>
      </c>
      <c r="AO376" s="245">
        <v>0.84060639819521676</v>
      </c>
      <c r="AP376" s="245">
        <v>0.8406064666997406</v>
      </c>
    </row>
    <row r="377" spans="7:42" ht="14.25" customHeight="1" x14ac:dyDescent="0.6">
      <c r="G377" s="145"/>
      <c r="H377" s="243"/>
      <c r="J377" s="244"/>
      <c r="K377" s="142" t="s">
        <v>993</v>
      </c>
      <c r="L377" s="142" t="s">
        <v>961</v>
      </c>
      <c r="M377" s="245">
        <v>1.0633973032403095</v>
      </c>
      <c r="N377" s="245">
        <v>1.0649653891896131</v>
      </c>
      <c r="O377" s="245">
        <v>1.0655459787101762</v>
      </c>
      <c r="P377" s="245">
        <v>1.0666038781052292</v>
      </c>
      <c r="Q377" s="245">
        <v>1.0668540034812626</v>
      </c>
      <c r="R377" s="245">
        <v>1.0671114444225973</v>
      </c>
      <c r="S377" s="245">
        <v>1.067376526537031</v>
      </c>
      <c r="T377" s="245">
        <v>1.0676495950402867</v>
      </c>
      <c r="U377" s="245">
        <v>1.0679310162540507</v>
      </c>
      <c r="V377" s="245">
        <v>1.0682211792433669</v>
      </c>
      <c r="W377" s="245">
        <v>1.0683301558447544</v>
      </c>
      <c r="X377" s="245">
        <v>1.0684407985977089</v>
      </c>
      <c r="Y377" s="245">
        <v>1.0685531459996813</v>
      </c>
      <c r="Z377" s="245">
        <v>1.0686672377430855</v>
      </c>
      <c r="AA377" s="245">
        <v>1.0687831147620157</v>
      </c>
      <c r="AB377" s="245">
        <v>1.0689008192811742</v>
      </c>
      <c r="AC377" s="245">
        <v>1.0690203948671244</v>
      </c>
      <c r="AD377" s="245">
        <v>1.0691418864820155</v>
      </c>
      <c r="AE377" s="245">
        <v>1.069265340539894</v>
      </c>
      <c r="AF377" s="245">
        <v>1.069390804965771</v>
      </c>
      <c r="AG377" s="245">
        <v>1.0695183292576211</v>
      </c>
      <c r="AH377" s="245">
        <v>1.0696479645513934</v>
      </c>
      <c r="AI377" s="245">
        <v>1.069779763689342</v>
      </c>
      <c r="AJ377" s="245">
        <v>1.0665082432068849</v>
      </c>
      <c r="AK377" s="245">
        <v>1.0631060028174109</v>
      </c>
      <c r="AL377" s="245">
        <v>1.0552490763574269</v>
      </c>
      <c r="AM377" s="245">
        <v>1.0552490538805632</v>
      </c>
      <c r="AN377" s="245">
        <v>1.0552490309925042</v>
      </c>
      <c r="AO377" s="245">
        <v>1.0552490076818626</v>
      </c>
      <c r="AP377" s="245">
        <v>1.0552489839368258</v>
      </c>
    </row>
    <row r="378" spans="7:42" ht="14.25" customHeight="1" x14ac:dyDescent="0.6">
      <c r="G378" s="145"/>
      <c r="H378" s="243"/>
      <c r="J378" s="244"/>
      <c r="K378" s="142" t="s">
        <v>993</v>
      </c>
      <c r="L378" s="142" t="s">
        <v>962</v>
      </c>
      <c r="M378" s="245">
        <v>1.0633973032403095</v>
      </c>
      <c r="N378" s="245">
        <v>1.0649653891896131</v>
      </c>
      <c r="O378" s="245">
        <v>1.0655459787101762</v>
      </c>
      <c r="P378" s="245">
        <v>1.0666038781052292</v>
      </c>
      <c r="Q378" s="245">
        <v>1.0668540034812626</v>
      </c>
      <c r="R378" s="245">
        <v>1.0671114444225973</v>
      </c>
      <c r="S378" s="245">
        <v>1.067376526537031</v>
      </c>
      <c r="T378" s="245">
        <v>1.0676495950402867</v>
      </c>
      <c r="U378" s="245">
        <v>1.0679310162540507</v>
      </c>
      <c r="V378" s="245">
        <v>1.0682211792433669</v>
      </c>
      <c r="W378" s="245">
        <v>1.0683301558447544</v>
      </c>
      <c r="X378" s="245">
        <v>1.0684407985977089</v>
      </c>
      <c r="Y378" s="245">
        <v>1.0685531459996813</v>
      </c>
      <c r="Z378" s="245">
        <v>1.0686672377430855</v>
      </c>
      <c r="AA378" s="245">
        <v>1.0687831147620157</v>
      </c>
      <c r="AB378" s="245">
        <v>1.0689008192811742</v>
      </c>
      <c r="AC378" s="245">
        <v>1.0690203948671244</v>
      </c>
      <c r="AD378" s="245">
        <v>1.0691418864820155</v>
      </c>
      <c r="AE378" s="245">
        <v>1.069265340539894</v>
      </c>
      <c r="AF378" s="245">
        <v>1.069390804965771</v>
      </c>
      <c r="AG378" s="245">
        <v>1.0695183292576211</v>
      </c>
      <c r="AH378" s="245">
        <v>1.0696479645513934</v>
      </c>
      <c r="AI378" s="245">
        <v>1.069779763689342</v>
      </c>
      <c r="AJ378" s="245">
        <v>1.0665082432068849</v>
      </c>
      <c r="AK378" s="245">
        <v>1.0631060028174109</v>
      </c>
      <c r="AL378" s="245">
        <v>1.0552490763574269</v>
      </c>
      <c r="AM378" s="245">
        <v>1.0552490538805632</v>
      </c>
      <c r="AN378" s="245">
        <v>1.0552490309925042</v>
      </c>
      <c r="AO378" s="245">
        <v>1.0552490076818626</v>
      </c>
      <c r="AP378" s="245">
        <v>1.0552489839368258</v>
      </c>
    </row>
    <row r="379" spans="7:42" ht="14.25" customHeight="1" x14ac:dyDescent="0.6">
      <c r="G379" s="145"/>
      <c r="H379" s="243"/>
      <c r="J379" s="244"/>
      <c r="K379" s="142" t="s">
        <v>993</v>
      </c>
      <c r="L379" s="142" t="s">
        <v>963</v>
      </c>
      <c r="M379" s="245">
        <v>1.0633973032403095</v>
      </c>
      <c r="N379" s="245">
        <v>1.0649653891896131</v>
      </c>
      <c r="O379" s="245">
        <v>1.0655459787101762</v>
      </c>
      <c r="P379" s="245">
        <v>1.0666038781052292</v>
      </c>
      <c r="Q379" s="245">
        <v>1.0668540034812626</v>
      </c>
      <c r="R379" s="245">
        <v>1.0671114444225973</v>
      </c>
      <c r="S379" s="245">
        <v>1.067376526537031</v>
      </c>
      <c r="T379" s="245">
        <v>1.0676495950402867</v>
      </c>
      <c r="U379" s="245">
        <v>1.0679310162540507</v>
      </c>
      <c r="V379" s="245">
        <v>1.0682211792433669</v>
      </c>
      <c r="W379" s="245">
        <v>1.0683301558447544</v>
      </c>
      <c r="X379" s="245">
        <v>1.0684407985977089</v>
      </c>
      <c r="Y379" s="245">
        <v>1.0685531459996813</v>
      </c>
      <c r="Z379" s="245">
        <v>1.0686672377430855</v>
      </c>
      <c r="AA379" s="245">
        <v>1.0687831147620157</v>
      </c>
      <c r="AB379" s="245">
        <v>1.0689008192811742</v>
      </c>
      <c r="AC379" s="245">
        <v>1.0690203948671244</v>
      </c>
      <c r="AD379" s="245">
        <v>1.0691418864820155</v>
      </c>
      <c r="AE379" s="245">
        <v>1.069265340539894</v>
      </c>
      <c r="AF379" s="245">
        <v>1.069390804965771</v>
      </c>
      <c r="AG379" s="245">
        <v>1.0695183292576211</v>
      </c>
      <c r="AH379" s="245">
        <v>1.0696479645513934</v>
      </c>
      <c r="AI379" s="245">
        <v>1.069779763689342</v>
      </c>
      <c r="AJ379" s="245">
        <v>1.0665082432068849</v>
      </c>
      <c r="AK379" s="245">
        <v>1.0631060028174109</v>
      </c>
      <c r="AL379" s="245">
        <v>1.0552490763574269</v>
      </c>
      <c r="AM379" s="245">
        <v>1.0552490538805632</v>
      </c>
      <c r="AN379" s="245">
        <v>1.0552490309925042</v>
      </c>
      <c r="AO379" s="245">
        <v>1.0552490076818626</v>
      </c>
      <c r="AP379" s="245">
        <v>1.0552489839368258</v>
      </c>
    </row>
    <row r="380" spans="7:42" ht="14.25" customHeight="1" x14ac:dyDescent="0.6">
      <c r="G380" s="145"/>
      <c r="H380" s="240"/>
      <c r="I380" s="246" t="s">
        <v>994</v>
      </c>
      <c r="J380" s="459" t="s">
        <v>995</v>
      </c>
      <c r="K380" s="248" t="s">
        <v>996</v>
      </c>
      <c r="L380" s="248"/>
      <c r="M380" s="129">
        <v>2021</v>
      </c>
      <c r="N380" s="129">
        <v>2022</v>
      </c>
      <c r="O380" s="129">
        <v>2023</v>
      </c>
      <c r="P380" s="129">
        <v>2024</v>
      </c>
      <c r="Q380" s="129">
        <v>2025</v>
      </c>
      <c r="R380" s="129">
        <v>2026</v>
      </c>
      <c r="S380" s="129">
        <v>2027</v>
      </c>
      <c r="T380" s="129">
        <v>2028</v>
      </c>
      <c r="U380" s="129">
        <v>2029</v>
      </c>
      <c r="V380" s="129">
        <v>2030</v>
      </c>
      <c r="W380" s="129">
        <v>2031</v>
      </c>
      <c r="X380" s="129">
        <v>2032</v>
      </c>
      <c r="Y380" s="129">
        <v>2033</v>
      </c>
      <c r="Z380" s="129">
        <v>2034</v>
      </c>
      <c r="AA380" s="129">
        <v>2035</v>
      </c>
      <c r="AB380" s="129">
        <v>2036</v>
      </c>
      <c r="AC380" s="129">
        <v>2037</v>
      </c>
      <c r="AD380" s="129">
        <v>2038</v>
      </c>
      <c r="AE380" s="129">
        <v>2039</v>
      </c>
      <c r="AF380" s="129">
        <v>2040</v>
      </c>
      <c r="AG380" s="129">
        <v>2041</v>
      </c>
      <c r="AH380" s="129">
        <v>2042</v>
      </c>
      <c r="AI380" s="129">
        <v>2043</v>
      </c>
      <c r="AJ380" s="129">
        <v>2044</v>
      </c>
      <c r="AK380" s="129">
        <v>2045</v>
      </c>
      <c r="AL380" s="129">
        <v>2046</v>
      </c>
      <c r="AM380" s="129">
        <v>2047</v>
      </c>
      <c r="AN380" s="129">
        <v>2048</v>
      </c>
      <c r="AO380" s="129">
        <v>2049</v>
      </c>
      <c r="AP380" s="129">
        <v>2050</v>
      </c>
    </row>
    <row r="381" spans="7:42" ht="14.25" customHeight="1" x14ac:dyDescent="0.6">
      <c r="G381" s="145"/>
      <c r="H381" s="240"/>
      <c r="I381" s="137">
        <v>0.2</v>
      </c>
      <c r="J381" s="459"/>
      <c r="K381" s="249">
        <v>1</v>
      </c>
      <c r="L381" s="249"/>
      <c r="M381" s="250">
        <v>0.92841602387619371</v>
      </c>
      <c r="N381" s="250">
        <v>0.92646596902579126</v>
      </c>
      <c r="O381" s="250">
        <v>0.92574144602739505</v>
      </c>
      <c r="P381" s="250">
        <v>0.92441777423725047</v>
      </c>
      <c r="Q381" s="250">
        <v>0.92410414558544873</v>
      </c>
      <c r="R381" s="250">
        <v>0.92378107748470317</v>
      </c>
      <c r="S381" s="250">
        <v>0.92344813726771102</v>
      </c>
      <c r="T381" s="250">
        <v>0.92310486541453451</v>
      </c>
      <c r="U381" s="250">
        <v>0.92275077343655154</v>
      </c>
      <c r="V381" s="250">
        <v>0.92238534155718321</v>
      </c>
      <c r="W381" s="250">
        <v>0.92224800669421647</v>
      </c>
      <c r="X381" s="250">
        <v>0.92210852205209193</v>
      </c>
      <c r="Y381" s="250">
        <v>0.92196683675507851</v>
      </c>
      <c r="Z381" s="250">
        <v>0.92182289830934494</v>
      </c>
      <c r="AA381" s="250">
        <v>0.92167665253811371</v>
      </c>
      <c r="AB381" s="250">
        <v>0.92152804351367079</v>
      </c>
      <c r="AC381" s="250">
        <v>0.92137701348605727</v>
      </c>
      <c r="AD381" s="250">
        <v>0.92122350280823739</v>
      </c>
      <c r="AE381" s="250">
        <v>0.92106744985756428</v>
      </c>
      <c r="AF381" s="250">
        <v>0.92090879095330447</v>
      </c>
      <c r="AG381" s="250">
        <v>0.92074746026996224</v>
      </c>
      <c r="AH381" s="250">
        <v>0.92058338974627008</v>
      </c>
      <c r="AI381" s="250">
        <v>0.92041650898941696</v>
      </c>
      <c r="AJ381" s="250">
        <v>0.92453762210875801</v>
      </c>
      <c r="AK381" s="250">
        <v>0.9287771987568052</v>
      </c>
      <c r="AL381" s="250">
        <v>0.93839339302495139</v>
      </c>
      <c r="AM381" s="250">
        <v>0.9383934201948092</v>
      </c>
      <c r="AN381" s="250">
        <v>0.93839344786171464</v>
      </c>
      <c r="AO381" s="250">
        <v>0.93839347603943257</v>
      </c>
      <c r="AP381" s="250">
        <v>0.93839350474224215</v>
      </c>
    </row>
    <row r="382" spans="7:42" ht="14.25" customHeight="1" x14ac:dyDescent="0.6">
      <c r="G382" s="145"/>
      <c r="H382" s="240"/>
      <c r="I382" s="137">
        <v>0.32</v>
      </c>
      <c r="J382" s="459"/>
      <c r="K382" s="249">
        <v>2</v>
      </c>
      <c r="L382" s="249"/>
      <c r="M382" s="250">
        <v>0.86195631339008105</v>
      </c>
      <c r="N382" s="250">
        <v>0.8583391917628983</v>
      </c>
      <c r="O382" s="250">
        <v>0.85699722489289243</v>
      </c>
      <c r="P382" s="250">
        <v>0.85454822132575226</v>
      </c>
      <c r="Q382" s="250">
        <v>0.85396847188821212</v>
      </c>
      <c r="R382" s="250">
        <v>0.85337147911879907</v>
      </c>
      <c r="S382" s="250">
        <v>0.85275646222320511</v>
      </c>
      <c r="T382" s="250">
        <v>0.85212259255198597</v>
      </c>
      <c r="U382" s="250">
        <v>0.8514689898777541</v>
      </c>
      <c r="V382" s="250">
        <v>0.85079471831956155</v>
      </c>
      <c r="W382" s="250">
        <v>0.85054138585145556</v>
      </c>
      <c r="X382" s="250">
        <v>0.8502841264410933</v>
      </c>
      <c r="Y382" s="250">
        <v>0.85002284807616557</v>
      </c>
      <c r="Z382" s="250">
        <v>0.84975745584744078</v>
      </c>
      <c r="AA382" s="250">
        <v>0.84948785183386288</v>
      </c>
      <c r="AB382" s="250">
        <v>0.84921393498213393</v>
      </c>
      <c r="AC382" s="250">
        <v>0.84893560098048615</v>
      </c>
      <c r="AD382" s="250">
        <v>0.8486527421262785</v>
      </c>
      <c r="AE382" s="250">
        <v>0.8483652471871167</v>
      </c>
      <c r="AF382" s="250">
        <v>0.84807300125507701</v>
      </c>
      <c r="AG382" s="250">
        <v>0.84777588559358563</v>
      </c>
      <c r="AH382" s="250">
        <v>0.84747377747673303</v>
      </c>
      <c r="AI382" s="250">
        <v>0.84716655002026542</v>
      </c>
      <c r="AJ382" s="250">
        <v>0.85476981469451674</v>
      </c>
      <c r="AK382" s="250">
        <v>0.86262708493053808</v>
      </c>
      <c r="AL382" s="250">
        <v>0.88058216007288093</v>
      </c>
      <c r="AM382" s="250">
        <v>0.88058221106491175</v>
      </c>
      <c r="AN382" s="250">
        <v>0.88058226298979658</v>
      </c>
      <c r="AO382" s="250">
        <v>0.88058231587336921</v>
      </c>
      <c r="AP382" s="250">
        <v>0.88058236974242843</v>
      </c>
    </row>
    <row r="383" spans="7:42" ht="14.25" customHeight="1" x14ac:dyDescent="0.6">
      <c r="G383" s="145"/>
      <c r="H383" s="240"/>
      <c r="I383" s="137">
        <v>0.192</v>
      </c>
      <c r="J383" s="459"/>
      <c r="K383" s="249">
        <v>3</v>
      </c>
      <c r="L383" s="249"/>
      <c r="M383" s="250">
        <v>0.80025405323260146</v>
      </c>
      <c r="N383" s="250">
        <v>0.79522205104942811</v>
      </c>
      <c r="O383" s="250">
        <v>0.793357850213811</v>
      </c>
      <c r="P383" s="250">
        <v>0.78995956473635309</v>
      </c>
      <c r="Q383" s="250">
        <v>0.78915580507116756</v>
      </c>
      <c r="R383" s="250">
        <v>0.78832842447507911</v>
      </c>
      <c r="S383" s="250">
        <v>0.787476366583022</v>
      </c>
      <c r="T383" s="250">
        <v>0.78659851111438528</v>
      </c>
      <c r="U383" s="250">
        <v>0.78569366896693671</v>
      </c>
      <c r="V383" s="250">
        <v>0.78476057685223632</v>
      </c>
      <c r="W383" s="250">
        <v>0.7844100977124413</v>
      </c>
      <c r="X383" s="250">
        <v>0.78405423915695049</v>
      </c>
      <c r="Y383" s="250">
        <v>0.78369287641032503</v>
      </c>
      <c r="Z383" s="250">
        <v>0.78332588080926302</v>
      </c>
      <c r="AA383" s="250">
        <v>0.7829531196500279</v>
      </c>
      <c r="AB383" s="250">
        <v>0.7825744560286314</v>
      </c>
      <c r="AC383" s="250">
        <v>0.78218974867339153</v>
      </c>
      <c r="AD383" s="250">
        <v>0.78179885176938602</v>
      </c>
      <c r="AE383" s="250">
        <v>0.78140161477441972</v>
      </c>
      <c r="AF383" s="250">
        <v>0.78099788222595323</v>
      </c>
      <c r="AG383" s="250">
        <v>0.78058749353841217</v>
      </c>
      <c r="AH383" s="250">
        <v>0.78017028279060718</v>
      </c>
      <c r="AI383" s="250">
        <v>0.77974607850226096</v>
      </c>
      <c r="AJ383" s="250">
        <v>0.79026685192801238</v>
      </c>
      <c r="AK383" s="250">
        <v>0.80118836751353384</v>
      </c>
      <c r="AL383" s="250">
        <v>0.8263324810280317</v>
      </c>
      <c r="AM383" s="250">
        <v>0.82633255280390994</v>
      </c>
      <c r="AN383" s="250">
        <v>0.82633262589286627</v>
      </c>
      <c r="AO383" s="250">
        <v>0.82633270033126471</v>
      </c>
      <c r="AP383" s="250">
        <v>0.82633277615682632</v>
      </c>
    </row>
    <row r="384" spans="7:42" ht="14.25" customHeight="1" x14ac:dyDescent="0.6">
      <c r="G384" s="145"/>
      <c r="H384" s="240"/>
      <c r="I384" s="137">
        <v>0.1152</v>
      </c>
      <c r="J384" s="459"/>
      <c r="K384" s="249">
        <v>4</v>
      </c>
      <c r="L384" s="249"/>
      <c r="M384" s="250">
        <v>0.74296868619301959</v>
      </c>
      <c r="N384" s="250">
        <v>0.73674616811618565</v>
      </c>
      <c r="O384" s="250">
        <v>0.73444424347411896</v>
      </c>
      <c r="P384" s="250">
        <v>0.73025266257100685</v>
      </c>
      <c r="Q384" s="250">
        <v>0.72926215097908809</v>
      </c>
      <c r="R384" s="250">
        <v>0.72824288137340698</v>
      </c>
      <c r="S384" s="250">
        <v>0.7271935838634368</v>
      </c>
      <c r="T384" s="250">
        <v>0.72611291273751777</v>
      </c>
      <c r="U384" s="250">
        <v>0.7249994407234428</v>
      </c>
      <c r="V384" s="250">
        <v>0.72385165272046215</v>
      </c>
      <c r="W384" s="250">
        <v>0.72342064904611458</v>
      </c>
      <c r="X384" s="250">
        <v>0.72298309567769303</v>
      </c>
      <c r="Y384" s="250">
        <v>0.7225388422515161</v>
      </c>
      <c r="Z384" s="250">
        <v>0.72208773376831525</v>
      </c>
      <c r="AA384" s="250">
        <v>0.72162961041331097</v>
      </c>
      <c r="AB384" s="250">
        <v>0.72116430736783987</v>
      </c>
      <c r="AC384" s="250">
        <v>0.72069165461209928</v>
      </c>
      <c r="AD384" s="250">
        <v>0.72021147671845165</v>
      </c>
      <c r="AE384" s="250">
        <v>0.71972359263485763</v>
      </c>
      <c r="AF384" s="250">
        <v>0.7192278154577938</v>
      </c>
      <c r="AG384" s="250">
        <v>0.71872395219398844</v>
      </c>
      <c r="AH384" s="250">
        <v>0.71821180351068326</v>
      </c>
      <c r="AI384" s="250">
        <v>0.71769116347323891</v>
      </c>
      <c r="AJ384" s="250">
        <v>0.73063143611289849</v>
      </c>
      <c r="AK384" s="250">
        <v>0.74412548765575781</v>
      </c>
      <c r="AL384" s="250">
        <v>0.775424940638621</v>
      </c>
      <c r="AM384" s="250">
        <v>0.77542503044396882</v>
      </c>
      <c r="AN384" s="250">
        <v>0.77542512189223134</v>
      </c>
      <c r="AO384" s="250">
        <v>0.77542521502890627</v>
      </c>
      <c r="AP384" s="250">
        <v>0.77542530990119085</v>
      </c>
    </row>
    <row r="385" spans="7:42" ht="14.25" customHeight="1" x14ac:dyDescent="0.6">
      <c r="G385" s="145"/>
      <c r="H385" s="240"/>
      <c r="I385" s="137">
        <v>0.1152</v>
      </c>
      <c r="J385" s="459"/>
      <c r="K385" s="249">
        <v>5</v>
      </c>
      <c r="L385" s="249"/>
      <c r="M385" s="250">
        <v>0.68978403349984274</v>
      </c>
      <c r="N385" s="250">
        <v>0.68257025256980042</v>
      </c>
      <c r="O385" s="250">
        <v>0.67990547598022699</v>
      </c>
      <c r="P385" s="250">
        <v>0.67505854096471596</v>
      </c>
      <c r="Q385" s="250">
        <v>0.67391417693833655</v>
      </c>
      <c r="R385" s="250">
        <v>0.67273699362569073</v>
      </c>
      <c r="S385" s="250">
        <v>0.67152556045172174</v>
      </c>
      <c r="T385" s="250">
        <v>0.67027836258832207</v>
      </c>
      <c r="U385" s="250">
        <v>0.66899379466862408</v>
      </c>
      <c r="V385" s="250">
        <v>0.66767015393129503</v>
      </c>
      <c r="W385" s="250">
        <v>0.66717325158421548</v>
      </c>
      <c r="X385" s="250">
        <v>0.66666887382400375</v>
      </c>
      <c r="Y385" s="250">
        <v>0.66615685082330711</v>
      </c>
      <c r="Z385" s="250">
        <v>0.66563700757593502</v>
      </c>
      <c r="AA385" s="250">
        <v>0.66510916369812356</v>
      </c>
      <c r="AB385" s="250">
        <v>0.66457313322057698</v>
      </c>
      <c r="AC385" s="250">
        <v>0.66402872437082106</v>
      </c>
      <c r="AD385" s="250">
        <v>0.66347573934526527</v>
      </c>
      <c r="AE385" s="250">
        <v>0.66291397407051278</v>
      </c>
      <c r="AF385" s="250">
        <v>0.66234321795322315</v>
      </c>
      <c r="AG385" s="250">
        <v>0.66176325361780464</v>
      </c>
      <c r="AH385" s="250">
        <v>0.66117385663164696</v>
      </c>
      <c r="AI385" s="250">
        <v>0.66057479521659157</v>
      </c>
      <c r="AJ385" s="250">
        <v>0.67549625058172613</v>
      </c>
      <c r="AK385" s="250">
        <v>0.69112678594845633</v>
      </c>
      <c r="AL385" s="250">
        <v>0.72765364108204711</v>
      </c>
      <c r="AM385" s="250">
        <v>0.72765374642297986</v>
      </c>
      <c r="AN385" s="250">
        <v>0.7276538536910413</v>
      </c>
      <c r="AO385" s="250">
        <v>0.72765396293959983</v>
      </c>
      <c r="AP385" s="250">
        <v>0.72765407422401762</v>
      </c>
    </row>
    <row r="386" spans="7:42" ht="14.25" customHeight="1" x14ac:dyDescent="0.6">
      <c r="G386" s="145"/>
      <c r="H386" s="240"/>
      <c r="I386" s="137">
        <v>5.7599999999999998E-2</v>
      </c>
      <c r="J386" s="459"/>
      <c r="K386" s="249">
        <v>6</v>
      </c>
      <c r="L386" s="249"/>
      <c r="M386" s="250">
        <v>0.64040654971520716</v>
      </c>
      <c r="N386" s="250">
        <v>0.63237811047525916</v>
      </c>
      <c r="O386" s="250">
        <v>0.62941667849587979</v>
      </c>
      <c r="P386" s="250">
        <v>0.6240361139184486</v>
      </c>
      <c r="Q386" s="250">
        <v>0.6227668846775225</v>
      </c>
      <c r="R386" s="250">
        <v>0.62146170483536045</v>
      </c>
      <c r="S386" s="250">
        <v>0.62011902792679807</v>
      </c>
      <c r="T386" s="250">
        <v>0.61873721768736756</v>
      </c>
      <c r="U386" s="250">
        <v>0.61731454145472642</v>
      </c>
      <c r="V386" s="250">
        <v>0.61584916298145476</v>
      </c>
      <c r="W386" s="250">
        <v>0.61529920139324168</v>
      </c>
      <c r="X386" s="250">
        <v>0.61474104993998457</v>
      </c>
      <c r="Y386" s="250">
        <v>0.61417452453628907</v>
      </c>
      <c r="Z386" s="250">
        <v>0.6135994355456077</v>
      </c>
      <c r="AA386" s="250">
        <v>0.61301558756971097</v>
      </c>
      <c r="AB386" s="250">
        <v>0.61242277922850841</v>
      </c>
      <c r="AC386" s="250">
        <v>0.61182080292974339</v>
      </c>
      <c r="AD386" s="250">
        <v>0.61120944462793037</v>
      </c>
      <c r="AE386" s="250">
        <v>0.61058848357207074</v>
      </c>
      <c r="AF386" s="250">
        <v>0.6099576920414238</v>
      </c>
      <c r="AG386" s="250">
        <v>0.60931683506858048</v>
      </c>
      <c r="AH386" s="250">
        <v>0.60866567014957595</v>
      </c>
      <c r="AI386" s="250">
        <v>0.60800394693965421</v>
      </c>
      <c r="AJ386" s="250">
        <v>0.62452169725621087</v>
      </c>
      <c r="AK386" s="250">
        <v>0.64190280023900148</v>
      </c>
      <c r="AL386" s="250">
        <v>0.68282536920194237</v>
      </c>
      <c r="AM386" s="250">
        <v>0.68282548782342656</v>
      </c>
      <c r="AN386" s="250">
        <v>0.68282560861499986</v>
      </c>
      <c r="AO386" s="250">
        <v>0.68282573163675953</v>
      </c>
      <c r="AP386" s="250">
        <v>0.68282585695104747</v>
      </c>
    </row>
    <row r="387" spans="7:42" ht="14.25" customHeight="1" x14ac:dyDescent="0.6">
      <c r="G387" s="145"/>
      <c r="H387" s="240"/>
      <c r="J387" s="251"/>
      <c r="K387" s="248" t="s">
        <v>997</v>
      </c>
      <c r="L387" s="248"/>
      <c r="M387" s="129">
        <v>2021</v>
      </c>
      <c r="N387" s="129">
        <v>2022</v>
      </c>
      <c r="O387" s="129">
        <v>2023</v>
      </c>
      <c r="P387" s="129">
        <v>2024</v>
      </c>
      <c r="Q387" s="129">
        <v>2025</v>
      </c>
      <c r="R387" s="129">
        <v>2026</v>
      </c>
      <c r="S387" s="129">
        <v>2027</v>
      </c>
      <c r="T387" s="129">
        <v>2028</v>
      </c>
      <c r="U387" s="129">
        <v>2029</v>
      </c>
      <c r="V387" s="129">
        <v>2030</v>
      </c>
      <c r="W387" s="129">
        <v>2031</v>
      </c>
      <c r="X387" s="129">
        <v>2032</v>
      </c>
      <c r="Y387" s="129">
        <v>2033</v>
      </c>
      <c r="Z387" s="129">
        <v>2034</v>
      </c>
      <c r="AA387" s="129">
        <v>2035</v>
      </c>
      <c r="AB387" s="129">
        <v>2036</v>
      </c>
      <c r="AC387" s="129">
        <v>2037</v>
      </c>
      <c r="AD387" s="129">
        <v>2038</v>
      </c>
      <c r="AE387" s="129">
        <v>2039</v>
      </c>
      <c r="AF387" s="129">
        <v>2040</v>
      </c>
      <c r="AG387" s="129">
        <v>2041</v>
      </c>
      <c r="AH387" s="129">
        <v>2042</v>
      </c>
      <c r="AI387" s="129">
        <v>2043</v>
      </c>
      <c r="AJ387" s="129">
        <v>2044</v>
      </c>
      <c r="AK387" s="129">
        <v>2045</v>
      </c>
      <c r="AL387" s="129">
        <v>2046</v>
      </c>
      <c r="AM387" s="129">
        <v>2047</v>
      </c>
      <c r="AN387" s="129">
        <v>2048</v>
      </c>
      <c r="AO387" s="129">
        <v>2049</v>
      </c>
      <c r="AP387" s="129">
        <v>2050</v>
      </c>
    </row>
    <row r="388" spans="7:42" ht="14.25" customHeight="1" x14ac:dyDescent="0.6">
      <c r="G388" s="145"/>
      <c r="H388" s="240"/>
      <c r="J388" s="251"/>
      <c r="K388" s="249">
        <v>1</v>
      </c>
      <c r="L388" s="249"/>
      <c r="M388" s="250">
        <v>0.92841602387619371</v>
      </c>
      <c r="N388" s="250">
        <v>0.92646596902579126</v>
      </c>
      <c r="O388" s="250">
        <v>0.92574144602739505</v>
      </c>
      <c r="P388" s="250">
        <v>0.92441777423725047</v>
      </c>
      <c r="Q388" s="250">
        <v>0.92410414558544873</v>
      </c>
      <c r="R388" s="250">
        <v>0.92378107748470317</v>
      </c>
      <c r="S388" s="250">
        <v>0.92344813726771102</v>
      </c>
      <c r="T388" s="250">
        <v>0.92310486541453451</v>
      </c>
      <c r="U388" s="250">
        <v>0.92275077343655154</v>
      </c>
      <c r="V388" s="250">
        <v>0.92238534155718321</v>
      </c>
      <c r="W388" s="250">
        <v>0.92224800669421647</v>
      </c>
      <c r="X388" s="250">
        <v>0.92210852205209193</v>
      </c>
      <c r="Y388" s="250">
        <v>0.92196683675507851</v>
      </c>
      <c r="Z388" s="250">
        <v>0.92182289830934494</v>
      </c>
      <c r="AA388" s="250">
        <v>0.92167665253811371</v>
      </c>
      <c r="AB388" s="250">
        <v>0.92152804351367079</v>
      </c>
      <c r="AC388" s="250">
        <v>0.92137701348605727</v>
      </c>
      <c r="AD388" s="250">
        <v>0.92122350280823739</v>
      </c>
      <c r="AE388" s="250">
        <v>0.92106744985756428</v>
      </c>
      <c r="AF388" s="250">
        <v>0.92090879095330447</v>
      </c>
      <c r="AG388" s="250">
        <v>0.92074746026996224</v>
      </c>
      <c r="AH388" s="250">
        <v>0.92058338974627008</v>
      </c>
      <c r="AI388" s="250">
        <v>0.92041650898941696</v>
      </c>
      <c r="AJ388" s="250">
        <v>0.92453762210875801</v>
      </c>
      <c r="AK388" s="250">
        <v>0.9287771987568052</v>
      </c>
      <c r="AL388" s="250">
        <v>0.93839339302495139</v>
      </c>
      <c r="AM388" s="250">
        <v>0.9383934201948092</v>
      </c>
      <c r="AN388" s="250">
        <v>0.93839344786171464</v>
      </c>
      <c r="AO388" s="250">
        <v>0.93839347603943257</v>
      </c>
      <c r="AP388" s="250">
        <v>0.93839350474224215</v>
      </c>
    </row>
    <row r="389" spans="7:42" ht="14.25" customHeight="1" x14ac:dyDescent="0.6">
      <c r="G389" s="145"/>
      <c r="H389" s="240"/>
      <c r="J389" s="251"/>
      <c r="K389" s="249">
        <v>2</v>
      </c>
      <c r="L389" s="249"/>
      <c r="M389" s="250">
        <v>0.86195631339008105</v>
      </c>
      <c r="N389" s="250">
        <v>0.8583391917628983</v>
      </c>
      <c r="O389" s="250">
        <v>0.85699722489289243</v>
      </c>
      <c r="P389" s="250">
        <v>0.85454822132575226</v>
      </c>
      <c r="Q389" s="250">
        <v>0.85396847188821212</v>
      </c>
      <c r="R389" s="250">
        <v>0.85337147911879907</v>
      </c>
      <c r="S389" s="250">
        <v>0.85275646222320511</v>
      </c>
      <c r="T389" s="250">
        <v>0.85212259255198597</v>
      </c>
      <c r="U389" s="250">
        <v>0.8514689898777541</v>
      </c>
      <c r="V389" s="250">
        <v>0.85079471831956155</v>
      </c>
      <c r="W389" s="250">
        <v>0.85054138585145556</v>
      </c>
      <c r="X389" s="250">
        <v>0.8502841264410933</v>
      </c>
      <c r="Y389" s="250">
        <v>0.85002284807616557</v>
      </c>
      <c r="Z389" s="250">
        <v>0.84975745584744078</v>
      </c>
      <c r="AA389" s="250">
        <v>0.84948785183386288</v>
      </c>
      <c r="AB389" s="250">
        <v>0.84921393498213393</v>
      </c>
      <c r="AC389" s="250">
        <v>0.84893560098048615</v>
      </c>
      <c r="AD389" s="250">
        <v>0.8486527421262785</v>
      </c>
      <c r="AE389" s="250">
        <v>0.8483652471871167</v>
      </c>
      <c r="AF389" s="250">
        <v>0.84807300125507701</v>
      </c>
      <c r="AG389" s="250">
        <v>0.84777588559358563</v>
      </c>
      <c r="AH389" s="250">
        <v>0.84747377747673303</v>
      </c>
      <c r="AI389" s="250">
        <v>0.84716655002026542</v>
      </c>
      <c r="AJ389" s="250">
        <v>0.85476981469451674</v>
      </c>
      <c r="AK389" s="250">
        <v>0.86262708493053808</v>
      </c>
      <c r="AL389" s="250">
        <v>0.88058216007288093</v>
      </c>
      <c r="AM389" s="250">
        <v>0.88058221106491175</v>
      </c>
      <c r="AN389" s="250">
        <v>0.88058226298979658</v>
      </c>
      <c r="AO389" s="250">
        <v>0.88058231587336921</v>
      </c>
      <c r="AP389" s="250">
        <v>0.88058236974242843</v>
      </c>
    </row>
    <row r="390" spans="7:42" ht="14.25" customHeight="1" x14ac:dyDescent="0.6">
      <c r="G390" s="145"/>
      <c r="H390" s="240"/>
      <c r="J390" s="251"/>
      <c r="K390" s="249">
        <v>3</v>
      </c>
      <c r="L390" s="249"/>
      <c r="M390" s="250">
        <v>0.80025405323260146</v>
      </c>
      <c r="N390" s="250">
        <v>0.79522205104942811</v>
      </c>
      <c r="O390" s="250">
        <v>0.793357850213811</v>
      </c>
      <c r="P390" s="250">
        <v>0.78995956473635309</v>
      </c>
      <c r="Q390" s="250">
        <v>0.78915580507116756</v>
      </c>
      <c r="R390" s="250">
        <v>0.78832842447507911</v>
      </c>
      <c r="S390" s="250">
        <v>0.787476366583022</v>
      </c>
      <c r="T390" s="250">
        <v>0.78659851111438528</v>
      </c>
      <c r="U390" s="250">
        <v>0.78569366896693671</v>
      </c>
      <c r="V390" s="250">
        <v>0.78476057685223632</v>
      </c>
      <c r="W390" s="250">
        <v>0.7844100977124413</v>
      </c>
      <c r="X390" s="250">
        <v>0.78405423915695049</v>
      </c>
      <c r="Y390" s="250">
        <v>0.78369287641032503</v>
      </c>
      <c r="Z390" s="250">
        <v>0.78332588080926302</v>
      </c>
      <c r="AA390" s="250">
        <v>0.7829531196500279</v>
      </c>
      <c r="AB390" s="250">
        <v>0.7825744560286314</v>
      </c>
      <c r="AC390" s="250">
        <v>0.78218974867339153</v>
      </c>
      <c r="AD390" s="250">
        <v>0.78179885176938602</v>
      </c>
      <c r="AE390" s="250">
        <v>0.78140161477441972</v>
      </c>
      <c r="AF390" s="250">
        <v>0.78099788222595323</v>
      </c>
      <c r="AG390" s="250">
        <v>0.78058749353841217</v>
      </c>
      <c r="AH390" s="250">
        <v>0.78017028279060718</v>
      </c>
      <c r="AI390" s="250">
        <v>0.77974607850226096</v>
      </c>
      <c r="AJ390" s="250">
        <v>0.79026685192801238</v>
      </c>
      <c r="AK390" s="250">
        <v>0.80118836751353384</v>
      </c>
      <c r="AL390" s="250">
        <v>0.8263324810280317</v>
      </c>
      <c r="AM390" s="250">
        <v>0.82633255280390994</v>
      </c>
      <c r="AN390" s="250">
        <v>0.82633262589286627</v>
      </c>
      <c r="AO390" s="250">
        <v>0.82633270033126471</v>
      </c>
      <c r="AP390" s="250">
        <v>0.82633277615682632</v>
      </c>
    </row>
    <row r="391" spans="7:42" ht="14.25" customHeight="1" x14ac:dyDescent="0.6">
      <c r="G391" s="145"/>
      <c r="H391" s="240"/>
      <c r="J391" s="251"/>
      <c r="K391" s="249">
        <v>4</v>
      </c>
      <c r="L391" s="249"/>
      <c r="M391" s="250">
        <v>0.74296868619301959</v>
      </c>
      <c r="N391" s="250">
        <v>0.73674616811618565</v>
      </c>
      <c r="O391" s="250">
        <v>0.73444424347411896</v>
      </c>
      <c r="P391" s="250">
        <v>0.73025266257100685</v>
      </c>
      <c r="Q391" s="250">
        <v>0.72926215097908809</v>
      </c>
      <c r="R391" s="250">
        <v>0.72824288137340698</v>
      </c>
      <c r="S391" s="250">
        <v>0.7271935838634368</v>
      </c>
      <c r="T391" s="250">
        <v>0.72611291273751777</v>
      </c>
      <c r="U391" s="250">
        <v>0.7249994407234428</v>
      </c>
      <c r="V391" s="250">
        <v>0.72385165272046215</v>
      </c>
      <c r="W391" s="250">
        <v>0.72342064904611458</v>
      </c>
      <c r="X391" s="250">
        <v>0.72298309567769303</v>
      </c>
      <c r="Y391" s="250">
        <v>0.7225388422515161</v>
      </c>
      <c r="Z391" s="250">
        <v>0.72208773376831525</v>
      </c>
      <c r="AA391" s="250">
        <v>0.72162961041331097</v>
      </c>
      <c r="AB391" s="250">
        <v>0.72116430736783987</v>
      </c>
      <c r="AC391" s="250">
        <v>0.72069165461209928</v>
      </c>
      <c r="AD391" s="250">
        <v>0.72021147671845165</v>
      </c>
      <c r="AE391" s="250">
        <v>0.71972359263485763</v>
      </c>
      <c r="AF391" s="250">
        <v>0.7192278154577938</v>
      </c>
      <c r="AG391" s="250">
        <v>0.71872395219398844</v>
      </c>
      <c r="AH391" s="250">
        <v>0.71821180351068326</v>
      </c>
      <c r="AI391" s="250">
        <v>0.71769116347323891</v>
      </c>
      <c r="AJ391" s="250">
        <v>0.73063143611289849</v>
      </c>
      <c r="AK391" s="250">
        <v>0.74412548765575781</v>
      </c>
      <c r="AL391" s="250">
        <v>0.775424940638621</v>
      </c>
      <c r="AM391" s="250">
        <v>0.77542503044396882</v>
      </c>
      <c r="AN391" s="250">
        <v>0.77542512189223134</v>
      </c>
      <c r="AO391" s="250">
        <v>0.77542521502890627</v>
      </c>
      <c r="AP391" s="250">
        <v>0.77542530990119085</v>
      </c>
    </row>
    <row r="392" spans="7:42" ht="14.25" customHeight="1" x14ac:dyDescent="0.6">
      <c r="G392" s="145"/>
      <c r="H392" s="240"/>
      <c r="J392" s="251"/>
      <c r="K392" s="249">
        <v>5</v>
      </c>
      <c r="L392" s="249"/>
      <c r="M392" s="250">
        <v>0.68978403349984274</v>
      </c>
      <c r="N392" s="250">
        <v>0.68257025256980042</v>
      </c>
      <c r="O392" s="250">
        <v>0.67990547598022699</v>
      </c>
      <c r="P392" s="250">
        <v>0.67505854096471596</v>
      </c>
      <c r="Q392" s="250">
        <v>0.67391417693833655</v>
      </c>
      <c r="R392" s="250">
        <v>0.67273699362569073</v>
      </c>
      <c r="S392" s="250">
        <v>0.67152556045172174</v>
      </c>
      <c r="T392" s="250">
        <v>0.67027836258832207</v>
      </c>
      <c r="U392" s="250">
        <v>0.66899379466862408</v>
      </c>
      <c r="V392" s="250">
        <v>0.66767015393129503</v>
      </c>
      <c r="W392" s="250">
        <v>0.66717325158421548</v>
      </c>
      <c r="X392" s="250">
        <v>0.66666887382400375</v>
      </c>
      <c r="Y392" s="250">
        <v>0.66615685082330711</v>
      </c>
      <c r="Z392" s="250">
        <v>0.66563700757593502</v>
      </c>
      <c r="AA392" s="250">
        <v>0.66510916369812356</v>
      </c>
      <c r="AB392" s="250">
        <v>0.66457313322057698</v>
      </c>
      <c r="AC392" s="250">
        <v>0.66402872437082106</v>
      </c>
      <c r="AD392" s="250">
        <v>0.66347573934526527</v>
      </c>
      <c r="AE392" s="250">
        <v>0.66291397407051278</v>
      </c>
      <c r="AF392" s="250">
        <v>0.66234321795322315</v>
      </c>
      <c r="AG392" s="250">
        <v>0.66176325361780464</v>
      </c>
      <c r="AH392" s="250">
        <v>0.66117385663164696</v>
      </c>
      <c r="AI392" s="250">
        <v>0.66057479521659157</v>
      </c>
      <c r="AJ392" s="250">
        <v>0.67549625058172613</v>
      </c>
      <c r="AK392" s="250">
        <v>0.69112678594845633</v>
      </c>
      <c r="AL392" s="250">
        <v>0.72765364108204711</v>
      </c>
      <c r="AM392" s="250">
        <v>0.72765374642297986</v>
      </c>
      <c r="AN392" s="250">
        <v>0.7276538536910413</v>
      </c>
      <c r="AO392" s="250">
        <v>0.72765396293959983</v>
      </c>
      <c r="AP392" s="250">
        <v>0.72765407422401762</v>
      </c>
    </row>
    <row r="393" spans="7:42" ht="14.25" customHeight="1" x14ac:dyDescent="0.6">
      <c r="G393" s="145"/>
      <c r="H393" s="240"/>
      <c r="J393" s="251"/>
      <c r="K393" s="249">
        <v>6</v>
      </c>
      <c r="L393" s="249"/>
      <c r="M393" s="250">
        <v>0.64040654971520716</v>
      </c>
      <c r="N393" s="250">
        <v>0.63237811047525916</v>
      </c>
      <c r="O393" s="250">
        <v>0.62941667849587979</v>
      </c>
      <c r="P393" s="250">
        <v>0.6240361139184486</v>
      </c>
      <c r="Q393" s="250">
        <v>0.6227668846775225</v>
      </c>
      <c r="R393" s="250">
        <v>0.62146170483536045</v>
      </c>
      <c r="S393" s="250">
        <v>0.62011902792679807</v>
      </c>
      <c r="T393" s="250">
        <v>0.61873721768736756</v>
      </c>
      <c r="U393" s="250">
        <v>0.61731454145472642</v>
      </c>
      <c r="V393" s="250">
        <v>0.61584916298145476</v>
      </c>
      <c r="W393" s="250">
        <v>0.61529920139324168</v>
      </c>
      <c r="X393" s="250">
        <v>0.61474104993998457</v>
      </c>
      <c r="Y393" s="250">
        <v>0.61417452453628907</v>
      </c>
      <c r="Z393" s="250">
        <v>0.6135994355456077</v>
      </c>
      <c r="AA393" s="250">
        <v>0.61301558756971097</v>
      </c>
      <c r="AB393" s="250">
        <v>0.61242277922850841</v>
      </c>
      <c r="AC393" s="250">
        <v>0.61182080292974339</v>
      </c>
      <c r="AD393" s="250">
        <v>0.61120944462793037</v>
      </c>
      <c r="AE393" s="250">
        <v>0.61058848357207074</v>
      </c>
      <c r="AF393" s="250">
        <v>0.6099576920414238</v>
      </c>
      <c r="AG393" s="250">
        <v>0.60931683506858048</v>
      </c>
      <c r="AH393" s="250">
        <v>0.60866567014957595</v>
      </c>
      <c r="AI393" s="250">
        <v>0.60800394693965421</v>
      </c>
      <c r="AJ393" s="250">
        <v>0.62452169725621087</v>
      </c>
      <c r="AK393" s="250">
        <v>0.64190280023900148</v>
      </c>
      <c r="AL393" s="250">
        <v>0.68282536920194237</v>
      </c>
      <c r="AM393" s="250">
        <v>0.68282548782342656</v>
      </c>
      <c r="AN393" s="250">
        <v>0.68282560861499986</v>
      </c>
      <c r="AO393" s="250">
        <v>0.68282573163675953</v>
      </c>
      <c r="AP393" s="250">
        <v>0.68282585695104747</v>
      </c>
    </row>
    <row r="394" spans="7:42" ht="14.25" customHeight="1" x14ac:dyDescent="0.6">
      <c r="G394" s="145"/>
      <c r="H394" s="240"/>
      <c r="J394" s="251"/>
      <c r="K394" s="249" t="s">
        <v>998</v>
      </c>
      <c r="L394" s="249"/>
      <c r="M394" s="129">
        <v>2021</v>
      </c>
      <c r="N394" s="129">
        <v>2022</v>
      </c>
      <c r="O394" s="129">
        <v>2023</v>
      </c>
      <c r="P394" s="129">
        <v>2024</v>
      </c>
      <c r="Q394" s="129">
        <v>2025</v>
      </c>
      <c r="R394" s="129">
        <v>2026</v>
      </c>
      <c r="S394" s="129">
        <v>2027</v>
      </c>
      <c r="T394" s="129">
        <v>2028</v>
      </c>
      <c r="U394" s="129">
        <v>2029</v>
      </c>
      <c r="V394" s="129">
        <v>2030</v>
      </c>
      <c r="W394" s="129">
        <v>2031</v>
      </c>
      <c r="X394" s="129">
        <v>2032</v>
      </c>
      <c r="Y394" s="129">
        <v>2033</v>
      </c>
      <c r="Z394" s="129">
        <v>2034</v>
      </c>
      <c r="AA394" s="129">
        <v>2035</v>
      </c>
      <c r="AB394" s="129">
        <v>2036</v>
      </c>
      <c r="AC394" s="129">
        <v>2037</v>
      </c>
      <c r="AD394" s="129">
        <v>2038</v>
      </c>
      <c r="AE394" s="129">
        <v>2039</v>
      </c>
      <c r="AF394" s="129">
        <v>2040</v>
      </c>
      <c r="AG394" s="129">
        <v>2041</v>
      </c>
      <c r="AH394" s="129">
        <v>2042</v>
      </c>
      <c r="AI394" s="129">
        <v>2043</v>
      </c>
      <c r="AJ394" s="129">
        <v>2044</v>
      </c>
      <c r="AK394" s="129">
        <v>2045</v>
      </c>
      <c r="AL394" s="129">
        <v>2046</v>
      </c>
      <c r="AM394" s="129">
        <v>2047</v>
      </c>
      <c r="AN394" s="129">
        <v>2048</v>
      </c>
      <c r="AO394" s="129">
        <v>2049</v>
      </c>
      <c r="AP394" s="129">
        <v>2050</v>
      </c>
    </row>
    <row r="395" spans="7:42" ht="14.25" customHeight="1" x14ac:dyDescent="0.6">
      <c r="G395" s="145"/>
      <c r="H395" s="240"/>
      <c r="J395" s="251"/>
      <c r="K395" s="249">
        <v>1</v>
      </c>
      <c r="L395" s="249"/>
      <c r="M395" s="250">
        <v>0.92841602387619371</v>
      </c>
      <c r="N395" s="250">
        <v>0.92646596902579126</v>
      </c>
      <c r="O395" s="250">
        <v>0.92574144602739505</v>
      </c>
      <c r="P395" s="250">
        <v>0.92441777423725047</v>
      </c>
      <c r="Q395" s="250">
        <v>0.92410414558544873</v>
      </c>
      <c r="R395" s="250">
        <v>0.92378107748470317</v>
      </c>
      <c r="S395" s="250">
        <v>0.92344813726771102</v>
      </c>
      <c r="T395" s="250">
        <v>0.92310486541453451</v>
      </c>
      <c r="U395" s="250">
        <v>0.92275077343655154</v>
      </c>
      <c r="V395" s="250">
        <v>0.92238534155718321</v>
      </c>
      <c r="W395" s="250">
        <v>0.92224800669421647</v>
      </c>
      <c r="X395" s="250">
        <v>0.92210852205209193</v>
      </c>
      <c r="Y395" s="250">
        <v>0.92196683675507851</v>
      </c>
      <c r="Z395" s="250">
        <v>0.92182289830934494</v>
      </c>
      <c r="AA395" s="250">
        <v>0.92167665253811371</v>
      </c>
      <c r="AB395" s="250">
        <v>0.92152804351367079</v>
      </c>
      <c r="AC395" s="250">
        <v>0.92137701348605727</v>
      </c>
      <c r="AD395" s="250">
        <v>0.92122350280823739</v>
      </c>
      <c r="AE395" s="250">
        <v>0.92106744985756428</v>
      </c>
      <c r="AF395" s="250">
        <v>0.92090879095330447</v>
      </c>
      <c r="AG395" s="250">
        <v>0.92074746026996224</v>
      </c>
      <c r="AH395" s="250">
        <v>0.92058338974627008</v>
      </c>
      <c r="AI395" s="250">
        <v>0.92041650898941696</v>
      </c>
      <c r="AJ395" s="250">
        <v>0.92453762210875801</v>
      </c>
      <c r="AK395" s="250">
        <v>0.9287771987568052</v>
      </c>
      <c r="AL395" s="250">
        <v>0.93839339302495139</v>
      </c>
      <c r="AM395" s="250">
        <v>0.9383934201948092</v>
      </c>
      <c r="AN395" s="250">
        <v>0.93839344786171464</v>
      </c>
      <c r="AO395" s="250">
        <v>0.93839347603943257</v>
      </c>
      <c r="AP395" s="250">
        <v>0.93839350474224215</v>
      </c>
    </row>
    <row r="396" spans="7:42" ht="14.25" customHeight="1" x14ac:dyDescent="0.6">
      <c r="G396" s="145"/>
      <c r="H396" s="240"/>
      <c r="J396" s="251"/>
      <c r="K396" s="249">
        <v>2</v>
      </c>
      <c r="L396" s="249"/>
      <c r="M396" s="250">
        <v>0.86195631339008105</v>
      </c>
      <c r="N396" s="250">
        <v>0.8583391917628983</v>
      </c>
      <c r="O396" s="250">
        <v>0.85699722489289243</v>
      </c>
      <c r="P396" s="250">
        <v>0.85454822132575226</v>
      </c>
      <c r="Q396" s="250">
        <v>0.85396847188821212</v>
      </c>
      <c r="R396" s="250">
        <v>0.85337147911879907</v>
      </c>
      <c r="S396" s="250">
        <v>0.85275646222320511</v>
      </c>
      <c r="T396" s="250">
        <v>0.85212259255198597</v>
      </c>
      <c r="U396" s="250">
        <v>0.8514689898777541</v>
      </c>
      <c r="V396" s="250">
        <v>0.85079471831956155</v>
      </c>
      <c r="W396" s="250">
        <v>0.85054138585145556</v>
      </c>
      <c r="X396" s="250">
        <v>0.8502841264410933</v>
      </c>
      <c r="Y396" s="250">
        <v>0.85002284807616557</v>
      </c>
      <c r="Z396" s="250">
        <v>0.84975745584744078</v>
      </c>
      <c r="AA396" s="250">
        <v>0.84948785183386288</v>
      </c>
      <c r="AB396" s="250">
        <v>0.84921393498213393</v>
      </c>
      <c r="AC396" s="250">
        <v>0.84893560098048615</v>
      </c>
      <c r="AD396" s="250">
        <v>0.8486527421262785</v>
      </c>
      <c r="AE396" s="250">
        <v>0.8483652471871167</v>
      </c>
      <c r="AF396" s="250">
        <v>0.84807300125507701</v>
      </c>
      <c r="AG396" s="250">
        <v>0.84777588559358563</v>
      </c>
      <c r="AH396" s="250">
        <v>0.84747377747673303</v>
      </c>
      <c r="AI396" s="250">
        <v>0.84716655002026542</v>
      </c>
      <c r="AJ396" s="250">
        <v>0.85476981469451674</v>
      </c>
      <c r="AK396" s="250">
        <v>0.86262708493053808</v>
      </c>
      <c r="AL396" s="250">
        <v>0.88058216007288093</v>
      </c>
      <c r="AM396" s="250">
        <v>0.88058221106491175</v>
      </c>
      <c r="AN396" s="250">
        <v>0.88058226298979658</v>
      </c>
      <c r="AO396" s="250">
        <v>0.88058231587336921</v>
      </c>
      <c r="AP396" s="250">
        <v>0.88058236974242843</v>
      </c>
    </row>
    <row r="397" spans="7:42" ht="14.25" customHeight="1" x14ac:dyDescent="0.6">
      <c r="G397" s="145"/>
      <c r="H397" s="240"/>
      <c r="J397" s="251"/>
      <c r="K397" s="249">
        <v>3</v>
      </c>
      <c r="L397" s="249"/>
      <c r="M397" s="250">
        <v>0.80025405323260146</v>
      </c>
      <c r="N397" s="250">
        <v>0.79522205104942811</v>
      </c>
      <c r="O397" s="250">
        <v>0.793357850213811</v>
      </c>
      <c r="P397" s="250">
        <v>0.78995956473635309</v>
      </c>
      <c r="Q397" s="250">
        <v>0.78915580507116756</v>
      </c>
      <c r="R397" s="250">
        <v>0.78832842447507911</v>
      </c>
      <c r="S397" s="250">
        <v>0.787476366583022</v>
      </c>
      <c r="T397" s="250">
        <v>0.78659851111438528</v>
      </c>
      <c r="U397" s="250">
        <v>0.78569366896693671</v>
      </c>
      <c r="V397" s="250">
        <v>0.78476057685223632</v>
      </c>
      <c r="W397" s="250">
        <v>0.7844100977124413</v>
      </c>
      <c r="X397" s="250">
        <v>0.78405423915695049</v>
      </c>
      <c r="Y397" s="250">
        <v>0.78369287641032503</v>
      </c>
      <c r="Z397" s="250">
        <v>0.78332588080926302</v>
      </c>
      <c r="AA397" s="250">
        <v>0.7829531196500279</v>
      </c>
      <c r="AB397" s="250">
        <v>0.7825744560286314</v>
      </c>
      <c r="AC397" s="250">
        <v>0.78218974867339153</v>
      </c>
      <c r="AD397" s="250">
        <v>0.78179885176938602</v>
      </c>
      <c r="AE397" s="250">
        <v>0.78140161477441972</v>
      </c>
      <c r="AF397" s="250">
        <v>0.78099788222595323</v>
      </c>
      <c r="AG397" s="250">
        <v>0.78058749353841217</v>
      </c>
      <c r="AH397" s="250">
        <v>0.78017028279060718</v>
      </c>
      <c r="AI397" s="250">
        <v>0.77974607850226096</v>
      </c>
      <c r="AJ397" s="250">
        <v>0.79026685192801238</v>
      </c>
      <c r="AK397" s="250">
        <v>0.80118836751353384</v>
      </c>
      <c r="AL397" s="250">
        <v>0.8263324810280317</v>
      </c>
      <c r="AM397" s="250">
        <v>0.82633255280390994</v>
      </c>
      <c r="AN397" s="250">
        <v>0.82633262589286627</v>
      </c>
      <c r="AO397" s="250">
        <v>0.82633270033126471</v>
      </c>
      <c r="AP397" s="250">
        <v>0.82633277615682632</v>
      </c>
    </row>
    <row r="398" spans="7:42" ht="14.25" customHeight="1" x14ac:dyDescent="0.6">
      <c r="G398" s="145"/>
      <c r="H398" s="240"/>
      <c r="J398" s="251"/>
      <c r="K398" s="249">
        <v>4</v>
      </c>
      <c r="L398" s="249"/>
      <c r="M398" s="250">
        <v>0.74296868619301959</v>
      </c>
      <c r="N398" s="250">
        <v>0.73674616811618565</v>
      </c>
      <c r="O398" s="250">
        <v>0.73444424347411896</v>
      </c>
      <c r="P398" s="250">
        <v>0.73025266257100685</v>
      </c>
      <c r="Q398" s="250">
        <v>0.72926215097908809</v>
      </c>
      <c r="R398" s="250">
        <v>0.72824288137340698</v>
      </c>
      <c r="S398" s="250">
        <v>0.7271935838634368</v>
      </c>
      <c r="T398" s="250">
        <v>0.72611291273751777</v>
      </c>
      <c r="U398" s="250">
        <v>0.7249994407234428</v>
      </c>
      <c r="V398" s="250">
        <v>0.72385165272046215</v>
      </c>
      <c r="W398" s="250">
        <v>0.72342064904611458</v>
      </c>
      <c r="X398" s="250">
        <v>0.72298309567769303</v>
      </c>
      <c r="Y398" s="250">
        <v>0.7225388422515161</v>
      </c>
      <c r="Z398" s="250">
        <v>0.72208773376831525</v>
      </c>
      <c r="AA398" s="250">
        <v>0.72162961041331097</v>
      </c>
      <c r="AB398" s="250">
        <v>0.72116430736783987</v>
      </c>
      <c r="AC398" s="250">
        <v>0.72069165461209928</v>
      </c>
      <c r="AD398" s="250">
        <v>0.72021147671845165</v>
      </c>
      <c r="AE398" s="250">
        <v>0.71972359263485763</v>
      </c>
      <c r="AF398" s="250">
        <v>0.7192278154577938</v>
      </c>
      <c r="AG398" s="250">
        <v>0.71872395219398844</v>
      </c>
      <c r="AH398" s="250">
        <v>0.71821180351068326</v>
      </c>
      <c r="AI398" s="250">
        <v>0.71769116347323891</v>
      </c>
      <c r="AJ398" s="250">
        <v>0.73063143611289849</v>
      </c>
      <c r="AK398" s="250">
        <v>0.74412548765575781</v>
      </c>
      <c r="AL398" s="250">
        <v>0.775424940638621</v>
      </c>
      <c r="AM398" s="250">
        <v>0.77542503044396882</v>
      </c>
      <c r="AN398" s="250">
        <v>0.77542512189223134</v>
      </c>
      <c r="AO398" s="250">
        <v>0.77542521502890627</v>
      </c>
      <c r="AP398" s="250">
        <v>0.77542530990119085</v>
      </c>
    </row>
    <row r="399" spans="7:42" ht="14.25" customHeight="1" x14ac:dyDescent="0.6">
      <c r="G399" s="145"/>
      <c r="H399" s="240"/>
      <c r="J399" s="251"/>
      <c r="K399" s="249">
        <v>5</v>
      </c>
      <c r="L399" s="249"/>
      <c r="M399" s="250">
        <v>0.68978403349984274</v>
      </c>
      <c r="N399" s="250">
        <v>0.68257025256980042</v>
      </c>
      <c r="O399" s="250">
        <v>0.67990547598022699</v>
      </c>
      <c r="P399" s="250">
        <v>0.67505854096471596</v>
      </c>
      <c r="Q399" s="250">
        <v>0.67391417693833655</v>
      </c>
      <c r="R399" s="250">
        <v>0.67273699362569073</v>
      </c>
      <c r="S399" s="250">
        <v>0.67152556045172174</v>
      </c>
      <c r="T399" s="250">
        <v>0.67027836258832207</v>
      </c>
      <c r="U399" s="250">
        <v>0.66899379466862408</v>
      </c>
      <c r="V399" s="250">
        <v>0.66767015393129503</v>
      </c>
      <c r="W399" s="250">
        <v>0.66717325158421548</v>
      </c>
      <c r="X399" s="250">
        <v>0.66666887382400375</v>
      </c>
      <c r="Y399" s="250">
        <v>0.66615685082330711</v>
      </c>
      <c r="Z399" s="250">
        <v>0.66563700757593502</v>
      </c>
      <c r="AA399" s="250">
        <v>0.66510916369812356</v>
      </c>
      <c r="AB399" s="250">
        <v>0.66457313322057698</v>
      </c>
      <c r="AC399" s="250">
        <v>0.66402872437082106</v>
      </c>
      <c r="AD399" s="250">
        <v>0.66347573934526527</v>
      </c>
      <c r="AE399" s="250">
        <v>0.66291397407051278</v>
      </c>
      <c r="AF399" s="250">
        <v>0.66234321795322315</v>
      </c>
      <c r="AG399" s="250">
        <v>0.66176325361780464</v>
      </c>
      <c r="AH399" s="250">
        <v>0.66117385663164696</v>
      </c>
      <c r="AI399" s="250">
        <v>0.66057479521659157</v>
      </c>
      <c r="AJ399" s="250">
        <v>0.67549625058172613</v>
      </c>
      <c r="AK399" s="250">
        <v>0.69112678594845633</v>
      </c>
      <c r="AL399" s="250">
        <v>0.72765364108204711</v>
      </c>
      <c r="AM399" s="250">
        <v>0.72765374642297986</v>
      </c>
      <c r="AN399" s="250">
        <v>0.7276538536910413</v>
      </c>
      <c r="AO399" s="250">
        <v>0.72765396293959983</v>
      </c>
      <c r="AP399" s="250">
        <v>0.72765407422401762</v>
      </c>
    </row>
    <row r="400" spans="7:42" ht="14.25" customHeight="1" x14ac:dyDescent="0.6">
      <c r="G400" s="252"/>
      <c r="H400" s="240"/>
      <c r="I400" s="253"/>
      <c r="J400" s="254"/>
      <c r="K400" s="249">
        <v>6</v>
      </c>
      <c r="L400" s="249"/>
      <c r="M400" s="250">
        <v>0.64040654971520716</v>
      </c>
      <c r="N400" s="250">
        <v>0.63237811047525916</v>
      </c>
      <c r="O400" s="250">
        <v>0.62941667849587979</v>
      </c>
      <c r="P400" s="250">
        <v>0.6240361139184486</v>
      </c>
      <c r="Q400" s="250">
        <v>0.6227668846775225</v>
      </c>
      <c r="R400" s="250">
        <v>0.62146170483536045</v>
      </c>
      <c r="S400" s="250">
        <v>0.62011902792679807</v>
      </c>
      <c r="T400" s="250">
        <v>0.61873721768736756</v>
      </c>
      <c r="U400" s="250">
        <v>0.61731454145472642</v>
      </c>
      <c r="V400" s="250">
        <v>0.61584916298145476</v>
      </c>
      <c r="W400" s="250">
        <v>0.61529920139324168</v>
      </c>
      <c r="X400" s="250">
        <v>0.61474104993998457</v>
      </c>
      <c r="Y400" s="250">
        <v>0.61417452453628907</v>
      </c>
      <c r="Z400" s="250">
        <v>0.6135994355456077</v>
      </c>
      <c r="AA400" s="250">
        <v>0.61301558756971097</v>
      </c>
      <c r="AB400" s="250">
        <v>0.61242277922850841</v>
      </c>
      <c r="AC400" s="250">
        <v>0.61182080292974339</v>
      </c>
      <c r="AD400" s="250">
        <v>0.61120944462793037</v>
      </c>
      <c r="AE400" s="250">
        <v>0.61058848357207074</v>
      </c>
      <c r="AF400" s="250">
        <v>0.6099576920414238</v>
      </c>
      <c r="AG400" s="250">
        <v>0.60931683506858048</v>
      </c>
      <c r="AH400" s="250">
        <v>0.60866567014957595</v>
      </c>
      <c r="AI400" s="250">
        <v>0.60800394693965421</v>
      </c>
      <c r="AJ400" s="250">
        <v>0.62452169725621087</v>
      </c>
      <c r="AK400" s="250">
        <v>0.64190280023900148</v>
      </c>
      <c r="AL400" s="250">
        <v>0.68282536920194237</v>
      </c>
      <c r="AM400" s="250">
        <v>0.68282548782342656</v>
      </c>
      <c r="AN400" s="250">
        <v>0.68282560861499986</v>
      </c>
      <c r="AO400" s="250">
        <v>0.68282573163675953</v>
      </c>
      <c r="AP400" s="250">
        <v>0.68282585695104747</v>
      </c>
    </row>
    <row r="401" spans="6:42" ht="14.25" customHeight="1" x14ac:dyDescent="0.6">
      <c r="G401" s="252"/>
      <c r="H401" s="253"/>
      <c r="I401" s="253"/>
      <c r="J401" s="253"/>
      <c r="K401" s="253"/>
      <c r="L401" s="253"/>
      <c r="M401" s="253"/>
      <c r="N401" s="253"/>
      <c r="O401" s="253"/>
      <c r="P401" s="253"/>
      <c r="Q401" s="253"/>
      <c r="R401" s="253"/>
      <c r="S401" s="253"/>
      <c r="T401" s="253"/>
      <c r="U401" s="253"/>
      <c r="V401" s="253"/>
      <c r="W401" s="253"/>
      <c r="X401" s="253"/>
      <c r="Y401" s="253"/>
      <c r="Z401" s="253"/>
      <c r="AA401" s="253"/>
      <c r="AB401" s="253"/>
      <c r="AC401" s="253"/>
      <c r="AD401" s="253"/>
      <c r="AE401" s="253"/>
      <c r="AF401" s="253"/>
      <c r="AG401" s="253"/>
      <c r="AH401" s="253"/>
      <c r="AI401" s="253"/>
      <c r="AJ401" s="253"/>
      <c r="AK401" s="253"/>
      <c r="AL401" s="253"/>
      <c r="AM401" s="253"/>
      <c r="AN401" s="253"/>
      <c r="AO401" s="253"/>
      <c r="AP401" s="253"/>
    </row>
    <row r="402" spans="6:42" ht="15.75" customHeight="1" thickBot="1" x14ac:dyDescent="0.75">
      <c r="G402" s="145"/>
      <c r="M402" s="129">
        <v>2021</v>
      </c>
      <c r="N402" s="129">
        <v>2022</v>
      </c>
      <c r="O402" s="129">
        <v>2023</v>
      </c>
      <c r="P402" s="129">
        <v>2024</v>
      </c>
      <c r="Q402" s="129">
        <v>2025</v>
      </c>
      <c r="R402" s="129">
        <v>2026</v>
      </c>
      <c r="S402" s="129">
        <v>2027</v>
      </c>
      <c r="T402" s="129">
        <v>2028</v>
      </c>
      <c r="U402" s="129">
        <v>2029</v>
      </c>
      <c r="V402" s="129">
        <v>2030</v>
      </c>
      <c r="W402" s="129">
        <v>2031</v>
      </c>
      <c r="X402" s="129">
        <v>2032</v>
      </c>
      <c r="Y402" s="129">
        <v>2033</v>
      </c>
      <c r="Z402" s="129">
        <v>2034</v>
      </c>
      <c r="AA402" s="129">
        <v>2035</v>
      </c>
      <c r="AB402" s="129">
        <v>2036</v>
      </c>
      <c r="AC402" s="129">
        <v>2037</v>
      </c>
      <c r="AD402" s="129">
        <v>2038</v>
      </c>
      <c r="AE402" s="129">
        <v>2039</v>
      </c>
      <c r="AF402" s="129">
        <v>2040</v>
      </c>
      <c r="AG402" s="129">
        <v>2041</v>
      </c>
      <c r="AH402" s="129">
        <v>2042</v>
      </c>
      <c r="AI402" s="129">
        <v>2043</v>
      </c>
      <c r="AJ402" s="129">
        <v>2044</v>
      </c>
      <c r="AK402" s="129">
        <v>2045</v>
      </c>
      <c r="AL402" s="129">
        <v>2046</v>
      </c>
      <c r="AM402" s="129">
        <v>2047</v>
      </c>
      <c r="AN402" s="129">
        <v>2048</v>
      </c>
      <c r="AO402" s="129">
        <v>2049</v>
      </c>
      <c r="AP402" s="129">
        <v>2050</v>
      </c>
    </row>
    <row r="403" spans="6:42" ht="14.25" customHeight="1" thickTop="1" x14ac:dyDescent="0.6">
      <c r="G403" s="255"/>
      <c r="H403" s="240"/>
      <c r="J403" s="351" t="s">
        <v>999</v>
      </c>
      <c r="K403" s="142" t="s">
        <v>1000</v>
      </c>
      <c r="L403" s="142" t="s">
        <v>961</v>
      </c>
      <c r="M403" s="256">
        <v>1.0616231875074542</v>
      </c>
      <c r="N403" s="256">
        <v>1.0616231875074542</v>
      </c>
      <c r="O403" s="256">
        <v>1.0616231875074542</v>
      </c>
      <c r="P403" s="256">
        <v>1.0616231875074542</v>
      </c>
      <c r="Q403" s="256">
        <v>1.0616231875074542</v>
      </c>
      <c r="R403" s="256">
        <v>1.0616231875074542</v>
      </c>
      <c r="S403" s="256">
        <v>1.0616231875074542</v>
      </c>
      <c r="T403" s="256">
        <v>1.0616231875074542</v>
      </c>
      <c r="U403" s="256">
        <v>1.0616231875074542</v>
      </c>
      <c r="V403" s="256">
        <v>1.0616231875074542</v>
      </c>
      <c r="W403" s="256">
        <v>1.0616231875074542</v>
      </c>
      <c r="X403" s="256">
        <v>1.0616231875074542</v>
      </c>
      <c r="Y403" s="256">
        <v>1.0616231875074542</v>
      </c>
      <c r="Z403" s="256">
        <v>1.0616231875074542</v>
      </c>
      <c r="AA403" s="256">
        <v>1.0616231875074542</v>
      </c>
      <c r="AB403" s="256">
        <v>1.0616231875074542</v>
      </c>
      <c r="AC403" s="256">
        <v>1.0616231875074542</v>
      </c>
      <c r="AD403" s="256">
        <v>1.0616231875074542</v>
      </c>
      <c r="AE403" s="256">
        <v>1.0616231875074542</v>
      </c>
      <c r="AF403" s="256">
        <v>1.0616231875074542</v>
      </c>
      <c r="AG403" s="256">
        <v>1.0616231875074542</v>
      </c>
      <c r="AH403" s="256">
        <v>1.0616231875074542</v>
      </c>
      <c r="AI403" s="256">
        <v>1.0616231875074542</v>
      </c>
      <c r="AJ403" s="256">
        <v>1.0616231875074542</v>
      </c>
      <c r="AK403" s="256">
        <v>1.0616231875074542</v>
      </c>
      <c r="AL403" s="256">
        <v>1.0616231875074542</v>
      </c>
      <c r="AM403" s="256">
        <v>1.0616231875074542</v>
      </c>
      <c r="AN403" s="256">
        <v>1.0616231875074542</v>
      </c>
      <c r="AO403" s="256">
        <v>1.0616231875074542</v>
      </c>
      <c r="AP403" s="256">
        <v>1.0616231875074542</v>
      </c>
    </row>
    <row r="404" spans="6:42" ht="14.25" customHeight="1" x14ac:dyDescent="0.6">
      <c r="F404" s="257"/>
      <c r="H404" s="240"/>
      <c r="J404" s="352"/>
      <c r="K404" s="142" t="s">
        <v>1000</v>
      </c>
      <c r="L404" s="142" t="s">
        <v>962</v>
      </c>
      <c r="M404" s="258">
        <v>1.0616231875074542</v>
      </c>
      <c r="N404" s="258">
        <v>1.0616231875074542</v>
      </c>
      <c r="O404" s="258">
        <v>1.0616231875074542</v>
      </c>
      <c r="P404" s="258">
        <v>1.0616231875074542</v>
      </c>
      <c r="Q404" s="258">
        <v>1.0616231875074542</v>
      </c>
      <c r="R404" s="258">
        <v>1.0616231875074542</v>
      </c>
      <c r="S404" s="258">
        <v>1.0616231875074542</v>
      </c>
      <c r="T404" s="258">
        <v>1.0616231875074542</v>
      </c>
      <c r="U404" s="258">
        <v>1.0616231875074542</v>
      </c>
      <c r="V404" s="258">
        <v>1.0616231875074542</v>
      </c>
      <c r="W404" s="258">
        <v>1.0616231875074542</v>
      </c>
      <c r="X404" s="258">
        <v>1.0616231875074542</v>
      </c>
      <c r="Y404" s="258">
        <v>1.0616231875074542</v>
      </c>
      <c r="Z404" s="258">
        <v>1.0616231875074542</v>
      </c>
      <c r="AA404" s="258">
        <v>1.0616231875074542</v>
      </c>
      <c r="AB404" s="258">
        <v>1.0616231875074542</v>
      </c>
      <c r="AC404" s="258">
        <v>1.0616231875074542</v>
      </c>
      <c r="AD404" s="258">
        <v>1.0616231875074542</v>
      </c>
      <c r="AE404" s="258">
        <v>1.0616231875074542</v>
      </c>
      <c r="AF404" s="258">
        <v>1.0616231875074542</v>
      </c>
      <c r="AG404" s="258">
        <v>1.0616231875074542</v>
      </c>
      <c r="AH404" s="258">
        <v>1.0616231875074542</v>
      </c>
      <c r="AI404" s="258">
        <v>1.0616231875074542</v>
      </c>
      <c r="AJ404" s="258">
        <v>1.0616231875074542</v>
      </c>
      <c r="AK404" s="258">
        <v>1.0616231875074542</v>
      </c>
      <c r="AL404" s="258">
        <v>1.0616231875074542</v>
      </c>
      <c r="AM404" s="258">
        <v>1.0616231875074542</v>
      </c>
      <c r="AN404" s="258">
        <v>1.0616231875074542</v>
      </c>
      <c r="AO404" s="258">
        <v>1.0616231875074542</v>
      </c>
      <c r="AP404" s="258">
        <v>1.0616231875074542</v>
      </c>
    </row>
    <row r="405" spans="6:42" ht="14.25" customHeight="1" x14ac:dyDescent="0.6">
      <c r="F405" s="257"/>
      <c r="H405" s="240"/>
      <c r="J405" s="352"/>
      <c r="K405" s="142" t="s">
        <v>1000</v>
      </c>
      <c r="L405" s="142" t="s">
        <v>963</v>
      </c>
      <c r="M405" s="259">
        <v>1.0616231875074542</v>
      </c>
      <c r="N405" s="259">
        <v>1.0616231875074542</v>
      </c>
      <c r="O405" s="259">
        <v>1.0616231875074542</v>
      </c>
      <c r="P405" s="259">
        <v>1.0616231875074542</v>
      </c>
      <c r="Q405" s="259">
        <v>1.0616231875074542</v>
      </c>
      <c r="R405" s="259">
        <v>1.0616231875074542</v>
      </c>
      <c r="S405" s="259">
        <v>1.0616231875074542</v>
      </c>
      <c r="T405" s="259">
        <v>1.0616231875074542</v>
      </c>
      <c r="U405" s="259">
        <v>1.0616231875074542</v>
      </c>
      <c r="V405" s="259">
        <v>1.0616231875074542</v>
      </c>
      <c r="W405" s="259">
        <v>1.0616231875074542</v>
      </c>
      <c r="X405" s="259">
        <v>1.0616231875074542</v>
      </c>
      <c r="Y405" s="259">
        <v>1.0616231875074542</v>
      </c>
      <c r="Z405" s="259">
        <v>1.0616231875074542</v>
      </c>
      <c r="AA405" s="259">
        <v>1.0616231875074542</v>
      </c>
      <c r="AB405" s="259">
        <v>1.0616231875074542</v>
      </c>
      <c r="AC405" s="259">
        <v>1.0616231875074542</v>
      </c>
      <c r="AD405" s="259">
        <v>1.0616231875074542</v>
      </c>
      <c r="AE405" s="259">
        <v>1.0616231875074542</v>
      </c>
      <c r="AF405" s="259">
        <v>1.0616231875074542</v>
      </c>
      <c r="AG405" s="259">
        <v>1.0616231875074542</v>
      </c>
      <c r="AH405" s="259">
        <v>1.0616231875074542</v>
      </c>
      <c r="AI405" s="259">
        <v>1.0616231875074542</v>
      </c>
      <c r="AJ405" s="259">
        <v>1.0616231875074542</v>
      </c>
      <c r="AK405" s="259">
        <v>1.0616231875074542</v>
      </c>
      <c r="AL405" s="259">
        <v>1.0616231875074542</v>
      </c>
      <c r="AM405" s="259">
        <v>1.0616231875074542</v>
      </c>
      <c r="AN405" s="259">
        <v>1.0616231875074542</v>
      </c>
      <c r="AO405" s="259">
        <v>1.0616231875074542</v>
      </c>
      <c r="AP405" s="259">
        <v>1.0616231875074542</v>
      </c>
    </row>
    <row r="406" spans="6:42" ht="14.25" customHeight="1" thickBot="1" x14ac:dyDescent="0.75">
      <c r="F406" s="257"/>
      <c r="H406" s="240"/>
      <c r="J406" s="132"/>
    </row>
    <row r="407" spans="6:42" ht="14.25" customHeight="1" thickTop="1" thickBot="1" x14ac:dyDescent="0.75">
      <c r="F407" s="257"/>
      <c r="H407" s="240"/>
      <c r="J407" s="251"/>
      <c r="K407" s="142" t="s">
        <v>1001</v>
      </c>
      <c r="L407" s="142" t="s">
        <v>959</v>
      </c>
      <c r="M407" s="256">
        <v>1.0319883720275147</v>
      </c>
      <c r="N407" s="256">
        <v>1.0319883720275147</v>
      </c>
      <c r="O407" s="256">
        <v>1.0319883720275147</v>
      </c>
      <c r="P407" s="256">
        <v>1.0319883720275147</v>
      </c>
      <c r="Q407" s="256">
        <v>1.0319883720275147</v>
      </c>
      <c r="R407" s="256">
        <v>1.0319883720275147</v>
      </c>
      <c r="S407" s="256">
        <v>1.0319883720275147</v>
      </c>
      <c r="T407" s="256">
        <v>1.0319883720275147</v>
      </c>
      <c r="U407" s="256">
        <v>1.0319883720275147</v>
      </c>
      <c r="V407" s="256">
        <v>1.0319883720275147</v>
      </c>
      <c r="W407" s="256">
        <v>1.0319883720275147</v>
      </c>
      <c r="X407" s="256">
        <v>1.0319883720275147</v>
      </c>
      <c r="Y407" s="256">
        <v>1.0319883720275147</v>
      </c>
      <c r="Z407" s="256">
        <v>1.0319883720275147</v>
      </c>
      <c r="AA407" s="256">
        <v>1.0319883720275147</v>
      </c>
      <c r="AB407" s="256">
        <v>1.0319883720275147</v>
      </c>
      <c r="AC407" s="256">
        <v>1.0319883720275147</v>
      </c>
      <c r="AD407" s="256">
        <v>1.0319883720275147</v>
      </c>
      <c r="AE407" s="256">
        <v>1.0319883720275147</v>
      </c>
      <c r="AF407" s="256">
        <v>1.0319883720275147</v>
      </c>
      <c r="AG407" s="256">
        <v>1.0319883720275147</v>
      </c>
      <c r="AH407" s="256">
        <v>1.0319883720275147</v>
      </c>
      <c r="AI407" s="256">
        <v>1.0319883720275147</v>
      </c>
      <c r="AJ407" s="256">
        <v>1.0319883720275147</v>
      </c>
      <c r="AK407" s="256">
        <v>1.0319883720275147</v>
      </c>
      <c r="AL407" s="256">
        <v>1.0319883720275147</v>
      </c>
      <c r="AM407" s="256">
        <v>1.0319883720275147</v>
      </c>
      <c r="AN407" s="256">
        <v>1.0319883720275147</v>
      </c>
      <c r="AO407" s="256">
        <v>1.0319883720275147</v>
      </c>
      <c r="AP407" s="256">
        <v>1.0319883720275147</v>
      </c>
    </row>
    <row r="408" spans="6:42" ht="14.25" customHeight="1" thickTop="1" thickBot="1" x14ac:dyDescent="0.75">
      <c r="F408" s="257"/>
      <c r="H408" s="240"/>
      <c r="J408" s="251"/>
      <c r="K408" s="142" t="s">
        <v>1002</v>
      </c>
      <c r="L408" s="142" t="s">
        <v>959</v>
      </c>
      <c r="M408" s="256">
        <v>1.0990676162093029</v>
      </c>
      <c r="N408" s="256">
        <v>1.0990676162093029</v>
      </c>
      <c r="O408" s="256">
        <v>1.0990676162093029</v>
      </c>
      <c r="P408" s="256">
        <v>1.0990676162093029</v>
      </c>
      <c r="Q408" s="256">
        <v>1.0990676162093029</v>
      </c>
      <c r="R408" s="256">
        <v>1.0990676162093029</v>
      </c>
      <c r="S408" s="256">
        <v>1.0990676162093029</v>
      </c>
      <c r="T408" s="256">
        <v>1.0990676162093029</v>
      </c>
      <c r="U408" s="256">
        <v>1.0990676162093029</v>
      </c>
      <c r="V408" s="256">
        <v>1.0990676162093029</v>
      </c>
      <c r="W408" s="256">
        <v>1.0990676162093029</v>
      </c>
      <c r="X408" s="256">
        <v>1.0990676162093029</v>
      </c>
      <c r="Y408" s="256">
        <v>1.0990676162093029</v>
      </c>
      <c r="Z408" s="256">
        <v>1.0990676162093029</v>
      </c>
      <c r="AA408" s="256">
        <v>1.0990676162093029</v>
      </c>
      <c r="AB408" s="256">
        <v>1.0990676162093029</v>
      </c>
      <c r="AC408" s="256">
        <v>1.0990676162093029</v>
      </c>
      <c r="AD408" s="256">
        <v>1.0990676162093029</v>
      </c>
      <c r="AE408" s="256">
        <v>1.0990676162093029</v>
      </c>
      <c r="AF408" s="256">
        <v>1.0990676162093029</v>
      </c>
      <c r="AG408" s="256">
        <v>1.0990676162093029</v>
      </c>
      <c r="AH408" s="256">
        <v>1.0990676162093029</v>
      </c>
      <c r="AI408" s="256">
        <v>1.0990676162093029</v>
      </c>
      <c r="AJ408" s="256">
        <v>1.0990676162093029</v>
      </c>
      <c r="AK408" s="256">
        <v>1.0990676162093029</v>
      </c>
      <c r="AL408" s="256">
        <v>1.0990676162093029</v>
      </c>
      <c r="AM408" s="256">
        <v>1.0990676162093029</v>
      </c>
      <c r="AN408" s="256">
        <v>1.0990676162093029</v>
      </c>
      <c r="AO408" s="256">
        <v>1.0990676162093029</v>
      </c>
      <c r="AP408" s="256">
        <v>1.0990676162093029</v>
      </c>
    </row>
    <row r="409" spans="6:42" ht="13.5" customHeight="1" thickTop="1" thickBot="1" x14ac:dyDescent="0.75">
      <c r="F409" s="257"/>
      <c r="H409" s="240"/>
      <c r="J409" s="251"/>
      <c r="K409" s="142" t="s">
        <v>1003</v>
      </c>
      <c r="L409" s="142" t="s">
        <v>959</v>
      </c>
      <c r="M409" s="256">
        <v>1.1705070112629077</v>
      </c>
      <c r="N409" s="256">
        <v>1.1705070112629077</v>
      </c>
      <c r="O409" s="256">
        <v>1.1705070112629077</v>
      </c>
      <c r="P409" s="256">
        <v>1.1705070112629077</v>
      </c>
      <c r="Q409" s="256">
        <v>1.1705070112629077</v>
      </c>
      <c r="R409" s="256">
        <v>1.1705070112629077</v>
      </c>
      <c r="S409" s="256">
        <v>1.1705070112629077</v>
      </c>
      <c r="T409" s="256">
        <v>1.1705070112629077</v>
      </c>
      <c r="U409" s="256">
        <v>1.1705070112629077</v>
      </c>
      <c r="V409" s="256">
        <v>1.1705070112629077</v>
      </c>
      <c r="W409" s="256">
        <v>1.1705070112629077</v>
      </c>
      <c r="X409" s="256">
        <v>1.1705070112629077</v>
      </c>
      <c r="Y409" s="256">
        <v>1.1705070112629077</v>
      </c>
      <c r="Z409" s="256">
        <v>1.1705070112629077</v>
      </c>
      <c r="AA409" s="256">
        <v>1.1705070112629077</v>
      </c>
      <c r="AB409" s="256">
        <v>1.1705070112629077</v>
      </c>
      <c r="AC409" s="256">
        <v>1.1705070112629077</v>
      </c>
      <c r="AD409" s="256">
        <v>1.1705070112629077</v>
      </c>
      <c r="AE409" s="256">
        <v>1.1705070112629077</v>
      </c>
      <c r="AF409" s="256">
        <v>1.1705070112629077</v>
      </c>
      <c r="AG409" s="256">
        <v>1.1705070112629077</v>
      </c>
      <c r="AH409" s="256">
        <v>1.1705070112629077</v>
      </c>
      <c r="AI409" s="256">
        <v>1.1705070112629077</v>
      </c>
      <c r="AJ409" s="256">
        <v>1.1705070112629077</v>
      </c>
      <c r="AK409" s="256">
        <v>1.1705070112629077</v>
      </c>
      <c r="AL409" s="256">
        <v>1.1705070112629077</v>
      </c>
      <c r="AM409" s="256">
        <v>1.1705070112629077</v>
      </c>
      <c r="AN409" s="256">
        <v>1.1705070112629077</v>
      </c>
      <c r="AO409" s="256">
        <v>1.1705070112629077</v>
      </c>
      <c r="AP409" s="256">
        <v>1.1705070112629077</v>
      </c>
    </row>
    <row r="410" spans="6:42" ht="14.25" customHeight="1" thickTop="1" thickBot="1" x14ac:dyDescent="0.75">
      <c r="F410" s="257"/>
      <c r="H410" s="240"/>
      <c r="J410" s="251"/>
      <c r="K410" s="142" t="s">
        <v>1004</v>
      </c>
      <c r="L410" s="142" t="s">
        <v>961</v>
      </c>
      <c r="M410" s="256">
        <v>1.0583005244258363</v>
      </c>
      <c r="N410" s="256">
        <v>1.0583005244258363</v>
      </c>
      <c r="O410" s="256">
        <v>1.0583005244258363</v>
      </c>
      <c r="P410" s="256">
        <v>1.0583005244258363</v>
      </c>
      <c r="Q410" s="256">
        <v>1.0583005244258363</v>
      </c>
      <c r="R410" s="256">
        <v>1.0583005244258363</v>
      </c>
      <c r="S410" s="256">
        <v>1.0583005244258363</v>
      </c>
      <c r="T410" s="256">
        <v>1.0583005244258363</v>
      </c>
      <c r="U410" s="256">
        <v>1.0583005244258363</v>
      </c>
      <c r="V410" s="256">
        <v>1.0583005244258363</v>
      </c>
      <c r="W410" s="256">
        <v>1.0583005244258363</v>
      </c>
      <c r="X410" s="256">
        <v>1.0583005244258363</v>
      </c>
      <c r="Y410" s="256">
        <v>1.0583005244258363</v>
      </c>
      <c r="Z410" s="256">
        <v>1.0583005244258363</v>
      </c>
      <c r="AA410" s="256">
        <v>1.0583005244258363</v>
      </c>
      <c r="AB410" s="256">
        <v>1.0583005244258363</v>
      </c>
      <c r="AC410" s="256">
        <v>1.0583005244258363</v>
      </c>
      <c r="AD410" s="256">
        <v>1.0583005244258363</v>
      </c>
      <c r="AE410" s="256">
        <v>1.0583005244258363</v>
      </c>
      <c r="AF410" s="256">
        <v>1.0583005244258363</v>
      </c>
      <c r="AG410" s="256">
        <v>1.0583005244258363</v>
      </c>
      <c r="AH410" s="256">
        <v>1.0583005244258363</v>
      </c>
      <c r="AI410" s="256">
        <v>1.0583005244258363</v>
      </c>
      <c r="AJ410" s="256">
        <v>1.0583005244258363</v>
      </c>
      <c r="AK410" s="256">
        <v>1.0583005244258363</v>
      </c>
      <c r="AL410" s="256">
        <v>1.0583005244258363</v>
      </c>
      <c r="AM410" s="256">
        <v>1.0583005244258363</v>
      </c>
      <c r="AN410" s="256">
        <v>1.0583005244258363</v>
      </c>
      <c r="AO410" s="256">
        <v>1.0583005244258363</v>
      </c>
      <c r="AP410" s="256">
        <v>1.0583005244258363</v>
      </c>
    </row>
    <row r="411" spans="6:42" ht="14.25" customHeight="1" thickTop="1" thickBot="1" x14ac:dyDescent="0.75">
      <c r="F411" s="257"/>
      <c r="H411" s="240"/>
      <c r="J411" s="251"/>
      <c r="K411" s="142" t="s">
        <v>1005</v>
      </c>
      <c r="L411" s="142" t="s">
        <v>961</v>
      </c>
      <c r="M411" s="256">
        <v>1.1852965873569368</v>
      </c>
      <c r="N411" s="256">
        <v>1.1852965873569368</v>
      </c>
      <c r="O411" s="256">
        <v>1.1852965873569368</v>
      </c>
      <c r="P411" s="256">
        <v>1.1852965873569368</v>
      </c>
      <c r="Q411" s="256">
        <v>1.1852965873569368</v>
      </c>
      <c r="R411" s="256">
        <v>1.1852965873569368</v>
      </c>
      <c r="S411" s="256">
        <v>1.1852965873569368</v>
      </c>
      <c r="T411" s="256">
        <v>1.1852965873569368</v>
      </c>
      <c r="U411" s="256">
        <v>1.1852965873569368</v>
      </c>
      <c r="V411" s="256">
        <v>1.1852965873569368</v>
      </c>
      <c r="W411" s="256">
        <v>1.1852965873569368</v>
      </c>
      <c r="X411" s="256">
        <v>1.1852965873569368</v>
      </c>
      <c r="Y411" s="256">
        <v>1.1852965873569368</v>
      </c>
      <c r="Z411" s="256">
        <v>1.1852965873569368</v>
      </c>
      <c r="AA411" s="256">
        <v>1.1852965873569368</v>
      </c>
      <c r="AB411" s="256">
        <v>1.1852965873569368</v>
      </c>
      <c r="AC411" s="256">
        <v>1.1852965873569368</v>
      </c>
      <c r="AD411" s="256">
        <v>1.1852965873569368</v>
      </c>
      <c r="AE411" s="256">
        <v>1.1852965873569368</v>
      </c>
      <c r="AF411" s="256">
        <v>1.1852965873569368</v>
      </c>
      <c r="AG411" s="256">
        <v>1.1852965873569368</v>
      </c>
      <c r="AH411" s="256">
        <v>1.1852965873569368</v>
      </c>
      <c r="AI411" s="256">
        <v>1.1852965873569368</v>
      </c>
      <c r="AJ411" s="256">
        <v>1.1852965873569368</v>
      </c>
      <c r="AK411" s="256">
        <v>1.1852965873569368</v>
      </c>
      <c r="AL411" s="256">
        <v>1.1852965873569368</v>
      </c>
      <c r="AM411" s="256">
        <v>1.1852965873569368</v>
      </c>
      <c r="AN411" s="256">
        <v>1.1852965873569368</v>
      </c>
      <c r="AO411" s="256">
        <v>1.1852965873569368</v>
      </c>
      <c r="AP411" s="256">
        <v>1.1852965873569368</v>
      </c>
    </row>
    <row r="412" spans="6:42" ht="14.25" customHeight="1" thickTop="1" thickBot="1" x14ac:dyDescent="0.75">
      <c r="F412" s="257"/>
      <c r="H412" s="240"/>
      <c r="J412" s="251"/>
      <c r="K412" s="142" t="s">
        <v>1006</v>
      </c>
      <c r="L412" s="142" t="s">
        <v>961</v>
      </c>
      <c r="M412" s="256">
        <v>1.3275321778397693</v>
      </c>
      <c r="N412" s="256">
        <v>1.3275321778397693</v>
      </c>
      <c r="O412" s="256">
        <v>1.3275321778397693</v>
      </c>
      <c r="P412" s="256">
        <v>1.3275321778397693</v>
      </c>
      <c r="Q412" s="256">
        <v>1.3275321778397693</v>
      </c>
      <c r="R412" s="256">
        <v>1.3275321778397693</v>
      </c>
      <c r="S412" s="256">
        <v>1.3275321778397693</v>
      </c>
      <c r="T412" s="256">
        <v>1.3275321778397693</v>
      </c>
      <c r="U412" s="256">
        <v>1.3275321778397693</v>
      </c>
      <c r="V412" s="256">
        <v>1.3275321778397693</v>
      </c>
      <c r="W412" s="256">
        <v>1.3275321778397693</v>
      </c>
      <c r="X412" s="256">
        <v>1.3275321778397693</v>
      </c>
      <c r="Y412" s="256">
        <v>1.3275321778397693</v>
      </c>
      <c r="Z412" s="256">
        <v>1.3275321778397693</v>
      </c>
      <c r="AA412" s="256">
        <v>1.3275321778397693</v>
      </c>
      <c r="AB412" s="256">
        <v>1.3275321778397693</v>
      </c>
      <c r="AC412" s="256">
        <v>1.3275321778397693</v>
      </c>
      <c r="AD412" s="256">
        <v>1.3275321778397693</v>
      </c>
      <c r="AE412" s="256">
        <v>1.3275321778397693</v>
      </c>
      <c r="AF412" s="256">
        <v>1.3275321778397693</v>
      </c>
      <c r="AG412" s="256">
        <v>1.3275321778397693</v>
      </c>
      <c r="AH412" s="256">
        <v>1.3275321778397693</v>
      </c>
      <c r="AI412" s="256">
        <v>1.3275321778397693</v>
      </c>
      <c r="AJ412" s="256">
        <v>1.3275321778397693</v>
      </c>
      <c r="AK412" s="256">
        <v>1.3275321778397693</v>
      </c>
      <c r="AL412" s="256">
        <v>1.3275321778397693</v>
      </c>
      <c r="AM412" s="256">
        <v>1.3275321778397693</v>
      </c>
      <c r="AN412" s="256">
        <v>1.3275321778397693</v>
      </c>
      <c r="AO412" s="256">
        <v>1.3275321778397693</v>
      </c>
      <c r="AP412" s="256">
        <v>1.3275321778397693</v>
      </c>
    </row>
    <row r="413" spans="6:42" ht="14.25" customHeight="1" thickTop="1" thickBot="1" x14ac:dyDescent="0.75">
      <c r="F413" s="257"/>
      <c r="H413" s="240"/>
      <c r="J413" s="251"/>
      <c r="K413" s="142" t="s">
        <v>1004</v>
      </c>
      <c r="L413" s="142" t="s">
        <v>962</v>
      </c>
      <c r="M413" s="256">
        <v>1.0583005244258363</v>
      </c>
      <c r="N413" s="256">
        <v>1.0583005244258363</v>
      </c>
      <c r="O413" s="256">
        <v>1.0583005244258363</v>
      </c>
      <c r="P413" s="256">
        <v>1.0583005244258363</v>
      </c>
      <c r="Q413" s="256">
        <v>1.0583005244258363</v>
      </c>
      <c r="R413" s="256">
        <v>1.0583005244258363</v>
      </c>
      <c r="S413" s="256">
        <v>1.0583005244258363</v>
      </c>
      <c r="T413" s="256">
        <v>1.0583005244258363</v>
      </c>
      <c r="U413" s="256">
        <v>1.0583005244258363</v>
      </c>
      <c r="V413" s="256">
        <v>1.0583005244258363</v>
      </c>
      <c r="W413" s="256">
        <v>1.0583005244258363</v>
      </c>
      <c r="X413" s="256">
        <v>1.0583005244258363</v>
      </c>
      <c r="Y413" s="256">
        <v>1.0583005244258363</v>
      </c>
      <c r="Z413" s="256">
        <v>1.0583005244258363</v>
      </c>
      <c r="AA413" s="256">
        <v>1.0583005244258363</v>
      </c>
      <c r="AB413" s="256">
        <v>1.0583005244258363</v>
      </c>
      <c r="AC413" s="256">
        <v>1.0583005244258363</v>
      </c>
      <c r="AD413" s="256">
        <v>1.0583005244258363</v>
      </c>
      <c r="AE413" s="256">
        <v>1.0583005244258363</v>
      </c>
      <c r="AF413" s="256">
        <v>1.0583005244258363</v>
      </c>
      <c r="AG413" s="256">
        <v>1.0583005244258363</v>
      </c>
      <c r="AH413" s="256">
        <v>1.0583005244258363</v>
      </c>
      <c r="AI413" s="256">
        <v>1.0583005244258363</v>
      </c>
      <c r="AJ413" s="256">
        <v>1.0583005244258363</v>
      </c>
      <c r="AK413" s="256">
        <v>1.0583005244258363</v>
      </c>
      <c r="AL413" s="256">
        <v>1.0583005244258363</v>
      </c>
      <c r="AM413" s="256">
        <v>1.0583005244258363</v>
      </c>
      <c r="AN413" s="256">
        <v>1.0583005244258363</v>
      </c>
      <c r="AO413" s="256">
        <v>1.0583005244258363</v>
      </c>
      <c r="AP413" s="256">
        <v>1.0583005244258363</v>
      </c>
    </row>
    <row r="414" spans="6:42" ht="14.25" customHeight="1" thickTop="1" thickBot="1" x14ac:dyDescent="0.75">
      <c r="F414" s="257"/>
      <c r="H414" s="240"/>
      <c r="J414" s="251"/>
      <c r="K414" s="142" t="s">
        <v>1005</v>
      </c>
      <c r="L414" s="142" t="s">
        <v>962</v>
      </c>
      <c r="M414" s="256">
        <v>1.1852965873569368</v>
      </c>
      <c r="N414" s="256">
        <v>1.1852965873569368</v>
      </c>
      <c r="O414" s="256">
        <v>1.1852965873569368</v>
      </c>
      <c r="P414" s="256">
        <v>1.1852965873569368</v>
      </c>
      <c r="Q414" s="256">
        <v>1.1852965873569368</v>
      </c>
      <c r="R414" s="256">
        <v>1.1852965873569368</v>
      </c>
      <c r="S414" s="256">
        <v>1.1852965873569368</v>
      </c>
      <c r="T414" s="256">
        <v>1.1852965873569368</v>
      </c>
      <c r="U414" s="256">
        <v>1.1852965873569368</v>
      </c>
      <c r="V414" s="256">
        <v>1.1852965873569368</v>
      </c>
      <c r="W414" s="256">
        <v>1.1852965873569368</v>
      </c>
      <c r="X414" s="256">
        <v>1.1852965873569368</v>
      </c>
      <c r="Y414" s="256">
        <v>1.1852965873569368</v>
      </c>
      <c r="Z414" s="256">
        <v>1.1852965873569368</v>
      </c>
      <c r="AA414" s="256">
        <v>1.1852965873569368</v>
      </c>
      <c r="AB414" s="256">
        <v>1.1852965873569368</v>
      </c>
      <c r="AC414" s="256">
        <v>1.1852965873569368</v>
      </c>
      <c r="AD414" s="256">
        <v>1.1852965873569368</v>
      </c>
      <c r="AE414" s="256">
        <v>1.1852965873569368</v>
      </c>
      <c r="AF414" s="256">
        <v>1.1852965873569368</v>
      </c>
      <c r="AG414" s="256">
        <v>1.1852965873569368</v>
      </c>
      <c r="AH414" s="256">
        <v>1.1852965873569368</v>
      </c>
      <c r="AI414" s="256">
        <v>1.1852965873569368</v>
      </c>
      <c r="AJ414" s="256">
        <v>1.1852965873569368</v>
      </c>
      <c r="AK414" s="256">
        <v>1.1852965873569368</v>
      </c>
      <c r="AL414" s="256">
        <v>1.1852965873569368</v>
      </c>
      <c r="AM414" s="256">
        <v>1.1852965873569368</v>
      </c>
      <c r="AN414" s="256">
        <v>1.1852965873569368</v>
      </c>
      <c r="AO414" s="256">
        <v>1.1852965873569368</v>
      </c>
      <c r="AP414" s="256">
        <v>1.1852965873569368</v>
      </c>
    </row>
    <row r="415" spans="6:42" ht="14.25" customHeight="1" thickTop="1" thickBot="1" x14ac:dyDescent="0.75">
      <c r="F415" s="257"/>
      <c r="H415" s="240"/>
      <c r="J415" s="251"/>
      <c r="K415" s="142" t="s">
        <v>1006</v>
      </c>
      <c r="L415" s="142" t="s">
        <v>962</v>
      </c>
      <c r="M415" s="256">
        <v>1.3275321778397693</v>
      </c>
      <c r="N415" s="256">
        <v>1.3275321778397693</v>
      </c>
      <c r="O415" s="256">
        <v>1.3275321778397693</v>
      </c>
      <c r="P415" s="256">
        <v>1.3275321778397693</v>
      </c>
      <c r="Q415" s="256">
        <v>1.3275321778397693</v>
      </c>
      <c r="R415" s="256">
        <v>1.3275321778397693</v>
      </c>
      <c r="S415" s="256">
        <v>1.3275321778397693</v>
      </c>
      <c r="T415" s="256">
        <v>1.3275321778397693</v>
      </c>
      <c r="U415" s="256">
        <v>1.3275321778397693</v>
      </c>
      <c r="V415" s="256">
        <v>1.3275321778397693</v>
      </c>
      <c r="W415" s="256">
        <v>1.3275321778397693</v>
      </c>
      <c r="X415" s="256">
        <v>1.3275321778397693</v>
      </c>
      <c r="Y415" s="256">
        <v>1.3275321778397693</v>
      </c>
      <c r="Z415" s="256">
        <v>1.3275321778397693</v>
      </c>
      <c r="AA415" s="256">
        <v>1.3275321778397693</v>
      </c>
      <c r="AB415" s="256">
        <v>1.3275321778397693</v>
      </c>
      <c r="AC415" s="256">
        <v>1.3275321778397693</v>
      </c>
      <c r="AD415" s="256">
        <v>1.3275321778397693</v>
      </c>
      <c r="AE415" s="256">
        <v>1.3275321778397693</v>
      </c>
      <c r="AF415" s="256">
        <v>1.3275321778397693</v>
      </c>
      <c r="AG415" s="256">
        <v>1.3275321778397693</v>
      </c>
      <c r="AH415" s="256">
        <v>1.3275321778397693</v>
      </c>
      <c r="AI415" s="256">
        <v>1.3275321778397693</v>
      </c>
      <c r="AJ415" s="256">
        <v>1.3275321778397693</v>
      </c>
      <c r="AK415" s="256">
        <v>1.3275321778397693</v>
      </c>
      <c r="AL415" s="256">
        <v>1.3275321778397693</v>
      </c>
      <c r="AM415" s="256">
        <v>1.3275321778397693</v>
      </c>
      <c r="AN415" s="256">
        <v>1.3275321778397693</v>
      </c>
      <c r="AO415" s="256">
        <v>1.3275321778397693</v>
      </c>
      <c r="AP415" s="256">
        <v>1.3275321778397693</v>
      </c>
    </row>
    <row r="416" spans="6:42" ht="14.25" customHeight="1" thickTop="1" thickBot="1" x14ac:dyDescent="0.75">
      <c r="F416" s="257"/>
      <c r="H416" s="240"/>
      <c r="J416" s="251"/>
      <c r="K416" s="142" t="s">
        <v>1004</v>
      </c>
      <c r="L416" s="142" t="s">
        <v>963</v>
      </c>
      <c r="M416" s="256">
        <v>1.0583005244258363</v>
      </c>
      <c r="N416" s="256">
        <v>1.0583005244258363</v>
      </c>
      <c r="O416" s="256">
        <v>1.0583005244258363</v>
      </c>
      <c r="P416" s="256">
        <v>1.0583005244258363</v>
      </c>
      <c r="Q416" s="256">
        <v>1.0583005244258363</v>
      </c>
      <c r="R416" s="256">
        <v>1.0583005244258363</v>
      </c>
      <c r="S416" s="256">
        <v>1.0583005244258363</v>
      </c>
      <c r="T416" s="256">
        <v>1.0583005244258363</v>
      </c>
      <c r="U416" s="256">
        <v>1.0583005244258363</v>
      </c>
      <c r="V416" s="256">
        <v>1.0583005244258363</v>
      </c>
      <c r="W416" s="256">
        <v>1.0583005244258363</v>
      </c>
      <c r="X416" s="256">
        <v>1.0583005244258363</v>
      </c>
      <c r="Y416" s="256">
        <v>1.0583005244258363</v>
      </c>
      <c r="Z416" s="256">
        <v>1.0583005244258363</v>
      </c>
      <c r="AA416" s="256">
        <v>1.0583005244258363</v>
      </c>
      <c r="AB416" s="256">
        <v>1.0583005244258363</v>
      </c>
      <c r="AC416" s="256">
        <v>1.0583005244258363</v>
      </c>
      <c r="AD416" s="256">
        <v>1.0583005244258363</v>
      </c>
      <c r="AE416" s="256">
        <v>1.0583005244258363</v>
      </c>
      <c r="AF416" s="256">
        <v>1.0583005244258363</v>
      </c>
      <c r="AG416" s="256">
        <v>1.0583005244258363</v>
      </c>
      <c r="AH416" s="256">
        <v>1.0583005244258363</v>
      </c>
      <c r="AI416" s="256">
        <v>1.0583005244258363</v>
      </c>
      <c r="AJ416" s="256">
        <v>1.0583005244258363</v>
      </c>
      <c r="AK416" s="256">
        <v>1.0583005244258363</v>
      </c>
      <c r="AL416" s="256">
        <v>1.0583005244258363</v>
      </c>
      <c r="AM416" s="256">
        <v>1.0583005244258363</v>
      </c>
      <c r="AN416" s="256">
        <v>1.0583005244258363</v>
      </c>
      <c r="AO416" s="256">
        <v>1.0583005244258363</v>
      </c>
      <c r="AP416" s="256">
        <v>1.0583005244258363</v>
      </c>
    </row>
    <row r="417" spans="3:42" ht="14.25" customHeight="1" thickTop="1" thickBot="1" x14ac:dyDescent="0.75">
      <c r="F417" s="257"/>
      <c r="H417" s="240"/>
      <c r="J417" s="251"/>
      <c r="K417" s="142" t="s">
        <v>1005</v>
      </c>
      <c r="L417" s="142" t="s">
        <v>963</v>
      </c>
      <c r="M417" s="256">
        <v>1.1852965873569368</v>
      </c>
      <c r="N417" s="256">
        <v>1.1852965873569368</v>
      </c>
      <c r="O417" s="256">
        <v>1.1852965873569368</v>
      </c>
      <c r="P417" s="256">
        <v>1.1852965873569368</v>
      </c>
      <c r="Q417" s="256">
        <v>1.1852965873569368</v>
      </c>
      <c r="R417" s="256">
        <v>1.1852965873569368</v>
      </c>
      <c r="S417" s="256">
        <v>1.1852965873569368</v>
      </c>
      <c r="T417" s="256">
        <v>1.1852965873569368</v>
      </c>
      <c r="U417" s="256">
        <v>1.1852965873569368</v>
      </c>
      <c r="V417" s="256">
        <v>1.1852965873569368</v>
      </c>
      <c r="W417" s="256">
        <v>1.1852965873569368</v>
      </c>
      <c r="X417" s="256">
        <v>1.1852965873569368</v>
      </c>
      <c r="Y417" s="256">
        <v>1.1852965873569368</v>
      </c>
      <c r="Z417" s="256">
        <v>1.1852965873569368</v>
      </c>
      <c r="AA417" s="256">
        <v>1.1852965873569368</v>
      </c>
      <c r="AB417" s="256">
        <v>1.1852965873569368</v>
      </c>
      <c r="AC417" s="256">
        <v>1.1852965873569368</v>
      </c>
      <c r="AD417" s="256">
        <v>1.1852965873569368</v>
      </c>
      <c r="AE417" s="256">
        <v>1.1852965873569368</v>
      </c>
      <c r="AF417" s="256">
        <v>1.1852965873569368</v>
      </c>
      <c r="AG417" s="256">
        <v>1.1852965873569368</v>
      </c>
      <c r="AH417" s="256">
        <v>1.1852965873569368</v>
      </c>
      <c r="AI417" s="256">
        <v>1.1852965873569368</v>
      </c>
      <c r="AJ417" s="256">
        <v>1.1852965873569368</v>
      </c>
      <c r="AK417" s="256">
        <v>1.1852965873569368</v>
      </c>
      <c r="AL417" s="256">
        <v>1.1852965873569368</v>
      </c>
      <c r="AM417" s="256">
        <v>1.1852965873569368</v>
      </c>
      <c r="AN417" s="256">
        <v>1.1852965873569368</v>
      </c>
      <c r="AO417" s="256">
        <v>1.1852965873569368</v>
      </c>
      <c r="AP417" s="256">
        <v>1.1852965873569368</v>
      </c>
    </row>
    <row r="418" spans="3:42" ht="14.25" customHeight="1" thickTop="1" x14ac:dyDescent="0.6">
      <c r="F418" s="257"/>
      <c r="H418" s="240"/>
      <c r="J418" s="251"/>
      <c r="K418" s="142" t="s">
        <v>1006</v>
      </c>
      <c r="L418" s="142" t="s">
        <v>963</v>
      </c>
      <c r="M418" s="256">
        <v>1.3275321778397693</v>
      </c>
      <c r="N418" s="256">
        <v>1.3275321778397693</v>
      </c>
      <c r="O418" s="256">
        <v>1.3275321778397693</v>
      </c>
      <c r="P418" s="256">
        <v>1.3275321778397693</v>
      </c>
      <c r="Q418" s="256">
        <v>1.3275321778397693</v>
      </c>
      <c r="R418" s="256">
        <v>1.3275321778397693</v>
      </c>
      <c r="S418" s="256">
        <v>1.3275321778397693</v>
      </c>
      <c r="T418" s="256">
        <v>1.3275321778397693</v>
      </c>
      <c r="U418" s="256">
        <v>1.3275321778397693</v>
      </c>
      <c r="V418" s="256">
        <v>1.3275321778397693</v>
      </c>
      <c r="W418" s="256">
        <v>1.3275321778397693</v>
      </c>
      <c r="X418" s="256">
        <v>1.3275321778397693</v>
      </c>
      <c r="Y418" s="256">
        <v>1.3275321778397693</v>
      </c>
      <c r="Z418" s="256">
        <v>1.3275321778397693</v>
      </c>
      <c r="AA418" s="256">
        <v>1.3275321778397693</v>
      </c>
      <c r="AB418" s="256">
        <v>1.3275321778397693</v>
      </c>
      <c r="AC418" s="256">
        <v>1.3275321778397693</v>
      </c>
      <c r="AD418" s="256">
        <v>1.3275321778397693</v>
      </c>
      <c r="AE418" s="256">
        <v>1.3275321778397693</v>
      </c>
      <c r="AF418" s="256">
        <v>1.3275321778397693</v>
      </c>
      <c r="AG418" s="256">
        <v>1.3275321778397693</v>
      </c>
      <c r="AH418" s="256">
        <v>1.3275321778397693</v>
      </c>
      <c r="AI418" s="256">
        <v>1.3275321778397693</v>
      </c>
      <c r="AJ418" s="256">
        <v>1.3275321778397693</v>
      </c>
      <c r="AK418" s="256">
        <v>1.3275321778397693</v>
      </c>
      <c r="AL418" s="256">
        <v>1.3275321778397693</v>
      </c>
      <c r="AM418" s="256">
        <v>1.3275321778397693</v>
      </c>
      <c r="AN418" s="256">
        <v>1.3275321778397693</v>
      </c>
      <c r="AO418" s="256">
        <v>1.3275321778397693</v>
      </c>
      <c r="AP418" s="256">
        <v>1.3275321778397693</v>
      </c>
    </row>
    <row r="420" spans="3:42" ht="14.25" customHeight="1" x14ac:dyDescent="0.6">
      <c r="C420" s="143" t="s">
        <v>891</v>
      </c>
      <c r="G420" s="380" t="s">
        <v>1007</v>
      </c>
      <c r="H420" s="381"/>
      <c r="I420" s="381"/>
      <c r="J420" s="381"/>
      <c r="K420" s="381"/>
      <c r="L420" s="381"/>
      <c r="M420" s="381"/>
      <c r="N420" s="381"/>
      <c r="O420" s="381"/>
      <c r="P420" s="381"/>
      <c r="Q420" s="381"/>
      <c r="R420" s="381"/>
      <c r="S420" s="381"/>
      <c r="T420" s="381"/>
      <c r="U420" s="381"/>
      <c r="V420" s="144"/>
      <c r="W420" s="144"/>
      <c r="X420" s="144"/>
      <c r="Y420" s="144"/>
      <c r="Z420" s="144"/>
      <c r="AA420" s="144"/>
      <c r="AB420" s="144"/>
    </row>
    <row r="422" spans="3:42" ht="14.25" customHeight="1" x14ac:dyDescent="0.6">
      <c r="H422" s="452" t="s">
        <v>1008</v>
      </c>
      <c r="I422" s="453"/>
      <c r="J422" s="453"/>
      <c r="K422" s="453"/>
      <c r="L422" s="453"/>
      <c r="M422" s="453"/>
      <c r="N422" s="454" t="s">
        <v>1009</v>
      </c>
      <c r="O422" s="455"/>
      <c r="P422" s="455"/>
      <c r="Q422" s="455"/>
      <c r="R422" s="456"/>
      <c r="S422" s="260" t="s">
        <v>1010</v>
      </c>
      <c r="T422" s="260" t="s">
        <v>1011</v>
      </c>
      <c r="U422" s="261"/>
      <c r="V422" s="261"/>
      <c r="W422" s="261"/>
      <c r="X422" s="261"/>
      <c r="Y422" s="261"/>
      <c r="Z422" s="261"/>
      <c r="AA422" s="261"/>
      <c r="AB422" s="262"/>
    </row>
    <row r="423" spans="3:42" ht="14.25" customHeight="1" x14ac:dyDescent="0.75">
      <c r="H423" s="448" t="s">
        <v>1012</v>
      </c>
      <c r="I423" s="354"/>
      <c r="J423" s="354"/>
      <c r="K423" s="354"/>
      <c r="L423" s="354"/>
      <c r="M423" s="354"/>
      <c r="N423" s="451" t="s">
        <v>1013</v>
      </c>
      <c r="O423" s="369"/>
      <c r="P423" s="369"/>
      <c r="Q423" s="369"/>
      <c r="R423" s="369"/>
      <c r="S423" s="264"/>
      <c r="T423" s="264"/>
      <c r="U423" s="265"/>
      <c r="V423" s="265"/>
      <c r="W423" s="265"/>
      <c r="X423" s="265"/>
      <c r="Y423" s="265"/>
      <c r="Z423" s="265"/>
      <c r="AA423" s="265"/>
      <c r="AB423" s="266"/>
    </row>
    <row r="424" spans="3:42" ht="14.25" customHeight="1" x14ac:dyDescent="0.75">
      <c r="H424" s="448" t="s">
        <v>977</v>
      </c>
      <c r="I424" s="354"/>
      <c r="J424" s="354"/>
      <c r="K424" s="354"/>
      <c r="L424" s="354"/>
      <c r="M424" s="354"/>
      <c r="N424" s="451" t="s">
        <v>1014</v>
      </c>
      <c r="O424" s="369"/>
      <c r="P424" s="369"/>
      <c r="Q424" s="369"/>
      <c r="R424" s="369"/>
      <c r="S424" s="264"/>
      <c r="T424" s="264"/>
      <c r="U424" s="265"/>
      <c r="V424" s="265"/>
      <c r="W424" s="265"/>
      <c r="X424" s="265"/>
      <c r="Y424" s="265"/>
      <c r="Z424" s="265"/>
      <c r="AA424" s="265"/>
      <c r="AB424" s="266"/>
    </row>
    <row r="425" spans="3:42" ht="14.25" customHeight="1" x14ac:dyDescent="0.75">
      <c r="H425" s="448" t="s">
        <v>981</v>
      </c>
      <c r="I425" s="354"/>
      <c r="J425" s="354"/>
      <c r="K425" s="354"/>
      <c r="L425" s="354"/>
      <c r="M425" s="354"/>
      <c r="N425" s="451" t="s">
        <v>1015</v>
      </c>
      <c r="O425" s="369"/>
      <c r="P425" s="369"/>
      <c r="Q425" s="369"/>
      <c r="R425" s="369"/>
      <c r="S425" s="264"/>
      <c r="T425" s="264"/>
      <c r="U425" s="265"/>
      <c r="V425" s="265"/>
      <c r="W425" s="265"/>
      <c r="X425" s="265"/>
      <c r="Y425" s="265"/>
      <c r="Z425" s="265"/>
      <c r="AA425" s="265"/>
      <c r="AB425" s="266"/>
    </row>
    <row r="426" spans="3:42" ht="14.25" customHeight="1" x14ac:dyDescent="0.75">
      <c r="H426" s="448" t="s">
        <v>1016</v>
      </c>
      <c r="I426" s="354"/>
      <c r="J426" s="354"/>
      <c r="K426" s="354"/>
      <c r="L426" s="354"/>
      <c r="M426" s="354"/>
      <c r="N426" s="451" t="s">
        <v>1015</v>
      </c>
      <c r="O426" s="369"/>
      <c r="P426" s="369"/>
      <c r="Q426" s="369"/>
      <c r="R426" s="369"/>
      <c r="S426" s="267"/>
      <c r="T426" s="267"/>
      <c r="U426"/>
      <c r="V426"/>
      <c r="W426"/>
      <c r="X426"/>
      <c r="Y426"/>
      <c r="Z426"/>
      <c r="AA426"/>
      <c r="AB426"/>
    </row>
    <row r="427" spans="3:42" ht="14.25" customHeight="1" x14ac:dyDescent="0.6">
      <c r="H427" s="448" t="s">
        <v>1017</v>
      </c>
      <c r="I427" s="354"/>
      <c r="J427" s="354"/>
      <c r="K427" s="354"/>
      <c r="L427" s="354"/>
      <c r="M427" s="354"/>
      <c r="N427" s="449" t="s">
        <v>1018</v>
      </c>
      <c r="O427" s="450"/>
      <c r="P427" s="450"/>
      <c r="Q427" s="450"/>
      <c r="R427" s="450"/>
      <c r="S427" s="268"/>
      <c r="T427" s="268"/>
      <c r="U427" s="261"/>
      <c r="V427" s="261"/>
      <c r="W427" s="261"/>
      <c r="X427" s="261"/>
      <c r="Y427" s="261"/>
      <c r="Z427" s="261"/>
      <c r="AA427" s="261"/>
      <c r="AB427" s="262"/>
    </row>
    <row r="428" spans="3:42" ht="14.25" customHeight="1" x14ac:dyDescent="0.6">
      <c r="H428" s="448" t="s">
        <v>1019</v>
      </c>
      <c r="I428" s="354"/>
      <c r="J428" s="354"/>
      <c r="K428" s="354"/>
      <c r="L428" s="354"/>
      <c r="M428" s="354"/>
      <c r="N428" s="449" t="s">
        <v>1018</v>
      </c>
      <c r="O428" s="450"/>
      <c r="P428" s="450"/>
      <c r="Q428" s="450"/>
      <c r="R428" s="450"/>
      <c r="S428" s="268"/>
      <c r="T428" s="268"/>
      <c r="U428" s="261"/>
      <c r="V428" s="261"/>
      <c r="W428" s="261"/>
      <c r="X428" s="261"/>
      <c r="Y428" s="261"/>
      <c r="Z428" s="261"/>
      <c r="AA428" s="261"/>
      <c r="AB428" s="262"/>
    </row>
    <row r="429" spans="3:42" ht="14.25" customHeight="1" x14ac:dyDescent="0.6">
      <c r="H429" s="457"/>
      <c r="I429" s="457"/>
      <c r="J429" s="457"/>
      <c r="K429" s="457"/>
      <c r="L429" s="457"/>
      <c r="M429" s="457"/>
      <c r="O429" s="261"/>
      <c r="P429" s="261"/>
      <c r="Q429" s="261"/>
      <c r="R429" s="261"/>
      <c r="S429" s="261"/>
      <c r="T429" s="261"/>
      <c r="U429" s="261"/>
      <c r="V429" s="261"/>
      <c r="W429" s="261"/>
      <c r="X429" s="261"/>
      <c r="Y429" s="261"/>
      <c r="Z429" s="261"/>
      <c r="AA429" s="261"/>
      <c r="AB429" s="262"/>
    </row>
    <row r="430" spans="3:42" ht="14.25" customHeight="1" x14ac:dyDescent="0.6">
      <c r="H430" s="452" t="s">
        <v>1020</v>
      </c>
      <c r="I430" s="453"/>
      <c r="J430" s="453"/>
      <c r="K430" s="453"/>
      <c r="L430" s="453"/>
      <c r="M430" s="453"/>
      <c r="N430" s="454" t="s">
        <v>1009</v>
      </c>
      <c r="O430" s="455"/>
      <c r="P430" s="455"/>
      <c r="Q430" s="455"/>
      <c r="R430" s="456"/>
      <c r="S430" s="260" t="s">
        <v>1010</v>
      </c>
      <c r="T430" s="260" t="s">
        <v>1011</v>
      </c>
      <c r="U430" s="261"/>
      <c r="V430" s="261"/>
      <c r="W430" s="261"/>
      <c r="X430" s="261"/>
      <c r="Y430" s="261"/>
      <c r="Z430" s="261"/>
      <c r="AA430" s="261"/>
      <c r="AB430" s="262"/>
    </row>
    <row r="431" spans="3:42" ht="14.25" customHeight="1" x14ac:dyDescent="0.75">
      <c r="H431" s="448" t="s">
        <v>977</v>
      </c>
      <c r="I431" s="354"/>
      <c r="J431" s="354"/>
      <c r="K431" s="354"/>
      <c r="L431" s="354"/>
      <c r="M431" s="355"/>
      <c r="N431" s="451" t="s">
        <v>1014</v>
      </c>
      <c r="O431" s="369"/>
      <c r="P431" s="369"/>
      <c r="Q431" s="369"/>
      <c r="R431" s="369"/>
      <c r="S431" s="264"/>
      <c r="T431" s="264"/>
      <c r="U431" s="265"/>
      <c r="V431" s="265"/>
      <c r="W431" s="265"/>
      <c r="X431" s="265"/>
      <c r="Y431" s="265"/>
      <c r="Z431" s="265"/>
      <c r="AA431" s="265"/>
      <c r="AB431" s="266"/>
    </row>
    <row r="432" spans="3:42" ht="14.25" customHeight="1" x14ac:dyDescent="0.75">
      <c r="H432" s="448" t="s">
        <v>981</v>
      </c>
      <c r="I432" s="354"/>
      <c r="J432" s="354"/>
      <c r="K432" s="354"/>
      <c r="L432" s="354"/>
      <c r="M432" s="355"/>
      <c r="N432" s="263" t="s">
        <v>1021</v>
      </c>
      <c r="Q432" s="269" t="s">
        <v>1022</v>
      </c>
      <c r="R432" s="261"/>
      <c r="S432" s="268"/>
      <c r="T432" s="268"/>
      <c r="U432" s="261"/>
      <c r="V432" s="261"/>
      <c r="W432" s="261"/>
      <c r="X432" s="261"/>
      <c r="Y432" s="261"/>
      <c r="Z432" s="261"/>
      <c r="AA432" s="261"/>
      <c r="AB432" s="262"/>
    </row>
    <row r="433" spans="8:28" ht="14.25" customHeight="1" x14ac:dyDescent="0.75">
      <c r="H433" s="365" t="s">
        <v>1023</v>
      </c>
      <c r="I433" s="366"/>
      <c r="J433" s="366"/>
      <c r="K433" s="366"/>
      <c r="L433" s="366"/>
      <c r="M433" s="367"/>
      <c r="N433" s="270"/>
      <c r="O433" s="271"/>
      <c r="P433" s="271"/>
      <c r="Q433" s="261"/>
      <c r="R433" s="262"/>
      <c r="S433" s="261"/>
      <c r="T433" s="268"/>
      <c r="U433" s="261"/>
      <c r="V433" s="261"/>
      <c r="W433" s="261"/>
      <c r="X433" s="261"/>
      <c r="Y433" s="261"/>
      <c r="Z433" s="261"/>
      <c r="AA433" s="261"/>
      <c r="AB433" s="262"/>
    </row>
    <row r="434" spans="8:28" ht="14.25" customHeight="1" x14ac:dyDescent="0.75">
      <c r="H434" s="448" t="s">
        <v>1016</v>
      </c>
      <c r="I434" s="354"/>
      <c r="J434" s="354"/>
      <c r="K434" s="354"/>
      <c r="L434" s="354"/>
      <c r="M434" s="355"/>
      <c r="N434" s="451" t="s">
        <v>1024</v>
      </c>
      <c r="O434" s="369"/>
      <c r="P434" s="369"/>
      <c r="Q434" s="369"/>
      <c r="R434" s="369"/>
      <c r="S434" s="264"/>
      <c r="T434" s="264"/>
      <c r="U434" s="265"/>
      <c r="V434" s="265"/>
      <c r="W434" s="265"/>
      <c r="X434" s="265"/>
      <c r="Y434" s="265"/>
      <c r="Z434" s="265"/>
      <c r="AA434" s="265"/>
      <c r="AB434" s="266"/>
    </row>
    <row r="435" spans="8:28" ht="14.25" customHeight="1" x14ac:dyDescent="0.6">
      <c r="H435" s="448" t="s">
        <v>1017</v>
      </c>
      <c r="I435" s="354"/>
      <c r="J435" s="354"/>
      <c r="K435" s="354"/>
      <c r="L435" s="354"/>
      <c r="M435" s="355"/>
      <c r="N435" s="449" t="s">
        <v>1018</v>
      </c>
      <c r="O435" s="450"/>
      <c r="P435" s="450"/>
      <c r="Q435" s="450"/>
      <c r="R435" s="450"/>
      <c r="S435" s="268"/>
      <c r="T435" s="268"/>
      <c r="U435" s="261"/>
      <c r="V435" s="261"/>
      <c r="W435" s="261"/>
      <c r="X435" s="261"/>
      <c r="Y435" s="261"/>
      <c r="Z435" s="261"/>
      <c r="AA435" s="261"/>
      <c r="AB435" s="262"/>
    </row>
    <row r="436" spans="8:28" ht="14.25" customHeight="1" x14ac:dyDescent="0.6">
      <c r="H436" s="448" t="s">
        <v>1025</v>
      </c>
      <c r="I436" s="354"/>
      <c r="J436" s="354"/>
      <c r="K436" s="354"/>
      <c r="L436" s="354"/>
      <c r="M436" s="355"/>
      <c r="N436" s="449" t="s">
        <v>1018</v>
      </c>
      <c r="O436" s="450"/>
      <c r="P436" s="450"/>
      <c r="Q436" s="450"/>
      <c r="R436" s="450"/>
      <c r="S436" s="268"/>
      <c r="T436" s="268"/>
      <c r="U436" s="261"/>
      <c r="V436" s="261"/>
      <c r="W436" s="261"/>
      <c r="X436" s="261"/>
      <c r="Y436" s="261"/>
      <c r="Z436" s="261"/>
      <c r="AA436" s="261"/>
      <c r="AB436" s="262"/>
    </row>
    <row r="437" spans="8:28" ht="14.25" customHeight="1" x14ac:dyDescent="0.6">
      <c r="H437" s="448" t="s">
        <v>1019</v>
      </c>
      <c r="I437" s="354"/>
      <c r="J437" s="354"/>
      <c r="K437" s="354"/>
      <c r="L437" s="354"/>
      <c r="M437" s="355"/>
      <c r="N437" s="449" t="s">
        <v>1018</v>
      </c>
      <c r="O437" s="450"/>
      <c r="P437" s="450"/>
      <c r="Q437" s="450"/>
      <c r="R437" s="450"/>
      <c r="S437" s="268"/>
      <c r="T437" s="268"/>
      <c r="U437" s="261"/>
      <c r="V437" s="261"/>
      <c r="W437" s="261"/>
      <c r="X437" s="261"/>
      <c r="Y437" s="261"/>
      <c r="Z437" s="261"/>
      <c r="AA437" s="261"/>
      <c r="AB437" s="262"/>
    </row>
    <row r="438" spans="8:28" ht="14.25" customHeight="1" x14ac:dyDescent="0.6">
      <c r="H438" s="137" t="s">
        <v>1026</v>
      </c>
    </row>
  </sheetData>
  <mergeCells count="59">
    <mergeCell ref="U4:U5"/>
    <mergeCell ref="G7:X7"/>
    <mergeCell ref="H9:H25"/>
    <mergeCell ref="J9:L9"/>
    <mergeCell ref="M9:P9"/>
    <mergeCell ref="J13:J25"/>
    <mergeCell ref="H28:H70"/>
    <mergeCell ref="J28:O28"/>
    <mergeCell ref="J31:N31"/>
    <mergeCell ref="L33:L34"/>
    <mergeCell ref="M33:M34"/>
    <mergeCell ref="J41:J68"/>
    <mergeCell ref="G73:U73"/>
    <mergeCell ref="H76:H297"/>
    <mergeCell ref="J76:J105"/>
    <mergeCell ref="J108:J137"/>
    <mergeCell ref="J140:J169"/>
    <mergeCell ref="J172:J201"/>
    <mergeCell ref="J204:J233"/>
    <mergeCell ref="J236:J265"/>
    <mergeCell ref="J268:J297"/>
    <mergeCell ref="H423:M423"/>
    <mergeCell ref="N423:R423"/>
    <mergeCell ref="H301:H330"/>
    <mergeCell ref="J301:J330"/>
    <mergeCell ref="H334:H363"/>
    <mergeCell ref="J334:J363"/>
    <mergeCell ref="H367:H373"/>
    <mergeCell ref="J367:J373"/>
    <mergeCell ref="J380:J386"/>
    <mergeCell ref="J403:J405"/>
    <mergeCell ref="G420:U420"/>
    <mergeCell ref="H422:M422"/>
    <mergeCell ref="N422:R422"/>
    <mergeCell ref="H430:M430"/>
    <mergeCell ref="N430:R430"/>
    <mergeCell ref="H424:M424"/>
    <mergeCell ref="N424:R424"/>
    <mergeCell ref="H425:M425"/>
    <mergeCell ref="N425:R425"/>
    <mergeCell ref="H426:M426"/>
    <mergeCell ref="N426:R426"/>
    <mergeCell ref="H427:M427"/>
    <mergeCell ref="N427:R427"/>
    <mergeCell ref="H428:M428"/>
    <mergeCell ref="N428:R428"/>
    <mergeCell ref="H429:M429"/>
    <mergeCell ref="H431:M431"/>
    <mergeCell ref="N431:R431"/>
    <mergeCell ref="H432:M432"/>
    <mergeCell ref="H433:M433"/>
    <mergeCell ref="H434:M434"/>
    <mergeCell ref="N434:R434"/>
    <mergeCell ref="H435:M435"/>
    <mergeCell ref="N435:R435"/>
    <mergeCell ref="H436:M436"/>
    <mergeCell ref="N436:R436"/>
    <mergeCell ref="H437:M437"/>
    <mergeCell ref="N437:R437"/>
  </mergeCells>
  <hyperlinks>
    <hyperlink ref="M1" r:id="rId1" xr:uid="{5CEB8DED-0B50-47D0-8B09-5A6B864D73C6}"/>
    <hyperlink ref="N424" r:id="rId2" xr:uid="{782CFC42-8F40-4E8A-B479-E398A46C3007}"/>
    <hyperlink ref="N431" r:id="rId3" xr:uid="{5D63FB78-EF47-4215-842E-6AB0DFE9F53A}"/>
    <hyperlink ref="Q432" r:id="rId4" xr:uid="{E144E07B-8F76-4440-AEBF-7D6E6AC2785F}"/>
    <hyperlink ref="N425:R425" r:id="rId5" display="Stehly et al., 2019;2020;2022" xr:uid="{2B730C5F-3C00-435C-ACDE-0B6FBBA938B1}"/>
    <hyperlink ref="N426:R426" r:id="rId6" display="Stehly et al., 2019;2020;2022" xr:uid="{A5B77B63-E655-4310-B15D-AD037C88A2AC}"/>
    <hyperlink ref="N423:R423" r:id="rId7" display="Lopez et al., 2021" xr:uid="{2778F94E-40BF-4BCB-97DE-6AD83F45D5A0}"/>
    <hyperlink ref="N434:R434" r:id="rId8" display="Wiser et al., 2019" xr:uid="{50CDCB49-BB65-42B2-9C25-678DABCB0FFC}"/>
  </hyperlinks>
  <pageMargins left="0.7" right="0.7" top="0.75" bottom="0.75" header="0.3" footer="0.3"/>
  <pageSetup orientation="portrait" r:id="rId9"/>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0"/>
  <sheetViews>
    <sheetView topLeftCell="B1" workbookViewId="0">
      <selection activeCell="C6" sqref="C6"/>
    </sheetView>
  </sheetViews>
  <sheetFormatPr defaultColWidth="9.1328125" defaultRowHeight="14.75" x14ac:dyDescent="0.75"/>
  <cols>
    <col min="1" max="1" width="54" bestFit="1" customWidth="1"/>
    <col min="2" max="2" width="45.86328125" customWidth="1"/>
    <col min="3" max="3" width="89.1328125" customWidth="1"/>
    <col min="4" max="4" width="17.40625" customWidth="1"/>
    <col min="5" max="5" width="21.54296875" bestFit="1" customWidth="1"/>
    <col min="7" max="7" width="10.1328125" bestFit="1" customWidth="1"/>
    <col min="8" max="9" width="10" bestFit="1" customWidth="1"/>
    <col min="10" max="10" width="10.1328125" bestFit="1" customWidth="1"/>
    <col min="11" max="11" width="10" bestFit="1" customWidth="1"/>
    <col min="15" max="15" width="11" bestFit="1" customWidth="1"/>
  </cols>
  <sheetData>
    <row r="1" spans="1:24" s="1" customFormat="1" x14ac:dyDescent="0.75">
      <c r="A1" s="1" t="s">
        <v>21</v>
      </c>
      <c r="B1" s="1" t="s">
        <v>233</v>
      </c>
      <c r="C1" s="1" t="s">
        <v>232</v>
      </c>
      <c r="D1" s="1" t="s">
        <v>239</v>
      </c>
      <c r="E1" s="1" t="s">
        <v>116</v>
      </c>
      <c r="F1" s="18">
        <v>2013</v>
      </c>
      <c r="G1" s="18">
        <v>2014</v>
      </c>
      <c r="H1" s="18">
        <v>2015</v>
      </c>
      <c r="I1" s="18">
        <v>2016</v>
      </c>
      <c r="J1" s="18">
        <v>2017</v>
      </c>
      <c r="K1" s="18">
        <v>2018</v>
      </c>
      <c r="L1" s="18">
        <v>2019</v>
      </c>
      <c r="M1" s="18">
        <v>2020</v>
      </c>
      <c r="N1" s="18">
        <v>2021</v>
      </c>
      <c r="O1" s="18">
        <v>2022</v>
      </c>
      <c r="P1" s="18">
        <v>2023</v>
      </c>
      <c r="Q1" s="18">
        <v>2024</v>
      </c>
      <c r="R1" s="18">
        <v>2025</v>
      </c>
      <c r="S1" s="18">
        <v>2026</v>
      </c>
      <c r="T1" s="18">
        <v>2027</v>
      </c>
      <c r="U1" s="18">
        <v>2028</v>
      </c>
      <c r="V1" s="18">
        <v>2029</v>
      </c>
      <c r="W1" s="18">
        <v>2030</v>
      </c>
    </row>
    <row r="2" spans="1:24" x14ac:dyDescent="0.75">
      <c r="A2" t="s">
        <v>25</v>
      </c>
      <c r="B2" t="s">
        <v>228</v>
      </c>
      <c r="C2" t="s">
        <v>227</v>
      </c>
      <c r="D2" t="s">
        <v>240</v>
      </c>
      <c r="E2" t="s">
        <v>304</v>
      </c>
      <c r="F2" s="29">
        <v>1.0999999999999999E-2</v>
      </c>
      <c r="G2" s="29">
        <v>1.2E-2</v>
      </c>
      <c r="H2" s="29">
        <v>1.2E-2</v>
      </c>
      <c r="I2" s="29">
        <v>1.2E-2</v>
      </c>
      <c r="J2" s="29">
        <v>0</v>
      </c>
      <c r="K2" s="29">
        <v>0</v>
      </c>
      <c r="L2" s="2">
        <v>0</v>
      </c>
      <c r="M2" s="2">
        <v>0</v>
      </c>
      <c r="N2" s="2">
        <v>0</v>
      </c>
      <c r="O2" s="2">
        <v>0</v>
      </c>
      <c r="P2" s="2">
        <v>0</v>
      </c>
      <c r="Q2" s="2">
        <v>0</v>
      </c>
      <c r="R2" s="2">
        <v>0</v>
      </c>
      <c r="S2" s="2">
        <v>0</v>
      </c>
      <c r="T2" s="2">
        <v>0</v>
      </c>
      <c r="U2" s="2">
        <v>0</v>
      </c>
      <c r="V2" s="2">
        <v>0</v>
      </c>
      <c r="W2" s="2">
        <v>0</v>
      </c>
      <c r="X2" t="s">
        <v>302</v>
      </c>
    </row>
    <row r="3" spans="1:24" x14ac:dyDescent="0.75">
      <c r="A3" t="s">
        <v>26</v>
      </c>
      <c r="B3" t="s">
        <v>225</v>
      </c>
      <c r="C3" t="s">
        <v>224</v>
      </c>
      <c r="D3" t="s">
        <v>240</v>
      </c>
      <c r="E3" t="s">
        <v>223</v>
      </c>
      <c r="F3" s="29">
        <v>0</v>
      </c>
      <c r="G3" s="29">
        <v>0</v>
      </c>
      <c r="H3" s="29">
        <v>0</v>
      </c>
      <c r="I3" s="29">
        <v>0</v>
      </c>
      <c r="J3" s="29">
        <v>0</v>
      </c>
      <c r="K3" s="29">
        <v>0</v>
      </c>
      <c r="L3" s="2">
        <v>0</v>
      </c>
      <c r="M3" s="2">
        <v>0</v>
      </c>
      <c r="N3" s="2">
        <v>0</v>
      </c>
      <c r="O3" s="2">
        <v>0</v>
      </c>
      <c r="P3" s="2">
        <v>0</v>
      </c>
      <c r="Q3" s="2">
        <v>0</v>
      </c>
      <c r="R3" s="2">
        <v>0</v>
      </c>
      <c r="S3" s="2">
        <v>0</v>
      </c>
      <c r="T3" s="2">
        <v>0</v>
      </c>
      <c r="U3" s="2">
        <v>0</v>
      </c>
      <c r="V3" s="2">
        <v>0</v>
      </c>
      <c r="W3" s="2">
        <v>0</v>
      </c>
      <c r="X3" t="s">
        <v>222</v>
      </c>
    </row>
    <row r="4" spans="1:24" x14ac:dyDescent="0.75">
      <c r="A4" s="16" t="s">
        <v>26</v>
      </c>
      <c r="B4" t="s">
        <v>32</v>
      </c>
      <c r="C4" t="s">
        <v>3</v>
      </c>
      <c r="D4" t="s">
        <v>240</v>
      </c>
      <c r="E4" t="s">
        <v>274</v>
      </c>
      <c r="F4" s="29" t="s">
        <v>238</v>
      </c>
      <c r="G4" s="29">
        <v>0.4</v>
      </c>
      <c r="H4" s="29">
        <v>0.4</v>
      </c>
      <c r="I4" s="29">
        <v>0.4</v>
      </c>
      <c r="J4" s="29">
        <v>0.3</v>
      </c>
      <c r="K4" s="29">
        <v>0.3</v>
      </c>
      <c r="L4" s="2" t="s">
        <v>238</v>
      </c>
      <c r="M4" s="2" t="s">
        <v>238</v>
      </c>
      <c r="N4" s="2" t="s">
        <v>238</v>
      </c>
      <c r="O4" s="2" t="s">
        <v>238</v>
      </c>
      <c r="P4" s="2" t="s">
        <v>238</v>
      </c>
      <c r="Q4" s="2" t="s">
        <v>238</v>
      </c>
      <c r="R4" s="2" t="s">
        <v>238</v>
      </c>
      <c r="S4" s="2" t="s">
        <v>238</v>
      </c>
      <c r="T4" s="2" t="s">
        <v>238</v>
      </c>
      <c r="U4" s="2" t="s">
        <v>238</v>
      </c>
      <c r="V4" s="2" t="s">
        <v>238</v>
      </c>
      <c r="W4" s="2" t="s">
        <v>238</v>
      </c>
      <c r="X4" t="s">
        <v>236</v>
      </c>
    </row>
    <row r="5" spans="1:24" x14ac:dyDescent="0.75">
      <c r="A5" t="s">
        <v>24</v>
      </c>
      <c r="B5" t="s">
        <v>228</v>
      </c>
      <c r="C5" s="17" t="s">
        <v>227</v>
      </c>
      <c r="D5" t="s">
        <v>240</v>
      </c>
      <c r="E5" t="s">
        <v>304</v>
      </c>
      <c r="F5" s="29">
        <v>1.0999999999999999E-2</v>
      </c>
      <c r="G5" s="29">
        <v>1.2E-2</v>
      </c>
      <c r="H5" s="29">
        <v>1.2E-2</v>
      </c>
      <c r="I5" s="29">
        <v>1.2E-2</v>
      </c>
      <c r="J5" s="29">
        <v>0</v>
      </c>
      <c r="K5" s="29">
        <v>0</v>
      </c>
      <c r="L5" s="2">
        <v>0</v>
      </c>
      <c r="M5" s="2">
        <v>0</v>
      </c>
      <c r="N5" s="2">
        <v>0</v>
      </c>
      <c r="O5" s="2">
        <v>0</v>
      </c>
      <c r="P5" s="2">
        <v>0</v>
      </c>
      <c r="Q5" s="2">
        <v>0</v>
      </c>
      <c r="R5" s="2">
        <v>0</v>
      </c>
      <c r="S5" s="2">
        <v>0</v>
      </c>
      <c r="T5" s="2">
        <v>0</v>
      </c>
      <c r="U5" s="2">
        <v>0</v>
      </c>
      <c r="V5" s="2">
        <v>0</v>
      </c>
      <c r="W5" s="2">
        <v>0</v>
      </c>
      <c r="X5" t="s">
        <v>302</v>
      </c>
    </row>
    <row r="6" spans="1:24" x14ac:dyDescent="0.75">
      <c r="A6" t="s">
        <v>40</v>
      </c>
      <c r="B6" t="s">
        <v>244</v>
      </c>
      <c r="C6" t="s">
        <v>3</v>
      </c>
      <c r="D6" t="s">
        <v>240</v>
      </c>
      <c r="E6" t="s">
        <v>274</v>
      </c>
      <c r="F6" s="29">
        <v>0</v>
      </c>
      <c r="G6" s="30">
        <v>0.2</v>
      </c>
      <c r="H6" s="30">
        <v>0.2</v>
      </c>
      <c r="I6" s="30">
        <v>0.2</v>
      </c>
      <c r="J6" s="30">
        <v>0.3</v>
      </c>
      <c r="K6" s="30">
        <v>0.3</v>
      </c>
      <c r="L6" s="2">
        <v>0</v>
      </c>
      <c r="M6" s="2">
        <v>0</v>
      </c>
      <c r="N6" s="2">
        <v>0</v>
      </c>
      <c r="O6" s="2">
        <v>0</v>
      </c>
      <c r="P6" s="2">
        <v>0</v>
      </c>
      <c r="Q6" s="2">
        <v>0</v>
      </c>
      <c r="R6" s="2">
        <v>0</v>
      </c>
      <c r="S6" s="2">
        <v>0</v>
      </c>
      <c r="T6" s="2">
        <v>0</v>
      </c>
      <c r="U6" s="2">
        <v>0</v>
      </c>
      <c r="V6" s="2">
        <v>0</v>
      </c>
      <c r="W6" s="2">
        <v>0</v>
      </c>
      <c r="X6" t="s">
        <v>236</v>
      </c>
    </row>
    <row r="7" spans="1:24" x14ac:dyDescent="0.75">
      <c r="A7" t="s">
        <v>40</v>
      </c>
      <c r="B7" t="s">
        <v>603</v>
      </c>
      <c r="C7" t="s">
        <v>604</v>
      </c>
      <c r="D7" t="s">
        <v>240</v>
      </c>
      <c r="E7" t="s">
        <v>274</v>
      </c>
      <c r="F7" s="29">
        <v>0</v>
      </c>
      <c r="G7" s="29">
        <v>0</v>
      </c>
      <c r="H7" s="29">
        <v>0</v>
      </c>
      <c r="I7" s="29">
        <v>0</v>
      </c>
      <c r="J7" s="29">
        <v>0</v>
      </c>
      <c r="K7" s="29">
        <v>0</v>
      </c>
      <c r="L7" s="29">
        <v>0</v>
      </c>
      <c r="M7" s="29">
        <v>0</v>
      </c>
      <c r="N7" s="29">
        <v>0</v>
      </c>
      <c r="O7" s="2">
        <f>6/5</f>
        <v>1.2</v>
      </c>
      <c r="P7" s="2">
        <f t="shared" ref="P7:S7" si="0">6/5</f>
        <v>1.2</v>
      </c>
      <c r="Q7" s="2">
        <f t="shared" si="0"/>
        <v>1.2</v>
      </c>
      <c r="R7" s="2">
        <f t="shared" si="0"/>
        <v>1.2</v>
      </c>
      <c r="S7" s="2">
        <f t="shared" si="0"/>
        <v>1.2</v>
      </c>
      <c r="T7" s="29">
        <v>0</v>
      </c>
      <c r="U7" s="29">
        <v>0</v>
      </c>
      <c r="V7" s="29">
        <v>0</v>
      </c>
      <c r="W7" s="29">
        <v>0</v>
      </c>
      <c r="X7" t="s">
        <v>605</v>
      </c>
    </row>
    <row r="8" spans="1:24" x14ac:dyDescent="0.75">
      <c r="A8" t="s">
        <v>273</v>
      </c>
      <c r="B8" t="s">
        <v>231</v>
      </c>
      <c r="C8" s="17" t="s">
        <v>517</v>
      </c>
      <c r="D8" t="s">
        <v>240</v>
      </c>
      <c r="E8" t="s">
        <v>229</v>
      </c>
      <c r="F8" s="29">
        <v>0.3</v>
      </c>
      <c r="G8" s="29">
        <v>0.3</v>
      </c>
      <c r="H8" s="29">
        <v>0.3</v>
      </c>
      <c r="I8" s="29">
        <v>0.3</v>
      </c>
      <c r="J8" s="29">
        <v>0.3</v>
      </c>
      <c r="K8" s="29">
        <v>0.3</v>
      </c>
      <c r="L8" s="2">
        <v>0.3</v>
      </c>
      <c r="M8" s="2">
        <v>0.26</v>
      </c>
      <c r="N8" s="2">
        <v>0.26</v>
      </c>
      <c r="O8" s="2">
        <v>0.26</v>
      </c>
      <c r="P8" s="2">
        <v>0.22</v>
      </c>
      <c r="Q8" s="2">
        <v>0.1</v>
      </c>
      <c r="R8" s="2">
        <v>0.1</v>
      </c>
      <c r="S8" s="2">
        <v>0.1</v>
      </c>
      <c r="T8" s="2">
        <v>0.1</v>
      </c>
      <c r="U8" s="2">
        <v>0.1</v>
      </c>
      <c r="V8" s="2">
        <v>0.1</v>
      </c>
      <c r="W8" s="2">
        <v>0.1</v>
      </c>
      <c r="X8" t="s">
        <v>303</v>
      </c>
    </row>
    <row r="9" spans="1:24" x14ac:dyDescent="0.75">
      <c r="A9" t="s">
        <v>509</v>
      </c>
      <c r="B9" t="s">
        <v>231</v>
      </c>
      <c r="C9" s="17" t="s">
        <v>517</v>
      </c>
      <c r="D9" t="s">
        <v>240</v>
      </c>
      <c r="E9" t="s">
        <v>229</v>
      </c>
      <c r="F9" s="29">
        <v>0</v>
      </c>
      <c r="G9" s="29">
        <v>0</v>
      </c>
      <c r="H9" s="29">
        <v>0</v>
      </c>
      <c r="I9" s="29">
        <v>0</v>
      </c>
      <c r="J9" s="29">
        <v>0</v>
      </c>
      <c r="K9" s="29">
        <v>0</v>
      </c>
      <c r="L9" s="2">
        <v>0</v>
      </c>
      <c r="M9" s="2">
        <v>0</v>
      </c>
      <c r="N9" s="2">
        <v>0.3</v>
      </c>
      <c r="O9" s="2">
        <v>0.3</v>
      </c>
      <c r="P9" s="2">
        <v>0.3</v>
      </c>
      <c r="Q9" s="2">
        <v>0.3</v>
      </c>
      <c r="R9" s="2">
        <v>0.3</v>
      </c>
      <c r="S9" s="2">
        <v>0</v>
      </c>
      <c r="T9" s="2">
        <v>0</v>
      </c>
      <c r="U9" s="2">
        <v>0</v>
      </c>
      <c r="V9" s="2">
        <v>0</v>
      </c>
      <c r="W9" s="2">
        <v>0</v>
      </c>
      <c r="X9" t="s">
        <v>510</v>
      </c>
    </row>
    <row r="10" spans="1:24" x14ac:dyDescent="0.75">
      <c r="A10" t="s">
        <v>508</v>
      </c>
      <c r="B10" t="s">
        <v>228</v>
      </c>
      <c r="C10" t="s">
        <v>518</v>
      </c>
      <c r="D10" t="s">
        <v>240</v>
      </c>
      <c r="E10" t="s">
        <v>507</v>
      </c>
      <c r="F10" s="29">
        <v>2.3E-2</v>
      </c>
      <c r="G10" s="29">
        <v>2.3E-2</v>
      </c>
      <c r="H10" s="29">
        <v>2.3E-2</v>
      </c>
      <c r="I10" s="29">
        <v>2.3E-2</v>
      </c>
      <c r="J10" s="29">
        <f>I10*0.8</f>
        <v>1.84E-2</v>
      </c>
      <c r="K10" s="29">
        <f>I10*0.6</f>
        <v>1.38E-2</v>
      </c>
      <c r="L10" s="2">
        <f>0.025*0.4</f>
        <v>1.0000000000000002E-2</v>
      </c>
      <c r="M10" s="2">
        <f>0.025*0.6</f>
        <v>1.4999999999999999E-2</v>
      </c>
      <c r="N10" s="2">
        <f>0.025*0.6</f>
        <v>1.4999999999999999E-2</v>
      </c>
      <c r="O10" s="2">
        <v>0</v>
      </c>
      <c r="P10" s="2">
        <v>0</v>
      </c>
      <c r="Q10" s="2">
        <v>0</v>
      </c>
      <c r="R10" s="2">
        <v>0</v>
      </c>
      <c r="S10" s="2">
        <v>0</v>
      </c>
      <c r="T10" s="2">
        <v>0</v>
      </c>
      <c r="U10" s="2">
        <v>0</v>
      </c>
      <c r="V10" s="2">
        <v>0</v>
      </c>
      <c r="W10" s="2">
        <v>0</v>
      </c>
      <c r="X10" t="s">
        <v>511</v>
      </c>
    </row>
    <row r="11" spans="1:24" x14ac:dyDescent="0.75">
      <c r="A11" t="s">
        <v>509</v>
      </c>
      <c r="B11" t="s">
        <v>228</v>
      </c>
      <c r="C11" t="s">
        <v>518</v>
      </c>
      <c r="D11" t="s">
        <v>240</v>
      </c>
      <c r="E11" t="s">
        <v>507</v>
      </c>
      <c r="F11" s="29">
        <f>F10</f>
        <v>2.3E-2</v>
      </c>
      <c r="G11" s="29">
        <f t="shared" ref="G11:M11" si="1">G10</f>
        <v>2.3E-2</v>
      </c>
      <c r="H11" s="29">
        <f t="shared" si="1"/>
        <v>2.3E-2</v>
      </c>
      <c r="I11" s="29">
        <f t="shared" si="1"/>
        <v>2.3E-2</v>
      </c>
      <c r="J11" s="29">
        <f t="shared" si="1"/>
        <v>1.84E-2</v>
      </c>
      <c r="K11" s="29">
        <f t="shared" si="1"/>
        <v>1.38E-2</v>
      </c>
      <c r="L11" s="2">
        <f t="shared" si="1"/>
        <v>1.0000000000000002E-2</v>
      </c>
      <c r="M11" s="2">
        <f t="shared" si="1"/>
        <v>1.4999999999999999E-2</v>
      </c>
      <c r="N11" s="2">
        <v>0</v>
      </c>
      <c r="O11" s="2">
        <v>0</v>
      </c>
      <c r="P11" s="2">
        <v>0</v>
      </c>
      <c r="Q11" s="2">
        <v>0</v>
      </c>
      <c r="R11" s="2">
        <v>0</v>
      </c>
      <c r="S11" s="2">
        <v>0</v>
      </c>
      <c r="T11" s="2">
        <v>0</v>
      </c>
      <c r="U11" s="2">
        <v>0</v>
      </c>
      <c r="V11" s="2">
        <v>0</v>
      </c>
      <c r="W11" s="2">
        <v>0</v>
      </c>
      <c r="X11" t="s">
        <v>512</v>
      </c>
    </row>
    <row r="12" spans="1:24" s="33" customFormat="1" x14ac:dyDescent="0.75">
      <c r="A12" s="33" t="s">
        <v>301</v>
      </c>
      <c r="B12" s="33" t="s">
        <v>228</v>
      </c>
      <c r="C12" s="33" t="s">
        <v>227</v>
      </c>
      <c r="D12" s="33" t="s">
        <v>240</v>
      </c>
      <c r="E12" s="33" t="s">
        <v>507</v>
      </c>
      <c r="F12" s="30">
        <f>0.023</f>
        <v>2.3E-2</v>
      </c>
      <c r="G12" s="30">
        <f>0.023</f>
        <v>2.3E-2</v>
      </c>
      <c r="H12" s="30">
        <f>0.023</f>
        <v>2.3E-2</v>
      </c>
      <c r="I12" s="30">
        <f>0.023</f>
        <v>2.3E-2</v>
      </c>
      <c r="J12" s="30">
        <v>0</v>
      </c>
      <c r="K12" s="30">
        <v>0</v>
      </c>
      <c r="L12" s="34">
        <v>0</v>
      </c>
      <c r="M12" s="34">
        <v>0</v>
      </c>
      <c r="N12" s="34">
        <v>0</v>
      </c>
      <c r="O12" s="34">
        <v>0</v>
      </c>
      <c r="P12" s="34">
        <v>0</v>
      </c>
      <c r="Q12" s="34">
        <v>0</v>
      </c>
      <c r="R12" s="34">
        <v>0</v>
      </c>
      <c r="S12" s="34">
        <v>0</v>
      </c>
      <c r="T12" s="34">
        <v>0</v>
      </c>
      <c r="U12" s="34">
        <v>0</v>
      </c>
      <c r="V12" s="34">
        <v>0</v>
      </c>
      <c r="W12" s="34">
        <v>0</v>
      </c>
      <c r="X12" s="33" t="s">
        <v>302</v>
      </c>
    </row>
    <row r="13" spans="1:24" x14ac:dyDescent="0.75">
      <c r="A13" t="s">
        <v>301</v>
      </c>
      <c r="B13" t="s">
        <v>231</v>
      </c>
      <c r="C13" s="17" t="s">
        <v>230</v>
      </c>
      <c r="D13" t="s">
        <v>240</v>
      </c>
      <c r="E13" t="s">
        <v>229</v>
      </c>
      <c r="F13" s="29">
        <v>0.1</v>
      </c>
      <c r="G13" s="29">
        <v>0.1</v>
      </c>
      <c r="H13" s="29">
        <v>0.1</v>
      </c>
      <c r="I13" s="29">
        <v>0.1</v>
      </c>
      <c r="J13" s="29">
        <v>0.1</v>
      </c>
      <c r="K13" s="29">
        <v>0.1</v>
      </c>
      <c r="L13" s="2">
        <v>0.1</v>
      </c>
      <c r="M13" s="2">
        <v>0.1</v>
      </c>
      <c r="N13" s="2">
        <v>0.1</v>
      </c>
      <c r="O13" s="2">
        <v>0.1</v>
      </c>
      <c r="P13" s="2">
        <v>0.1</v>
      </c>
      <c r="Q13" s="2">
        <v>0.1</v>
      </c>
      <c r="R13" s="2">
        <v>0.1</v>
      </c>
      <c r="S13" s="2">
        <v>0.1</v>
      </c>
      <c r="T13" s="2">
        <v>0.1</v>
      </c>
      <c r="U13" s="2">
        <v>0.1</v>
      </c>
      <c r="V13" s="2">
        <v>0.1</v>
      </c>
      <c r="W13" s="2">
        <v>0.1</v>
      </c>
      <c r="X13" t="s">
        <v>516</v>
      </c>
    </row>
    <row r="14" spans="1:24" x14ac:dyDescent="0.75">
      <c r="A14" t="s">
        <v>26</v>
      </c>
      <c r="B14" t="s">
        <v>247</v>
      </c>
      <c r="C14" s="17" t="s">
        <v>235</v>
      </c>
      <c r="D14" t="s">
        <v>242</v>
      </c>
      <c r="E14" t="s">
        <v>237</v>
      </c>
      <c r="F14" s="29" t="s">
        <v>238</v>
      </c>
      <c r="G14" s="29" t="s">
        <v>238</v>
      </c>
      <c r="H14" s="31">
        <v>53000000</v>
      </c>
      <c r="I14" s="29" t="s">
        <v>238</v>
      </c>
      <c r="J14" s="29" t="s">
        <v>238</v>
      </c>
      <c r="K14" s="29" t="s">
        <v>238</v>
      </c>
      <c r="L14" s="2" t="s">
        <v>238</v>
      </c>
      <c r="M14" s="2" t="s">
        <v>238</v>
      </c>
      <c r="N14" s="2" t="s">
        <v>238</v>
      </c>
      <c r="O14" s="2" t="s">
        <v>238</v>
      </c>
      <c r="P14" s="2" t="s">
        <v>238</v>
      </c>
      <c r="Q14" s="2" t="s">
        <v>238</v>
      </c>
      <c r="R14" s="2" t="s">
        <v>238</v>
      </c>
      <c r="S14" s="2" t="s">
        <v>238</v>
      </c>
      <c r="T14" s="2" t="s">
        <v>238</v>
      </c>
      <c r="U14" s="2" t="s">
        <v>238</v>
      </c>
      <c r="V14" s="2" t="s">
        <v>238</v>
      </c>
      <c r="W14" s="2" t="s">
        <v>238</v>
      </c>
      <c r="X14" t="s">
        <v>248</v>
      </c>
    </row>
    <row r="15" spans="1:24" x14ac:dyDescent="0.75">
      <c r="A15" t="s">
        <v>26</v>
      </c>
      <c r="B15" t="s">
        <v>234</v>
      </c>
      <c r="C15" t="s">
        <v>275</v>
      </c>
      <c r="D15" t="s">
        <v>242</v>
      </c>
      <c r="E15" t="s">
        <v>274</v>
      </c>
      <c r="F15" s="29" t="s">
        <v>238</v>
      </c>
      <c r="G15" s="29">
        <v>0.1</v>
      </c>
      <c r="H15" s="29">
        <v>0.1</v>
      </c>
      <c r="I15" s="29">
        <v>0.1</v>
      </c>
      <c r="J15" s="29">
        <v>0.1</v>
      </c>
      <c r="K15" s="29">
        <v>0.1</v>
      </c>
      <c r="L15" s="2" t="s">
        <v>238</v>
      </c>
      <c r="M15" s="2" t="s">
        <v>238</v>
      </c>
      <c r="N15" s="2" t="s">
        <v>238</v>
      </c>
      <c r="O15" s="2" t="s">
        <v>238</v>
      </c>
      <c r="P15" s="2" t="s">
        <v>238</v>
      </c>
      <c r="Q15" s="2" t="s">
        <v>238</v>
      </c>
      <c r="R15" s="2" t="s">
        <v>238</v>
      </c>
      <c r="S15" s="2" t="s">
        <v>238</v>
      </c>
      <c r="T15" s="2" t="s">
        <v>238</v>
      </c>
      <c r="U15" s="2" t="s">
        <v>238</v>
      </c>
      <c r="V15" s="2" t="s">
        <v>238</v>
      </c>
      <c r="W15" s="2" t="s">
        <v>238</v>
      </c>
    </row>
    <row r="16" spans="1:24" x14ac:dyDescent="0.75">
      <c r="A16" t="s">
        <v>249</v>
      </c>
      <c r="B16" t="s">
        <v>234</v>
      </c>
      <c r="C16" t="s">
        <v>275</v>
      </c>
      <c r="D16" t="s">
        <v>242</v>
      </c>
      <c r="E16" t="s">
        <v>274</v>
      </c>
      <c r="F16" s="29" t="s">
        <v>238</v>
      </c>
      <c r="G16" s="29">
        <v>1.1000000000000001</v>
      </c>
      <c r="H16" s="29">
        <v>1.1000000000000001</v>
      </c>
      <c r="I16" s="29">
        <v>1.2</v>
      </c>
      <c r="J16" s="29">
        <v>1.3</v>
      </c>
      <c r="K16" s="29">
        <v>1.3</v>
      </c>
      <c r="L16" s="2" t="s">
        <v>238</v>
      </c>
      <c r="M16" s="2" t="s">
        <v>238</v>
      </c>
      <c r="N16" s="2" t="s">
        <v>238</v>
      </c>
      <c r="O16" s="2" t="s">
        <v>238</v>
      </c>
      <c r="P16" s="2" t="s">
        <v>238</v>
      </c>
      <c r="Q16" s="2" t="s">
        <v>238</v>
      </c>
      <c r="R16" s="2" t="s">
        <v>238</v>
      </c>
      <c r="S16" s="2" t="s">
        <v>238</v>
      </c>
      <c r="T16" s="2" t="s">
        <v>238</v>
      </c>
      <c r="U16" s="2" t="s">
        <v>238</v>
      </c>
      <c r="V16" s="2" t="s">
        <v>238</v>
      </c>
      <c r="W16" s="2" t="s">
        <v>238</v>
      </c>
      <c r="X16" t="s">
        <v>236</v>
      </c>
    </row>
    <row r="17" spans="1:24" x14ac:dyDescent="0.75">
      <c r="A17" t="s">
        <v>42</v>
      </c>
      <c r="B17" t="s">
        <v>30</v>
      </c>
      <c r="C17" t="s">
        <v>235</v>
      </c>
      <c r="D17" t="s">
        <v>242</v>
      </c>
      <c r="E17" t="s">
        <v>274</v>
      </c>
      <c r="F17" s="29" t="s">
        <v>238</v>
      </c>
      <c r="G17" s="32">
        <v>1.0200000000000002</v>
      </c>
      <c r="H17" s="32">
        <v>1.5200000000000002</v>
      </c>
      <c r="I17" s="32">
        <v>1.6200000000000003</v>
      </c>
      <c r="J17" s="32">
        <v>1.6200000000000003</v>
      </c>
      <c r="K17" s="32">
        <v>1.6200000000000003</v>
      </c>
      <c r="L17" s="2" t="s">
        <v>238</v>
      </c>
      <c r="M17" s="2" t="s">
        <v>238</v>
      </c>
      <c r="N17" s="2" t="s">
        <v>238</v>
      </c>
      <c r="O17" s="2" t="s">
        <v>238</v>
      </c>
      <c r="P17" s="2" t="s">
        <v>238</v>
      </c>
      <c r="Q17" s="2" t="s">
        <v>238</v>
      </c>
      <c r="R17" s="2" t="s">
        <v>238</v>
      </c>
      <c r="S17" s="2" t="s">
        <v>238</v>
      </c>
      <c r="T17" s="2" t="s">
        <v>238</v>
      </c>
      <c r="U17" s="2" t="s">
        <v>238</v>
      </c>
      <c r="V17" s="2" t="s">
        <v>238</v>
      </c>
      <c r="W17" s="2" t="s">
        <v>238</v>
      </c>
      <c r="X17" t="s">
        <v>236</v>
      </c>
    </row>
    <row r="18" spans="1:24" x14ac:dyDescent="0.75">
      <c r="A18" t="s">
        <v>42</v>
      </c>
      <c r="B18" t="s">
        <v>31</v>
      </c>
      <c r="C18" t="s">
        <v>235</v>
      </c>
      <c r="D18" t="s">
        <v>242</v>
      </c>
      <c r="E18" t="s">
        <v>274</v>
      </c>
      <c r="F18" s="29" t="s">
        <v>238</v>
      </c>
      <c r="G18" s="32">
        <v>0.14000000000000001</v>
      </c>
      <c r="H18" s="32">
        <v>0.14000000000000001</v>
      </c>
      <c r="I18" s="32">
        <v>0.14000000000000001</v>
      </c>
      <c r="J18" s="32">
        <v>0.14000000000000001</v>
      </c>
      <c r="K18" s="32">
        <v>0.14000000000000001</v>
      </c>
      <c r="L18" s="2" t="s">
        <v>238</v>
      </c>
      <c r="M18" s="2" t="s">
        <v>238</v>
      </c>
      <c r="N18" s="2" t="s">
        <v>238</v>
      </c>
      <c r="O18" s="2" t="s">
        <v>238</v>
      </c>
      <c r="P18" s="2" t="s">
        <v>238</v>
      </c>
      <c r="Q18" s="2" t="s">
        <v>238</v>
      </c>
      <c r="R18" s="2" t="s">
        <v>238</v>
      </c>
      <c r="S18" s="2" t="s">
        <v>238</v>
      </c>
      <c r="T18" s="2" t="s">
        <v>238</v>
      </c>
      <c r="U18" s="2" t="s">
        <v>238</v>
      </c>
      <c r="V18" s="2" t="s">
        <v>238</v>
      </c>
      <c r="W18" s="2" t="s">
        <v>238</v>
      </c>
      <c r="X18" t="s">
        <v>236</v>
      </c>
    </row>
    <row r="19" spans="1:24" x14ac:dyDescent="0.75">
      <c r="A19" t="s">
        <v>42</v>
      </c>
      <c r="B19" t="s">
        <v>38</v>
      </c>
      <c r="C19" t="s">
        <v>243</v>
      </c>
      <c r="D19" t="s">
        <v>242</v>
      </c>
      <c r="E19" t="s">
        <v>274</v>
      </c>
      <c r="F19" s="29" t="s">
        <v>238</v>
      </c>
      <c r="G19" s="29">
        <v>1.1000000000000001</v>
      </c>
      <c r="H19" s="29">
        <v>1.1000000000000001</v>
      </c>
      <c r="I19" s="29">
        <v>1.2</v>
      </c>
      <c r="J19" s="29">
        <v>1.2</v>
      </c>
      <c r="K19" s="29">
        <v>1.2</v>
      </c>
      <c r="L19" s="2" t="s">
        <v>238</v>
      </c>
      <c r="M19" s="2" t="s">
        <v>238</v>
      </c>
      <c r="N19" s="2" t="s">
        <v>238</v>
      </c>
      <c r="O19" s="2" t="s">
        <v>238</v>
      </c>
      <c r="P19" s="2" t="s">
        <v>238</v>
      </c>
      <c r="Q19" s="2" t="s">
        <v>238</v>
      </c>
      <c r="R19" s="2" t="s">
        <v>238</v>
      </c>
      <c r="S19" s="2" t="s">
        <v>238</v>
      </c>
      <c r="T19" s="2" t="s">
        <v>238</v>
      </c>
      <c r="U19" s="2" t="s">
        <v>238</v>
      </c>
      <c r="V19" s="2" t="s">
        <v>238</v>
      </c>
      <c r="W19" s="2" t="s">
        <v>238</v>
      </c>
      <c r="X19" t="s">
        <v>236</v>
      </c>
    </row>
    <row r="20" spans="1:24" x14ac:dyDescent="0.75">
      <c r="A20" t="s">
        <v>249</v>
      </c>
      <c r="B20" t="s">
        <v>250</v>
      </c>
      <c r="C20" t="s">
        <v>235</v>
      </c>
      <c r="D20" t="s">
        <v>242</v>
      </c>
      <c r="E20" t="s">
        <v>237</v>
      </c>
      <c r="F20" s="29" t="s">
        <v>238</v>
      </c>
      <c r="G20" s="29" t="s">
        <v>238</v>
      </c>
      <c r="H20" s="29">
        <v>10000000</v>
      </c>
      <c r="I20" s="29" t="s">
        <v>238</v>
      </c>
      <c r="J20" s="29" t="s">
        <v>238</v>
      </c>
      <c r="K20" s="29" t="s">
        <v>238</v>
      </c>
      <c r="L20" s="2" t="s">
        <v>238</v>
      </c>
      <c r="M20" s="2" t="s">
        <v>238</v>
      </c>
      <c r="N20" s="2" t="s">
        <v>238</v>
      </c>
      <c r="O20" s="2" t="s">
        <v>238</v>
      </c>
      <c r="P20" s="2" t="s">
        <v>238</v>
      </c>
      <c r="Q20" s="2" t="s">
        <v>238</v>
      </c>
      <c r="R20" s="2" t="s">
        <v>238</v>
      </c>
      <c r="S20" s="2" t="s">
        <v>238</v>
      </c>
      <c r="T20" s="2" t="s">
        <v>238</v>
      </c>
      <c r="U20" s="2" t="s">
        <v>238</v>
      </c>
      <c r="V20" s="2" t="s">
        <v>238</v>
      </c>
      <c r="W20" s="2" t="s">
        <v>238</v>
      </c>
      <c r="X20" t="s">
        <v>248</v>
      </c>
    </row>
  </sheetData>
  <sortState xmlns:xlrd2="http://schemas.microsoft.com/office/spreadsheetml/2017/richdata2" ref="A2:Y15">
    <sortCondition ref="D2:D15"/>
    <sortCondition ref="A2:A15"/>
  </sortState>
  <hyperlinks>
    <hyperlink ref="C4" r:id="rId1" xr:uid="{00000000-0004-0000-0100-000000000000}"/>
    <hyperlink ref="C6" r:id="rId2" xr:uid="{00000000-0004-0000-0100-000001000000}"/>
    <hyperlink ref="C5" r:id="rId3" xr:uid="{00000000-0004-0000-0100-000002000000}"/>
    <hyperlink ref="C14" r:id="rId4" xr:uid="{00000000-0004-0000-0100-000003000000}"/>
    <hyperlink ref="C13" r:id="rId5" xr:uid="{00000000-0004-0000-0100-000004000000}"/>
  </hyperlinks>
  <pageMargins left="0.7" right="0.7" top="0.75" bottom="0.75" header="0.3" footer="0.3"/>
  <pageSetup orientation="portrait" r:id="rId6"/>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G2841"/>
  <sheetViews>
    <sheetView workbookViewId="0">
      <selection activeCell="M43" sqref="M43"/>
    </sheetView>
  </sheetViews>
  <sheetFormatPr defaultColWidth="8.7265625" defaultRowHeight="12.25" x14ac:dyDescent="0.65"/>
  <cols>
    <col min="1" max="1" width="21.26953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318</v>
      </c>
      <c r="B10" s="54" t="s">
        <v>43</v>
      </c>
      <c r="AG10" s="51" t="s">
        <v>617</v>
      </c>
    </row>
    <row r="11" spans="1:33" ht="15" customHeight="1" x14ac:dyDescent="0.65">
      <c r="B11" s="53" t="s">
        <v>44</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45</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75">
      <c r="B15" s="46" t="s">
        <v>46</v>
      </c>
      <c r="C15"/>
      <c r="D15"/>
      <c r="E15"/>
      <c r="F15"/>
      <c r="G15"/>
      <c r="H15"/>
      <c r="I15"/>
      <c r="J15"/>
      <c r="K15"/>
      <c r="L15"/>
      <c r="M15"/>
      <c r="N15"/>
      <c r="O15"/>
      <c r="P15"/>
      <c r="Q15"/>
      <c r="R15"/>
      <c r="S15"/>
      <c r="T15"/>
      <c r="U15"/>
      <c r="V15"/>
      <c r="W15"/>
      <c r="X15"/>
      <c r="Y15"/>
      <c r="Z15"/>
      <c r="AA15"/>
      <c r="AB15"/>
      <c r="AC15"/>
      <c r="AD15"/>
      <c r="AE15"/>
      <c r="AF15"/>
      <c r="AG15"/>
    </row>
    <row r="16" spans="1:33" ht="15" customHeight="1" x14ac:dyDescent="0.75">
      <c r="A16" s="43" t="s">
        <v>319</v>
      </c>
      <c r="B16" s="42" t="s">
        <v>47</v>
      </c>
      <c r="C16" s="44">
        <v>23.173487000000002</v>
      </c>
      <c r="D16" s="44">
        <v>24.717472000000001</v>
      </c>
      <c r="E16" s="44">
        <v>25.494104</v>
      </c>
      <c r="F16" s="44">
        <v>26.154641999999999</v>
      </c>
      <c r="G16" s="44">
        <v>27.054276999999999</v>
      </c>
      <c r="H16" s="44">
        <v>27.435596</v>
      </c>
      <c r="I16" s="44">
        <v>27.342155000000002</v>
      </c>
      <c r="J16" s="44">
        <v>27.686851999999998</v>
      </c>
      <c r="K16" s="44">
        <v>27.633852000000001</v>
      </c>
      <c r="L16" s="44">
        <v>27.555264999999999</v>
      </c>
      <c r="M16" s="44">
        <v>27.280258</v>
      </c>
      <c r="N16" s="44">
        <v>27.009712</v>
      </c>
      <c r="O16" s="44">
        <v>27.003247999999999</v>
      </c>
      <c r="P16" s="44">
        <v>26.646474999999999</v>
      </c>
      <c r="Q16" s="44">
        <v>26.477429999999998</v>
      </c>
      <c r="R16" s="44">
        <v>26.305444999999999</v>
      </c>
      <c r="S16" s="44">
        <v>26.016472</v>
      </c>
      <c r="T16" s="44">
        <v>25.819599</v>
      </c>
      <c r="U16" s="44">
        <v>25.821352000000001</v>
      </c>
      <c r="V16" s="44">
        <v>25.902487000000001</v>
      </c>
      <c r="W16" s="44">
        <v>25.722721</v>
      </c>
      <c r="X16" s="44">
        <v>25.635947999999999</v>
      </c>
      <c r="Y16" s="44">
        <v>25.636410000000001</v>
      </c>
      <c r="Z16" s="44">
        <v>25.47831</v>
      </c>
      <c r="AA16" s="44">
        <v>25.779816</v>
      </c>
      <c r="AB16" s="44">
        <v>25.951447999999999</v>
      </c>
      <c r="AC16" s="44">
        <v>25.981897</v>
      </c>
      <c r="AD16" s="44">
        <v>25.859144000000001</v>
      </c>
      <c r="AE16" s="44">
        <v>25.553583</v>
      </c>
      <c r="AF16" s="44">
        <v>26.234584999999999</v>
      </c>
      <c r="AG16" s="40">
        <v>4.287E-3</v>
      </c>
    </row>
    <row r="17" spans="1:33" ht="15" customHeight="1" x14ac:dyDescent="0.75">
      <c r="A17" s="43" t="s">
        <v>320</v>
      </c>
      <c r="B17" s="42" t="s">
        <v>48</v>
      </c>
      <c r="C17" s="44">
        <v>7.0062150000000001</v>
      </c>
      <c r="D17" s="44">
        <v>7.5528149999999998</v>
      </c>
      <c r="E17" s="44">
        <v>7.8837830000000002</v>
      </c>
      <c r="F17" s="44">
        <v>8.023396</v>
      </c>
      <c r="G17" s="44">
        <v>8.1639909999999993</v>
      </c>
      <c r="H17" s="44">
        <v>8.1082020000000004</v>
      </c>
      <c r="I17" s="44">
        <v>8.0414820000000002</v>
      </c>
      <c r="J17" s="44">
        <v>8.0296179999999993</v>
      </c>
      <c r="K17" s="44">
        <v>8.0821810000000003</v>
      </c>
      <c r="L17" s="44">
        <v>8.1559480000000004</v>
      </c>
      <c r="M17" s="44">
        <v>8.1848320000000001</v>
      </c>
      <c r="N17" s="44">
        <v>8.2599870000000006</v>
      </c>
      <c r="O17" s="44">
        <v>8.235239</v>
      </c>
      <c r="P17" s="44">
        <v>8.2500719999999994</v>
      </c>
      <c r="Q17" s="44">
        <v>8.2784399999999998</v>
      </c>
      <c r="R17" s="44">
        <v>8.2101170000000003</v>
      </c>
      <c r="S17" s="44">
        <v>8.1747200000000007</v>
      </c>
      <c r="T17" s="44">
        <v>8.1722750000000008</v>
      </c>
      <c r="U17" s="44">
        <v>8.2225110000000008</v>
      </c>
      <c r="V17" s="44">
        <v>8.2677019999999999</v>
      </c>
      <c r="W17" s="44">
        <v>8.2817030000000003</v>
      </c>
      <c r="X17" s="44">
        <v>8.384741</v>
      </c>
      <c r="Y17" s="44">
        <v>8.4902529999999992</v>
      </c>
      <c r="Z17" s="44">
        <v>8.4762629999999994</v>
      </c>
      <c r="AA17" s="44">
        <v>8.5796620000000008</v>
      </c>
      <c r="AB17" s="44">
        <v>8.6128929999999997</v>
      </c>
      <c r="AC17" s="44">
        <v>8.6344580000000004</v>
      </c>
      <c r="AD17" s="44">
        <v>8.6448269999999994</v>
      </c>
      <c r="AE17" s="44">
        <v>8.6502510000000008</v>
      </c>
      <c r="AF17" s="44">
        <v>8.7012350000000005</v>
      </c>
      <c r="AG17" s="40">
        <v>7.4989999999999996E-3</v>
      </c>
    </row>
    <row r="18" spans="1:33" ht="15" customHeight="1" x14ac:dyDescent="0.75">
      <c r="A18" s="43" t="s">
        <v>321</v>
      </c>
      <c r="B18" s="42" t="s">
        <v>49</v>
      </c>
      <c r="C18" s="44">
        <v>35.682777000000002</v>
      </c>
      <c r="D18" s="44">
        <v>36.629646000000001</v>
      </c>
      <c r="E18" s="44">
        <v>36.922058</v>
      </c>
      <c r="F18" s="44">
        <v>37.131554000000001</v>
      </c>
      <c r="G18" s="44">
        <v>37.233967</v>
      </c>
      <c r="H18" s="44">
        <v>37.210548000000003</v>
      </c>
      <c r="I18" s="44">
        <v>37.134987000000002</v>
      </c>
      <c r="J18" s="44">
        <v>37.74691</v>
      </c>
      <c r="K18" s="44">
        <v>38.012238000000004</v>
      </c>
      <c r="L18" s="44">
        <v>38.079895</v>
      </c>
      <c r="M18" s="44">
        <v>38.334229000000001</v>
      </c>
      <c r="N18" s="44">
        <v>38.609394000000002</v>
      </c>
      <c r="O18" s="44">
        <v>38.861305000000002</v>
      </c>
      <c r="P18" s="44">
        <v>38.688675000000003</v>
      </c>
      <c r="Q18" s="44">
        <v>38.547446999999998</v>
      </c>
      <c r="R18" s="44">
        <v>38.495739</v>
      </c>
      <c r="S18" s="44">
        <v>38.611136999999999</v>
      </c>
      <c r="T18" s="44">
        <v>38.832619000000001</v>
      </c>
      <c r="U18" s="44">
        <v>39.095233999999998</v>
      </c>
      <c r="V18" s="44">
        <v>39.377578999999997</v>
      </c>
      <c r="W18" s="44">
        <v>39.502231999999999</v>
      </c>
      <c r="X18" s="44">
        <v>39.694870000000002</v>
      </c>
      <c r="Y18" s="44">
        <v>40.037334000000001</v>
      </c>
      <c r="Z18" s="44">
        <v>40.361305000000002</v>
      </c>
      <c r="AA18" s="44">
        <v>40.596077000000001</v>
      </c>
      <c r="AB18" s="44">
        <v>40.848937999999997</v>
      </c>
      <c r="AC18" s="44">
        <v>41.134644000000002</v>
      </c>
      <c r="AD18" s="44">
        <v>41.335979000000002</v>
      </c>
      <c r="AE18" s="44">
        <v>41.513866</v>
      </c>
      <c r="AF18" s="44">
        <v>41.894924000000003</v>
      </c>
      <c r="AG18" s="40">
        <v>5.5500000000000002E-3</v>
      </c>
    </row>
    <row r="19" spans="1:33" ht="15" customHeight="1" x14ac:dyDescent="0.75">
      <c r="A19" s="43" t="s">
        <v>322</v>
      </c>
      <c r="B19" s="42" t="s">
        <v>50</v>
      </c>
      <c r="C19" s="44">
        <v>13.089978</v>
      </c>
      <c r="D19" s="44">
        <v>12.741251999999999</v>
      </c>
      <c r="E19" s="44">
        <v>12.812080999999999</v>
      </c>
      <c r="F19" s="44">
        <v>11.346849000000001</v>
      </c>
      <c r="G19" s="44">
        <v>10.919338</v>
      </c>
      <c r="H19" s="44">
        <v>10.890395</v>
      </c>
      <c r="I19" s="44">
        <v>10.594276000000001</v>
      </c>
      <c r="J19" s="44">
        <v>10.517385000000001</v>
      </c>
      <c r="K19" s="44">
        <v>10.477952</v>
      </c>
      <c r="L19" s="44">
        <v>10.320335</v>
      </c>
      <c r="M19" s="44">
        <v>10.278053999999999</v>
      </c>
      <c r="N19" s="44">
        <v>10.186623000000001</v>
      </c>
      <c r="O19" s="44">
        <v>10.161192</v>
      </c>
      <c r="P19" s="44">
        <v>9.8407079999999993</v>
      </c>
      <c r="Q19" s="44">
        <v>9.5687519999999999</v>
      </c>
      <c r="R19" s="44">
        <v>9.414873</v>
      </c>
      <c r="S19" s="44">
        <v>9.2873289999999997</v>
      </c>
      <c r="T19" s="44">
        <v>9.3013359999999992</v>
      </c>
      <c r="U19" s="44">
        <v>9.2276330000000009</v>
      </c>
      <c r="V19" s="44">
        <v>9.1459650000000003</v>
      </c>
      <c r="W19" s="44">
        <v>9.1226819999999993</v>
      </c>
      <c r="X19" s="44">
        <v>9.0860120000000002</v>
      </c>
      <c r="Y19" s="44">
        <v>8.961373</v>
      </c>
      <c r="Z19" s="44">
        <v>8.89466</v>
      </c>
      <c r="AA19" s="44">
        <v>8.785145</v>
      </c>
      <c r="AB19" s="44">
        <v>8.7206039999999998</v>
      </c>
      <c r="AC19" s="44">
        <v>8.6230239999999991</v>
      </c>
      <c r="AD19" s="44">
        <v>8.5444119999999995</v>
      </c>
      <c r="AE19" s="44">
        <v>8.5071809999999992</v>
      </c>
      <c r="AF19" s="44">
        <v>8.5720969999999994</v>
      </c>
      <c r="AG19" s="40">
        <v>-1.4492E-2</v>
      </c>
    </row>
    <row r="20" spans="1:33" ht="15" customHeight="1" x14ac:dyDescent="0.75">
      <c r="A20" s="43" t="s">
        <v>323</v>
      </c>
      <c r="B20" s="42" t="s">
        <v>51</v>
      </c>
      <c r="C20" s="44">
        <v>8.1211500000000001</v>
      </c>
      <c r="D20" s="44">
        <v>8.1831110000000002</v>
      </c>
      <c r="E20" s="44">
        <v>8.2025790000000001</v>
      </c>
      <c r="F20" s="44">
        <v>8.239058</v>
      </c>
      <c r="G20" s="44">
        <v>8.1638990000000007</v>
      </c>
      <c r="H20" s="44">
        <v>8.0757549999999991</v>
      </c>
      <c r="I20" s="44">
        <v>7.9302669999999997</v>
      </c>
      <c r="J20" s="44">
        <v>7.3689460000000002</v>
      </c>
      <c r="K20" s="44">
        <v>7.2995039999999998</v>
      </c>
      <c r="L20" s="44">
        <v>7.3070060000000003</v>
      </c>
      <c r="M20" s="44">
        <v>7.3184230000000001</v>
      </c>
      <c r="N20" s="44">
        <v>7.3263429999999996</v>
      </c>
      <c r="O20" s="44">
        <v>6.8084160000000002</v>
      </c>
      <c r="P20" s="44">
        <v>6.8156670000000004</v>
      </c>
      <c r="Q20" s="44">
        <v>6.7474470000000002</v>
      </c>
      <c r="R20" s="44">
        <v>6.7583539999999998</v>
      </c>
      <c r="S20" s="44">
        <v>6.760554</v>
      </c>
      <c r="T20" s="44">
        <v>6.7626590000000002</v>
      </c>
      <c r="U20" s="44">
        <v>6.762759</v>
      </c>
      <c r="V20" s="44">
        <v>6.766273</v>
      </c>
      <c r="W20" s="44">
        <v>6.7793599999999996</v>
      </c>
      <c r="X20" s="44">
        <v>6.788805</v>
      </c>
      <c r="Y20" s="44">
        <v>6.797936</v>
      </c>
      <c r="Z20" s="44">
        <v>6.8059019999999997</v>
      </c>
      <c r="AA20" s="44">
        <v>6.8144450000000001</v>
      </c>
      <c r="AB20" s="44">
        <v>6.8189029999999997</v>
      </c>
      <c r="AC20" s="44">
        <v>6.8233490000000003</v>
      </c>
      <c r="AD20" s="44">
        <v>6.8261190000000003</v>
      </c>
      <c r="AE20" s="44">
        <v>6.829472</v>
      </c>
      <c r="AF20" s="44">
        <v>6.8343129999999999</v>
      </c>
      <c r="AG20" s="40">
        <v>-5.9309999999999996E-3</v>
      </c>
    </row>
    <row r="21" spans="1:33" ht="15" customHeight="1" x14ac:dyDescent="0.75">
      <c r="A21" s="43" t="s">
        <v>324</v>
      </c>
      <c r="B21" s="42" t="s">
        <v>191</v>
      </c>
      <c r="C21" s="44">
        <v>2.288529</v>
      </c>
      <c r="D21" s="44">
        <v>2.3965299999999998</v>
      </c>
      <c r="E21" s="44">
        <v>2.5203760000000002</v>
      </c>
      <c r="F21" s="44">
        <v>2.6075819999999998</v>
      </c>
      <c r="G21" s="44">
        <v>2.562303</v>
      </c>
      <c r="H21" s="44">
        <v>2.533515</v>
      </c>
      <c r="I21" s="44">
        <v>2.5148000000000001</v>
      </c>
      <c r="J21" s="44">
        <v>2.4944809999999999</v>
      </c>
      <c r="K21" s="44">
        <v>2.4826299999999999</v>
      </c>
      <c r="L21" s="44">
        <v>2.4713959999999999</v>
      </c>
      <c r="M21" s="44">
        <v>2.4567709999999998</v>
      </c>
      <c r="N21" s="44">
        <v>2.4500829999999998</v>
      </c>
      <c r="O21" s="44">
        <v>2.436512</v>
      </c>
      <c r="P21" s="44">
        <v>2.4270999999999998</v>
      </c>
      <c r="Q21" s="44">
        <v>2.4106049999999999</v>
      </c>
      <c r="R21" s="44">
        <v>2.3970229999999999</v>
      </c>
      <c r="S21" s="44">
        <v>2.3926630000000002</v>
      </c>
      <c r="T21" s="44">
        <v>2.3816570000000001</v>
      </c>
      <c r="U21" s="44">
        <v>2.3768020000000001</v>
      </c>
      <c r="V21" s="44">
        <v>2.3701400000000001</v>
      </c>
      <c r="W21" s="44">
        <v>2.3620960000000002</v>
      </c>
      <c r="X21" s="44">
        <v>2.3541889999999999</v>
      </c>
      <c r="Y21" s="44">
        <v>2.3426999999999998</v>
      </c>
      <c r="Z21" s="44">
        <v>2.3369900000000001</v>
      </c>
      <c r="AA21" s="44">
        <v>2.3251300000000001</v>
      </c>
      <c r="AB21" s="44">
        <v>2.3184429999999998</v>
      </c>
      <c r="AC21" s="44">
        <v>2.3090259999999998</v>
      </c>
      <c r="AD21" s="44">
        <v>2.304834</v>
      </c>
      <c r="AE21" s="44">
        <v>2.2952330000000001</v>
      </c>
      <c r="AF21" s="44">
        <v>2.2746879999999998</v>
      </c>
      <c r="AG21" s="40">
        <v>-2.0900000000000001E-4</v>
      </c>
    </row>
    <row r="22" spans="1:33" ht="15" customHeight="1" x14ac:dyDescent="0.75">
      <c r="A22" s="43" t="s">
        <v>325</v>
      </c>
      <c r="B22" s="42" t="s">
        <v>52</v>
      </c>
      <c r="C22" s="44">
        <v>4.7011900000000004</v>
      </c>
      <c r="D22" s="44">
        <v>4.8336649999999999</v>
      </c>
      <c r="E22" s="44">
        <v>4.7369510000000004</v>
      </c>
      <c r="F22" s="44">
        <v>4.7318429999999996</v>
      </c>
      <c r="G22" s="44">
        <v>4.7514820000000002</v>
      </c>
      <c r="H22" s="44">
        <v>4.7400380000000002</v>
      </c>
      <c r="I22" s="44">
        <v>4.7281459999999997</v>
      </c>
      <c r="J22" s="44">
        <v>4.7067750000000004</v>
      </c>
      <c r="K22" s="44">
        <v>4.7082629999999996</v>
      </c>
      <c r="L22" s="44">
        <v>4.6997</v>
      </c>
      <c r="M22" s="44">
        <v>4.6885269999999997</v>
      </c>
      <c r="N22" s="44">
        <v>4.6818270000000002</v>
      </c>
      <c r="O22" s="44">
        <v>4.6667490000000003</v>
      </c>
      <c r="P22" s="44">
        <v>4.6540860000000004</v>
      </c>
      <c r="Q22" s="44">
        <v>4.6489719999999997</v>
      </c>
      <c r="R22" s="44">
        <v>4.641438</v>
      </c>
      <c r="S22" s="44">
        <v>4.6341799999999997</v>
      </c>
      <c r="T22" s="44">
        <v>4.6383159999999997</v>
      </c>
      <c r="U22" s="44">
        <v>4.6474570000000002</v>
      </c>
      <c r="V22" s="44">
        <v>4.6834860000000003</v>
      </c>
      <c r="W22" s="44">
        <v>4.7054450000000001</v>
      </c>
      <c r="X22" s="44">
        <v>4.7221570000000002</v>
      </c>
      <c r="Y22" s="44">
        <v>4.7483430000000002</v>
      </c>
      <c r="Z22" s="44">
        <v>4.7919939999999999</v>
      </c>
      <c r="AA22" s="44">
        <v>4.8140039999999997</v>
      </c>
      <c r="AB22" s="44">
        <v>4.8435649999999999</v>
      </c>
      <c r="AC22" s="44">
        <v>4.8766879999999997</v>
      </c>
      <c r="AD22" s="44">
        <v>4.909999</v>
      </c>
      <c r="AE22" s="44">
        <v>4.942437</v>
      </c>
      <c r="AF22" s="44">
        <v>4.9846370000000002</v>
      </c>
      <c r="AG22" s="40">
        <v>2.0209999999999998E-3</v>
      </c>
    </row>
    <row r="23" spans="1:33" ht="15" customHeight="1" x14ac:dyDescent="0.75">
      <c r="A23" s="43" t="s">
        <v>326</v>
      </c>
      <c r="B23" s="42" t="s">
        <v>53</v>
      </c>
      <c r="C23" s="44">
        <v>4.8390050000000002</v>
      </c>
      <c r="D23" s="44">
        <v>5.5444839999999997</v>
      </c>
      <c r="E23" s="44">
        <v>6.0855569999999997</v>
      </c>
      <c r="F23" s="44">
        <v>6.9892269999999996</v>
      </c>
      <c r="G23" s="44">
        <v>7.5613590000000004</v>
      </c>
      <c r="H23" s="44">
        <v>7.8463159999999998</v>
      </c>
      <c r="I23" s="44">
        <v>8.3474660000000007</v>
      </c>
      <c r="J23" s="44">
        <v>8.5777000000000001</v>
      </c>
      <c r="K23" s="44">
        <v>8.7871590000000008</v>
      </c>
      <c r="L23" s="44">
        <v>9.1559860000000004</v>
      </c>
      <c r="M23" s="44">
        <v>9.4117800000000003</v>
      </c>
      <c r="N23" s="44">
        <v>9.6492149999999999</v>
      </c>
      <c r="O23" s="44">
        <v>9.9103840000000005</v>
      </c>
      <c r="P23" s="44">
        <v>10.464489</v>
      </c>
      <c r="Q23" s="44">
        <v>11.179779999999999</v>
      </c>
      <c r="R23" s="44">
        <v>11.560812</v>
      </c>
      <c r="S23" s="44">
        <v>11.709242</v>
      </c>
      <c r="T23" s="44">
        <v>11.735645</v>
      </c>
      <c r="U23" s="44">
        <v>11.787336</v>
      </c>
      <c r="V23" s="44">
        <v>11.864063</v>
      </c>
      <c r="W23" s="44">
        <v>11.965892999999999</v>
      </c>
      <c r="X23" s="44">
        <v>12.084974000000001</v>
      </c>
      <c r="Y23" s="44">
        <v>12.202391</v>
      </c>
      <c r="Z23" s="44">
        <v>12.369851000000001</v>
      </c>
      <c r="AA23" s="44">
        <v>12.586577</v>
      </c>
      <c r="AB23" s="44">
        <v>12.70438</v>
      </c>
      <c r="AC23" s="44">
        <v>12.871214</v>
      </c>
      <c r="AD23" s="44">
        <v>13.03612</v>
      </c>
      <c r="AE23" s="44">
        <v>13.182046</v>
      </c>
      <c r="AF23" s="44">
        <v>13.273847</v>
      </c>
      <c r="AG23" s="40">
        <v>3.5408000000000002E-2</v>
      </c>
    </row>
    <row r="24" spans="1:33" ht="15" customHeight="1" x14ac:dyDescent="0.75">
      <c r="A24" s="43" t="s">
        <v>327</v>
      </c>
      <c r="B24" s="42" t="s">
        <v>54</v>
      </c>
      <c r="C24" s="44">
        <v>2.1335760000000001</v>
      </c>
      <c r="D24" s="44">
        <v>1.0129729999999999</v>
      </c>
      <c r="E24" s="44">
        <v>0.87985500000000005</v>
      </c>
      <c r="F24" s="44">
        <v>0.89494600000000002</v>
      </c>
      <c r="G24" s="44">
        <v>0.77427100000000004</v>
      </c>
      <c r="H24" s="44">
        <v>0.88321000000000005</v>
      </c>
      <c r="I24" s="44">
        <v>0.86990000000000001</v>
      </c>
      <c r="J24" s="44">
        <v>0.79612899999999998</v>
      </c>
      <c r="K24" s="44">
        <v>0.77055099999999999</v>
      </c>
      <c r="L24" s="44">
        <v>0.770231</v>
      </c>
      <c r="M24" s="44">
        <v>0.76856500000000005</v>
      </c>
      <c r="N24" s="44">
        <v>0.63267300000000004</v>
      </c>
      <c r="O24" s="44">
        <v>0.63193500000000002</v>
      </c>
      <c r="P24" s="44">
        <v>0.64056500000000005</v>
      </c>
      <c r="Q24" s="44">
        <v>0.63755099999999998</v>
      </c>
      <c r="R24" s="44">
        <v>0.64736700000000003</v>
      </c>
      <c r="S24" s="44">
        <v>0.651814</v>
      </c>
      <c r="T24" s="44">
        <v>0.65363300000000002</v>
      </c>
      <c r="U24" s="44">
        <v>0.65149100000000004</v>
      </c>
      <c r="V24" s="44">
        <v>0.64203699999999997</v>
      </c>
      <c r="W24" s="44">
        <v>0.639621</v>
      </c>
      <c r="X24" s="44">
        <v>0.63405599999999995</v>
      </c>
      <c r="Y24" s="44">
        <v>0.62779700000000005</v>
      </c>
      <c r="Z24" s="44">
        <v>0.63269799999999998</v>
      </c>
      <c r="AA24" s="44">
        <v>0.62671699999999997</v>
      </c>
      <c r="AB24" s="44">
        <v>0.61856599999999995</v>
      </c>
      <c r="AC24" s="44">
        <v>0.61455000000000004</v>
      </c>
      <c r="AD24" s="44">
        <v>0.62107800000000002</v>
      </c>
      <c r="AE24" s="44">
        <v>0.62837600000000005</v>
      </c>
      <c r="AF24" s="44">
        <v>0.62333499999999997</v>
      </c>
      <c r="AG24" s="40">
        <v>-4.1542000000000003E-2</v>
      </c>
    </row>
    <row r="25" spans="1:33" ht="15" customHeight="1" x14ac:dyDescent="0.65">
      <c r="A25" s="43" t="s">
        <v>328</v>
      </c>
      <c r="B25" s="46" t="s">
        <v>55</v>
      </c>
      <c r="C25" s="48">
        <v>101.035904</v>
      </c>
      <c r="D25" s="48">
        <v>103.611946</v>
      </c>
      <c r="E25" s="48">
        <v>105.53733099999999</v>
      </c>
      <c r="F25" s="48">
        <v>106.119095</v>
      </c>
      <c r="G25" s="48">
        <v>107.18489099999999</v>
      </c>
      <c r="H25" s="48">
        <v>107.723572</v>
      </c>
      <c r="I25" s="48">
        <v>107.503479</v>
      </c>
      <c r="J25" s="48">
        <v>107.924797</v>
      </c>
      <c r="K25" s="48">
        <v>108.254341</v>
      </c>
      <c r="L25" s="48">
        <v>108.515762</v>
      </c>
      <c r="M25" s="48">
        <v>108.721436</v>
      </c>
      <c r="N25" s="48">
        <v>108.80585499999999</v>
      </c>
      <c r="O25" s="48">
        <v>108.714989</v>
      </c>
      <c r="P25" s="48">
        <v>108.427834</v>
      </c>
      <c r="Q25" s="48">
        <v>108.496422</v>
      </c>
      <c r="R25" s="48">
        <v>108.431175</v>
      </c>
      <c r="S25" s="48">
        <v>108.238113</v>
      </c>
      <c r="T25" s="48">
        <v>108.297737</v>
      </c>
      <c r="U25" s="48">
        <v>108.592575</v>
      </c>
      <c r="V25" s="48">
        <v>109.01973</v>
      </c>
      <c r="W25" s="48">
        <v>109.081749</v>
      </c>
      <c r="X25" s="48">
        <v>109.385757</v>
      </c>
      <c r="Y25" s="48">
        <v>109.844543</v>
      </c>
      <c r="Z25" s="48">
        <v>110.147972</v>
      </c>
      <c r="AA25" s="48">
        <v>110.90757000000001</v>
      </c>
      <c r="AB25" s="48">
        <v>111.437744</v>
      </c>
      <c r="AC25" s="48">
        <v>111.86885100000001</v>
      </c>
      <c r="AD25" s="48">
        <v>112.08251199999999</v>
      </c>
      <c r="AE25" s="48">
        <v>112.10244</v>
      </c>
      <c r="AF25" s="48">
        <v>113.393669</v>
      </c>
      <c r="AG25" s="47">
        <v>3.9870000000000001E-3</v>
      </c>
    </row>
    <row r="26" spans="1:33" ht="15" customHeight="1" x14ac:dyDescent="0.75">
      <c r="B26"/>
      <c r="C26"/>
      <c r="D26"/>
      <c r="E26"/>
      <c r="F26"/>
      <c r="G26"/>
      <c r="H26"/>
      <c r="I26"/>
      <c r="J26"/>
      <c r="K26"/>
      <c r="L26"/>
      <c r="M26"/>
      <c r="N26"/>
      <c r="O26"/>
      <c r="P26"/>
      <c r="Q26"/>
      <c r="R26"/>
      <c r="S26"/>
      <c r="T26"/>
      <c r="U26"/>
      <c r="V26"/>
      <c r="W26"/>
      <c r="X26"/>
      <c r="Y26"/>
      <c r="Z26"/>
      <c r="AA26"/>
      <c r="AB26"/>
      <c r="AC26"/>
      <c r="AD26"/>
      <c r="AE26"/>
      <c r="AF26"/>
      <c r="AG26"/>
    </row>
    <row r="27" spans="1:33" ht="15" customHeight="1" x14ac:dyDescent="0.75">
      <c r="B27" s="46" t="s">
        <v>56</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329</v>
      </c>
      <c r="B28" s="42" t="s">
        <v>57</v>
      </c>
      <c r="C28" s="44">
        <v>13.849983</v>
      </c>
      <c r="D28" s="44">
        <v>16.370850000000001</v>
      </c>
      <c r="E28" s="44">
        <v>16.629141000000001</v>
      </c>
      <c r="F28" s="44">
        <v>15.971055</v>
      </c>
      <c r="G28" s="44">
        <v>15.230758</v>
      </c>
      <c r="H28" s="44">
        <v>14.679036</v>
      </c>
      <c r="I28" s="44">
        <v>14.643375000000001</v>
      </c>
      <c r="J28" s="44">
        <v>14.357627000000001</v>
      </c>
      <c r="K28" s="44">
        <v>14.264915999999999</v>
      </c>
      <c r="L28" s="44">
        <v>14.200820999999999</v>
      </c>
      <c r="M28" s="44">
        <v>14.399286</v>
      </c>
      <c r="N28" s="44">
        <v>14.778255</v>
      </c>
      <c r="O28" s="44">
        <v>14.611300999999999</v>
      </c>
      <c r="P28" s="44">
        <v>14.955673000000001</v>
      </c>
      <c r="Q28" s="44">
        <v>15.036996</v>
      </c>
      <c r="R28" s="44">
        <v>15.363056</v>
      </c>
      <c r="S28" s="44">
        <v>15.527345</v>
      </c>
      <c r="T28" s="44">
        <v>15.740888</v>
      </c>
      <c r="U28" s="44">
        <v>15.813135000000001</v>
      </c>
      <c r="V28" s="44">
        <v>15.458242</v>
      </c>
      <c r="W28" s="44">
        <v>15.443821</v>
      </c>
      <c r="X28" s="44">
        <v>15.243117</v>
      </c>
      <c r="Y28" s="44">
        <v>14.882616000000001</v>
      </c>
      <c r="Z28" s="44">
        <v>15.204732</v>
      </c>
      <c r="AA28" s="44">
        <v>14.507173999999999</v>
      </c>
      <c r="AB28" s="44">
        <v>14.091373000000001</v>
      </c>
      <c r="AC28" s="44">
        <v>13.903983999999999</v>
      </c>
      <c r="AD28" s="44">
        <v>14.131474000000001</v>
      </c>
      <c r="AE28" s="44">
        <v>14.485480000000001</v>
      </c>
      <c r="AF28" s="44">
        <v>13.759513</v>
      </c>
      <c r="AG28" s="40">
        <v>-2.2599999999999999E-4</v>
      </c>
    </row>
    <row r="29" spans="1:33" ht="15" customHeight="1" x14ac:dyDescent="0.75">
      <c r="A29" s="43" t="s">
        <v>330</v>
      </c>
      <c r="B29" s="42" t="s">
        <v>58</v>
      </c>
      <c r="C29" s="44">
        <v>4.7159639999999996</v>
      </c>
      <c r="D29" s="44">
        <v>4.4709909999999997</v>
      </c>
      <c r="E29" s="44">
        <v>3.845002</v>
      </c>
      <c r="F29" s="44">
        <v>3.9238819999999999</v>
      </c>
      <c r="G29" s="44">
        <v>4.01288</v>
      </c>
      <c r="H29" s="44">
        <v>3.9654750000000001</v>
      </c>
      <c r="I29" s="44">
        <v>3.9148239999999999</v>
      </c>
      <c r="J29" s="44">
        <v>3.8320599999999998</v>
      </c>
      <c r="K29" s="44">
        <v>3.7203219999999999</v>
      </c>
      <c r="L29" s="44">
        <v>3.6937340000000001</v>
      </c>
      <c r="M29" s="44">
        <v>3.6342319999999999</v>
      </c>
      <c r="N29" s="44">
        <v>3.635437</v>
      </c>
      <c r="O29" s="44">
        <v>3.5949499999999999</v>
      </c>
      <c r="P29" s="44">
        <v>3.5628989999999998</v>
      </c>
      <c r="Q29" s="44">
        <v>3.5439729999999998</v>
      </c>
      <c r="R29" s="44">
        <v>3.4976250000000002</v>
      </c>
      <c r="S29" s="44">
        <v>3.494834</v>
      </c>
      <c r="T29" s="44">
        <v>3.5053169999999998</v>
      </c>
      <c r="U29" s="44">
        <v>3.5012050000000001</v>
      </c>
      <c r="V29" s="44">
        <v>3.4830779999999999</v>
      </c>
      <c r="W29" s="44">
        <v>3.5034010000000002</v>
      </c>
      <c r="X29" s="44">
        <v>3.5066989999999998</v>
      </c>
      <c r="Y29" s="44">
        <v>3.5148820000000001</v>
      </c>
      <c r="Z29" s="44">
        <v>3.5296599999999998</v>
      </c>
      <c r="AA29" s="44">
        <v>3.55301</v>
      </c>
      <c r="AB29" s="44">
        <v>3.5662569999999998</v>
      </c>
      <c r="AC29" s="44">
        <v>3.5994120000000001</v>
      </c>
      <c r="AD29" s="44">
        <v>3.6864880000000002</v>
      </c>
      <c r="AE29" s="44">
        <v>3.6776529999999998</v>
      </c>
      <c r="AF29" s="44">
        <v>3.6424300000000001</v>
      </c>
      <c r="AG29" s="40">
        <v>-8.8669999999999999E-3</v>
      </c>
    </row>
    <row r="30" spans="1:33" ht="15" customHeight="1" x14ac:dyDescent="0.75">
      <c r="A30" s="43" t="s">
        <v>331</v>
      </c>
      <c r="B30" s="42" t="s">
        <v>62</v>
      </c>
      <c r="C30" s="44">
        <v>2.798295</v>
      </c>
      <c r="D30" s="44">
        <v>2.540921</v>
      </c>
      <c r="E30" s="44">
        <v>2.4598689999999999</v>
      </c>
      <c r="F30" s="44">
        <v>2.3568530000000001</v>
      </c>
      <c r="G30" s="44">
        <v>2.2828909999999998</v>
      </c>
      <c r="H30" s="44">
        <v>2.2567409999999999</v>
      </c>
      <c r="I30" s="44">
        <v>2.221225</v>
      </c>
      <c r="J30" s="44">
        <v>2.1706270000000001</v>
      </c>
      <c r="K30" s="44">
        <v>2.0368050000000002</v>
      </c>
      <c r="L30" s="44">
        <v>1.983411</v>
      </c>
      <c r="M30" s="44">
        <v>1.890747</v>
      </c>
      <c r="N30" s="44">
        <v>1.8788009999999999</v>
      </c>
      <c r="O30" s="44">
        <v>1.924771</v>
      </c>
      <c r="P30" s="44">
        <v>1.886512</v>
      </c>
      <c r="Q30" s="44">
        <v>1.844462</v>
      </c>
      <c r="R30" s="44">
        <v>1.8390280000000001</v>
      </c>
      <c r="S30" s="44">
        <v>1.8733390000000001</v>
      </c>
      <c r="T30" s="44">
        <v>1.870136</v>
      </c>
      <c r="U30" s="44">
        <v>1.8399859999999999</v>
      </c>
      <c r="V30" s="44">
        <v>1.805083</v>
      </c>
      <c r="W30" s="44">
        <v>1.780095</v>
      </c>
      <c r="X30" s="44">
        <v>1.7721610000000001</v>
      </c>
      <c r="Y30" s="44">
        <v>1.7107829999999999</v>
      </c>
      <c r="Z30" s="44">
        <v>1.5873250000000001</v>
      </c>
      <c r="AA30" s="44">
        <v>1.509457</v>
      </c>
      <c r="AB30" s="44">
        <v>1.489166</v>
      </c>
      <c r="AC30" s="44">
        <v>1.4608019999999999</v>
      </c>
      <c r="AD30" s="44">
        <v>1.464388</v>
      </c>
      <c r="AE30" s="44">
        <v>1.431648</v>
      </c>
      <c r="AF30" s="44">
        <v>1.387205</v>
      </c>
      <c r="AG30" s="40">
        <v>-2.3907000000000001E-2</v>
      </c>
    </row>
    <row r="31" spans="1:33" ht="14.75" x14ac:dyDescent="0.75">
      <c r="A31" s="43" t="s">
        <v>332</v>
      </c>
      <c r="B31" s="42" t="s">
        <v>333</v>
      </c>
      <c r="C31" s="44">
        <v>0.29038799999999998</v>
      </c>
      <c r="D31" s="44">
        <v>0.22012000000000001</v>
      </c>
      <c r="E31" s="44">
        <v>0.11650000000000001</v>
      </c>
      <c r="F31" s="44">
        <v>0.120814</v>
      </c>
      <c r="G31" s="44">
        <v>0.110212</v>
      </c>
      <c r="H31" s="44">
        <v>0.115351</v>
      </c>
      <c r="I31" s="44">
        <v>0.128298</v>
      </c>
      <c r="J31" s="44">
        <v>0.136961</v>
      </c>
      <c r="K31" s="44">
        <v>0.13830899999999999</v>
      </c>
      <c r="L31" s="44">
        <v>0.145788</v>
      </c>
      <c r="M31" s="44">
        <v>0.13736599999999999</v>
      </c>
      <c r="N31" s="44">
        <v>0.14191400000000001</v>
      </c>
      <c r="O31" s="44">
        <v>0.134995</v>
      </c>
      <c r="P31" s="44">
        <v>0.140072</v>
      </c>
      <c r="Q31" s="44">
        <v>0.137182</v>
      </c>
      <c r="R31" s="44">
        <v>0.13678799999999999</v>
      </c>
      <c r="S31" s="44">
        <v>0.13159199999999999</v>
      </c>
      <c r="T31" s="44">
        <v>0.13375000000000001</v>
      </c>
      <c r="U31" s="44">
        <v>0.13447799999999999</v>
      </c>
      <c r="V31" s="44">
        <v>0.13620399999999999</v>
      </c>
      <c r="W31" s="44">
        <v>0.131303</v>
      </c>
      <c r="X31" s="44">
        <v>0.131657</v>
      </c>
      <c r="Y31" s="44">
        <v>0.13910800000000001</v>
      </c>
      <c r="Z31" s="44">
        <v>0.13867099999999999</v>
      </c>
      <c r="AA31" s="44">
        <v>0.13456899999999999</v>
      </c>
      <c r="AB31" s="44">
        <v>0.13466600000000001</v>
      </c>
      <c r="AC31" s="44">
        <v>0.13440299999999999</v>
      </c>
      <c r="AD31" s="44">
        <v>0.13461000000000001</v>
      </c>
      <c r="AE31" s="44">
        <v>0.13483000000000001</v>
      </c>
      <c r="AF31" s="44">
        <v>0.13547200000000001</v>
      </c>
      <c r="AG31" s="40">
        <v>-2.5949E-2</v>
      </c>
    </row>
    <row r="32" spans="1:33" x14ac:dyDescent="0.65">
      <c r="A32" s="43" t="s">
        <v>334</v>
      </c>
      <c r="B32" s="46" t="s">
        <v>55</v>
      </c>
      <c r="C32" s="48">
        <v>21.654629</v>
      </c>
      <c r="D32" s="48">
        <v>23.602882000000001</v>
      </c>
      <c r="E32" s="48">
        <v>23.050509999999999</v>
      </c>
      <c r="F32" s="48">
        <v>22.372603999999999</v>
      </c>
      <c r="G32" s="48">
        <v>21.63674</v>
      </c>
      <c r="H32" s="48">
        <v>21.016601999999999</v>
      </c>
      <c r="I32" s="48">
        <v>20.907722</v>
      </c>
      <c r="J32" s="48">
        <v>20.497274000000001</v>
      </c>
      <c r="K32" s="48">
        <v>20.160353000000001</v>
      </c>
      <c r="L32" s="48">
        <v>20.023755999999999</v>
      </c>
      <c r="M32" s="48">
        <v>20.061630000000001</v>
      </c>
      <c r="N32" s="48">
        <v>20.434408000000001</v>
      </c>
      <c r="O32" s="48">
        <v>20.266016</v>
      </c>
      <c r="P32" s="48">
        <v>20.545155999999999</v>
      </c>
      <c r="Q32" s="48">
        <v>20.562612999999999</v>
      </c>
      <c r="R32" s="48">
        <v>20.836497999999999</v>
      </c>
      <c r="S32" s="48">
        <v>21.027108999999999</v>
      </c>
      <c r="T32" s="48">
        <v>21.250091999999999</v>
      </c>
      <c r="U32" s="48">
        <v>21.288803000000001</v>
      </c>
      <c r="V32" s="48">
        <v>20.882607</v>
      </c>
      <c r="W32" s="48">
        <v>20.858619999999998</v>
      </c>
      <c r="X32" s="48">
        <v>20.653632999999999</v>
      </c>
      <c r="Y32" s="48">
        <v>20.247391</v>
      </c>
      <c r="Z32" s="48">
        <v>20.460387999999998</v>
      </c>
      <c r="AA32" s="48">
        <v>19.70421</v>
      </c>
      <c r="AB32" s="48">
        <v>19.281464</v>
      </c>
      <c r="AC32" s="48">
        <v>19.098602</v>
      </c>
      <c r="AD32" s="48">
        <v>19.41696</v>
      </c>
      <c r="AE32" s="48">
        <v>19.729611999999999</v>
      </c>
      <c r="AF32" s="48">
        <v>18.924620000000001</v>
      </c>
      <c r="AG32" s="47">
        <v>-4.6360000000000004E-3</v>
      </c>
    </row>
    <row r="33" spans="1:33" ht="14.75" x14ac:dyDescent="0.75">
      <c r="B33"/>
      <c r="C33"/>
      <c r="D33"/>
      <c r="E33"/>
      <c r="F33"/>
      <c r="G33"/>
      <c r="H33"/>
      <c r="I33"/>
      <c r="J33"/>
      <c r="K33"/>
      <c r="L33"/>
      <c r="M33"/>
      <c r="N33"/>
      <c r="O33"/>
      <c r="P33"/>
      <c r="Q33"/>
      <c r="R33"/>
      <c r="S33"/>
      <c r="T33"/>
      <c r="U33"/>
      <c r="V33"/>
      <c r="W33"/>
      <c r="X33"/>
      <c r="Y33"/>
      <c r="Z33"/>
      <c r="AA33"/>
      <c r="AB33"/>
      <c r="AC33"/>
      <c r="AD33"/>
      <c r="AE33"/>
      <c r="AF33"/>
      <c r="AG33"/>
    </row>
    <row r="34" spans="1:33" ht="14.75" x14ac:dyDescent="0.75">
      <c r="B34" s="46" t="s">
        <v>59</v>
      </c>
      <c r="C34"/>
      <c r="D34"/>
      <c r="E34"/>
      <c r="F34"/>
      <c r="G34"/>
      <c r="H34"/>
      <c r="I34"/>
      <c r="J34"/>
      <c r="K34"/>
      <c r="L34"/>
      <c r="M34"/>
      <c r="N34"/>
      <c r="O34"/>
      <c r="P34"/>
      <c r="Q34"/>
      <c r="R34"/>
      <c r="S34"/>
      <c r="T34"/>
      <c r="U34"/>
      <c r="V34"/>
      <c r="W34"/>
      <c r="X34"/>
      <c r="Y34"/>
      <c r="Z34"/>
      <c r="AA34"/>
      <c r="AB34"/>
      <c r="AC34"/>
      <c r="AD34"/>
      <c r="AE34"/>
      <c r="AF34"/>
      <c r="AG34"/>
    </row>
    <row r="35" spans="1:33" ht="14.75" x14ac:dyDescent="0.75">
      <c r="A35" s="43" t="s">
        <v>335</v>
      </c>
      <c r="B35" s="42" t="s">
        <v>336</v>
      </c>
      <c r="C35" s="44">
        <v>16.73385</v>
      </c>
      <c r="D35" s="44">
        <v>18.356297999999999</v>
      </c>
      <c r="E35" s="44">
        <v>19.182388</v>
      </c>
      <c r="F35" s="44">
        <v>19.602926</v>
      </c>
      <c r="G35" s="44">
        <v>19.941938</v>
      </c>
      <c r="H35" s="44">
        <v>19.903314999999999</v>
      </c>
      <c r="I35" s="44">
        <v>19.849981</v>
      </c>
      <c r="J35" s="44">
        <v>19.863662999999999</v>
      </c>
      <c r="K35" s="44">
        <v>19.811287</v>
      </c>
      <c r="L35" s="44">
        <v>19.834377</v>
      </c>
      <c r="M35" s="44">
        <v>19.808157000000001</v>
      </c>
      <c r="N35" s="44">
        <v>19.842936000000002</v>
      </c>
      <c r="O35" s="44">
        <v>19.662490999999999</v>
      </c>
      <c r="P35" s="44">
        <v>19.775711000000001</v>
      </c>
      <c r="Q35" s="44">
        <v>19.814879999999999</v>
      </c>
      <c r="R35" s="44">
        <v>19.950239</v>
      </c>
      <c r="S35" s="44">
        <v>19.816631000000001</v>
      </c>
      <c r="T35" s="44">
        <v>19.884661000000001</v>
      </c>
      <c r="U35" s="44">
        <v>19.983006</v>
      </c>
      <c r="V35" s="44">
        <v>19.831689999999998</v>
      </c>
      <c r="W35" s="44">
        <v>19.682124999999999</v>
      </c>
      <c r="X35" s="44">
        <v>19.486173999999998</v>
      </c>
      <c r="Y35" s="44">
        <v>19.221823000000001</v>
      </c>
      <c r="Z35" s="44">
        <v>19.413260999999999</v>
      </c>
      <c r="AA35" s="44">
        <v>19.138691000000001</v>
      </c>
      <c r="AB35" s="44">
        <v>18.841377000000001</v>
      </c>
      <c r="AC35" s="44">
        <v>18.655954000000001</v>
      </c>
      <c r="AD35" s="44">
        <v>18.810967999999999</v>
      </c>
      <c r="AE35" s="44">
        <v>18.771132999999999</v>
      </c>
      <c r="AF35" s="44">
        <v>18.527114999999998</v>
      </c>
      <c r="AG35" s="40">
        <v>3.5170000000000002E-3</v>
      </c>
    </row>
    <row r="36" spans="1:33" ht="14.75" x14ac:dyDescent="0.75">
      <c r="A36" s="43" t="s">
        <v>337</v>
      </c>
      <c r="B36" s="42" t="s">
        <v>62</v>
      </c>
      <c r="C36" s="44">
        <v>6.8096719999999999</v>
      </c>
      <c r="D36" s="44">
        <v>7.5794759999999997</v>
      </c>
      <c r="E36" s="44">
        <v>7.7887389999999996</v>
      </c>
      <c r="F36" s="44">
        <v>7.8755379999999997</v>
      </c>
      <c r="G36" s="44">
        <v>8.0950819999999997</v>
      </c>
      <c r="H36" s="44">
        <v>8.1097380000000001</v>
      </c>
      <c r="I36" s="44">
        <v>8.2476500000000001</v>
      </c>
      <c r="J36" s="44">
        <v>8.5402070000000005</v>
      </c>
      <c r="K36" s="44">
        <v>8.7917880000000004</v>
      </c>
      <c r="L36" s="44">
        <v>9.0232550000000007</v>
      </c>
      <c r="M36" s="44">
        <v>9.3001489999999993</v>
      </c>
      <c r="N36" s="44">
        <v>9.5525009999999995</v>
      </c>
      <c r="O36" s="44">
        <v>9.6708750000000006</v>
      </c>
      <c r="P36" s="44">
        <v>9.7149719999999995</v>
      </c>
      <c r="Q36" s="44">
        <v>9.7774830000000001</v>
      </c>
      <c r="R36" s="44">
        <v>9.7998709999999996</v>
      </c>
      <c r="S36" s="44">
        <v>9.7984690000000008</v>
      </c>
      <c r="T36" s="44">
        <v>9.8207819999999995</v>
      </c>
      <c r="U36" s="44">
        <v>9.8456899999999994</v>
      </c>
      <c r="V36" s="44">
        <v>9.8811859999999996</v>
      </c>
      <c r="W36" s="44">
        <v>9.8682149999999993</v>
      </c>
      <c r="X36" s="44">
        <v>9.8854209999999991</v>
      </c>
      <c r="Y36" s="44">
        <v>9.8951910000000005</v>
      </c>
      <c r="Z36" s="44">
        <v>9.9312100000000001</v>
      </c>
      <c r="AA36" s="44">
        <v>9.9280050000000006</v>
      </c>
      <c r="AB36" s="44">
        <v>9.9116309999999999</v>
      </c>
      <c r="AC36" s="44">
        <v>9.8997290000000007</v>
      </c>
      <c r="AD36" s="44">
        <v>9.9049610000000001</v>
      </c>
      <c r="AE36" s="44">
        <v>9.8765959999999993</v>
      </c>
      <c r="AF36" s="44">
        <v>9.8704999999999998</v>
      </c>
      <c r="AG36" s="40">
        <v>1.2881999999999999E-2</v>
      </c>
    </row>
    <row r="37" spans="1:33" ht="14.75" x14ac:dyDescent="0.75">
      <c r="A37" s="43" t="s">
        <v>338</v>
      </c>
      <c r="B37" s="42" t="s">
        <v>60</v>
      </c>
      <c r="C37" s="44">
        <v>2.2533989999999999</v>
      </c>
      <c r="D37" s="44">
        <v>2.3004180000000001</v>
      </c>
      <c r="E37" s="44">
        <v>2.9242330000000001</v>
      </c>
      <c r="F37" s="44">
        <v>2.8064490000000002</v>
      </c>
      <c r="G37" s="44">
        <v>2.745555</v>
      </c>
      <c r="H37" s="44">
        <v>2.8780790000000001</v>
      </c>
      <c r="I37" s="44">
        <v>2.8222209999999999</v>
      </c>
      <c r="J37" s="44">
        <v>2.8147229999999999</v>
      </c>
      <c r="K37" s="44">
        <v>2.789355</v>
      </c>
      <c r="L37" s="44">
        <v>2.7811759999999999</v>
      </c>
      <c r="M37" s="44">
        <v>2.8095370000000002</v>
      </c>
      <c r="N37" s="44">
        <v>2.8647689999999999</v>
      </c>
      <c r="O37" s="44">
        <v>2.790718</v>
      </c>
      <c r="P37" s="44">
        <v>2.767172</v>
      </c>
      <c r="Q37" s="44">
        <v>2.7934779999999999</v>
      </c>
      <c r="R37" s="44">
        <v>2.759903</v>
      </c>
      <c r="S37" s="44">
        <v>2.751223</v>
      </c>
      <c r="T37" s="44">
        <v>2.7855810000000001</v>
      </c>
      <c r="U37" s="44">
        <v>2.7260239999999998</v>
      </c>
      <c r="V37" s="44">
        <v>2.735147</v>
      </c>
      <c r="W37" s="44">
        <v>2.7193100000000001</v>
      </c>
      <c r="X37" s="44">
        <v>2.7343320000000002</v>
      </c>
      <c r="Y37" s="44">
        <v>2.698877</v>
      </c>
      <c r="Z37" s="44">
        <v>2.6986759999999999</v>
      </c>
      <c r="AA37" s="44">
        <v>2.7121629999999999</v>
      </c>
      <c r="AB37" s="44">
        <v>2.696237</v>
      </c>
      <c r="AC37" s="44">
        <v>2.690248</v>
      </c>
      <c r="AD37" s="44">
        <v>2.7119900000000001</v>
      </c>
      <c r="AE37" s="44">
        <v>2.7228439999999998</v>
      </c>
      <c r="AF37" s="44">
        <v>2.7371850000000002</v>
      </c>
      <c r="AG37" s="40">
        <v>6.7289999999999997E-3</v>
      </c>
    </row>
    <row r="38" spans="1:33" x14ac:dyDescent="0.65">
      <c r="A38" s="43" t="s">
        <v>339</v>
      </c>
      <c r="B38" s="46" t="s">
        <v>55</v>
      </c>
      <c r="C38" s="48">
        <v>25.796921000000001</v>
      </c>
      <c r="D38" s="48">
        <v>28.236191000000002</v>
      </c>
      <c r="E38" s="48">
        <v>29.895358999999999</v>
      </c>
      <c r="F38" s="48">
        <v>30.284914000000001</v>
      </c>
      <c r="G38" s="48">
        <v>30.782578000000001</v>
      </c>
      <c r="H38" s="48">
        <v>30.891131999999999</v>
      </c>
      <c r="I38" s="48">
        <v>30.919853</v>
      </c>
      <c r="J38" s="48">
        <v>31.218594</v>
      </c>
      <c r="K38" s="48">
        <v>31.392429</v>
      </c>
      <c r="L38" s="48">
        <v>31.638807</v>
      </c>
      <c r="M38" s="48">
        <v>31.917843000000001</v>
      </c>
      <c r="N38" s="48">
        <v>32.260204000000002</v>
      </c>
      <c r="O38" s="48">
        <v>32.124084000000003</v>
      </c>
      <c r="P38" s="48">
        <v>32.257857999999999</v>
      </c>
      <c r="Q38" s="48">
        <v>32.385840999999999</v>
      </c>
      <c r="R38" s="48">
        <v>32.510013999999998</v>
      </c>
      <c r="S38" s="48">
        <v>32.366325000000003</v>
      </c>
      <c r="T38" s="48">
        <v>32.491024000000003</v>
      </c>
      <c r="U38" s="48">
        <v>32.554718000000001</v>
      </c>
      <c r="V38" s="48">
        <v>32.448020999999997</v>
      </c>
      <c r="W38" s="48">
        <v>32.269649999999999</v>
      </c>
      <c r="X38" s="48">
        <v>32.105927000000001</v>
      </c>
      <c r="Y38" s="48">
        <v>31.815891000000001</v>
      </c>
      <c r="Z38" s="48">
        <v>32.043148000000002</v>
      </c>
      <c r="AA38" s="48">
        <v>31.778858</v>
      </c>
      <c r="AB38" s="48">
        <v>31.449245000000001</v>
      </c>
      <c r="AC38" s="48">
        <v>31.245932</v>
      </c>
      <c r="AD38" s="48">
        <v>31.427918999999999</v>
      </c>
      <c r="AE38" s="48">
        <v>31.370574999999999</v>
      </c>
      <c r="AF38" s="48">
        <v>31.134799999999998</v>
      </c>
      <c r="AG38" s="47">
        <v>6.5059999999999996E-3</v>
      </c>
    </row>
    <row r="39" spans="1:33" ht="14.75" x14ac:dyDescent="0.75">
      <c r="B39"/>
      <c r="C39"/>
      <c r="D39"/>
      <c r="E39"/>
      <c r="F39"/>
      <c r="G39"/>
      <c r="H39"/>
      <c r="I39"/>
      <c r="J39"/>
      <c r="K39"/>
      <c r="L39"/>
      <c r="M39"/>
      <c r="N39"/>
      <c r="O39"/>
      <c r="P39"/>
      <c r="Q39"/>
      <c r="R39"/>
      <c r="S39"/>
      <c r="T39"/>
      <c r="U39"/>
      <c r="V39"/>
      <c r="W39"/>
      <c r="X39"/>
      <c r="Y39"/>
      <c r="Z39"/>
      <c r="AA39"/>
      <c r="AB39"/>
      <c r="AC39"/>
      <c r="AD39"/>
      <c r="AE39"/>
      <c r="AF39"/>
      <c r="AG39"/>
    </row>
    <row r="40" spans="1:33" x14ac:dyDescent="0.65">
      <c r="A40" s="43" t="s">
        <v>340</v>
      </c>
      <c r="B40" s="46" t="s">
        <v>341</v>
      </c>
      <c r="C40" s="48">
        <v>-9.9559999999999996E-2</v>
      </c>
      <c r="D40" s="48">
        <v>1.014343</v>
      </c>
      <c r="E40" s="48">
        <v>0.351906</v>
      </c>
      <c r="F40" s="48">
        <v>0.37148900000000001</v>
      </c>
      <c r="G40" s="48">
        <v>0.34117700000000001</v>
      </c>
      <c r="H40" s="48">
        <v>0.382046</v>
      </c>
      <c r="I40" s="48">
        <v>0.38127899999999998</v>
      </c>
      <c r="J40" s="48">
        <v>0.35733999999999999</v>
      </c>
      <c r="K40" s="48">
        <v>0.38627099999999998</v>
      </c>
      <c r="L40" s="48">
        <v>0.38148700000000002</v>
      </c>
      <c r="M40" s="48">
        <v>0.40063900000000002</v>
      </c>
      <c r="N40" s="48">
        <v>0.43374299999999999</v>
      </c>
      <c r="O40" s="48">
        <v>0.41500900000000002</v>
      </c>
      <c r="P40" s="48">
        <v>0.41313899999999998</v>
      </c>
      <c r="Q40" s="48">
        <v>0.41773199999999999</v>
      </c>
      <c r="R40" s="48">
        <v>0.40796700000000002</v>
      </c>
      <c r="S40" s="48">
        <v>0.411499</v>
      </c>
      <c r="T40" s="48">
        <v>0.40859600000000001</v>
      </c>
      <c r="U40" s="48">
        <v>0.40251199999999998</v>
      </c>
      <c r="V40" s="48">
        <v>0.37765500000000002</v>
      </c>
      <c r="W40" s="48">
        <v>0.373608</v>
      </c>
      <c r="X40" s="48">
        <v>0.35802499999999998</v>
      </c>
      <c r="Y40" s="48">
        <v>0.34440199999999999</v>
      </c>
      <c r="Z40" s="48">
        <v>0.34875899999999999</v>
      </c>
      <c r="AA40" s="48">
        <v>0.32074399999999997</v>
      </c>
      <c r="AB40" s="48">
        <v>0.279781</v>
      </c>
      <c r="AC40" s="48">
        <v>0.300562</v>
      </c>
      <c r="AD40" s="48">
        <v>0.30450100000000002</v>
      </c>
      <c r="AE40" s="48">
        <v>0.30743199999999998</v>
      </c>
      <c r="AF40" s="48">
        <v>0.309587</v>
      </c>
      <c r="AG40" s="47" t="s">
        <v>613</v>
      </c>
    </row>
    <row r="41" spans="1:33" ht="14.75" x14ac:dyDescent="0.75">
      <c r="B41"/>
      <c r="C41"/>
      <c r="D41"/>
      <c r="E41"/>
      <c r="F41"/>
      <c r="G41"/>
      <c r="H41"/>
      <c r="I41"/>
      <c r="J41"/>
      <c r="K41"/>
      <c r="L41"/>
      <c r="M41"/>
      <c r="N41"/>
      <c r="O41"/>
      <c r="P41"/>
      <c r="Q41"/>
      <c r="R41"/>
      <c r="S41"/>
      <c r="T41"/>
      <c r="U41"/>
      <c r="V41"/>
      <c r="W41"/>
      <c r="X41"/>
      <c r="Y41"/>
      <c r="Z41"/>
      <c r="AA41"/>
      <c r="AB41"/>
      <c r="AC41"/>
      <c r="AD41"/>
      <c r="AE41"/>
      <c r="AF41"/>
      <c r="AG41"/>
    </row>
    <row r="42" spans="1:33" ht="14.75" x14ac:dyDescent="0.75">
      <c r="B42" s="46" t="s">
        <v>61</v>
      </c>
      <c r="C42"/>
      <c r="D42"/>
      <c r="E42"/>
      <c r="F42"/>
      <c r="G42"/>
      <c r="H42"/>
      <c r="I42"/>
      <c r="J42"/>
      <c r="K42"/>
      <c r="L42"/>
      <c r="M42"/>
      <c r="N42"/>
      <c r="O42"/>
      <c r="P42"/>
      <c r="Q42"/>
      <c r="R42"/>
      <c r="S42"/>
      <c r="T42"/>
      <c r="U42"/>
      <c r="V42"/>
      <c r="W42"/>
      <c r="X42"/>
      <c r="Y42"/>
      <c r="Z42"/>
      <c r="AA42"/>
      <c r="AB42"/>
      <c r="AC42"/>
      <c r="AD42"/>
      <c r="AE42"/>
      <c r="AF42"/>
      <c r="AG42"/>
    </row>
    <row r="43" spans="1:33" ht="14.75" x14ac:dyDescent="0.75">
      <c r="A43" s="43" t="s">
        <v>342</v>
      </c>
      <c r="B43" s="42" t="s">
        <v>343</v>
      </c>
      <c r="C43" s="44">
        <v>36.038910000000001</v>
      </c>
      <c r="D43" s="44">
        <v>36.753875999999998</v>
      </c>
      <c r="E43" s="44">
        <v>37.164867000000001</v>
      </c>
      <c r="F43" s="44">
        <v>37.008743000000003</v>
      </c>
      <c r="G43" s="44">
        <v>36.993271</v>
      </c>
      <c r="H43" s="44">
        <v>36.890811999999997</v>
      </c>
      <c r="I43" s="44">
        <v>36.698307</v>
      </c>
      <c r="J43" s="44">
        <v>36.579684999999998</v>
      </c>
      <c r="K43" s="44">
        <v>36.420642999999998</v>
      </c>
      <c r="L43" s="44">
        <v>36.309967</v>
      </c>
      <c r="M43" s="44">
        <v>36.218291999999998</v>
      </c>
      <c r="N43" s="44">
        <v>36.215271000000001</v>
      </c>
      <c r="O43" s="44">
        <v>36.163837000000001</v>
      </c>
      <c r="P43" s="44">
        <v>36.030982999999999</v>
      </c>
      <c r="Q43" s="44">
        <v>35.914290999999999</v>
      </c>
      <c r="R43" s="44">
        <v>35.832382000000003</v>
      </c>
      <c r="S43" s="44">
        <v>35.810935999999998</v>
      </c>
      <c r="T43" s="44">
        <v>35.784923999999997</v>
      </c>
      <c r="U43" s="44">
        <v>35.813648000000001</v>
      </c>
      <c r="V43" s="44">
        <v>35.779423000000001</v>
      </c>
      <c r="W43" s="44">
        <v>35.801689000000003</v>
      </c>
      <c r="X43" s="44">
        <v>35.841453999999999</v>
      </c>
      <c r="Y43" s="44">
        <v>35.887526999999999</v>
      </c>
      <c r="Z43" s="44">
        <v>35.903362000000001</v>
      </c>
      <c r="AA43" s="44">
        <v>35.944035</v>
      </c>
      <c r="AB43" s="44">
        <v>36.088379000000003</v>
      </c>
      <c r="AC43" s="44">
        <v>36.201034999999997</v>
      </c>
      <c r="AD43" s="44">
        <v>36.273766000000002</v>
      </c>
      <c r="AE43" s="44">
        <v>36.392871999999997</v>
      </c>
      <c r="AF43" s="44">
        <v>36.628177999999998</v>
      </c>
      <c r="AG43" s="40">
        <v>5.5900000000000004E-4</v>
      </c>
    </row>
    <row r="44" spans="1:33" ht="14.75" x14ac:dyDescent="0.75">
      <c r="A44" s="43" t="s">
        <v>344</v>
      </c>
      <c r="B44" s="42" t="s">
        <v>62</v>
      </c>
      <c r="C44" s="44">
        <v>31.361422000000001</v>
      </c>
      <c r="D44" s="44">
        <v>31.199945</v>
      </c>
      <c r="E44" s="44">
        <v>31.177605</v>
      </c>
      <c r="F44" s="44">
        <v>31.16921</v>
      </c>
      <c r="G44" s="44">
        <v>30.965534000000002</v>
      </c>
      <c r="H44" s="44">
        <v>30.880772</v>
      </c>
      <c r="I44" s="44">
        <v>30.613737</v>
      </c>
      <c r="J44" s="44">
        <v>30.871202</v>
      </c>
      <c r="K44" s="44">
        <v>30.754141000000001</v>
      </c>
      <c r="L44" s="44">
        <v>30.537724999999998</v>
      </c>
      <c r="M44" s="44">
        <v>30.416205999999999</v>
      </c>
      <c r="N44" s="44">
        <v>30.414434</v>
      </c>
      <c r="O44" s="44">
        <v>30.607911999999999</v>
      </c>
      <c r="P44" s="44">
        <v>30.353966</v>
      </c>
      <c r="Q44" s="44">
        <v>30.106273999999999</v>
      </c>
      <c r="R44" s="44">
        <v>30.033339999999999</v>
      </c>
      <c r="S44" s="44">
        <v>30.184532000000001</v>
      </c>
      <c r="T44" s="44">
        <v>30.381095999999999</v>
      </c>
      <c r="U44" s="44">
        <v>30.592625000000002</v>
      </c>
      <c r="V44" s="44">
        <v>30.803253000000002</v>
      </c>
      <c r="W44" s="44">
        <v>30.909265999999999</v>
      </c>
      <c r="X44" s="44">
        <v>31.077223</v>
      </c>
      <c r="Y44" s="44">
        <v>31.346886000000001</v>
      </c>
      <c r="Z44" s="44">
        <v>31.509253000000001</v>
      </c>
      <c r="AA44" s="44">
        <v>31.678867</v>
      </c>
      <c r="AB44" s="44">
        <v>31.934574000000001</v>
      </c>
      <c r="AC44" s="44">
        <v>32.173541999999998</v>
      </c>
      <c r="AD44" s="44">
        <v>32.373511999999998</v>
      </c>
      <c r="AE44" s="44">
        <v>32.546021000000003</v>
      </c>
      <c r="AF44" s="44">
        <v>32.886066</v>
      </c>
      <c r="AG44" s="40">
        <v>1.6379999999999999E-3</v>
      </c>
    </row>
    <row r="45" spans="1:33" ht="14.75" x14ac:dyDescent="0.75">
      <c r="A45" s="43" t="s">
        <v>345</v>
      </c>
      <c r="B45" s="42" t="s">
        <v>346</v>
      </c>
      <c r="C45" s="44">
        <v>10.883374999999999</v>
      </c>
      <c r="D45" s="44">
        <v>10.484755</v>
      </c>
      <c r="E45" s="44">
        <v>9.8739120000000007</v>
      </c>
      <c r="F45" s="44">
        <v>8.5102779999999996</v>
      </c>
      <c r="G45" s="44">
        <v>8.1401909999999997</v>
      </c>
      <c r="H45" s="44">
        <v>7.937951</v>
      </c>
      <c r="I45" s="44">
        <v>7.7050960000000002</v>
      </c>
      <c r="J45" s="44">
        <v>7.669232</v>
      </c>
      <c r="K45" s="44">
        <v>7.6152100000000003</v>
      </c>
      <c r="L45" s="44">
        <v>7.4647059999999996</v>
      </c>
      <c r="M45" s="44">
        <v>7.3934369999999996</v>
      </c>
      <c r="N45" s="44">
        <v>7.2461659999999997</v>
      </c>
      <c r="O45" s="44">
        <v>7.2936759999999996</v>
      </c>
      <c r="P45" s="44">
        <v>6.99925</v>
      </c>
      <c r="Q45" s="44">
        <v>6.7008510000000001</v>
      </c>
      <c r="R45" s="44">
        <v>6.583507</v>
      </c>
      <c r="S45" s="44">
        <v>6.4617940000000003</v>
      </c>
      <c r="T45" s="44">
        <v>6.4417299999999997</v>
      </c>
      <c r="U45" s="44">
        <v>6.426641</v>
      </c>
      <c r="V45" s="44">
        <v>6.3371519999999997</v>
      </c>
      <c r="W45" s="44">
        <v>6.3267569999999997</v>
      </c>
      <c r="X45" s="44">
        <v>6.277361</v>
      </c>
      <c r="Y45" s="44">
        <v>6.194617</v>
      </c>
      <c r="Z45" s="44">
        <v>6.1279820000000003</v>
      </c>
      <c r="AA45" s="44">
        <v>6.0038099999999996</v>
      </c>
      <c r="AB45" s="44">
        <v>5.9578810000000004</v>
      </c>
      <c r="AC45" s="44">
        <v>5.8664969999999999</v>
      </c>
      <c r="AD45" s="44">
        <v>5.765072</v>
      </c>
      <c r="AE45" s="44">
        <v>5.7176580000000001</v>
      </c>
      <c r="AF45" s="44">
        <v>5.7663779999999996</v>
      </c>
      <c r="AG45" s="40">
        <v>-2.1665E-2</v>
      </c>
    </row>
    <row r="46" spans="1:33" ht="14.75" x14ac:dyDescent="0.75">
      <c r="A46" s="43" t="s">
        <v>347</v>
      </c>
      <c r="B46" s="42" t="s">
        <v>51</v>
      </c>
      <c r="C46" s="44">
        <v>8.1211500000000001</v>
      </c>
      <c r="D46" s="44">
        <v>8.1831110000000002</v>
      </c>
      <c r="E46" s="44">
        <v>8.2025790000000001</v>
      </c>
      <c r="F46" s="44">
        <v>8.239058</v>
      </c>
      <c r="G46" s="44">
        <v>8.1638990000000007</v>
      </c>
      <c r="H46" s="44">
        <v>8.0757549999999991</v>
      </c>
      <c r="I46" s="44">
        <v>7.9302669999999997</v>
      </c>
      <c r="J46" s="44">
        <v>7.3689460000000002</v>
      </c>
      <c r="K46" s="44">
        <v>7.2995039999999998</v>
      </c>
      <c r="L46" s="44">
        <v>7.3070060000000003</v>
      </c>
      <c r="M46" s="44">
        <v>7.3184230000000001</v>
      </c>
      <c r="N46" s="44">
        <v>7.3263429999999996</v>
      </c>
      <c r="O46" s="44">
        <v>6.8084160000000002</v>
      </c>
      <c r="P46" s="44">
        <v>6.8156670000000004</v>
      </c>
      <c r="Q46" s="44">
        <v>6.7474470000000002</v>
      </c>
      <c r="R46" s="44">
        <v>6.7583539999999998</v>
      </c>
      <c r="S46" s="44">
        <v>6.760554</v>
      </c>
      <c r="T46" s="44">
        <v>6.7626590000000002</v>
      </c>
      <c r="U46" s="44">
        <v>6.762759</v>
      </c>
      <c r="V46" s="44">
        <v>6.766273</v>
      </c>
      <c r="W46" s="44">
        <v>6.7793599999999996</v>
      </c>
      <c r="X46" s="44">
        <v>6.788805</v>
      </c>
      <c r="Y46" s="44">
        <v>6.797936</v>
      </c>
      <c r="Z46" s="44">
        <v>6.8059019999999997</v>
      </c>
      <c r="AA46" s="44">
        <v>6.8144450000000001</v>
      </c>
      <c r="AB46" s="44">
        <v>6.8189029999999997</v>
      </c>
      <c r="AC46" s="44">
        <v>6.8233490000000003</v>
      </c>
      <c r="AD46" s="44">
        <v>6.8261190000000003</v>
      </c>
      <c r="AE46" s="44">
        <v>6.829472</v>
      </c>
      <c r="AF46" s="44">
        <v>6.8343129999999999</v>
      </c>
      <c r="AG46" s="40">
        <v>-5.9309999999999996E-3</v>
      </c>
    </row>
    <row r="47" spans="1:33" ht="14.75" x14ac:dyDescent="0.75">
      <c r="A47" s="43" t="s">
        <v>348</v>
      </c>
      <c r="B47" s="42" t="s">
        <v>191</v>
      </c>
      <c r="C47" s="44">
        <v>2.288529</v>
      </c>
      <c r="D47" s="44">
        <v>2.3965299999999998</v>
      </c>
      <c r="E47" s="44">
        <v>2.5203760000000002</v>
      </c>
      <c r="F47" s="44">
        <v>2.6075819999999998</v>
      </c>
      <c r="G47" s="44">
        <v>2.562303</v>
      </c>
      <c r="H47" s="44">
        <v>2.533515</v>
      </c>
      <c r="I47" s="44">
        <v>2.5148000000000001</v>
      </c>
      <c r="J47" s="44">
        <v>2.4944809999999999</v>
      </c>
      <c r="K47" s="44">
        <v>2.4826299999999999</v>
      </c>
      <c r="L47" s="44">
        <v>2.4713959999999999</v>
      </c>
      <c r="M47" s="44">
        <v>2.4567709999999998</v>
      </c>
      <c r="N47" s="44">
        <v>2.4500829999999998</v>
      </c>
      <c r="O47" s="44">
        <v>2.436512</v>
      </c>
      <c r="P47" s="44">
        <v>2.4270999999999998</v>
      </c>
      <c r="Q47" s="44">
        <v>2.4106049999999999</v>
      </c>
      <c r="R47" s="44">
        <v>2.3970229999999999</v>
      </c>
      <c r="S47" s="44">
        <v>2.3926630000000002</v>
      </c>
      <c r="T47" s="44">
        <v>2.3816570000000001</v>
      </c>
      <c r="U47" s="44">
        <v>2.3768020000000001</v>
      </c>
      <c r="V47" s="44">
        <v>2.3701400000000001</v>
      </c>
      <c r="W47" s="44">
        <v>2.3620960000000002</v>
      </c>
      <c r="X47" s="44">
        <v>2.3541889999999999</v>
      </c>
      <c r="Y47" s="44">
        <v>2.3426999999999998</v>
      </c>
      <c r="Z47" s="44">
        <v>2.3369900000000001</v>
      </c>
      <c r="AA47" s="44">
        <v>2.3251300000000001</v>
      </c>
      <c r="AB47" s="44">
        <v>2.3184429999999998</v>
      </c>
      <c r="AC47" s="44">
        <v>2.3090259999999998</v>
      </c>
      <c r="AD47" s="44">
        <v>2.304834</v>
      </c>
      <c r="AE47" s="44">
        <v>2.2952330000000001</v>
      </c>
      <c r="AF47" s="44">
        <v>2.2746879999999998</v>
      </c>
      <c r="AG47" s="40">
        <v>-2.0900000000000001E-4</v>
      </c>
    </row>
    <row r="48" spans="1:33" ht="14.75" x14ac:dyDescent="0.75">
      <c r="A48" s="43" t="s">
        <v>349</v>
      </c>
      <c r="B48" s="42" t="s">
        <v>350</v>
      </c>
      <c r="C48" s="44">
        <v>3.124412</v>
      </c>
      <c r="D48" s="44">
        <v>3.1245669999999999</v>
      </c>
      <c r="E48" s="44">
        <v>3.05355</v>
      </c>
      <c r="F48" s="44">
        <v>3.0459540000000001</v>
      </c>
      <c r="G48" s="44">
        <v>3.0558299999999998</v>
      </c>
      <c r="H48" s="44">
        <v>3.0414469999999998</v>
      </c>
      <c r="I48" s="44">
        <v>3.0265740000000001</v>
      </c>
      <c r="J48" s="44">
        <v>3.002259</v>
      </c>
      <c r="K48" s="44">
        <v>2.9924819999999999</v>
      </c>
      <c r="L48" s="44">
        <v>2.9805280000000001</v>
      </c>
      <c r="M48" s="44">
        <v>2.9658829999999998</v>
      </c>
      <c r="N48" s="44">
        <v>2.9562680000000001</v>
      </c>
      <c r="O48" s="44">
        <v>2.9392529999999999</v>
      </c>
      <c r="P48" s="44">
        <v>2.923384</v>
      </c>
      <c r="Q48" s="44">
        <v>2.9118710000000001</v>
      </c>
      <c r="R48" s="44">
        <v>2.9001670000000002</v>
      </c>
      <c r="S48" s="44">
        <v>2.8886090000000002</v>
      </c>
      <c r="T48" s="44">
        <v>2.8791690000000001</v>
      </c>
      <c r="U48" s="44">
        <v>2.8820519999999998</v>
      </c>
      <c r="V48" s="44">
        <v>2.8721390000000002</v>
      </c>
      <c r="W48" s="44">
        <v>2.8727550000000002</v>
      </c>
      <c r="X48" s="44">
        <v>2.8721779999999999</v>
      </c>
      <c r="Y48" s="44">
        <v>2.8794590000000002</v>
      </c>
      <c r="Z48" s="44">
        <v>2.8831980000000001</v>
      </c>
      <c r="AA48" s="44">
        <v>2.8833709999999999</v>
      </c>
      <c r="AB48" s="44">
        <v>2.891699</v>
      </c>
      <c r="AC48" s="44">
        <v>2.9005019999999999</v>
      </c>
      <c r="AD48" s="44">
        <v>2.9111570000000002</v>
      </c>
      <c r="AE48" s="44">
        <v>2.9138310000000001</v>
      </c>
      <c r="AF48" s="44">
        <v>2.9330039999999999</v>
      </c>
      <c r="AG48" s="40">
        <v>-2.1779999999999998E-3</v>
      </c>
    </row>
    <row r="49" spans="1:33" ht="14.75" x14ac:dyDescent="0.75">
      <c r="A49" s="43" t="s">
        <v>351</v>
      </c>
      <c r="B49" s="42" t="s">
        <v>53</v>
      </c>
      <c r="C49" s="44">
        <v>4.8390050000000002</v>
      </c>
      <c r="D49" s="44">
        <v>5.5444839999999997</v>
      </c>
      <c r="E49" s="44">
        <v>6.0855569999999997</v>
      </c>
      <c r="F49" s="44">
        <v>6.9892269999999996</v>
      </c>
      <c r="G49" s="44">
        <v>7.5613590000000004</v>
      </c>
      <c r="H49" s="44">
        <v>7.8463159999999998</v>
      </c>
      <c r="I49" s="44">
        <v>8.3474660000000007</v>
      </c>
      <c r="J49" s="44">
        <v>8.5777000000000001</v>
      </c>
      <c r="K49" s="44">
        <v>8.7871590000000008</v>
      </c>
      <c r="L49" s="44">
        <v>9.1559860000000004</v>
      </c>
      <c r="M49" s="44">
        <v>9.4117800000000003</v>
      </c>
      <c r="N49" s="44">
        <v>9.6492149999999999</v>
      </c>
      <c r="O49" s="44">
        <v>9.9103840000000005</v>
      </c>
      <c r="P49" s="44">
        <v>10.464489</v>
      </c>
      <c r="Q49" s="44">
        <v>11.179779999999999</v>
      </c>
      <c r="R49" s="44">
        <v>11.560812</v>
      </c>
      <c r="S49" s="44">
        <v>11.709242</v>
      </c>
      <c r="T49" s="44">
        <v>11.735645</v>
      </c>
      <c r="U49" s="44">
        <v>11.787336</v>
      </c>
      <c r="V49" s="44">
        <v>11.864063</v>
      </c>
      <c r="W49" s="44">
        <v>11.965892999999999</v>
      </c>
      <c r="X49" s="44">
        <v>12.084974000000001</v>
      </c>
      <c r="Y49" s="44">
        <v>12.202391</v>
      </c>
      <c r="Z49" s="44">
        <v>12.369851000000001</v>
      </c>
      <c r="AA49" s="44">
        <v>12.586577</v>
      </c>
      <c r="AB49" s="44">
        <v>12.70438</v>
      </c>
      <c r="AC49" s="44">
        <v>12.871214</v>
      </c>
      <c r="AD49" s="44">
        <v>13.03612</v>
      </c>
      <c r="AE49" s="44">
        <v>13.182046</v>
      </c>
      <c r="AF49" s="44">
        <v>13.273847</v>
      </c>
      <c r="AG49" s="40">
        <v>3.5408000000000002E-2</v>
      </c>
    </row>
    <row r="50" spans="1:33" ht="15" customHeight="1" x14ac:dyDescent="0.75">
      <c r="A50" s="43" t="s">
        <v>352</v>
      </c>
      <c r="B50" s="42" t="s">
        <v>353</v>
      </c>
      <c r="C50" s="44">
        <v>0.33637299999999998</v>
      </c>
      <c r="D50" s="44">
        <v>0.27702399999999999</v>
      </c>
      <c r="E50" s="44">
        <v>0.26213999999999998</v>
      </c>
      <c r="F50" s="44">
        <v>0.26524199999999998</v>
      </c>
      <c r="G50" s="44">
        <v>0.255492</v>
      </c>
      <c r="H50" s="44">
        <v>0.26043100000000002</v>
      </c>
      <c r="I50" s="44">
        <v>0.27382699999999999</v>
      </c>
      <c r="J50" s="44">
        <v>0.28262100000000001</v>
      </c>
      <c r="K50" s="44">
        <v>0.284219</v>
      </c>
      <c r="L50" s="44">
        <v>0.29190700000000003</v>
      </c>
      <c r="M50" s="44">
        <v>0.28378999999999999</v>
      </c>
      <c r="N50" s="44">
        <v>0.28854600000000002</v>
      </c>
      <c r="O50" s="44">
        <v>0.28191300000000002</v>
      </c>
      <c r="P50" s="44">
        <v>0.28715800000000002</v>
      </c>
      <c r="Q50" s="44">
        <v>0.28434199999999998</v>
      </c>
      <c r="R50" s="44">
        <v>0.28410600000000003</v>
      </c>
      <c r="S50" s="44">
        <v>0.27906500000000001</v>
      </c>
      <c r="T50" s="44">
        <v>0.281331</v>
      </c>
      <c r="U50" s="44">
        <v>0.28228500000000001</v>
      </c>
      <c r="V50" s="44">
        <v>0.28422199999999997</v>
      </c>
      <c r="W50" s="44">
        <v>0.27929999999999999</v>
      </c>
      <c r="X50" s="44">
        <v>0.27926000000000001</v>
      </c>
      <c r="Y50" s="44">
        <v>0.28012500000000001</v>
      </c>
      <c r="Z50" s="44">
        <v>0.279916</v>
      </c>
      <c r="AA50" s="44">
        <v>0.275945</v>
      </c>
      <c r="AB50" s="44">
        <v>0.27593000000000001</v>
      </c>
      <c r="AC50" s="44">
        <v>0.27579500000000001</v>
      </c>
      <c r="AD50" s="44">
        <v>0.276476</v>
      </c>
      <c r="AE50" s="44">
        <v>0.27690799999999999</v>
      </c>
      <c r="AF50" s="44">
        <v>0.27742</v>
      </c>
      <c r="AG50" s="40">
        <v>-6.6220000000000003E-3</v>
      </c>
    </row>
    <row r="51" spans="1:33" ht="15" customHeight="1" x14ac:dyDescent="0.65">
      <c r="A51" s="43" t="s">
        <v>354</v>
      </c>
      <c r="B51" s="46" t="s">
        <v>63</v>
      </c>
      <c r="C51" s="48">
        <v>96.993172000000001</v>
      </c>
      <c r="D51" s="48">
        <v>97.964293999999995</v>
      </c>
      <c r="E51" s="48">
        <v>98.340575999999999</v>
      </c>
      <c r="F51" s="48">
        <v>97.835296999999997</v>
      </c>
      <c r="G51" s="48">
        <v>97.697875999999994</v>
      </c>
      <c r="H51" s="48">
        <v>97.466994999999997</v>
      </c>
      <c r="I51" s="48">
        <v>97.110068999999996</v>
      </c>
      <c r="J51" s="48">
        <v>96.846137999999996</v>
      </c>
      <c r="K51" s="48">
        <v>96.635993999999997</v>
      </c>
      <c r="L51" s="48">
        <v>96.519226000000003</v>
      </c>
      <c r="M51" s="48">
        <v>96.464584000000002</v>
      </c>
      <c r="N51" s="48">
        <v>96.546317999999999</v>
      </c>
      <c r="O51" s="48">
        <v>96.441909999999993</v>
      </c>
      <c r="P51" s="48">
        <v>96.301993999999993</v>
      </c>
      <c r="Q51" s="48">
        <v>96.255463000000006</v>
      </c>
      <c r="R51" s="48">
        <v>96.349693000000002</v>
      </c>
      <c r="S51" s="48">
        <v>96.487396000000004</v>
      </c>
      <c r="T51" s="48">
        <v>96.648208999999994</v>
      </c>
      <c r="U51" s="48">
        <v>96.924149</v>
      </c>
      <c r="V51" s="48">
        <v>97.076660000000004</v>
      </c>
      <c r="W51" s="48">
        <v>97.297111999999998</v>
      </c>
      <c r="X51" s="48">
        <v>97.575439000000003</v>
      </c>
      <c r="Y51" s="48">
        <v>97.931640999999999</v>
      </c>
      <c r="Z51" s="48">
        <v>98.216453999999999</v>
      </c>
      <c r="AA51" s="48">
        <v>98.512176999999994</v>
      </c>
      <c r="AB51" s="48">
        <v>98.990181000000007</v>
      </c>
      <c r="AC51" s="48">
        <v>99.420958999999996</v>
      </c>
      <c r="AD51" s="48">
        <v>99.767052000000007</v>
      </c>
      <c r="AE51" s="48">
        <v>100.154045</v>
      </c>
      <c r="AF51" s="48">
        <v>100.873901</v>
      </c>
      <c r="AG51" s="47">
        <v>1.354E-3</v>
      </c>
    </row>
    <row r="52" spans="1:33" ht="15" customHeight="1" x14ac:dyDescent="0.75">
      <c r="B52"/>
      <c r="C52"/>
      <c r="D52"/>
      <c r="E52"/>
      <c r="F52"/>
      <c r="G52"/>
      <c r="H52"/>
      <c r="I52"/>
      <c r="J52"/>
      <c r="K52"/>
      <c r="L52"/>
      <c r="M52"/>
      <c r="N52"/>
      <c r="O52"/>
      <c r="P52"/>
      <c r="Q52"/>
      <c r="R52"/>
      <c r="S52"/>
      <c r="T52"/>
      <c r="U52"/>
      <c r="V52"/>
      <c r="W52"/>
      <c r="X52"/>
      <c r="Y52"/>
      <c r="Z52"/>
      <c r="AA52"/>
      <c r="AB52"/>
      <c r="AC52"/>
      <c r="AD52"/>
      <c r="AE52"/>
      <c r="AF52"/>
      <c r="AG52"/>
    </row>
    <row r="53" spans="1:33" ht="15" customHeight="1" x14ac:dyDescent="0.75">
      <c r="B53" s="46" t="s">
        <v>612</v>
      </c>
      <c r="C53"/>
      <c r="D53"/>
      <c r="E53"/>
      <c r="F53"/>
      <c r="G53"/>
      <c r="H53"/>
      <c r="I53"/>
      <c r="J53"/>
      <c r="K53"/>
      <c r="L53"/>
      <c r="M53"/>
      <c r="N53"/>
      <c r="O53"/>
      <c r="P53"/>
      <c r="Q53"/>
      <c r="R53"/>
      <c r="S53"/>
      <c r="T53"/>
      <c r="U53"/>
      <c r="V53"/>
      <c r="W53"/>
      <c r="X53"/>
      <c r="Y53"/>
      <c r="Z53"/>
      <c r="AA53"/>
      <c r="AB53"/>
      <c r="AC53"/>
      <c r="AD53"/>
      <c r="AE53"/>
      <c r="AF53"/>
      <c r="AG53"/>
    </row>
    <row r="54" spans="1:33" ht="15" customHeight="1" x14ac:dyDescent="0.75">
      <c r="A54" s="43" t="s">
        <v>355</v>
      </c>
      <c r="B54" s="42" t="s">
        <v>64</v>
      </c>
      <c r="C54" s="45">
        <v>71.587997000000001</v>
      </c>
      <c r="D54" s="45">
        <v>69.665710000000004</v>
      </c>
      <c r="E54" s="45">
        <v>60.115009000000001</v>
      </c>
      <c r="F54" s="45">
        <v>65.487526000000003</v>
      </c>
      <c r="G54" s="45">
        <v>66.944946000000002</v>
      </c>
      <c r="H54" s="45">
        <v>68.336487000000005</v>
      </c>
      <c r="I54" s="45">
        <v>70.188248000000002</v>
      </c>
      <c r="J54" s="45">
        <v>71.247107999999997</v>
      </c>
      <c r="K54" s="45">
        <v>72.276756000000006</v>
      </c>
      <c r="L54" s="45">
        <v>73.089027000000002</v>
      </c>
      <c r="M54" s="45">
        <v>74.201713999999996</v>
      </c>
      <c r="N54" s="45">
        <v>75.693770999999998</v>
      </c>
      <c r="O54" s="45">
        <v>76.516807999999997</v>
      </c>
      <c r="P54" s="45">
        <v>77.011725999999996</v>
      </c>
      <c r="Q54" s="45">
        <v>77.511916999999997</v>
      </c>
      <c r="R54" s="45">
        <v>77.914551000000003</v>
      </c>
      <c r="S54" s="45">
        <v>79.120429999999999</v>
      </c>
      <c r="T54" s="45">
        <v>79.949264999999997</v>
      </c>
      <c r="U54" s="45">
        <v>80.107307000000006</v>
      </c>
      <c r="V54" s="45">
        <v>81.746223000000001</v>
      </c>
      <c r="W54" s="45">
        <v>82.892478999999994</v>
      </c>
      <c r="X54" s="45">
        <v>83.244727999999995</v>
      </c>
      <c r="Y54" s="45">
        <v>84.953598</v>
      </c>
      <c r="Z54" s="45">
        <v>86.823943999999997</v>
      </c>
      <c r="AA54" s="45">
        <v>87.048102999999998</v>
      </c>
      <c r="AB54" s="45">
        <v>88.261673000000002</v>
      </c>
      <c r="AC54" s="45">
        <v>88.154121000000004</v>
      </c>
      <c r="AD54" s="45">
        <v>88.153580000000005</v>
      </c>
      <c r="AE54" s="45">
        <v>88.626503</v>
      </c>
      <c r="AF54" s="45">
        <v>88.049567999999994</v>
      </c>
      <c r="AG54" s="40">
        <v>7.1630000000000001E-3</v>
      </c>
    </row>
    <row r="55" spans="1:33" ht="15" customHeight="1" x14ac:dyDescent="0.75">
      <c r="A55" s="43" t="s">
        <v>356</v>
      </c>
      <c r="B55" s="42" t="s">
        <v>611</v>
      </c>
      <c r="C55" s="45">
        <v>69.023003000000003</v>
      </c>
      <c r="D55" s="45">
        <v>66.150893999999994</v>
      </c>
      <c r="E55" s="45">
        <v>58.565804</v>
      </c>
      <c r="F55" s="45">
        <v>63.481312000000003</v>
      </c>
      <c r="G55" s="45">
        <v>64.713440000000006</v>
      </c>
      <c r="H55" s="45">
        <v>65.889472999999995</v>
      </c>
      <c r="I55" s="45">
        <v>67.339889999999997</v>
      </c>
      <c r="J55" s="45">
        <v>68.794830000000005</v>
      </c>
      <c r="K55" s="45">
        <v>69.806861999999995</v>
      </c>
      <c r="L55" s="45">
        <v>70.716560000000001</v>
      </c>
      <c r="M55" s="45">
        <v>71.664321999999999</v>
      </c>
      <c r="N55" s="45">
        <v>73.149719000000005</v>
      </c>
      <c r="O55" s="45">
        <v>74.028023000000005</v>
      </c>
      <c r="P55" s="45">
        <v>74.299271000000005</v>
      </c>
      <c r="Q55" s="45">
        <v>74.585869000000002</v>
      </c>
      <c r="R55" s="45">
        <v>74.74485</v>
      </c>
      <c r="S55" s="45">
        <v>75.858504999999994</v>
      </c>
      <c r="T55" s="45">
        <v>76.686295000000001</v>
      </c>
      <c r="U55" s="45">
        <v>76.795463999999996</v>
      </c>
      <c r="V55" s="45">
        <v>78.571479999999994</v>
      </c>
      <c r="W55" s="45">
        <v>79.729445999999996</v>
      </c>
      <c r="X55" s="45">
        <v>80.188102999999998</v>
      </c>
      <c r="Y55" s="45">
        <v>81.850860999999995</v>
      </c>
      <c r="Z55" s="45">
        <v>83.591797</v>
      </c>
      <c r="AA55" s="45">
        <v>84.018883000000002</v>
      </c>
      <c r="AB55" s="45">
        <v>85.136870999999999</v>
      </c>
      <c r="AC55" s="45">
        <v>85.346710000000002</v>
      </c>
      <c r="AD55" s="45">
        <v>85.364227</v>
      </c>
      <c r="AE55" s="45">
        <v>85.855141000000003</v>
      </c>
      <c r="AF55" s="45">
        <v>85.234679999999997</v>
      </c>
      <c r="AG55" s="40">
        <v>7.3010000000000002E-3</v>
      </c>
    </row>
    <row r="56" spans="1:33" ht="15" customHeight="1" x14ac:dyDescent="0.75">
      <c r="A56" s="43" t="s">
        <v>357</v>
      </c>
      <c r="B56" s="42" t="s">
        <v>358</v>
      </c>
      <c r="C56" s="44">
        <v>4.115437</v>
      </c>
      <c r="D56" s="44">
        <v>3.8375569999999999</v>
      </c>
      <c r="E56" s="44">
        <v>3.4711470000000002</v>
      </c>
      <c r="F56" s="44">
        <v>3.1265849999999999</v>
      </c>
      <c r="G56" s="44">
        <v>2.9537409999999999</v>
      </c>
      <c r="H56" s="44">
        <v>2.9069660000000002</v>
      </c>
      <c r="I56" s="44">
        <v>2.9545490000000001</v>
      </c>
      <c r="J56" s="44">
        <v>3.1361569999999999</v>
      </c>
      <c r="K56" s="44">
        <v>3.2922310000000001</v>
      </c>
      <c r="L56" s="44">
        <v>3.3889710000000002</v>
      </c>
      <c r="M56" s="44">
        <v>3.4544480000000002</v>
      </c>
      <c r="N56" s="44">
        <v>3.4918580000000001</v>
      </c>
      <c r="O56" s="44">
        <v>3.5932900000000001</v>
      </c>
      <c r="P56" s="44">
        <v>3.5941529999999999</v>
      </c>
      <c r="Q56" s="44">
        <v>3.5243639999999998</v>
      </c>
      <c r="R56" s="44">
        <v>3.4853049999999999</v>
      </c>
      <c r="S56" s="44">
        <v>3.4869300000000001</v>
      </c>
      <c r="T56" s="44">
        <v>3.5182699999999998</v>
      </c>
      <c r="U56" s="44">
        <v>3.5456129999999999</v>
      </c>
      <c r="V56" s="44">
        <v>3.577658</v>
      </c>
      <c r="W56" s="44">
        <v>3.6346500000000002</v>
      </c>
      <c r="X56" s="44">
        <v>3.6520290000000002</v>
      </c>
      <c r="Y56" s="44">
        <v>3.5895619999999999</v>
      </c>
      <c r="Z56" s="44">
        <v>3.5611259999999998</v>
      </c>
      <c r="AA56" s="44">
        <v>3.4696760000000002</v>
      </c>
      <c r="AB56" s="44">
        <v>3.4253659999999999</v>
      </c>
      <c r="AC56" s="44">
        <v>3.400315</v>
      </c>
      <c r="AD56" s="44">
        <v>3.3924319999999999</v>
      </c>
      <c r="AE56" s="44">
        <v>3.4035679999999999</v>
      </c>
      <c r="AF56" s="44">
        <v>3.4095119999999999</v>
      </c>
      <c r="AG56" s="40">
        <v>-6.4679999999999998E-3</v>
      </c>
    </row>
    <row r="57" spans="1:33" ht="15" customHeight="1" x14ac:dyDescent="0.75">
      <c r="A57" s="43" t="s">
        <v>359</v>
      </c>
      <c r="B57" s="42" t="s">
        <v>360</v>
      </c>
      <c r="C57" s="41">
        <v>36.126964999999998</v>
      </c>
      <c r="D57" s="41">
        <v>33.048690999999998</v>
      </c>
      <c r="E57" s="41">
        <v>33.697308</v>
      </c>
      <c r="F57" s="41">
        <v>34.915207000000002</v>
      </c>
      <c r="G57" s="41">
        <v>33.191757000000003</v>
      </c>
      <c r="H57" s="41">
        <v>31.716324</v>
      </c>
      <c r="I57" s="41">
        <v>31.066441000000001</v>
      </c>
      <c r="J57" s="41">
        <v>30.505334999999999</v>
      </c>
      <c r="K57" s="41">
        <v>30.725069000000001</v>
      </c>
      <c r="L57" s="41">
        <v>30.714941</v>
      </c>
      <c r="M57" s="41">
        <v>30.711940999999999</v>
      </c>
      <c r="N57" s="41">
        <v>30.82056</v>
      </c>
      <c r="O57" s="41">
        <v>31.028635000000001</v>
      </c>
      <c r="P57" s="41">
        <v>31.325903</v>
      </c>
      <c r="Q57" s="41">
        <v>31.308147000000002</v>
      </c>
      <c r="R57" s="41">
        <v>31.61187</v>
      </c>
      <c r="S57" s="41">
        <v>32.129680999999998</v>
      </c>
      <c r="T57" s="41">
        <v>32.227969999999999</v>
      </c>
      <c r="U57" s="41">
        <v>32.280780999999998</v>
      </c>
      <c r="V57" s="41">
        <v>32.69191</v>
      </c>
      <c r="W57" s="41">
        <v>32.910851000000001</v>
      </c>
      <c r="X57" s="41">
        <v>32.751488000000002</v>
      </c>
      <c r="Y57" s="41">
        <v>33.197136</v>
      </c>
      <c r="Z57" s="41">
        <v>33.294753999999998</v>
      </c>
      <c r="AA57" s="41">
        <v>33.901966000000002</v>
      </c>
      <c r="AB57" s="41">
        <v>34.154437999999999</v>
      </c>
      <c r="AC57" s="41">
        <v>34.402785999999999</v>
      </c>
      <c r="AD57" s="41">
        <v>34.352524000000003</v>
      </c>
      <c r="AE57" s="41">
        <v>34.457165000000003</v>
      </c>
      <c r="AF57" s="41">
        <v>34.526252999999997</v>
      </c>
      <c r="AG57" s="40">
        <v>-1.562E-3</v>
      </c>
    </row>
    <row r="58" spans="1:33" ht="15" customHeight="1" x14ac:dyDescent="0.75">
      <c r="A58" s="43" t="s">
        <v>361</v>
      </c>
      <c r="B58" s="42" t="s">
        <v>362</v>
      </c>
      <c r="C58" s="44">
        <v>1.753047</v>
      </c>
      <c r="D58" s="44">
        <v>1.605396</v>
      </c>
      <c r="E58" s="44">
        <v>1.612716</v>
      </c>
      <c r="F58" s="44">
        <v>1.644811</v>
      </c>
      <c r="G58" s="44">
        <v>1.5786800000000001</v>
      </c>
      <c r="H58" s="44">
        <v>1.524597</v>
      </c>
      <c r="I58" s="44">
        <v>1.4982040000000001</v>
      </c>
      <c r="J58" s="44">
        <v>1.483403</v>
      </c>
      <c r="K58" s="44">
        <v>1.4923</v>
      </c>
      <c r="L58" s="44">
        <v>1.492875</v>
      </c>
      <c r="M58" s="44">
        <v>1.493347</v>
      </c>
      <c r="N58" s="44">
        <v>1.4936529999999999</v>
      </c>
      <c r="O58" s="44">
        <v>1.4965390000000001</v>
      </c>
      <c r="P58" s="44">
        <v>1.510248</v>
      </c>
      <c r="Q58" s="44">
        <v>1.5111859999999999</v>
      </c>
      <c r="R58" s="44">
        <v>1.522797</v>
      </c>
      <c r="S58" s="44">
        <v>1.5360039999999999</v>
      </c>
      <c r="T58" s="44">
        <v>1.543051</v>
      </c>
      <c r="U58" s="44">
        <v>1.5474950000000001</v>
      </c>
      <c r="V58" s="44">
        <v>1.5640559999999999</v>
      </c>
      <c r="W58" s="44">
        <v>1.574198</v>
      </c>
      <c r="X58" s="44">
        <v>1.5691949999999999</v>
      </c>
      <c r="Y58" s="44">
        <v>1.5863130000000001</v>
      </c>
      <c r="Z58" s="44">
        <v>1.5902780000000001</v>
      </c>
      <c r="AA58" s="44">
        <v>1.607756</v>
      </c>
      <c r="AB58" s="44">
        <v>1.618476</v>
      </c>
      <c r="AC58" s="44">
        <v>1.6294310000000001</v>
      </c>
      <c r="AD58" s="44">
        <v>1.6292679999999999</v>
      </c>
      <c r="AE58" s="44">
        <v>1.6348339999999999</v>
      </c>
      <c r="AF58" s="44">
        <v>1.639391</v>
      </c>
      <c r="AG58" s="40">
        <v>-2.3089999999999999E-3</v>
      </c>
    </row>
    <row r="59" spans="1:33" ht="15" customHeight="1" x14ac:dyDescent="0.75">
      <c r="A59" s="43" t="s">
        <v>363</v>
      </c>
      <c r="B59" s="42" t="s">
        <v>364</v>
      </c>
      <c r="C59" s="44">
        <v>2.2292390000000002</v>
      </c>
      <c r="D59" s="44">
        <v>2.1085590000000001</v>
      </c>
      <c r="E59" s="44">
        <v>2.1093130000000002</v>
      </c>
      <c r="F59" s="44">
        <v>2.1188609999999999</v>
      </c>
      <c r="G59" s="44">
        <v>2.0726010000000001</v>
      </c>
      <c r="H59" s="44">
        <v>2.0520100000000001</v>
      </c>
      <c r="I59" s="44">
        <v>2.0395110000000001</v>
      </c>
      <c r="J59" s="44">
        <v>2.0317379999999998</v>
      </c>
      <c r="K59" s="44">
        <v>2.0420389999999999</v>
      </c>
      <c r="L59" s="44">
        <v>2.041963</v>
      </c>
      <c r="M59" s="44">
        <v>2.0381300000000002</v>
      </c>
      <c r="N59" s="44">
        <v>2.033941</v>
      </c>
      <c r="O59" s="44">
        <v>2.0277940000000001</v>
      </c>
      <c r="P59" s="44">
        <v>2.0314239999999999</v>
      </c>
      <c r="Q59" s="44">
        <v>2.0170699999999999</v>
      </c>
      <c r="R59" s="44">
        <v>2.0104799999999998</v>
      </c>
      <c r="S59" s="44">
        <v>2.012397</v>
      </c>
      <c r="T59" s="44">
        <v>2.0086400000000002</v>
      </c>
      <c r="U59" s="44">
        <v>2.0080589999999998</v>
      </c>
      <c r="V59" s="44">
        <v>2.0107750000000002</v>
      </c>
      <c r="W59" s="44">
        <v>2.0145870000000001</v>
      </c>
      <c r="X59" s="44">
        <v>2.0022630000000001</v>
      </c>
      <c r="Y59" s="44">
        <v>2.0030899999999998</v>
      </c>
      <c r="Z59" s="44">
        <v>2.0003690000000001</v>
      </c>
      <c r="AA59" s="44">
        <v>2.0006309999999998</v>
      </c>
      <c r="AB59" s="44">
        <v>2.0018259999999999</v>
      </c>
      <c r="AC59" s="44">
        <v>1.9972270000000001</v>
      </c>
      <c r="AD59" s="44">
        <v>1.9858020000000001</v>
      </c>
      <c r="AE59" s="44">
        <v>1.98377</v>
      </c>
      <c r="AF59" s="44">
        <v>1.9814369999999999</v>
      </c>
      <c r="AG59" s="40">
        <v>-4.0549999999999996E-3</v>
      </c>
    </row>
    <row r="60" spans="1:33" ht="15" customHeight="1" x14ac:dyDescent="0.75">
      <c r="A60" s="43" t="s">
        <v>365</v>
      </c>
      <c r="B60" s="42" t="s">
        <v>66</v>
      </c>
      <c r="C60" s="41">
        <v>11.09206</v>
      </c>
      <c r="D60" s="41">
        <v>10.975097</v>
      </c>
      <c r="E60" s="41">
        <v>10.752556999999999</v>
      </c>
      <c r="F60" s="41">
        <v>10.540874000000001</v>
      </c>
      <c r="G60" s="41">
        <v>10.475073</v>
      </c>
      <c r="H60" s="41">
        <v>10.501467999999999</v>
      </c>
      <c r="I60" s="41">
        <v>10.507842</v>
      </c>
      <c r="J60" s="41">
        <v>10.523569999999999</v>
      </c>
      <c r="K60" s="41">
        <v>10.553371</v>
      </c>
      <c r="L60" s="41">
        <v>10.551202999999999</v>
      </c>
      <c r="M60" s="41">
        <v>10.580885</v>
      </c>
      <c r="N60" s="41">
        <v>10.611276999999999</v>
      </c>
      <c r="O60" s="41">
        <v>10.653981</v>
      </c>
      <c r="P60" s="41">
        <v>10.673109999999999</v>
      </c>
      <c r="Q60" s="41">
        <v>10.574654000000001</v>
      </c>
      <c r="R60" s="41">
        <v>10.500532</v>
      </c>
      <c r="S60" s="41">
        <v>10.454601</v>
      </c>
      <c r="T60" s="41">
        <v>10.40737</v>
      </c>
      <c r="U60" s="41">
        <v>10.364239</v>
      </c>
      <c r="V60" s="41">
        <v>10.379671</v>
      </c>
      <c r="W60" s="41">
        <v>10.349372000000001</v>
      </c>
      <c r="X60" s="41">
        <v>10.349371</v>
      </c>
      <c r="Y60" s="41">
        <v>10.292790999999999</v>
      </c>
      <c r="Z60" s="41">
        <v>10.252166000000001</v>
      </c>
      <c r="AA60" s="41">
        <v>10.25128</v>
      </c>
      <c r="AB60" s="41">
        <v>10.175208</v>
      </c>
      <c r="AC60" s="41">
        <v>10.157688</v>
      </c>
      <c r="AD60" s="41">
        <v>10.123593</v>
      </c>
      <c r="AE60" s="41">
        <v>10.092719000000001</v>
      </c>
      <c r="AF60" s="41">
        <v>10.021296</v>
      </c>
      <c r="AG60" s="40">
        <v>-3.4940000000000001E-3</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B63" s="46" t="s">
        <v>67</v>
      </c>
      <c r="C63"/>
      <c r="D63"/>
      <c r="E63"/>
      <c r="F63"/>
      <c r="G63"/>
      <c r="H63"/>
      <c r="I63"/>
      <c r="J63"/>
      <c r="K63"/>
      <c r="L63"/>
      <c r="M63"/>
      <c r="N63"/>
      <c r="O63"/>
      <c r="P63"/>
      <c r="Q63"/>
      <c r="R63"/>
      <c r="S63"/>
      <c r="T63"/>
      <c r="U63"/>
      <c r="V63"/>
      <c r="W63"/>
      <c r="X63"/>
      <c r="Y63"/>
      <c r="Z63"/>
      <c r="AA63"/>
      <c r="AB63"/>
      <c r="AC63"/>
      <c r="AD63"/>
      <c r="AE63"/>
      <c r="AF63"/>
      <c r="AG63"/>
    </row>
    <row r="64" spans="1:33" ht="15" customHeight="1" x14ac:dyDescent="0.75">
      <c r="A64" s="43" t="s">
        <v>366</v>
      </c>
      <c r="B64" s="42" t="s">
        <v>64</v>
      </c>
      <c r="C64" s="45">
        <v>71.587997000000001</v>
      </c>
      <c r="D64" s="45">
        <v>71.908996999999999</v>
      </c>
      <c r="E64" s="45">
        <v>63.619979999999998</v>
      </c>
      <c r="F64" s="45">
        <v>71.373054999999994</v>
      </c>
      <c r="G64" s="45">
        <v>75.273742999999996</v>
      </c>
      <c r="H64" s="45">
        <v>79.457572999999996</v>
      </c>
      <c r="I64" s="45">
        <v>84.495559999999998</v>
      </c>
      <c r="J64" s="45">
        <v>88.816947999999996</v>
      </c>
      <c r="K64" s="45">
        <v>93.240852000000004</v>
      </c>
      <c r="L64" s="45">
        <v>97.461692999999997</v>
      </c>
      <c r="M64" s="45">
        <v>102.242752</v>
      </c>
      <c r="N64" s="45">
        <v>107.677361</v>
      </c>
      <c r="O64" s="45">
        <v>112.40005499999999</v>
      </c>
      <c r="P64" s="45">
        <v>116.90786</v>
      </c>
      <c r="Q64" s="45">
        <v>121.683891</v>
      </c>
      <c r="R64" s="45">
        <v>126.524063</v>
      </c>
      <c r="S64" s="45">
        <v>132.93751499999999</v>
      </c>
      <c r="T64" s="45">
        <v>138.98382599999999</v>
      </c>
      <c r="U64" s="45">
        <v>144.00289900000001</v>
      </c>
      <c r="V64" s="45">
        <v>152.015152</v>
      </c>
      <c r="W64" s="45">
        <v>159.442139</v>
      </c>
      <c r="X64" s="45">
        <v>165.62905900000001</v>
      </c>
      <c r="Y64" s="45">
        <v>174.78681900000001</v>
      </c>
      <c r="Z64" s="45">
        <v>184.651535</v>
      </c>
      <c r="AA64" s="45">
        <v>191.32926900000001</v>
      </c>
      <c r="AB64" s="45">
        <v>200.49499499999999</v>
      </c>
      <c r="AC64" s="45">
        <v>206.955399</v>
      </c>
      <c r="AD64" s="45">
        <v>213.823441</v>
      </c>
      <c r="AE64" s="45">
        <v>221.992188</v>
      </c>
      <c r="AF64" s="45">
        <v>227.62056000000001</v>
      </c>
      <c r="AG64" s="40">
        <v>4.0694000000000001E-2</v>
      </c>
    </row>
    <row r="65" spans="1:33" ht="15" customHeight="1" x14ac:dyDescent="0.75">
      <c r="A65" s="43" t="s">
        <v>367</v>
      </c>
      <c r="B65" s="42" t="s">
        <v>611</v>
      </c>
      <c r="C65" s="45">
        <v>69.023003000000003</v>
      </c>
      <c r="D65" s="45">
        <v>68.280997999999997</v>
      </c>
      <c r="E65" s="45">
        <v>61.980446000000001</v>
      </c>
      <c r="F65" s="45">
        <v>69.186538999999996</v>
      </c>
      <c r="G65" s="45">
        <v>72.764610000000005</v>
      </c>
      <c r="H65" s="45">
        <v>76.612328000000005</v>
      </c>
      <c r="I65" s="45">
        <v>81.066588999999993</v>
      </c>
      <c r="J65" s="45">
        <v>85.759925999999993</v>
      </c>
      <c r="K65" s="45">
        <v>90.054550000000006</v>
      </c>
      <c r="L65" s="45">
        <v>94.298096000000001</v>
      </c>
      <c r="M65" s="45">
        <v>98.746475000000004</v>
      </c>
      <c r="N65" s="45">
        <v>104.058342</v>
      </c>
      <c r="O65" s="45">
        <v>108.744141</v>
      </c>
      <c r="P65" s="45">
        <v>112.790207</v>
      </c>
      <c r="Q65" s="45">
        <v>117.090363</v>
      </c>
      <c r="R65" s="45">
        <v>121.376839</v>
      </c>
      <c r="S65" s="45">
        <v>127.456856</v>
      </c>
      <c r="T65" s="45">
        <v>133.31147799999999</v>
      </c>
      <c r="U65" s="45">
        <v>138.049454</v>
      </c>
      <c r="V65" s="45">
        <v>146.111389</v>
      </c>
      <c r="W65" s="45">
        <v>153.358124</v>
      </c>
      <c r="X65" s="45">
        <v>159.54740899999999</v>
      </c>
      <c r="Y65" s="45">
        <v>168.40313699999999</v>
      </c>
      <c r="Z65" s="45">
        <v>177.777603</v>
      </c>
      <c r="AA65" s="45">
        <v>184.67111199999999</v>
      </c>
      <c r="AB65" s="45">
        <v>193.39669799999999</v>
      </c>
      <c r="AC65" s="45">
        <v>200.364563</v>
      </c>
      <c r="AD65" s="45">
        <v>207.057648</v>
      </c>
      <c r="AE65" s="45">
        <v>215.05046100000001</v>
      </c>
      <c r="AF65" s="45">
        <v>220.34367399999999</v>
      </c>
      <c r="AG65" s="40">
        <v>4.0837999999999999E-2</v>
      </c>
    </row>
    <row r="66" spans="1:33" ht="14.75" x14ac:dyDescent="0.75">
      <c r="A66" s="43" t="s">
        <v>368</v>
      </c>
      <c r="B66" s="42" t="s">
        <v>358</v>
      </c>
      <c r="C66" s="44">
        <v>4.115437</v>
      </c>
      <c r="D66" s="44">
        <v>3.9611290000000001</v>
      </c>
      <c r="E66" s="44">
        <v>3.67353</v>
      </c>
      <c r="F66" s="44">
        <v>3.4075790000000001</v>
      </c>
      <c r="G66" s="44">
        <v>3.3212229999999998</v>
      </c>
      <c r="H66" s="44">
        <v>3.3800460000000001</v>
      </c>
      <c r="I66" s="44">
        <v>3.55681</v>
      </c>
      <c r="J66" s="44">
        <v>3.9095469999999999</v>
      </c>
      <c r="K66" s="44">
        <v>4.247153</v>
      </c>
      <c r="L66" s="44">
        <v>4.519075</v>
      </c>
      <c r="M66" s="44">
        <v>4.7598940000000001</v>
      </c>
      <c r="N66" s="44">
        <v>4.9673059999999998</v>
      </c>
      <c r="O66" s="44">
        <v>5.2783959999999999</v>
      </c>
      <c r="P66" s="44">
        <v>5.4561140000000004</v>
      </c>
      <c r="Q66" s="44">
        <v>5.5328049999999998</v>
      </c>
      <c r="R66" s="44">
        <v>5.6597249999999999</v>
      </c>
      <c r="S66" s="44">
        <v>5.8587119999999997</v>
      </c>
      <c r="T66" s="44">
        <v>6.1161620000000001</v>
      </c>
      <c r="U66" s="44">
        <v>6.3736819999999996</v>
      </c>
      <c r="V66" s="44">
        <v>6.6530069999999997</v>
      </c>
      <c r="W66" s="44">
        <v>6.9911810000000001</v>
      </c>
      <c r="X66" s="44">
        <v>7.266311</v>
      </c>
      <c r="Y66" s="44">
        <v>7.3853030000000004</v>
      </c>
      <c r="Z66" s="44">
        <v>7.5735729999999997</v>
      </c>
      <c r="AA66" s="44">
        <v>7.6262499999999998</v>
      </c>
      <c r="AB66" s="44">
        <v>7.7810519999999999</v>
      </c>
      <c r="AC66" s="44">
        <v>7.9827640000000004</v>
      </c>
      <c r="AD66" s="44">
        <v>8.2286110000000008</v>
      </c>
      <c r="AE66" s="44">
        <v>8.5252770000000009</v>
      </c>
      <c r="AF66" s="44">
        <v>8.8140680000000007</v>
      </c>
      <c r="AG66" s="40">
        <v>2.6610000000000002E-2</v>
      </c>
    </row>
    <row r="67" spans="1:33" ht="15" customHeight="1" x14ac:dyDescent="0.75">
      <c r="A67" s="43" t="s">
        <v>369</v>
      </c>
      <c r="B67" s="42" t="s">
        <v>360</v>
      </c>
      <c r="C67" s="41">
        <v>36.126964999999998</v>
      </c>
      <c r="D67" s="41">
        <v>34.112881000000002</v>
      </c>
      <c r="E67" s="41">
        <v>35.662010000000002</v>
      </c>
      <c r="F67" s="41">
        <v>38.053122999999999</v>
      </c>
      <c r="G67" s="41">
        <v>37.321235999999999</v>
      </c>
      <c r="H67" s="41">
        <v>36.877842000000001</v>
      </c>
      <c r="I67" s="41">
        <v>37.399085999999997</v>
      </c>
      <c r="J67" s="41">
        <v>38.028080000000003</v>
      </c>
      <c r="K67" s="41">
        <v>39.636966999999999</v>
      </c>
      <c r="L67" s="41">
        <v>40.957313999999997</v>
      </c>
      <c r="M67" s="41">
        <v>42.318069000000001</v>
      </c>
      <c r="N67" s="41">
        <v>43.843456000000003</v>
      </c>
      <c r="O67" s="41">
        <v>45.579796000000002</v>
      </c>
      <c r="P67" s="41">
        <v>47.554371000000003</v>
      </c>
      <c r="Q67" s="41">
        <v>49.149825999999997</v>
      </c>
      <c r="R67" s="41">
        <v>51.333953999999999</v>
      </c>
      <c r="S67" s="41">
        <v>53.984034999999999</v>
      </c>
      <c r="T67" s="41">
        <v>56.025112</v>
      </c>
      <c r="U67" s="41">
        <v>58.028739999999999</v>
      </c>
      <c r="V67" s="41">
        <v>60.793827</v>
      </c>
      <c r="W67" s="41">
        <v>63.30341</v>
      </c>
      <c r="X67" s="41">
        <v>65.164467000000002</v>
      </c>
      <c r="Y67" s="41">
        <v>68.301070999999993</v>
      </c>
      <c r="Z67" s="41">
        <v>70.809119999999993</v>
      </c>
      <c r="AA67" s="41">
        <v>74.515556000000004</v>
      </c>
      <c r="AB67" s="41">
        <v>77.585136000000006</v>
      </c>
      <c r="AC67" s="41">
        <v>80.765845999999996</v>
      </c>
      <c r="AD67" s="41">
        <v>83.324744999999993</v>
      </c>
      <c r="AE67" s="41">
        <v>86.308509999999998</v>
      </c>
      <c r="AF67" s="41">
        <v>89.255225999999993</v>
      </c>
      <c r="AG67" s="40">
        <v>3.168E-2</v>
      </c>
    </row>
    <row r="68" spans="1:33" ht="15" customHeight="1" x14ac:dyDescent="0.75">
      <c r="A68" s="43" t="s">
        <v>370</v>
      </c>
      <c r="B68" s="42" t="s">
        <v>362</v>
      </c>
      <c r="C68" s="44">
        <v>1.753047</v>
      </c>
      <c r="D68" s="44">
        <v>1.65709</v>
      </c>
      <c r="E68" s="44">
        <v>1.706745</v>
      </c>
      <c r="F68" s="44">
        <v>1.792635</v>
      </c>
      <c r="G68" s="44">
        <v>1.775088</v>
      </c>
      <c r="H68" s="44">
        <v>1.77271</v>
      </c>
      <c r="I68" s="44">
        <v>1.803601</v>
      </c>
      <c r="J68" s="44">
        <v>1.8492170000000001</v>
      </c>
      <c r="K68" s="44">
        <v>1.925146</v>
      </c>
      <c r="L68" s="44">
        <v>1.9906969999999999</v>
      </c>
      <c r="M68" s="44">
        <v>2.057687</v>
      </c>
      <c r="N68" s="44">
        <v>2.1247790000000002</v>
      </c>
      <c r="O68" s="44">
        <v>2.1983540000000001</v>
      </c>
      <c r="P68" s="44">
        <v>2.2926359999999999</v>
      </c>
      <c r="Q68" s="44">
        <v>2.3723700000000001</v>
      </c>
      <c r="R68" s="44">
        <v>2.4728430000000001</v>
      </c>
      <c r="S68" s="44">
        <v>2.580781</v>
      </c>
      <c r="T68" s="44">
        <v>2.6824400000000002</v>
      </c>
      <c r="U68" s="44">
        <v>2.7818160000000001</v>
      </c>
      <c r="V68" s="44">
        <v>2.9085169999999998</v>
      </c>
      <c r="W68" s="44">
        <v>3.0279400000000001</v>
      </c>
      <c r="X68" s="44">
        <v>3.1221709999999998</v>
      </c>
      <c r="Y68" s="44">
        <v>3.263741</v>
      </c>
      <c r="Z68" s="44">
        <v>3.3820999999999999</v>
      </c>
      <c r="AA68" s="44">
        <v>3.5338020000000001</v>
      </c>
      <c r="AB68" s="44">
        <v>3.676526</v>
      </c>
      <c r="AC68" s="44">
        <v>3.8253409999999999</v>
      </c>
      <c r="AD68" s="44">
        <v>3.951918</v>
      </c>
      <c r="AE68" s="44">
        <v>4.0949419999999996</v>
      </c>
      <c r="AF68" s="44">
        <v>4.2380579999999997</v>
      </c>
      <c r="AG68" s="40">
        <v>3.0908000000000001E-2</v>
      </c>
    </row>
    <row r="69" spans="1:33" ht="15" customHeight="1" x14ac:dyDescent="0.75">
      <c r="A69" s="43" t="s">
        <v>371</v>
      </c>
      <c r="B69" s="42" t="s">
        <v>364</v>
      </c>
      <c r="C69" s="44">
        <v>2.2292390000000002</v>
      </c>
      <c r="D69" s="44">
        <v>2.1764559999999999</v>
      </c>
      <c r="E69" s="44">
        <v>2.2322959999999998</v>
      </c>
      <c r="F69" s="44">
        <v>2.309288</v>
      </c>
      <c r="G69" s="44">
        <v>2.3304589999999998</v>
      </c>
      <c r="H69" s="44">
        <v>2.3859539999999999</v>
      </c>
      <c r="I69" s="44">
        <v>2.4552489999999998</v>
      </c>
      <c r="J69" s="44">
        <v>2.5327730000000002</v>
      </c>
      <c r="K69" s="44">
        <v>2.6343390000000002</v>
      </c>
      <c r="L69" s="44">
        <v>2.7228870000000001</v>
      </c>
      <c r="M69" s="44">
        <v>2.808344</v>
      </c>
      <c r="N69" s="44">
        <v>2.8933599999999999</v>
      </c>
      <c r="O69" s="44">
        <v>2.9787469999999998</v>
      </c>
      <c r="P69" s="44">
        <v>3.0838079999999999</v>
      </c>
      <c r="Q69" s="44">
        <v>3.166544</v>
      </c>
      <c r="R69" s="44">
        <v>3.264783</v>
      </c>
      <c r="S69" s="44">
        <v>3.3812139999999999</v>
      </c>
      <c r="T69" s="44">
        <v>3.4918209999999998</v>
      </c>
      <c r="U69" s="44">
        <v>3.609737</v>
      </c>
      <c r="V69" s="44">
        <v>3.7392340000000002</v>
      </c>
      <c r="W69" s="44">
        <v>3.8750209999999998</v>
      </c>
      <c r="X69" s="44">
        <v>3.9838300000000002</v>
      </c>
      <c r="Y69" s="44">
        <v>4.1212350000000004</v>
      </c>
      <c r="Z69" s="44">
        <v>4.2542540000000004</v>
      </c>
      <c r="AA69" s="44">
        <v>4.3973310000000003</v>
      </c>
      <c r="AB69" s="44">
        <v>4.5473439999999998</v>
      </c>
      <c r="AC69" s="44">
        <v>4.6887990000000004</v>
      </c>
      <c r="AD69" s="44">
        <v>4.8167200000000001</v>
      </c>
      <c r="AE69" s="44">
        <v>4.9689589999999999</v>
      </c>
      <c r="AF69" s="44">
        <v>5.1222940000000001</v>
      </c>
      <c r="AG69" s="40">
        <v>2.9103E-2</v>
      </c>
    </row>
    <row r="70" spans="1:33" ht="15" customHeight="1" x14ac:dyDescent="0.75">
      <c r="A70" s="43" t="s">
        <v>372</v>
      </c>
      <c r="B70" s="42" t="s">
        <v>66</v>
      </c>
      <c r="C70" s="41">
        <v>11.09206</v>
      </c>
      <c r="D70" s="41">
        <v>11.328503</v>
      </c>
      <c r="E70" s="41">
        <v>11.379478000000001</v>
      </c>
      <c r="F70" s="41">
        <v>11.48821</v>
      </c>
      <c r="G70" s="41">
        <v>11.778304</v>
      </c>
      <c r="H70" s="41">
        <v>12.210476999999999</v>
      </c>
      <c r="I70" s="41">
        <v>12.649781000000001</v>
      </c>
      <c r="J70" s="41">
        <v>13.118728000000001</v>
      </c>
      <c r="K70" s="41">
        <v>13.614407999999999</v>
      </c>
      <c r="L70" s="41">
        <v>14.069665000000001</v>
      </c>
      <c r="M70" s="41">
        <v>14.579432000000001</v>
      </c>
      <c r="N70" s="41">
        <v>15.094956</v>
      </c>
      <c r="O70" s="41">
        <v>15.650263000000001</v>
      </c>
      <c r="P70" s="41">
        <v>16.202342999999999</v>
      </c>
      <c r="Q70" s="41">
        <v>16.600866</v>
      </c>
      <c r="R70" s="41">
        <v>17.051628000000001</v>
      </c>
      <c r="S70" s="41">
        <v>17.565736999999999</v>
      </c>
      <c r="T70" s="41">
        <v>18.092175000000001</v>
      </c>
      <c r="U70" s="41">
        <v>18.631014</v>
      </c>
      <c r="V70" s="41">
        <v>19.302019000000001</v>
      </c>
      <c r="W70" s="41">
        <v>19.906824</v>
      </c>
      <c r="X70" s="41">
        <v>20.591771999999999</v>
      </c>
      <c r="Y70" s="41">
        <v>21.176786</v>
      </c>
      <c r="Z70" s="41">
        <v>21.803642</v>
      </c>
      <c r="AA70" s="41">
        <v>22.532022000000001</v>
      </c>
      <c r="AB70" s="41">
        <v>23.113976999999998</v>
      </c>
      <c r="AC70" s="41">
        <v>23.846741000000002</v>
      </c>
      <c r="AD70" s="41">
        <v>24.555572999999999</v>
      </c>
      <c r="AE70" s="41">
        <v>25.280301999999999</v>
      </c>
      <c r="AF70" s="41">
        <v>25.906462000000001</v>
      </c>
      <c r="AG70" s="40">
        <v>2.9682E-2</v>
      </c>
    </row>
    <row r="71" spans="1:33" ht="15" customHeight="1" thickBot="1" x14ac:dyDescent="0.8"/>
    <row r="72" spans="1:33" ht="15" customHeight="1" x14ac:dyDescent="0.65">
      <c r="B72" s="39" t="s">
        <v>556</v>
      </c>
    </row>
    <row r="73" spans="1:33" x14ac:dyDescent="0.65">
      <c r="B73" s="38" t="s">
        <v>538</v>
      </c>
    </row>
    <row r="74" spans="1:33" ht="15" customHeight="1" x14ac:dyDescent="0.65">
      <c r="B74" s="38" t="s">
        <v>68</v>
      </c>
    </row>
    <row r="75" spans="1:33" ht="15" customHeight="1" x14ac:dyDescent="0.65">
      <c r="B75" s="38" t="s">
        <v>610</v>
      </c>
    </row>
    <row r="76" spans="1:33" ht="15" customHeight="1" x14ac:dyDescent="0.65">
      <c r="B76" s="38" t="s">
        <v>69</v>
      </c>
    </row>
    <row r="77" spans="1:33" ht="15" customHeight="1" x14ac:dyDescent="0.65">
      <c r="B77" s="38" t="s">
        <v>540</v>
      </c>
    </row>
    <row r="78" spans="1:33" ht="15" customHeight="1" x14ac:dyDescent="0.65">
      <c r="B78" s="38" t="s">
        <v>609</v>
      </c>
    </row>
    <row r="79" spans="1:33" x14ac:dyDescent="0.65">
      <c r="B79" s="38" t="s">
        <v>71</v>
      </c>
    </row>
    <row r="80" spans="1:33" ht="15" customHeight="1" x14ac:dyDescent="0.65">
      <c r="B80" s="38" t="s">
        <v>541</v>
      </c>
    </row>
    <row r="81" spans="2:2" x14ac:dyDescent="0.65">
      <c r="B81" s="38" t="s">
        <v>542</v>
      </c>
    </row>
    <row r="82" spans="2:2" ht="15" customHeight="1" x14ac:dyDescent="0.65">
      <c r="B82" s="38" t="s">
        <v>543</v>
      </c>
    </row>
    <row r="83" spans="2:2" ht="15" customHeight="1" x14ac:dyDescent="0.65">
      <c r="B83" s="38" t="s">
        <v>544</v>
      </c>
    </row>
    <row r="84" spans="2:2" ht="15" customHeight="1" x14ac:dyDescent="0.65">
      <c r="B84" s="38" t="s">
        <v>545</v>
      </c>
    </row>
    <row r="85" spans="2:2" ht="15" customHeight="1" x14ac:dyDescent="0.65">
      <c r="B85" s="38" t="s">
        <v>546</v>
      </c>
    </row>
    <row r="86" spans="2:2" ht="15" customHeight="1" x14ac:dyDescent="0.65">
      <c r="B86" s="38" t="s">
        <v>192</v>
      </c>
    </row>
    <row r="87" spans="2:2" ht="15" customHeight="1" x14ac:dyDescent="0.65">
      <c r="B87" s="38" t="s">
        <v>72</v>
      </c>
    </row>
    <row r="88" spans="2:2" ht="15" customHeight="1" x14ac:dyDescent="0.65">
      <c r="B88" s="38" t="s">
        <v>547</v>
      </c>
    </row>
    <row r="89" spans="2:2" ht="15" customHeight="1" x14ac:dyDescent="0.65">
      <c r="B89" s="38" t="s">
        <v>608</v>
      </c>
    </row>
    <row r="90" spans="2:2" ht="15" customHeight="1" x14ac:dyDescent="0.65">
      <c r="B90" s="38" t="s">
        <v>73</v>
      </c>
    </row>
    <row r="91" spans="2:2" ht="15" customHeight="1" x14ac:dyDescent="0.65">
      <c r="B91" s="38" t="s">
        <v>549</v>
      </c>
    </row>
    <row r="92" spans="2:2" x14ac:dyDescent="0.65">
      <c r="B92" s="38" t="s">
        <v>550</v>
      </c>
    </row>
    <row r="93" spans="2:2" ht="15" customHeight="1" x14ac:dyDescent="0.65">
      <c r="B93" s="38" t="s">
        <v>74</v>
      </c>
    </row>
    <row r="94" spans="2:2" ht="15" customHeight="1" x14ac:dyDescent="0.65">
      <c r="B94" s="38" t="s">
        <v>551</v>
      </c>
    </row>
    <row r="95" spans="2:2" ht="15" customHeight="1" x14ac:dyDescent="0.65">
      <c r="B95" s="38" t="s">
        <v>552</v>
      </c>
    </row>
    <row r="96" spans="2:2" ht="15" customHeight="1" x14ac:dyDescent="0.65">
      <c r="B96" s="38" t="s">
        <v>553</v>
      </c>
    </row>
    <row r="97" spans="2:33" ht="15" customHeight="1" x14ac:dyDescent="0.65">
      <c r="B97" s="38" t="s">
        <v>554</v>
      </c>
    </row>
    <row r="98" spans="2:33" ht="15" customHeight="1" x14ac:dyDescent="0.65">
      <c r="B98" s="38" t="s">
        <v>555</v>
      </c>
    </row>
    <row r="99" spans="2:33" ht="15" customHeight="1" x14ac:dyDescent="0.65">
      <c r="B99" s="38" t="s">
        <v>607</v>
      </c>
    </row>
    <row r="100" spans="2:33" ht="15" customHeight="1" x14ac:dyDescent="0.65">
      <c r="B100" s="38" t="s">
        <v>606</v>
      </c>
    </row>
    <row r="103" spans="2:33" ht="15" customHeight="1" x14ac:dyDescent="0.65"/>
    <row r="104" spans="2:33" ht="15" customHeight="1" x14ac:dyDescent="0.65"/>
    <row r="105" spans="2:33" ht="15" customHeight="1" x14ac:dyDescent="0.65"/>
    <row r="106" spans="2:33" ht="15" customHeight="1" x14ac:dyDescent="0.65"/>
    <row r="107" spans="2:33" ht="15" customHeight="1" x14ac:dyDescent="0.65"/>
    <row r="108" spans="2:33" ht="15" customHeight="1" x14ac:dyDescent="0.65"/>
    <row r="109" spans="2:33" ht="15" customHeight="1" x14ac:dyDescent="0.65"/>
    <row r="110" spans="2:33" ht="15" customHeight="1" x14ac:dyDescent="0.65"/>
    <row r="111" spans="2:33" ht="15" customHeight="1" x14ac:dyDescent="0.65"/>
    <row r="112" spans="2:33" ht="15" customHeight="1" x14ac:dyDescent="0.65">
      <c r="B112" s="475"/>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ht="15" customHeight="1" x14ac:dyDescent="0.65"/>
    <row r="114" ht="15" customHeight="1" x14ac:dyDescent="0.65"/>
    <row r="115" ht="15" customHeight="1" x14ac:dyDescent="0.65"/>
    <row r="116" ht="15" customHeight="1" x14ac:dyDescent="0.65"/>
    <row r="117" ht="15" customHeight="1" x14ac:dyDescent="0.65"/>
    <row r="118" ht="15" customHeight="1" x14ac:dyDescent="0.65"/>
    <row r="119" ht="15" customHeight="1" x14ac:dyDescent="0.65"/>
    <row r="120" ht="15" customHeight="1" x14ac:dyDescent="0.65"/>
    <row r="121" ht="15" customHeight="1" x14ac:dyDescent="0.65"/>
    <row r="122" ht="15" customHeight="1" x14ac:dyDescent="0.65"/>
    <row r="123" ht="15" customHeight="1" x14ac:dyDescent="0.65"/>
    <row r="124" ht="15" customHeight="1" x14ac:dyDescent="0.65"/>
    <row r="125" ht="15" customHeight="1" x14ac:dyDescent="0.65"/>
    <row r="126" ht="15" customHeight="1" x14ac:dyDescent="0.65"/>
    <row r="127" ht="15" customHeight="1" x14ac:dyDescent="0.65"/>
    <row r="128"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4" ht="15" customHeight="1" x14ac:dyDescent="0.65"/>
    <row r="225"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7"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6" ht="15" customHeight="1" x14ac:dyDescent="0.65"/>
    <row r="627" ht="15" customHeight="1" x14ac:dyDescent="0.65"/>
    <row r="628" ht="15" customHeight="1" x14ac:dyDescent="0.65"/>
    <row r="629" ht="15" customHeight="1" x14ac:dyDescent="0.65"/>
    <row r="630"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9"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60"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2" ht="15" customHeight="1" x14ac:dyDescent="0.65"/>
    <row r="783" ht="15" customHeight="1" x14ac:dyDescent="0.65"/>
    <row r="784" ht="15" customHeight="1" x14ac:dyDescent="0.65"/>
    <row r="785" ht="15" customHeight="1" x14ac:dyDescent="0.65"/>
    <row r="787" ht="15" customHeight="1" x14ac:dyDescent="0.65"/>
    <row r="788" ht="15" customHeight="1" x14ac:dyDescent="0.65"/>
    <row r="789" ht="15" customHeight="1" x14ac:dyDescent="0.65"/>
    <row r="790"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6" ht="15" customHeight="1" x14ac:dyDescent="0.65"/>
    <row r="817" ht="15" customHeight="1" x14ac:dyDescent="0.65"/>
    <row r="818" ht="15" customHeight="1" x14ac:dyDescent="0.65"/>
    <row r="819" ht="15" customHeight="1" x14ac:dyDescent="0.65"/>
    <row r="820" ht="15" customHeight="1" x14ac:dyDescent="0.65"/>
    <row r="822" ht="15" customHeight="1" x14ac:dyDescent="0.65"/>
    <row r="823"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40"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7" ht="15" customHeight="1" x14ac:dyDescent="0.65"/>
    <row r="858" ht="15" customHeight="1" x14ac:dyDescent="0.65"/>
    <row r="859" ht="15" customHeight="1" x14ac:dyDescent="0.65"/>
    <row r="860" ht="15" customHeight="1" x14ac:dyDescent="0.65"/>
    <row r="861"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7"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50"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9"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2" ht="15" customHeight="1" x14ac:dyDescent="0.65"/>
    <row r="1583" ht="15" customHeight="1" x14ac:dyDescent="0.65"/>
    <row r="1584" ht="15" customHeight="1" x14ac:dyDescent="0.65"/>
    <row r="1585" ht="15" customHeight="1" x14ac:dyDescent="0.65"/>
    <row r="1587" ht="15" customHeight="1" x14ac:dyDescent="0.65"/>
    <row r="1588" ht="15" customHeight="1" x14ac:dyDescent="0.65"/>
    <row r="1589" ht="15" customHeight="1" x14ac:dyDescent="0.65"/>
    <row r="1590" ht="15" customHeight="1" x14ac:dyDescent="0.65"/>
    <row r="1592" ht="15" customHeight="1" x14ac:dyDescent="0.65"/>
    <row r="1594" ht="15" customHeight="1" x14ac:dyDescent="0.65"/>
    <row r="1595" ht="15" customHeight="1" x14ac:dyDescent="0.65"/>
    <row r="1596" ht="15" customHeight="1" x14ac:dyDescent="0.65"/>
    <row r="1597"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5"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6"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1" ht="15" customHeight="1" x14ac:dyDescent="0.65"/>
    <row r="1863" ht="15" customHeight="1" x14ac:dyDescent="0.65"/>
    <row r="1864" ht="15" customHeight="1" x14ac:dyDescent="0.65"/>
    <row r="1865" ht="15" customHeight="1" x14ac:dyDescent="0.65"/>
    <row r="1867" ht="15" customHeight="1" x14ac:dyDescent="0.65"/>
    <row r="1868" ht="15" customHeight="1" x14ac:dyDescent="0.65"/>
    <row r="1869" ht="15" customHeight="1" x14ac:dyDescent="0.65"/>
    <row r="1870"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8" ht="15" customHeight="1" x14ac:dyDescent="0.65"/>
    <row r="1889" ht="15" customHeight="1" x14ac:dyDescent="0.65"/>
    <row r="1890" ht="15" customHeight="1" x14ac:dyDescent="0.65"/>
    <row r="1891"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5" ht="15" customHeight="1" x14ac:dyDescent="0.65"/>
    <row r="1916" ht="15" customHeight="1" x14ac:dyDescent="0.65"/>
    <row r="1917" ht="15" customHeight="1" x14ac:dyDescent="0.65"/>
    <row r="1919" ht="15" customHeight="1" x14ac:dyDescent="0.65"/>
    <row r="1920" ht="15" customHeight="1" x14ac:dyDescent="0.65"/>
    <row r="1921" ht="15" customHeight="1" x14ac:dyDescent="0.65"/>
    <row r="1922"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3" ht="15" customHeight="1" x14ac:dyDescent="0.65"/>
    <row r="1934" ht="15" customHeight="1" x14ac:dyDescent="0.65"/>
    <row r="1935"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4" ht="15" customHeight="1" x14ac:dyDescent="0.65"/>
    <row r="1985" ht="15" customHeight="1" x14ac:dyDescent="0.65"/>
    <row r="1986" ht="15" customHeight="1" x14ac:dyDescent="0.65"/>
    <row r="1988"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4" ht="15" customHeight="1" x14ac:dyDescent="0.65"/>
    <row r="2006" ht="15" customHeight="1" x14ac:dyDescent="0.65"/>
    <row r="2008" ht="15" customHeight="1" x14ac:dyDescent="0.65"/>
    <row r="2009"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7" ht="15" customHeight="1" x14ac:dyDescent="0.65"/>
    <row r="2108"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1" ht="15" customHeight="1" x14ac:dyDescent="0.65"/>
    <row r="2133" ht="15" customHeight="1" x14ac:dyDescent="0.65"/>
    <row r="2134"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8"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60" ht="15" customHeight="1" x14ac:dyDescent="0.65"/>
    <row r="2261" ht="15" customHeight="1" x14ac:dyDescent="0.65"/>
    <row r="2262" ht="15" customHeight="1" x14ac:dyDescent="0.65"/>
    <row r="2264" ht="15" customHeight="1" x14ac:dyDescent="0.65"/>
    <row r="2266" ht="15" customHeight="1" x14ac:dyDescent="0.65"/>
    <row r="2267" ht="15" customHeight="1" x14ac:dyDescent="0.65"/>
    <row r="2268" ht="15" customHeight="1" x14ac:dyDescent="0.65"/>
    <row r="2269" ht="15" customHeight="1" x14ac:dyDescent="0.65"/>
    <row r="2271"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2" ht="15" customHeight="1" x14ac:dyDescent="0.65"/>
    <row r="2284" ht="15" customHeight="1" x14ac:dyDescent="0.65"/>
    <row r="2285" ht="15" customHeight="1" x14ac:dyDescent="0.65"/>
    <row r="2286"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301" ht="15" customHeight="1" x14ac:dyDescent="0.65"/>
    <row r="2302" ht="15" customHeight="1" x14ac:dyDescent="0.65"/>
    <row r="2303"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7" ht="15" customHeight="1" x14ac:dyDescent="0.65"/>
    <row r="2459"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6"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5" ht="15" customHeight="1" x14ac:dyDescent="0.65"/>
    <row r="2496"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8" ht="15" customHeight="1" x14ac:dyDescent="0.65"/>
    <row r="2789" ht="15" customHeight="1" x14ac:dyDescent="0.65"/>
    <row r="2790" ht="15" customHeight="1" x14ac:dyDescent="0.65"/>
    <row r="2791"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4" ht="15" customHeight="1" x14ac:dyDescent="0.65"/>
    <row r="2805" ht="15" customHeight="1" x14ac:dyDescent="0.65"/>
    <row r="2806" ht="15" customHeight="1" x14ac:dyDescent="0.65"/>
    <row r="2807"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5" ht="15" customHeight="1" x14ac:dyDescent="0.65"/>
    <row r="2826" ht="15" customHeight="1" x14ac:dyDescent="0.65"/>
    <row r="2827" ht="15" customHeight="1" x14ac:dyDescent="0.65"/>
    <row r="2828"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row r="2838" spans="2:33" ht="15" customHeight="1" x14ac:dyDescent="0.65"/>
    <row r="2839" spans="2:33" ht="15" customHeight="1" x14ac:dyDescent="0.65"/>
    <row r="2840" spans="2:33" ht="15" customHeight="1" x14ac:dyDescent="0.65"/>
    <row r="2841" spans="2:33" ht="15" customHeight="1" x14ac:dyDescent="0.65"/>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A593A1-BCB7-46A4-B72E-B6AE3CA15A72}">
  <dimension ref="A1:AH109"/>
  <sheetViews>
    <sheetView workbookViewId="0">
      <pane xSplit="2" ySplit="1" topLeftCell="C2" activePane="bottomRight" state="frozen"/>
      <selection pane="topRight" activeCell="C1" sqref="C1"/>
      <selection pane="bottomLeft" activeCell="A2" sqref="A2"/>
      <selection pane="bottomRight" sqref="A1:XFD1048576"/>
    </sheetView>
  </sheetViews>
  <sheetFormatPr defaultColWidth="8.7265625" defaultRowHeight="15" customHeight="1" x14ac:dyDescent="0.65"/>
  <cols>
    <col min="1" max="1" width="21.26953125" style="37" bestFit="1" customWidth="1"/>
    <col min="2" max="2" width="46.7265625" style="37" customWidth="1"/>
    <col min="3" max="16384" width="8.7265625" style="37"/>
  </cols>
  <sheetData>
    <row r="1" spans="1:33" ht="15" customHeight="1" thickBot="1" x14ac:dyDescent="0.8">
      <c r="B1" s="53" t="s">
        <v>639</v>
      </c>
      <c r="C1" s="50">
        <v>2022</v>
      </c>
      <c r="D1" s="50">
        <v>2023</v>
      </c>
      <c r="E1" s="50">
        <v>2024</v>
      </c>
      <c r="F1" s="50">
        <v>2025</v>
      </c>
      <c r="G1" s="50">
        <v>2026</v>
      </c>
      <c r="H1" s="50">
        <v>2027</v>
      </c>
      <c r="I1" s="50">
        <v>2028</v>
      </c>
      <c r="J1" s="50">
        <v>2029</v>
      </c>
      <c r="K1" s="50">
        <v>2030</v>
      </c>
      <c r="L1" s="50">
        <v>2031</v>
      </c>
      <c r="M1" s="50">
        <v>2032</v>
      </c>
      <c r="N1" s="50">
        <v>2033</v>
      </c>
      <c r="O1" s="50">
        <v>2034</v>
      </c>
      <c r="P1" s="50">
        <v>2035</v>
      </c>
      <c r="Q1" s="50">
        <v>2036</v>
      </c>
      <c r="R1" s="50">
        <v>2037</v>
      </c>
      <c r="S1" s="50">
        <v>2038</v>
      </c>
      <c r="T1" s="50">
        <v>2039</v>
      </c>
      <c r="U1" s="50">
        <v>2040</v>
      </c>
      <c r="V1" s="50">
        <v>2041</v>
      </c>
      <c r="W1" s="50">
        <v>2042</v>
      </c>
      <c r="X1" s="50">
        <v>2043</v>
      </c>
      <c r="Y1" s="50">
        <v>2044</v>
      </c>
      <c r="Z1" s="50">
        <v>2045</v>
      </c>
      <c r="AA1" s="50">
        <v>2046</v>
      </c>
      <c r="AB1" s="50">
        <v>2047</v>
      </c>
      <c r="AC1" s="50">
        <v>2048</v>
      </c>
      <c r="AD1" s="50">
        <v>2049</v>
      </c>
      <c r="AE1" s="50">
        <v>2050</v>
      </c>
    </row>
    <row r="2" spans="1:33" ht="15" customHeight="1" thickTop="1" x14ac:dyDescent="0.65"/>
    <row r="3" spans="1:33" ht="15" customHeight="1" x14ac:dyDescent="0.7">
      <c r="C3" s="73" t="s">
        <v>494</v>
      </c>
      <c r="D3" s="73" t="s">
        <v>640</v>
      </c>
      <c r="E3" s="55"/>
      <c r="F3" s="55"/>
      <c r="G3" s="55"/>
    </row>
    <row r="4" spans="1:33" ht="15" customHeight="1" x14ac:dyDescent="0.7">
      <c r="C4" s="73" t="s">
        <v>495</v>
      </c>
      <c r="D4" s="73" t="s">
        <v>641</v>
      </c>
      <c r="E4" s="55"/>
      <c r="F4" s="55"/>
      <c r="G4" s="73" t="s">
        <v>620</v>
      </c>
    </row>
    <row r="5" spans="1:33" ht="15" customHeight="1" x14ac:dyDescent="0.7">
      <c r="C5" s="73" t="s">
        <v>496</v>
      </c>
      <c r="D5" s="73" t="s">
        <v>642</v>
      </c>
      <c r="E5" s="55"/>
      <c r="F5" s="55"/>
      <c r="G5" s="55"/>
    </row>
    <row r="6" spans="1:33" ht="15" customHeight="1" x14ac:dyDescent="0.7">
      <c r="C6" s="73" t="s">
        <v>497</v>
      </c>
      <c r="D6" s="55"/>
      <c r="E6" s="73" t="s">
        <v>643</v>
      </c>
      <c r="F6" s="55"/>
      <c r="G6" s="55"/>
    </row>
    <row r="7" spans="1:33" ht="12.25" x14ac:dyDescent="0.65"/>
    <row r="8" spans="1:33" ht="12.25" x14ac:dyDescent="0.65"/>
    <row r="9" spans="1:33" ht="12.25" x14ac:dyDescent="0.65">
      <c r="B9" s="38"/>
      <c r="C9" s="38"/>
      <c r="D9" s="38"/>
      <c r="E9" s="38"/>
      <c r="F9" s="38"/>
      <c r="G9" s="38"/>
      <c r="H9" s="38"/>
      <c r="I9" s="38"/>
      <c r="J9" s="38"/>
      <c r="K9" s="38"/>
      <c r="L9" s="38"/>
      <c r="M9" s="38"/>
      <c r="N9" s="38"/>
      <c r="O9" s="38"/>
      <c r="P9" s="38"/>
      <c r="Q9" s="38"/>
      <c r="R9" s="38"/>
      <c r="S9" s="38"/>
      <c r="T9" s="38"/>
      <c r="U9" s="38"/>
      <c r="V9" s="38"/>
      <c r="W9" s="38"/>
      <c r="X9" s="38"/>
      <c r="Y9" s="38"/>
      <c r="Z9" s="38"/>
      <c r="AA9" s="38"/>
      <c r="AB9" s="38"/>
      <c r="AC9" s="38"/>
      <c r="AD9" s="38"/>
      <c r="AE9" s="38"/>
      <c r="AF9" s="38"/>
      <c r="AG9" s="38"/>
    </row>
    <row r="10" spans="1:33" ht="15" customHeight="1" x14ac:dyDescent="0.8">
      <c r="A10" s="43" t="s">
        <v>318</v>
      </c>
      <c r="B10" s="60" t="s">
        <v>43</v>
      </c>
      <c r="C10" s="38"/>
      <c r="D10" s="38"/>
      <c r="E10" s="38"/>
      <c r="F10" s="38"/>
      <c r="G10" s="38"/>
      <c r="H10" s="38"/>
      <c r="I10" s="38"/>
      <c r="J10" s="38"/>
      <c r="K10" s="38"/>
      <c r="L10" s="38"/>
      <c r="M10" s="38"/>
      <c r="N10" s="38"/>
      <c r="O10" s="38"/>
      <c r="P10" s="38"/>
      <c r="Q10" s="38"/>
      <c r="R10" s="38"/>
      <c r="S10" s="38"/>
      <c r="T10" s="38"/>
      <c r="U10" s="38"/>
      <c r="V10" s="38"/>
      <c r="W10" s="38"/>
      <c r="X10" s="38"/>
      <c r="Y10" s="38"/>
      <c r="Z10" s="38"/>
      <c r="AA10" s="38"/>
      <c r="AB10" s="38"/>
      <c r="AC10" s="38"/>
      <c r="AD10" s="38"/>
      <c r="AE10" s="38"/>
      <c r="AF10" s="51" t="s">
        <v>617</v>
      </c>
      <c r="AG10" s="38"/>
    </row>
    <row r="11" spans="1:33" ht="15" customHeight="1" x14ac:dyDescent="0.65">
      <c r="B11" s="61" t="s">
        <v>44</v>
      </c>
      <c r="C11" s="38"/>
      <c r="D11" s="38"/>
      <c r="E11" s="38"/>
      <c r="F11" s="38"/>
      <c r="G11" s="38"/>
      <c r="H11" s="38"/>
      <c r="I11" s="38"/>
      <c r="J11" s="38"/>
      <c r="K11" s="38"/>
      <c r="L11" s="38"/>
      <c r="M11" s="38"/>
      <c r="N11" s="38"/>
      <c r="O11" s="38"/>
      <c r="P11" s="38"/>
      <c r="Q11" s="38"/>
      <c r="R11" s="38"/>
      <c r="S11" s="38"/>
      <c r="T11" s="38"/>
      <c r="U11" s="38"/>
      <c r="V11" s="38"/>
      <c r="W11" s="38"/>
      <c r="X11" s="38"/>
      <c r="Y11" s="38"/>
      <c r="Z11" s="38"/>
      <c r="AA11" s="38"/>
      <c r="AB11" s="38"/>
      <c r="AC11" s="38"/>
      <c r="AD11" s="38"/>
      <c r="AE11" s="38"/>
      <c r="AF11" s="51" t="s">
        <v>616</v>
      </c>
      <c r="AG11" s="38"/>
    </row>
    <row r="12" spans="1:33" ht="15" customHeight="1" x14ac:dyDescent="0.65">
      <c r="B12" s="61"/>
      <c r="C12" s="62"/>
      <c r="D12" s="62"/>
      <c r="E12" s="62"/>
      <c r="F12" s="62"/>
      <c r="G12" s="62"/>
      <c r="H12" s="62"/>
      <c r="I12" s="62"/>
      <c r="J12" s="62"/>
      <c r="K12" s="62"/>
      <c r="L12" s="62"/>
      <c r="M12" s="62"/>
      <c r="N12" s="62"/>
      <c r="O12" s="62"/>
      <c r="P12" s="62"/>
      <c r="Q12" s="62"/>
      <c r="R12" s="62"/>
      <c r="S12" s="62"/>
      <c r="T12" s="62"/>
      <c r="U12" s="62"/>
      <c r="V12" s="62"/>
      <c r="W12" s="62"/>
      <c r="X12" s="62"/>
      <c r="Y12" s="62"/>
      <c r="Z12" s="62"/>
      <c r="AA12" s="62"/>
      <c r="AB12" s="62"/>
      <c r="AC12" s="62"/>
      <c r="AD12" s="62"/>
      <c r="AE12" s="62"/>
      <c r="AF12" s="51" t="s">
        <v>615</v>
      </c>
      <c r="AG12" s="38"/>
    </row>
    <row r="13" spans="1:33" ht="15" customHeight="1" thickBot="1" x14ac:dyDescent="0.8">
      <c r="B13" s="63" t="s">
        <v>45</v>
      </c>
      <c r="C13" s="63">
        <v>2022</v>
      </c>
      <c r="D13" s="63">
        <v>2023</v>
      </c>
      <c r="E13" s="63">
        <v>2024</v>
      </c>
      <c r="F13" s="63">
        <v>2025</v>
      </c>
      <c r="G13" s="63">
        <v>2026</v>
      </c>
      <c r="H13" s="63">
        <v>2027</v>
      </c>
      <c r="I13" s="63">
        <v>2028</v>
      </c>
      <c r="J13" s="63">
        <v>2029</v>
      </c>
      <c r="K13" s="63">
        <v>2030</v>
      </c>
      <c r="L13" s="63">
        <v>2031</v>
      </c>
      <c r="M13" s="63">
        <v>2032</v>
      </c>
      <c r="N13" s="63">
        <v>2033</v>
      </c>
      <c r="O13" s="63">
        <v>2034</v>
      </c>
      <c r="P13" s="63">
        <v>2035</v>
      </c>
      <c r="Q13" s="63">
        <v>2036</v>
      </c>
      <c r="R13" s="63">
        <v>2037</v>
      </c>
      <c r="S13" s="63">
        <v>2038</v>
      </c>
      <c r="T13" s="63">
        <v>2039</v>
      </c>
      <c r="U13" s="63">
        <v>2040</v>
      </c>
      <c r="V13" s="63">
        <v>2041</v>
      </c>
      <c r="W13" s="63">
        <v>2042</v>
      </c>
      <c r="X13" s="63">
        <v>2043</v>
      </c>
      <c r="Y13" s="63">
        <v>2044</v>
      </c>
      <c r="Z13" s="63">
        <v>2045</v>
      </c>
      <c r="AA13" s="63">
        <v>2046</v>
      </c>
      <c r="AB13" s="63">
        <v>2047</v>
      </c>
      <c r="AC13" s="63">
        <v>2048</v>
      </c>
      <c r="AD13" s="63">
        <v>2049</v>
      </c>
      <c r="AE13" s="63">
        <v>2050</v>
      </c>
      <c r="AF13" s="64" t="s">
        <v>644</v>
      </c>
      <c r="AG13" s="38"/>
    </row>
    <row r="14" spans="1:33" ht="15" customHeight="1" thickTop="1" x14ac:dyDescent="0.65">
      <c r="B14" s="38"/>
      <c r="C14" s="38"/>
      <c r="D14" s="38"/>
      <c r="E14" s="38"/>
      <c r="F14" s="38"/>
      <c r="G14" s="38"/>
      <c r="H14" s="38"/>
      <c r="I14" s="38"/>
      <c r="J14" s="38"/>
      <c r="K14" s="38"/>
      <c r="L14" s="38"/>
      <c r="M14" s="38"/>
      <c r="N14" s="38"/>
      <c r="O14" s="38"/>
      <c r="P14" s="38"/>
      <c r="Q14" s="38"/>
      <c r="R14" s="38"/>
      <c r="S14" s="38"/>
      <c r="T14" s="38"/>
      <c r="U14" s="38"/>
      <c r="V14" s="38"/>
      <c r="W14" s="38"/>
      <c r="X14" s="38"/>
      <c r="Y14" s="38"/>
      <c r="Z14" s="38"/>
      <c r="AA14" s="38"/>
      <c r="AB14" s="38"/>
      <c r="AC14" s="38"/>
      <c r="AD14" s="38"/>
      <c r="AE14" s="38"/>
      <c r="AF14" s="38"/>
      <c r="AG14" s="38"/>
    </row>
    <row r="15" spans="1:33" ht="15" customHeight="1" x14ac:dyDescent="0.65">
      <c r="B15" s="65" t="s">
        <v>46</v>
      </c>
      <c r="C15" s="38"/>
      <c r="D15" s="38"/>
      <c r="E15" s="38"/>
      <c r="F15" s="38"/>
      <c r="G15" s="38"/>
      <c r="H15" s="38"/>
      <c r="I15" s="38"/>
      <c r="J15" s="38"/>
      <c r="K15" s="38"/>
      <c r="L15" s="38"/>
      <c r="M15" s="38"/>
      <c r="N15" s="38"/>
      <c r="O15" s="38"/>
      <c r="P15" s="38"/>
      <c r="Q15" s="38"/>
      <c r="R15" s="38"/>
      <c r="S15" s="38"/>
      <c r="T15" s="38"/>
      <c r="U15" s="38"/>
      <c r="V15" s="38"/>
      <c r="W15" s="38"/>
      <c r="X15" s="38"/>
      <c r="Y15" s="38"/>
      <c r="Z15" s="38"/>
      <c r="AA15" s="38"/>
      <c r="AB15" s="38"/>
      <c r="AC15" s="38"/>
      <c r="AD15" s="38"/>
      <c r="AE15" s="38"/>
      <c r="AF15" s="38"/>
      <c r="AG15" s="38"/>
    </row>
    <row r="16" spans="1:33" ht="15" customHeight="1" x14ac:dyDescent="0.65">
      <c r="A16" s="43" t="s">
        <v>319</v>
      </c>
      <c r="B16" s="66" t="s">
        <v>47</v>
      </c>
      <c r="C16" s="67">
        <v>24.586991999999999</v>
      </c>
      <c r="D16" s="67">
        <v>25.571161</v>
      </c>
      <c r="E16" s="67">
        <v>26.285039999999999</v>
      </c>
      <c r="F16" s="67">
        <v>26.689157000000002</v>
      </c>
      <c r="G16" s="67">
        <v>27.061613000000001</v>
      </c>
      <c r="H16" s="67">
        <v>27.276854</v>
      </c>
      <c r="I16" s="67">
        <v>27.645002000000002</v>
      </c>
      <c r="J16" s="67">
        <v>27.607613000000001</v>
      </c>
      <c r="K16" s="67">
        <v>27.657637000000001</v>
      </c>
      <c r="L16" s="67">
        <v>27.504726000000002</v>
      </c>
      <c r="M16" s="67">
        <v>27.566185000000001</v>
      </c>
      <c r="N16" s="67">
        <v>27.626515999999999</v>
      </c>
      <c r="O16" s="67">
        <v>27.525274</v>
      </c>
      <c r="P16" s="67">
        <v>27.454478999999999</v>
      </c>
      <c r="Q16" s="67">
        <v>27.324805999999999</v>
      </c>
      <c r="R16" s="67">
        <v>27.286284999999999</v>
      </c>
      <c r="S16" s="67">
        <v>27.180133999999999</v>
      </c>
      <c r="T16" s="67">
        <v>27.06955</v>
      </c>
      <c r="U16" s="67">
        <v>26.857201</v>
      </c>
      <c r="V16" s="67">
        <v>26.565493</v>
      </c>
      <c r="W16" s="67">
        <v>26.618496</v>
      </c>
      <c r="X16" s="67">
        <v>26.762219999999999</v>
      </c>
      <c r="Y16" s="67">
        <v>27.042204000000002</v>
      </c>
      <c r="Z16" s="67">
        <v>27.108968999999998</v>
      </c>
      <c r="AA16" s="67">
        <v>27.167717</v>
      </c>
      <c r="AB16" s="67">
        <v>26.948446000000001</v>
      </c>
      <c r="AC16" s="67">
        <v>27.031092000000001</v>
      </c>
      <c r="AD16" s="67">
        <v>27.320032000000001</v>
      </c>
      <c r="AE16" s="67">
        <v>27.390823000000001</v>
      </c>
      <c r="AF16" s="68">
        <v>3.8639999999999998E-3</v>
      </c>
      <c r="AG16" s="38"/>
    </row>
    <row r="17" spans="1:33" ht="15" customHeight="1" x14ac:dyDescent="0.65">
      <c r="A17" s="43" t="s">
        <v>320</v>
      </c>
      <c r="B17" s="66" t="s">
        <v>48</v>
      </c>
      <c r="C17" s="67">
        <v>7.7684930000000003</v>
      </c>
      <c r="D17" s="67">
        <v>8.1696559999999998</v>
      </c>
      <c r="E17" s="67">
        <v>8.3321199999999997</v>
      </c>
      <c r="F17" s="67">
        <v>8.3111510000000006</v>
      </c>
      <c r="G17" s="67">
        <v>8.4723849999999992</v>
      </c>
      <c r="H17" s="67">
        <v>8.3399160000000006</v>
      </c>
      <c r="I17" s="67">
        <v>8.2286289999999997</v>
      </c>
      <c r="J17" s="67">
        <v>8.1261060000000001</v>
      </c>
      <c r="K17" s="67">
        <v>8.0590299999999999</v>
      </c>
      <c r="L17" s="67">
        <v>8.0406610000000001</v>
      </c>
      <c r="M17" s="67">
        <v>8.1131670000000007</v>
      </c>
      <c r="N17" s="67">
        <v>8.1678940000000004</v>
      </c>
      <c r="O17" s="67">
        <v>8.2807069999999996</v>
      </c>
      <c r="P17" s="67">
        <v>8.3397360000000003</v>
      </c>
      <c r="Q17" s="67">
        <v>8.4637619999999991</v>
      </c>
      <c r="R17" s="67">
        <v>8.5171729999999997</v>
      </c>
      <c r="S17" s="67">
        <v>8.5180530000000001</v>
      </c>
      <c r="T17" s="67">
        <v>8.6456610000000005</v>
      </c>
      <c r="U17" s="67">
        <v>8.6326029999999996</v>
      </c>
      <c r="V17" s="67">
        <v>8.6911459999999998</v>
      </c>
      <c r="W17" s="67">
        <v>8.8430959999999992</v>
      </c>
      <c r="X17" s="67">
        <v>8.9670079999999999</v>
      </c>
      <c r="Y17" s="67">
        <v>9.0321160000000003</v>
      </c>
      <c r="Z17" s="67">
        <v>9.0799719999999997</v>
      </c>
      <c r="AA17" s="67">
        <v>9.1438089999999992</v>
      </c>
      <c r="AB17" s="67">
        <v>9.1952099999999994</v>
      </c>
      <c r="AC17" s="67">
        <v>9.2360419999999994</v>
      </c>
      <c r="AD17" s="67">
        <v>9.2827359999999999</v>
      </c>
      <c r="AE17" s="67">
        <v>9.3104460000000007</v>
      </c>
      <c r="AF17" s="68">
        <v>6.4869999999999997E-3</v>
      </c>
      <c r="AG17" s="38"/>
    </row>
    <row r="18" spans="1:33" ht="15" customHeight="1" x14ac:dyDescent="0.65">
      <c r="A18" s="43" t="s">
        <v>321</v>
      </c>
      <c r="B18" s="66" t="s">
        <v>49</v>
      </c>
      <c r="C18" s="67">
        <v>37.814273999999997</v>
      </c>
      <c r="D18" s="67">
        <v>37.835822999999998</v>
      </c>
      <c r="E18" s="67">
        <v>36.882995999999999</v>
      </c>
      <c r="F18" s="67">
        <v>37.047317999999997</v>
      </c>
      <c r="G18" s="67">
        <v>37.522250999999997</v>
      </c>
      <c r="H18" s="67">
        <v>37.473185999999998</v>
      </c>
      <c r="I18" s="67">
        <v>37.786017999999999</v>
      </c>
      <c r="J18" s="67">
        <v>38.036835000000004</v>
      </c>
      <c r="K18" s="67">
        <v>38.406055000000002</v>
      </c>
      <c r="L18" s="67">
        <v>38.853167999999997</v>
      </c>
      <c r="M18" s="67">
        <v>39.378104999999998</v>
      </c>
      <c r="N18" s="67">
        <v>39.977421</v>
      </c>
      <c r="O18" s="67">
        <v>40.490608000000002</v>
      </c>
      <c r="P18" s="67">
        <v>40.958793999999997</v>
      </c>
      <c r="Q18" s="67">
        <v>41.332081000000002</v>
      </c>
      <c r="R18" s="67">
        <v>41.707431999999997</v>
      </c>
      <c r="S18" s="67">
        <v>41.989215999999999</v>
      </c>
      <c r="T18" s="67">
        <v>42.240600999999998</v>
      </c>
      <c r="U18" s="67">
        <v>42.383110000000002</v>
      </c>
      <c r="V18" s="67">
        <v>42.506450999999998</v>
      </c>
      <c r="W18" s="67">
        <v>42.687958000000002</v>
      </c>
      <c r="X18" s="67">
        <v>42.804451</v>
      </c>
      <c r="Y18" s="67">
        <v>42.884608999999998</v>
      </c>
      <c r="Z18" s="67">
        <v>43.041491999999998</v>
      </c>
      <c r="AA18" s="67">
        <v>42.870251000000003</v>
      </c>
      <c r="AB18" s="67">
        <v>43.082157000000002</v>
      </c>
      <c r="AC18" s="67">
        <v>43.152934999999999</v>
      </c>
      <c r="AD18" s="67">
        <v>43.235588</v>
      </c>
      <c r="AE18" s="67">
        <v>43.621796000000003</v>
      </c>
      <c r="AF18" s="68">
        <v>5.1159999999999999E-3</v>
      </c>
      <c r="AG18" s="38"/>
    </row>
    <row r="19" spans="1:33" ht="15" customHeight="1" x14ac:dyDescent="0.65">
      <c r="A19" s="43" t="s">
        <v>322</v>
      </c>
      <c r="B19" s="66" t="s">
        <v>50</v>
      </c>
      <c r="C19" s="67">
        <v>11.789562999999999</v>
      </c>
      <c r="D19" s="67">
        <v>11.071955000000001</v>
      </c>
      <c r="E19" s="67">
        <v>12.067057</v>
      </c>
      <c r="F19" s="67">
        <v>11.332017</v>
      </c>
      <c r="G19" s="67">
        <v>10.370732</v>
      </c>
      <c r="H19" s="67">
        <v>9.3035239999999995</v>
      </c>
      <c r="I19" s="67">
        <v>8.3554209999999998</v>
      </c>
      <c r="J19" s="67">
        <v>7.4639850000000001</v>
      </c>
      <c r="K19" s="67">
        <v>7.0948640000000003</v>
      </c>
      <c r="L19" s="67">
        <v>7.0633650000000001</v>
      </c>
      <c r="M19" s="67">
        <v>7.1134110000000002</v>
      </c>
      <c r="N19" s="67">
        <v>7.082268</v>
      </c>
      <c r="O19" s="67">
        <v>7.0169699999999997</v>
      </c>
      <c r="P19" s="67">
        <v>7.0687850000000001</v>
      </c>
      <c r="Q19" s="67">
        <v>6.9859330000000002</v>
      </c>
      <c r="R19" s="67">
        <v>6.8019679999999996</v>
      </c>
      <c r="S19" s="67">
        <v>6.6920120000000001</v>
      </c>
      <c r="T19" s="67">
        <v>6.5331130000000002</v>
      </c>
      <c r="U19" s="67">
        <v>6.4377589999999998</v>
      </c>
      <c r="V19" s="67">
        <v>6.4426389999999998</v>
      </c>
      <c r="W19" s="67">
        <v>6.4541219999999999</v>
      </c>
      <c r="X19" s="67">
        <v>6.3639700000000001</v>
      </c>
      <c r="Y19" s="67">
        <v>6.2625320000000002</v>
      </c>
      <c r="Z19" s="67">
        <v>6.1887549999999996</v>
      </c>
      <c r="AA19" s="67">
        <v>6.1198709999999998</v>
      </c>
      <c r="AB19" s="67">
        <v>6.0876130000000002</v>
      </c>
      <c r="AC19" s="67">
        <v>6.0698829999999999</v>
      </c>
      <c r="AD19" s="67">
        <v>6.0320450000000001</v>
      </c>
      <c r="AE19" s="67">
        <v>5.9455960000000001</v>
      </c>
      <c r="AF19" s="68">
        <v>-2.4152E-2</v>
      </c>
      <c r="AG19" s="38"/>
    </row>
    <row r="20" spans="1:33" ht="15" customHeight="1" x14ac:dyDescent="0.65">
      <c r="A20" s="43" t="s">
        <v>323</v>
      </c>
      <c r="B20" s="66" t="s">
        <v>51</v>
      </c>
      <c r="C20" s="67">
        <v>8.0646540000000009</v>
      </c>
      <c r="D20" s="67">
        <v>8.1872109999999996</v>
      </c>
      <c r="E20" s="67">
        <v>8.2466290000000004</v>
      </c>
      <c r="F20" s="67">
        <v>8.1719659999999994</v>
      </c>
      <c r="G20" s="67">
        <v>8.0928570000000004</v>
      </c>
      <c r="H20" s="67">
        <v>8.0927190000000007</v>
      </c>
      <c r="I20" s="67">
        <v>7.9974689999999997</v>
      </c>
      <c r="J20" s="67">
        <v>7.9973400000000003</v>
      </c>
      <c r="K20" s="67">
        <v>7.9187440000000002</v>
      </c>
      <c r="L20" s="67">
        <v>7.9187969999999996</v>
      </c>
      <c r="M20" s="67">
        <v>7.9188850000000004</v>
      </c>
      <c r="N20" s="67">
        <v>7.47281</v>
      </c>
      <c r="O20" s="67">
        <v>7.4032179999999999</v>
      </c>
      <c r="P20" s="67">
        <v>7.3139329999999996</v>
      </c>
      <c r="Q20" s="67">
        <v>7.1458170000000001</v>
      </c>
      <c r="R20" s="67">
        <v>7.0316359999999998</v>
      </c>
      <c r="S20" s="67">
        <v>6.8371979999999999</v>
      </c>
      <c r="T20" s="67">
        <v>6.734248</v>
      </c>
      <c r="U20" s="67">
        <v>6.5336410000000003</v>
      </c>
      <c r="V20" s="67">
        <v>6.5354080000000003</v>
      </c>
      <c r="W20" s="67">
        <v>6.5385289999999996</v>
      </c>
      <c r="X20" s="67">
        <v>6.5412020000000002</v>
      </c>
      <c r="Y20" s="67">
        <v>6.5441659999999997</v>
      </c>
      <c r="Z20" s="67">
        <v>6.5441919999999998</v>
      </c>
      <c r="AA20" s="67">
        <v>6.5416629999999998</v>
      </c>
      <c r="AB20" s="67">
        <v>6.5396289999999997</v>
      </c>
      <c r="AC20" s="67">
        <v>6.5306360000000003</v>
      </c>
      <c r="AD20" s="67">
        <v>6.5318709999999998</v>
      </c>
      <c r="AE20" s="67">
        <v>6.5277070000000004</v>
      </c>
      <c r="AF20" s="68">
        <v>-7.5230000000000002E-3</v>
      </c>
      <c r="AG20" s="38"/>
    </row>
    <row r="21" spans="1:33" ht="15" customHeight="1" x14ac:dyDescent="0.65">
      <c r="A21" s="43" t="s">
        <v>324</v>
      </c>
      <c r="B21" s="66" t="s">
        <v>191</v>
      </c>
      <c r="C21" s="67">
        <v>2.4534539999999998</v>
      </c>
      <c r="D21" s="67">
        <v>2.4584619999999999</v>
      </c>
      <c r="E21" s="67">
        <v>2.5025629999999999</v>
      </c>
      <c r="F21" s="67">
        <v>2.5886840000000002</v>
      </c>
      <c r="G21" s="67">
        <v>2.579723</v>
      </c>
      <c r="H21" s="67">
        <v>2.556826</v>
      </c>
      <c r="I21" s="67">
        <v>2.5153810000000001</v>
      </c>
      <c r="J21" s="67">
        <v>2.4861960000000001</v>
      </c>
      <c r="K21" s="67">
        <v>2.4574240000000001</v>
      </c>
      <c r="L21" s="67">
        <v>2.4364599999999998</v>
      </c>
      <c r="M21" s="67">
        <v>2.4196759999999999</v>
      </c>
      <c r="N21" s="67">
        <v>2.4223810000000001</v>
      </c>
      <c r="O21" s="67">
        <v>2.4264060000000001</v>
      </c>
      <c r="P21" s="67">
        <v>2.4299979999999999</v>
      </c>
      <c r="Q21" s="67">
        <v>2.4353150000000001</v>
      </c>
      <c r="R21" s="67">
        <v>2.4235120000000001</v>
      </c>
      <c r="S21" s="67">
        <v>2.4101499999999998</v>
      </c>
      <c r="T21" s="67">
        <v>2.3862079999999999</v>
      </c>
      <c r="U21" s="67">
        <v>2.381421</v>
      </c>
      <c r="V21" s="67">
        <v>2.3661409999999998</v>
      </c>
      <c r="W21" s="67">
        <v>2.3694090000000001</v>
      </c>
      <c r="X21" s="67">
        <v>2.3626369999999999</v>
      </c>
      <c r="Y21" s="67">
        <v>2.357599</v>
      </c>
      <c r="Z21" s="67">
        <v>2.3544640000000001</v>
      </c>
      <c r="AA21" s="67">
        <v>2.343242</v>
      </c>
      <c r="AB21" s="67">
        <v>2.336414</v>
      </c>
      <c r="AC21" s="67">
        <v>2.3340749999999999</v>
      </c>
      <c r="AD21" s="67">
        <v>2.3209420000000001</v>
      </c>
      <c r="AE21" s="67">
        <v>2.309024</v>
      </c>
      <c r="AF21" s="68">
        <v>-2.1640000000000001E-3</v>
      </c>
      <c r="AG21" s="38"/>
    </row>
    <row r="22" spans="1:33" ht="15" customHeight="1" x14ac:dyDescent="0.65">
      <c r="A22" s="43" t="s">
        <v>325</v>
      </c>
      <c r="B22" s="66" t="s">
        <v>52</v>
      </c>
      <c r="C22" s="67">
        <v>4.8388049999999998</v>
      </c>
      <c r="D22" s="67">
        <v>5.0327409999999997</v>
      </c>
      <c r="E22" s="67">
        <v>4.9642150000000003</v>
      </c>
      <c r="F22" s="67">
        <v>4.9121420000000002</v>
      </c>
      <c r="G22" s="67">
        <v>4.8860520000000003</v>
      </c>
      <c r="H22" s="67">
        <v>4.8757210000000004</v>
      </c>
      <c r="I22" s="67">
        <v>4.7697370000000001</v>
      </c>
      <c r="J22" s="67">
        <v>4.7670009999999996</v>
      </c>
      <c r="K22" s="67">
        <v>4.7650350000000001</v>
      </c>
      <c r="L22" s="67">
        <v>4.7679150000000003</v>
      </c>
      <c r="M22" s="67">
        <v>4.7730139999999999</v>
      </c>
      <c r="N22" s="67">
        <v>4.7829480000000002</v>
      </c>
      <c r="O22" s="67">
        <v>4.7930339999999996</v>
      </c>
      <c r="P22" s="67">
        <v>4.8174720000000004</v>
      </c>
      <c r="Q22" s="67">
        <v>4.8185589999999996</v>
      </c>
      <c r="R22" s="67">
        <v>4.8266150000000003</v>
      </c>
      <c r="S22" s="67">
        <v>4.8344180000000003</v>
      </c>
      <c r="T22" s="67">
        <v>4.8440789999999998</v>
      </c>
      <c r="U22" s="67">
        <v>4.8579749999999997</v>
      </c>
      <c r="V22" s="67">
        <v>4.8927779999999998</v>
      </c>
      <c r="W22" s="67">
        <v>4.909179</v>
      </c>
      <c r="X22" s="67">
        <v>4.9259300000000001</v>
      </c>
      <c r="Y22" s="67">
        <v>4.9240259999999996</v>
      </c>
      <c r="Z22" s="67">
        <v>4.9320199999999996</v>
      </c>
      <c r="AA22" s="67">
        <v>4.970815</v>
      </c>
      <c r="AB22" s="67">
        <v>5.0192649999999999</v>
      </c>
      <c r="AC22" s="67">
        <v>5.1055200000000003</v>
      </c>
      <c r="AD22" s="67">
        <v>5.1544549999999996</v>
      </c>
      <c r="AE22" s="67">
        <v>5.1889159999999999</v>
      </c>
      <c r="AF22" s="68">
        <v>2.4979999999999998E-3</v>
      </c>
      <c r="AG22" s="38"/>
    </row>
    <row r="23" spans="1:33" ht="15" customHeight="1" x14ac:dyDescent="0.65">
      <c r="A23" s="43" t="s">
        <v>326</v>
      </c>
      <c r="B23" s="66" t="s">
        <v>53</v>
      </c>
      <c r="C23" s="67">
        <v>5.6228480000000003</v>
      </c>
      <c r="D23" s="67">
        <v>6.1255499999999996</v>
      </c>
      <c r="E23" s="67">
        <v>6.742159</v>
      </c>
      <c r="F23" s="67">
        <v>8.1732440000000004</v>
      </c>
      <c r="G23" s="67">
        <v>9.9076740000000001</v>
      </c>
      <c r="H23" s="67">
        <v>11.653165</v>
      </c>
      <c r="I23" s="67">
        <v>13.154488000000001</v>
      </c>
      <c r="J23" s="67">
        <v>14.209771999999999</v>
      </c>
      <c r="K23" s="67">
        <v>15.128234000000001</v>
      </c>
      <c r="L23" s="67">
        <v>15.78889</v>
      </c>
      <c r="M23" s="67">
        <v>16.442295000000001</v>
      </c>
      <c r="N23" s="67">
        <v>17.189572999999999</v>
      </c>
      <c r="O23" s="67">
        <v>17.791294000000001</v>
      </c>
      <c r="P23" s="67">
        <v>18.262888</v>
      </c>
      <c r="Q23" s="67">
        <v>18.746867999999999</v>
      </c>
      <c r="R23" s="67">
        <v>19.110621999999999</v>
      </c>
      <c r="S23" s="67">
        <v>19.414563999999999</v>
      </c>
      <c r="T23" s="67">
        <v>19.609310000000001</v>
      </c>
      <c r="U23" s="67">
        <v>19.90523</v>
      </c>
      <c r="V23" s="67">
        <v>20.063116000000001</v>
      </c>
      <c r="W23" s="67">
        <v>20.302187</v>
      </c>
      <c r="X23" s="67">
        <v>20.584305000000001</v>
      </c>
      <c r="Y23" s="67">
        <v>20.993839000000001</v>
      </c>
      <c r="Z23" s="67">
        <v>21.370591999999998</v>
      </c>
      <c r="AA23" s="67">
        <v>21.805226999999999</v>
      </c>
      <c r="AB23" s="67">
        <v>22.17202</v>
      </c>
      <c r="AC23" s="67">
        <v>22.539532000000001</v>
      </c>
      <c r="AD23" s="67">
        <v>22.840260000000001</v>
      </c>
      <c r="AE23" s="67">
        <v>23.283978999999999</v>
      </c>
      <c r="AF23" s="68">
        <v>5.2056999999999999E-2</v>
      </c>
      <c r="AG23" s="38"/>
    </row>
    <row r="24" spans="1:33" ht="15" customHeight="1" x14ac:dyDescent="0.65">
      <c r="A24" s="43" t="s">
        <v>327</v>
      </c>
      <c r="B24" s="66" t="s">
        <v>54</v>
      </c>
      <c r="C24" s="67">
        <v>1.8251299999999999</v>
      </c>
      <c r="D24" s="67">
        <v>1.2340370000000001</v>
      </c>
      <c r="E24" s="67">
        <v>0.92866899999999997</v>
      </c>
      <c r="F24" s="67">
        <v>0.80385700000000004</v>
      </c>
      <c r="G24" s="67">
        <v>0.90989799999999998</v>
      </c>
      <c r="H24" s="67">
        <v>0.90237000000000001</v>
      </c>
      <c r="I24" s="67">
        <v>0.84100299999999995</v>
      </c>
      <c r="J24" s="67">
        <v>0.82840100000000005</v>
      </c>
      <c r="K24" s="67">
        <v>0.83663500000000002</v>
      </c>
      <c r="L24" s="67">
        <v>0.83752599999999999</v>
      </c>
      <c r="M24" s="67">
        <v>0.71289000000000002</v>
      </c>
      <c r="N24" s="67">
        <v>0.708538</v>
      </c>
      <c r="O24" s="67">
        <v>0.71509</v>
      </c>
      <c r="P24" s="67">
        <v>0.70965400000000001</v>
      </c>
      <c r="Q24" s="67">
        <v>0.706237</v>
      </c>
      <c r="R24" s="67">
        <v>0.70395200000000002</v>
      </c>
      <c r="S24" s="67">
        <v>0.70483799999999996</v>
      </c>
      <c r="T24" s="67">
        <v>0.704036</v>
      </c>
      <c r="U24" s="67">
        <v>0.700627</v>
      </c>
      <c r="V24" s="67">
        <v>0.70272699999999999</v>
      </c>
      <c r="W24" s="67">
        <v>0.70044499999999998</v>
      </c>
      <c r="X24" s="67">
        <v>0.69992600000000005</v>
      </c>
      <c r="Y24" s="67">
        <v>0.70078099999999999</v>
      </c>
      <c r="Z24" s="67">
        <v>0.70064499999999996</v>
      </c>
      <c r="AA24" s="67">
        <v>0.67757400000000001</v>
      </c>
      <c r="AB24" s="67">
        <v>0.67462100000000003</v>
      </c>
      <c r="AC24" s="67">
        <v>0.67769199999999996</v>
      </c>
      <c r="AD24" s="67">
        <v>0.67827199999999999</v>
      </c>
      <c r="AE24" s="67">
        <v>0.67577299999999996</v>
      </c>
      <c r="AF24" s="68">
        <v>-3.4861999999999997E-2</v>
      </c>
      <c r="AG24" s="38"/>
    </row>
    <row r="25" spans="1:33" ht="15" customHeight="1" x14ac:dyDescent="0.65">
      <c r="A25" s="43" t="s">
        <v>328</v>
      </c>
      <c r="B25" s="65" t="s">
        <v>55</v>
      </c>
      <c r="C25" s="69">
        <v>104.764206</v>
      </c>
      <c r="D25" s="69">
        <v>105.6866</v>
      </c>
      <c r="E25" s="69">
        <v>106.951447</v>
      </c>
      <c r="F25" s="69">
        <v>108.029526</v>
      </c>
      <c r="G25" s="69">
        <v>109.803185</v>
      </c>
      <c r="H25" s="69">
        <v>110.474281</v>
      </c>
      <c r="I25" s="69">
        <v>111.29315200000001</v>
      </c>
      <c r="J25" s="69">
        <v>111.523239</v>
      </c>
      <c r="K25" s="69">
        <v>112.323662</v>
      </c>
      <c r="L25" s="69">
        <v>113.21151</v>
      </c>
      <c r="M25" s="69">
        <v>114.437622</v>
      </c>
      <c r="N25" s="69">
        <v>115.430359</v>
      </c>
      <c r="O25" s="69">
        <v>116.44259599999999</v>
      </c>
      <c r="P25" s="69">
        <v>117.35573599999999</v>
      </c>
      <c r="Q25" s="69">
        <v>117.95938099999999</v>
      </c>
      <c r="R25" s="69">
        <v>118.40920300000001</v>
      </c>
      <c r="S25" s="69">
        <v>118.580589</v>
      </c>
      <c r="T25" s="69">
        <v>118.766792</v>
      </c>
      <c r="U25" s="69">
        <v>118.68956</v>
      </c>
      <c r="V25" s="69">
        <v>118.765907</v>
      </c>
      <c r="W25" s="69">
        <v>119.423424</v>
      </c>
      <c r="X25" s="69">
        <v>120.01164199999999</v>
      </c>
      <c r="Y25" s="69">
        <v>120.741867</v>
      </c>
      <c r="Z25" s="69">
        <v>121.32109800000001</v>
      </c>
      <c r="AA25" s="69">
        <v>121.640175</v>
      </c>
      <c r="AB25" s="69">
        <v>122.05538199999999</v>
      </c>
      <c r="AC25" s="69">
        <v>122.67742200000001</v>
      </c>
      <c r="AD25" s="69">
        <v>123.396187</v>
      </c>
      <c r="AE25" s="69">
        <v>124.25406599999999</v>
      </c>
      <c r="AF25" s="70">
        <v>6.1120000000000002E-3</v>
      </c>
      <c r="AG25" s="38"/>
    </row>
    <row r="26" spans="1:33" ht="15" customHeight="1" x14ac:dyDescent="0.65">
      <c r="B26" s="38"/>
      <c r="C26" s="38"/>
      <c r="D26" s="38"/>
      <c r="E26" s="38"/>
      <c r="F26" s="38"/>
      <c r="G26" s="38"/>
      <c r="H26" s="38"/>
      <c r="I26" s="38"/>
      <c r="J26" s="38"/>
      <c r="K26" s="38"/>
      <c r="L26" s="38"/>
      <c r="M26" s="38"/>
      <c r="N26" s="38"/>
      <c r="O26" s="38"/>
      <c r="P26" s="38"/>
      <c r="Q26" s="38"/>
      <c r="R26" s="38"/>
      <c r="S26" s="38"/>
      <c r="T26" s="38"/>
      <c r="U26" s="38"/>
      <c r="V26" s="38"/>
      <c r="W26" s="38"/>
      <c r="X26" s="38"/>
      <c r="Y26" s="38"/>
      <c r="Z26" s="38"/>
      <c r="AA26" s="38"/>
      <c r="AB26" s="38"/>
      <c r="AC26" s="38"/>
      <c r="AD26" s="38"/>
      <c r="AE26" s="38"/>
      <c r="AF26" s="38"/>
      <c r="AG26" s="38"/>
    </row>
    <row r="27" spans="1:33" ht="15" customHeight="1" x14ac:dyDescent="0.65">
      <c r="B27" s="65" t="s">
        <v>56</v>
      </c>
      <c r="C27" s="38"/>
      <c r="D27" s="38"/>
      <c r="E27" s="38"/>
      <c r="F27" s="38"/>
      <c r="G27" s="38"/>
      <c r="H27" s="38"/>
      <c r="I27" s="38"/>
      <c r="J27" s="38"/>
      <c r="K27" s="38"/>
      <c r="L27" s="38"/>
      <c r="M27" s="38"/>
      <c r="N27" s="38"/>
      <c r="O27" s="38"/>
      <c r="P27" s="38"/>
      <c r="Q27" s="38"/>
      <c r="R27" s="38"/>
      <c r="S27" s="38"/>
      <c r="T27" s="38"/>
      <c r="U27" s="38"/>
      <c r="V27" s="38"/>
      <c r="W27" s="38"/>
      <c r="X27" s="38"/>
      <c r="Y27" s="38"/>
      <c r="Z27" s="38"/>
      <c r="AA27" s="38"/>
      <c r="AB27" s="38"/>
      <c r="AC27" s="38"/>
      <c r="AD27" s="38"/>
      <c r="AE27" s="38"/>
      <c r="AF27" s="38"/>
      <c r="AG27" s="38"/>
    </row>
    <row r="28" spans="1:33" ht="15" customHeight="1" x14ac:dyDescent="0.65">
      <c r="A28" s="43" t="s">
        <v>329</v>
      </c>
      <c r="B28" s="66" t="s">
        <v>57</v>
      </c>
      <c r="C28" s="67">
        <v>13.824968</v>
      </c>
      <c r="D28" s="67">
        <v>14.777424999999999</v>
      </c>
      <c r="E28" s="67">
        <v>15.446031</v>
      </c>
      <c r="F28" s="67">
        <v>15.30518</v>
      </c>
      <c r="G28" s="67">
        <v>15.0045</v>
      </c>
      <c r="H28" s="67">
        <v>15.261106</v>
      </c>
      <c r="I28" s="67">
        <v>15.230433</v>
      </c>
      <c r="J28" s="67">
        <v>15.491680000000001</v>
      </c>
      <c r="K28" s="67">
        <v>15.589062999999999</v>
      </c>
      <c r="L28" s="67">
        <v>15.686406</v>
      </c>
      <c r="M28" s="67">
        <v>15.720078000000001</v>
      </c>
      <c r="N28" s="67">
        <v>15.538974</v>
      </c>
      <c r="O28" s="67">
        <v>15.709466000000001</v>
      </c>
      <c r="P28" s="67">
        <v>15.851457</v>
      </c>
      <c r="Q28" s="67">
        <v>15.843707</v>
      </c>
      <c r="R28" s="67">
        <v>15.807153</v>
      </c>
      <c r="S28" s="67">
        <v>15.874155999999999</v>
      </c>
      <c r="T28" s="67">
        <v>15.984639</v>
      </c>
      <c r="U28" s="67">
        <v>16.045517</v>
      </c>
      <c r="V28" s="67">
        <v>16.390509000000002</v>
      </c>
      <c r="W28" s="67">
        <v>16.327881000000001</v>
      </c>
      <c r="X28" s="67">
        <v>16.155360999999999</v>
      </c>
      <c r="Y28" s="67">
        <v>15.890744</v>
      </c>
      <c r="Z28" s="67">
        <v>15.766374000000001</v>
      </c>
      <c r="AA28" s="67">
        <v>15.490686</v>
      </c>
      <c r="AB28" s="67">
        <v>15.523277999999999</v>
      </c>
      <c r="AC28" s="67">
        <v>15.392778</v>
      </c>
      <c r="AD28" s="67">
        <v>15.059613000000001</v>
      </c>
      <c r="AE28" s="67">
        <v>14.806977</v>
      </c>
      <c r="AF28" s="68">
        <v>2.454E-3</v>
      </c>
      <c r="AG28" s="38"/>
    </row>
    <row r="29" spans="1:33" ht="15" customHeight="1" x14ac:dyDescent="0.65">
      <c r="A29" s="43" t="s">
        <v>330</v>
      </c>
      <c r="B29" s="66" t="s">
        <v>58</v>
      </c>
      <c r="C29" s="67">
        <v>4.758858</v>
      </c>
      <c r="D29" s="67">
        <v>4.8393420000000003</v>
      </c>
      <c r="E29" s="67">
        <v>4.0300890000000003</v>
      </c>
      <c r="F29" s="67">
        <v>4.0340949999999998</v>
      </c>
      <c r="G29" s="67">
        <v>4.0358739999999997</v>
      </c>
      <c r="H29" s="67">
        <v>3.9928560000000002</v>
      </c>
      <c r="I29" s="67">
        <v>3.9138630000000001</v>
      </c>
      <c r="J29" s="67">
        <v>3.8377659999999998</v>
      </c>
      <c r="K29" s="67">
        <v>3.8044229999999999</v>
      </c>
      <c r="L29" s="67">
        <v>3.8062960000000001</v>
      </c>
      <c r="M29" s="67">
        <v>3.7409319999999999</v>
      </c>
      <c r="N29" s="67">
        <v>3.7181160000000002</v>
      </c>
      <c r="O29" s="67">
        <v>3.6847699999999999</v>
      </c>
      <c r="P29" s="67">
        <v>3.6818710000000001</v>
      </c>
      <c r="Q29" s="67">
        <v>3.6705369999999999</v>
      </c>
      <c r="R29" s="67">
        <v>3.6813039999999999</v>
      </c>
      <c r="S29" s="67">
        <v>3.6850719999999999</v>
      </c>
      <c r="T29" s="67">
        <v>3.6928719999999999</v>
      </c>
      <c r="U29" s="67">
        <v>3.7024089999999998</v>
      </c>
      <c r="V29" s="67">
        <v>3.7233679999999998</v>
      </c>
      <c r="W29" s="67">
        <v>3.7186750000000002</v>
      </c>
      <c r="X29" s="67">
        <v>3.7253620000000001</v>
      </c>
      <c r="Y29" s="67">
        <v>3.7171259999999999</v>
      </c>
      <c r="Z29" s="67">
        <v>3.7475429999999998</v>
      </c>
      <c r="AA29" s="67">
        <v>3.7224379999999999</v>
      </c>
      <c r="AB29" s="67">
        <v>3.7441249999999999</v>
      </c>
      <c r="AC29" s="67">
        <v>3.8167680000000002</v>
      </c>
      <c r="AD29" s="67">
        <v>3.836668</v>
      </c>
      <c r="AE29" s="67">
        <v>3.7676440000000002</v>
      </c>
      <c r="AF29" s="68">
        <v>-8.3070000000000001E-3</v>
      </c>
      <c r="AG29" s="38"/>
    </row>
    <row r="30" spans="1:33" ht="15" customHeight="1" x14ac:dyDescent="0.65">
      <c r="A30" s="43" t="s">
        <v>331</v>
      </c>
      <c r="B30" s="66" t="s">
        <v>62</v>
      </c>
      <c r="C30" s="67">
        <v>2.981649</v>
      </c>
      <c r="D30" s="67">
        <v>2.8084820000000001</v>
      </c>
      <c r="E30" s="67">
        <v>2.4610690000000002</v>
      </c>
      <c r="F30" s="67">
        <v>2.35087</v>
      </c>
      <c r="G30" s="67">
        <v>2.2521100000000001</v>
      </c>
      <c r="H30" s="67">
        <v>2.1840480000000002</v>
      </c>
      <c r="I30" s="67">
        <v>2.0737390000000002</v>
      </c>
      <c r="J30" s="67">
        <v>2.0405530000000001</v>
      </c>
      <c r="K30" s="67">
        <v>2.0728650000000002</v>
      </c>
      <c r="L30" s="67">
        <v>2.0679400000000001</v>
      </c>
      <c r="M30" s="67">
        <v>2.1186799999999999</v>
      </c>
      <c r="N30" s="67">
        <v>2.137902</v>
      </c>
      <c r="O30" s="67">
        <v>2.141702</v>
      </c>
      <c r="P30" s="67">
        <v>2.125696</v>
      </c>
      <c r="Q30" s="67">
        <v>2.080384</v>
      </c>
      <c r="R30" s="67">
        <v>2.0793509999999999</v>
      </c>
      <c r="S30" s="67">
        <v>2.1369690000000001</v>
      </c>
      <c r="T30" s="67">
        <v>2.1100599999999998</v>
      </c>
      <c r="U30" s="67">
        <v>2.231398</v>
      </c>
      <c r="V30" s="67">
        <v>2.2567810000000001</v>
      </c>
      <c r="W30" s="67">
        <v>2.2697090000000002</v>
      </c>
      <c r="X30" s="67">
        <v>2.3180019999999999</v>
      </c>
      <c r="Y30" s="67">
        <v>2.4019599999999999</v>
      </c>
      <c r="Z30" s="67">
        <v>2.477401</v>
      </c>
      <c r="AA30" s="67">
        <v>2.5080589999999998</v>
      </c>
      <c r="AB30" s="67">
        <v>2.53545</v>
      </c>
      <c r="AC30" s="67">
        <v>2.5825819999999999</v>
      </c>
      <c r="AD30" s="67">
        <v>2.5992690000000001</v>
      </c>
      <c r="AE30" s="67">
        <v>2.6272039999999999</v>
      </c>
      <c r="AF30" s="68">
        <v>-4.5100000000000001E-3</v>
      </c>
      <c r="AG30" s="38"/>
    </row>
    <row r="31" spans="1:33" ht="12.25" x14ac:dyDescent="0.65">
      <c r="A31" s="43" t="s">
        <v>332</v>
      </c>
      <c r="B31" s="66" t="s">
        <v>333</v>
      </c>
      <c r="C31" s="67">
        <v>0.25367000000000001</v>
      </c>
      <c r="D31" s="67">
        <v>0.337121</v>
      </c>
      <c r="E31" s="67">
        <v>0.14549000000000001</v>
      </c>
      <c r="F31" s="67">
        <v>0.13084100000000001</v>
      </c>
      <c r="G31" s="67">
        <v>0.141319</v>
      </c>
      <c r="H31" s="67">
        <v>0.155275</v>
      </c>
      <c r="I31" s="67">
        <v>0.17730299999999999</v>
      </c>
      <c r="J31" s="67">
        <v>0.16914799999999999</v>
      </c>
      <c r="K31" s="67">
        <v>0.176284</v>
      </c>
      <c r="L31" s="67">
        <v>0.166932</v>
      </c>
      <c r="M31" s="67">
        <v>0.17031399999999999</v>
      </c>
      <c r="N31" s="67">
        <v>0.16933599999999999</v>
      </c>
      <c r="O31" s="67">
        <v>0.17039799999999999</v>
      </c>
      <c r="P31" s="67">
        <v>0.16594200000000001</v>
      </c>
      <c r="Q31" s="67">
        <v>0.16400500000000001</v>
      </c>
      <c r="R31" s="67">
        <v>0.163859</v>
      </c>
      <c r="S31" s="67">
        <v>0.167017</v>
      </c>
      <c r="T31" s="67">
        <v>0.16908000000000001</v>
      </c>
      <c r="U31" s="67">
        <v>0.17061399999999999</v>
      </c>
      <c r="V31" s="67">
        <v>0.166044</v>
      </c>
      <c r="W31" s="67">
        <v>0.16572100000000001</v>
      </c>
      <c r="X31" s="67">
        <v>0.16325200000000001</v>
      </c>
      <c r="Y31" s="67">
        <v>0.161465</v>
      </c>
      <c r="Z31" s="67">
        <v>0.15851699999999999</v>
      </c>
      <c r="AA31" s="67">
        <v>0.155057</v>
      </c>
      <c r="AB31" s="67">
        <v>0.154695</v>
      </c>
      <c r="AC31" s="67">
        <v>0.15764900000000001</v>
      </c>
      <c r="AD31" s="67">
        <v>0.15917999999999999</v>
      </c>
      <c r="AE31" s="67">
        <v>0.15726100000000001</v>
      </c>
      <c r="AF31" s="68">
        <v>-1.6931000000000002E-2</v>
      </c>
      <c r="AG31" s="38"/>
    </row>
    <row r="32" spans="1:33" ht="12.25" x14ac:dyDescent="0.65">
      <c r="A32" s="43" t="s">
        <v>334</v>
      </c>
      <c r="B32" s="65" t="s">
        <v>55</v>
      </c>
      <c r="C32" s="69">
        <v>21.819144999999999</v>
      </c>
      <c r="D32" s="69">
        <v>22.762371000000002</v>
      </c>
      <c r="E32" s="69">
        <v>22.08268</v>
      </c>
      <c r="F32" s="69">
        <v>21.820986000000001</v>
      </c>
      <c r="G32" s="69">
        <v>21.433803999999999</v>
      </c>
      <c r="H32" s="69">
        <v>21.593285000000002</v>
      </c>
      <c r="I32" s="69">
        <v>21.395336</v>
      </c>
      <c r="J32" s="69">
        <v>21.539145999999999</v>
      </c>
      <c r="K32" s="69">
        <v>21.642633</v>
      </c>
      <c r="L32" s="69">
        <v>21.727573</v>
      </c>
      <c r="M32" s="69">
        <v>21.750001999999999</v>
      </c>
      <c r="N32" s="69">
        <v>21.564329000000001</v>
      </c>
      <c r="O32" s="69">
        <v>21.706337000000001</v>
      </c>
      <c r="P32" s="69">
        <v>21.824964999999999</v>
      </c>
      <c r="Q32" s="69">
        <v>21.758633</v>
      </c>
      <c r="R32" s="69">
        <v>21.731667000000002</v>
      </c>
      <c r="S32" s="69">
        <v>21.863212999999998</v>
      </c>
      <c r="T32" s="69">
        <v>21.956651999999998</v>
      </c>
      <c r="U32" s="69">
        <v>22.149939</v>
      </c>
      <c r="V32" s="69">
        <v>22.536701000000001</v>
      </c>
      <c r="W32" s="69">
        <v>22.481985000000002</v>
      </c>
      <c r="X32" s="69">
        <v>22.361977</v>
      </c>
      <c r="Y32" s="69">
        <v>22.171295000000001</v>
      </c>
      <c r="Z32" s="69">
        <v>22.149836000000001</v>
      </c>
      <c r="AA32" s="69">
        <v>21.876242000000001</v>
      </c>
      <c r="AB32" s="69">
        <v>21.957547999999999</v>
      </c>
      <c r="AC32" s="69">
        <v>21.949777999999998</v>
      </c>
      <c r="AD32" s="69">
        <v>21.654731999999999</v>
      </c>
      <c r="AE32" s="69">
        <v>21.359085</v>
      </c>
      <c r="AF32" s="70">
        <v>-7.6099999999999996E-4</v>
      </c>
      <c r="AG32" s="38"/>
    </row>
    <row r="33" spans="1:33" ht="12.25" x14ac:dyDescent="0.65">
      <c r="B33" s="38"/>
      <c r="C33" s="38"/>
      <c r="D33" s="38"/>
      <c r="E33" s="38"/>
      <c r="F33" s="38"/>
      <c r="G33" s="38"/>
      <c r="H33" s="38"/>
      <c r="I33" s="38"/>
      <c r="J33" s="38"/>
      <c r="K33" s="38"/>
      <c r="L33" s="38"/>
      <c r="M33" s="38"/>
      <c r="N33" s="38"/>
      <c r="O33" s="38"/>
      <c r="P33" s="38"/>
      <c r="Q33" s="38"/>
      <c r="R33" s="38"/>
      <c r="S33" s="38"/>
      <c r="T33" s="38"/>
      <c r="U33" s="38"/>
      <c r="V33" s="38"/>
      <c r="W33" s="38"/>
      <c r="X33" s="38"/>
      <c r="Y33" s="38"/>
      <c r="Z33" s="38"/>
      <c r="AA33" s="38"/>
      <c r="AB33" s="38"/>
      <c r="AC33" s="38"/>
      <c r="AD33" s="38"/>
      <c r="AE33" s="38"/>
      <c r="AF33" s="38"/>
      <c r="AG33" s="38"/>
    </row>
    <row r="34" spans="1:33" ht="12.25" x14ac:dyDescent="0.65">
      <c r="B34" s="65" t="s">
        <v>59</v>
      </c>
      <c r="C34" s="38"/>
      <c r="D34" s="38"/>
      <c r="E34" s="38"/>
      <c r="F34" s="38"/>
      <c r="G34" s="38"/>
      <c r="H34" s="38"/>
      <c r="I34" s="38"/>
      <c r="J34" s="38"/>
      <c r="K34" s="38"/>
      <c r="L34" s="38"/>
      <c r="M34" s="38"/>
      <c r="N34" s="38"/>
      <c r="O34" s="38"/>
      <c r="P34" s="38"/>
      <c r="Q34" s="38"/>
      <c r="R34" s="38"/>
      <c r="S34" s="38"/>
      <c r="T34" s="38"/>
      <c r="U34" s="38"/>
      <c r="V34" s="38"/>
      <c r="W34" s="38"/>
      <c r="X34" s="38"/>
      <c r="Y34" s="38"/>
      <c r="Z34" s="38"/>
      <c r="AA34" s="38"/>
      <c r="AB34" s="38"/>
      <c r="AC34" s="38"/>
      <c r="AD34" s="38"/>
      <c r="AE34" s="38"/>
      <c r="AF34" s="38"/>
      <c r="AG34" s="38"/>
    </row>
    <row r="35" spans="1:33" ht="12.25" x14ac:dyDescent="0.65">
      <c r="A35" s="43" t="s">
        <v>335</v>
      </c>
      <c r="B35" s="66" t="s">
        <v>336</v>
      </c>
      <c r="C35" s="67">
        <v>18.536159999999999</v>
      </c>
      <c r="D35" s="67">
        <v>19.040469999999999</v>
      </c>
      <c r="E35" s="67">
        <v>20.328047000000002</v>
      </c>
      <c r="F35" s="67">
        <v>20.579879999999999</v>
      </c>
      <c r="G35" s="67">
        <v>21.071783</v>
      </c>
      <c r="H35" s="67">
        <v>21.489708</v>
      </c>
      <c r="I35" s="67">
        <v>21.636562000000001</v>
      </c>
      <c r="J35" s="67">
        <v>21.880472000000001</v>
      </c>
      <c r="K35" s="67">
        <v>22.202881000000001</v>
      </c>
      <c r="L35" s="67">
        <v>22.327625000000001</v>
      </c>
      <c r="M35" s="67">
        <v>22.464676000000001</v>
      </c>
      <c r="N35" s="67">
        <v>22.515352</v>
      </c>
      <c r="O35" s="67">
        <v>22.756022999999999</v>
      </c>
      <c r="P35" s="67">
        <v>22.978777000000001</v>
      </c>
      <c r="Q35" s="67">
        <v>23.076605000000001</v>
      </c>
      <c r="R35" s="67">
        <v>23.112068000000001</v>
      </c>
      <c r="S35" s="67">
        <v>23.121672</v>
      </c>
      <c r="T35" s="67">
        <v>23.267797000000002</v>
      </c>
      <c r="U35" s="67">
        <v>23.053844000000002</v>
      </c>
      <c r="V35" s="67">
        <v>23.139195999999998</v>
      </c>
      <c r="W35" s="67">
        <v>23.210156999999999</v>
      </c>
      <c r="X35" s="67">
        <v>23.236941999999999</v>
      </c>
      <c r="Y35" s="67">
        <v>23.218385999999999</v>
      </c>
      <c r="Z35" s="67">
        <v>23.136253</v>
      </c>
      <c r="AA35" s="67">
        <v>22.799206000000002</v>
      </c>
      <c r="AB35" s="67">
        <v>22.530909999999999</v>
      </c>
      <c r="AC35" s="67">
        <v>22.513947999999999</v>
      </c>
      <c r="AD35" s="67">
        <v>22.402639000000001</v>
      </c>
      <c r="AE35" s="67">
        <v>21.931286</v>
      </c>
      <c r="AF35" s="68">
        <v>6.025E-3</v>
      </c>
      <c r="AG35" s="38"/>
    </row>
    <row r="36" spans="1:33" ht="12.25" x14ac:dyDescent="0.65">
      <c r="A36" s="43" t="s">
        <v>337</v>
      </c>
      <c r="B36" s="66" t="s">
        <v>62</v>
      </c>
      <c r="C36" s="67">
        <v>7.1570140000000002</v>
      </c>
      <c r="D36" s="67">
        <v>7.945881</v>
      </c>
      <c r="E36" s="67">
        <v>7.9438149999999998</v>
      </c>
      <c r="F36" s="67">
        <v>8.3370300000000004</v>
      </c>
      <c r="G36" s="67">
        <v>8.8427430000000005</v>
      </c>
      <c r="H36" s="67">
        <v>9.2638459999999991</v>
      </c>
      <c r="I36" s="67">
        <v>9.6647580000000008</v>
      </c>
      <c r="J36" s="67">
        <v>10.022475999999999</v>
      </c>
      <c r="K36" s="67">
        <v>10.671082</v>
      </c>
      <c r="L36" s="67">
        <v>11.372363</v>
      </c>
      <c r="M36" s="67">
        <v>12.069704</v>
      </c>
      <c r="N36" s="67">
        <v>12.747916999999999</v>
      </c>
      <c r="O36" s="67">
        <v>13.325286999999999</v>
      </c>
      <c r="P36" s="67">
        <v>13.720262999999999</v>
      </c>
      <c r="Q36" s="67">
        <v>13.973807000000001</v>
      </c>
      <c r="R36" s="67">
        <v>14.186524</v>
      </c>
      <c r="S36" s="67">
        <v>14.301539</v>
      </c>
      <c r="T36" s="67">
        <v>14.335634000000001</v>
      </c>
      <c r="U36" s="67">
        <v>14.360343</v>
      </c>
      <c r="V36" s="67">
        <v>14.349729</v>
      </c>
      <c r="W36" s="67">
        <v>14.358644</v>
      </c>
      <c r="X36" s="67">
        <v>14.365799000000001</v>
      </c>
      <c r="Y36" s="67">
        <v>14.408306</v>
      </c>
      <c r="Z36" s="67">
        <v>14.392715000000001</v>
      </c>
      <c r="AA36" s="67">
        <v>14.375298000000001</v>
      </c>
      <c r="AB36" s="67">
        <v>14.355017999999999</v>
      </c>
      <c r="AC36" s="67">
        <v>14.358720999999999</v>
      </c>
      <c r="AD36" s="67">
        <v>14.323404</v>
      </c>
      <c r="AE36" s="67">
        <v>14.304577</v>
      </c>
      <c r="AF36" s="68">
        <v>2.504E-2</v>
      </c>
      <c r="AG36" s="38"/>
    </row>
    <row r="37" spans="1:33" ht="12.25" x14ac:dyDescent="0.65">
      <c r="A37" s="43" t="s">
        <v>338</v>
      </c>
      <c r="B37" s="66" t="s">
        <v>60</v>
      </c>
      <c r="C37" s="67">
        <v>2.1545730000000001</v>
      </c>
      <c r="D37" s="67">
        <v>2.1435559999999998</v>
      </c>
      <c r="E37" s="67">
        <v>2.7799659999999999</v>
      </c>
      <c r="F37" s="67">
        <v>2.7159759999999999</v>
      </c>
      <c r="G37" s="67">
        <v>2.8481350000000001</v>
      </c>
      <c r="H37" s="67">
        <v>2.8107069999999998</v>
      </c>
      <c r="I37" s="67">
        <v>2.8227359999999999</v>
      </c>
      <c r="J37" s="67">
        <v>2.8087870000000001</v>
      </c>
      <c r="K37" s="67">
        <v>2.8101069999999999</v>
      </c>
      <c r="L37" s="67">
        <v>2.838428</v>
      </c>
      <c r="M37" s="67">
        <v>2.8912900000000001</v>
      </c>
      <c r="N37" s="67">
        <v>2.8190089999999999</v>
      </c>
      <c r="O37" s="67">
        <v>2.7945600000000002</v>
      </c>
      <c r="P37" s="67">
        <v>2.8213910000000002</v>
      </c>
      <c r="Q37" s="67">
        <v>2.7845870000000001</v>
      </c>
      <c r="R37" s="67">
        <v>2.726998</v>
      </c>
      <c r="S37" s="67">
        <v>2.7707769999999998</v>
      </c>
      <c r="T37" s="67">
        <v>2.712615</v>
      </c>
      <c r="U37" s="67">
        <v>2.7229890000000001</v>
      </c>
      <c r="V37" s="67">
        <v>2.7082160000000002</v>
      </c>
      <c r="W37" s="67">
        <v>2.723382</v>
      </c>
      <c r="X37" s="67">
        <v>2.6906240000000001</v>
      </c>
      <c r="Y37" s="67">
        <v>2.6948310000000002</v>
      </c>
      <c r="Z37" s="67">
        <v>2.703859</v>
      </c>
      <c r="AA37" s="67">
        <v>2.6886749999999999</v>
      </c>
      <c r="AB37" s="67">
        <v>2.682404</v>
      </c>
      <c r="AC37" s="67">
        <v>2.7056499999999999</v>
      </c>
      <c r="AD37" s="67">
        <v>2.707865</v>
      </c>
      <c r="AE37" s="67">
        <v>2.7239949999999999</v>
      </c>
      <c r="AF37" s="68">
        <v>8.4100000000000008E-3</v>
      </c>
      <c r="AG37" s="38"/>
    </row>
    <row r="38" spans="1:33" ht="12.25" x14ac:dyDescent="0.65">
      <c r="A38" s="43" t="s">
        <v>339</v>
      </c>
      <c r="B38" s="65" t="s">
        <v>55</v>
      </c>
      <c r="C38" s="69">
        <v>27.847746000000001</v>
      </c>
      <c r="D38" s="69">
        <v>29.129908</v>
      </c>
      <c r="E38" s="69">
        <v>31.051828</v>
      </c>
      <c r="F38" s="69">
        <v>31.632887</v>
      </c>
      <c r="G38" s="69">
        <v>32.762661000000001</v>
      </c>
      <c r="H38" s="69">
        <v>33.564261999999999</v>
      </c>
      <c r="I38" s="69">
        <v>34.124054000000001</v>
      </c>
      <c r="J38" s="69">
        <v>34.711734999999997</v>
      </c>
      <c r="K38" s="69">
        <v>35.684071000000003</v>
      </c>
      <c r="L38" s="69">
        <v>36.538418</v>
      </c>
      <c r="M38" s="69">
        <v>37.425666999999997</v>
      </c>
      <c r="N38" s="69">
        <v>38.082275000000003</v>
      </c>
      <c r="O38" s="69">
        <v>38.875869999999999</v>
      </c>
      <c r="P38" s="69">
        <v>39.520432</v>
      </c>
      <c r="Q38" s="69">
        <v>39.834999000000003</v>
      </c>
      <c r="R38" s="69">
        <v>40.025588999999997</v>
      </c>
      <c r="S38" s="69">
        <v>40.193984999999998</v>
      </c>
      <c r="T38" s="69">
        <v>40.316048000000002</v>
      </c>
      <c r="U38" s="69">
        <v>40.137177000000001</v>
      </c>
      <c r="V38" s="69">
        <v>40.197144000000002</v>
      </c>
      <c r="W38" s="69">
        <v>40.292183000000001</v>
      </c>
      <c r="X38" s="69">
        <v>40.293365000000001</v>
      </c>
      <c r="Y38" s="69">
        <v>40.321525999999999</v>
      </c>
      <c r="Z38" s="69">
        <v>40.232826000000003</v>
      </c>
      <c r="AA38" s="69">
        <v>39.863177999999998</v>
      </c>
      <c r="AB38" s="69">
        <v>39.568333000000003</v>
      </c>
      <c r="AC38" s="69">
        <v>39.578319999999998</v>
      </c>
      <c r="AD38" s="69">
        <v>39.433909999999997</v>
      </c>
      <c r="AE38" s="69">
        <v>38.959857999999997</v>
      </c>
      <c r="AF38" s="70">
        <v>1.2064E-2</v>
      </c>
      <c r="AG38" s="38"/>
    </row>
    <row r="39" spans="1:33" ht="12.25" x14ac:dyDescent="0.65">
      <c r="B39" s="38"/>
      <c r="C39" s="38"/>
      <c r="D39" s="38"/>
      <c r="E39" s="38"/>
      <c r="F39" s="38"/>
      <c r="G39" s="38"/>
      <c r="H39" s="38"/>
      <c r="I39" s="38"/>
      <c r="J39" s="38"/>
      <c r="K39" s="38"/>
      <c r="L39" s="38"/>
      <c r="M39" s="38"/>
      <c r="N39" s="38"/>
      <c r="O39" s="38"/>
      <c r="P39" s="38"/>
      <c r="Q39" s="38"/>
      <c r="R39" s="38"/>
      <c r="S39" s="38"/>
      <c r="T39" s="38"/>
      <c r="U39" s="38"/>
      <c r="V39" s="38"/>
      <c r="W39" s="38"/>
      <c r="X39" s="38"/>
      <c r="Y39" s="38"/>
      <c r="Z39" s="38"/>
      <c r="AA39" s="38"/>
      <c r="AB39" s="38"/>
      <c r="AC39" s="38"/>
      <c r="AD39" s="38"/>
      <c r="AE39" s="38"/>
      <c r="AF39" s="38"/>
      <c r="AG39" s="38"/>
    </row>
    <row r="40" spans="1:33" ht="12.25" x14ac:dyDescent="0.65">
      <c r="A40" s="43" t="s">
        <v>340</v>
      </c>
      <c r="B40" s="65" t="s">
        <v>341</v>
      </c>
      <c r="C40" s="69">
        <v>-0.45786100000000002</v>
      </c>
      <c r="D40" s="69">
        <v>0.97528999999999999</v>
      </c>
      <c r="E40" s="69">
        <v>0.42364299999999999</v>
      </c>
      <c r="F40" s="69">
        <v>0.46440300000000001</v>
      </c>
      <c r="G40" s="69">
        <v>0.459312</v>
      </c>
      <c r="H40" s="69">
        <v>0.42448399999999997</v>
      </c>
      <c r="I40" s="69">
        <v>0.43044700000000002</v>
      </c>
      <c r="J40" s="69">
        <v>0.29497099999999998</v>
      </c>
      <c r="K40" s="69">
        <v>0.32553500000000002</v>
      </c>
      <c r="L40" s="69">
        <v>0.40085599999999999</v>
      </c>
      <c r="M40" s="69">
        <v>0.44950899999999999</v>
      </c>
      <c r="N40" s="69">
        <v>0.44732699999999997</v>
      </c>
      <c r="O40" s="69">
        <v>0.45370500000000002</v>
      </c>
      <c r="P40" s="69">
        <v>0.53214300000000003</v>
      </c>
      <c r="Q40" s="69">
        <v>0.48624000000000001</v>
      </c>
      <c r="R40" s="69">
        <v>0.46405000000000002</v>
      </c>
      <c r="S40" s="69">
        <v>0.455482</v>
      </c>
      <c r="T40" s="69">
        <v>0.45082899999999998</v>
      </c>
      <c r="U40" s="69">
        <v>0.45003500000000002</v>
      </c>
      <c r="V40" s="69">
        <v>0.45556999999999997</v>
      </c>
      <c r="W40" s="69">
        <v>0.44808999999999999</v>
      </c>
      <c r="X40" s="69">
        <v>0.43851499999999999</v>
      </c>
      <c r="Y40" s="69">
        <v>0.440971</v>
      </c>
      <c r="Z40" s="69">
        <v>0.54706600000000005</v>
      </c>
      <c r="AA40" s="69">
        <v>0.47692499999999999</v>
      </c>
      <c r="AB40" s="69">
        <v>0.61267499999999997</v>
      </c>
      <c r="AC40" s="69">
        <v>0.56340400000000002</v>
      </c>
      <c r="AD40" s="69">
        <v>0.51369900000000002</v>
      </c>
      <c r="AE40" s="69">
        <v>0.713924</v>
      </c>
      <c r="AF40" s="70" t="s">
        <v>613</v>
      </c>
      <c r="AG40" s="38"/>
    </row>
    <row r="41" spans="1:33" ht="12.25" x14ac:dyDescent="0.65">
      <c r="B41" s="38"/>
      <c r="C41" s="38"/>
      <c r="D41" s="38"/>
      <c r="E41" s="38"/>
      <c r="F41" s="38"/>
      <c r="G41" s="38"/>
      <c r="H41" s="38"/>
      <c r="I41" s="38"/>
      <c r="J41" s="38"/>
      <c r="K41" s="38"/>
      <c r="L41" s="38"/>
      <c r="M41" s="38"/>
      <c r="N41" s="38"/>
      <c r="O41" s="38"/>
      <c r="P41" s="38"/>
      <c r="Q41" s="38"/>
      <c r="R41" s="38"/>
      <c r="S41" s="38"/>
      <c r="T41" s="38"/>
      <c r="U41" s="38"/>
      <c r="V41" s="38"/>
      <c r="W41" s="38"/>
      <c r="X41" s="38"/>
      <c r="Y41" s="38"/>
      <c r="Z41" s="38"/>
      <c r="AA41" s="38"/>
      <c r="AB41" s="38"/>
      <c r="AC41" s="38"/>
      <c r="AD41" s="38"/>
      <c r="AE41" s="38"/>
      <c r="AF41" s="38"/>
      <c r="AG41" s="38"/>
    </row>
    <row r="42" spans="1:33" ht="12.25" x14ac:dyDescent="0.65">
      <c r="B42" s="65" t="s">
        <v>61</v>
      </c>
      <c r="C42" s="38"/>
      <c r="D42" s="38"/>
      <c r="E42" s="38"/>
      <c r="F42" s="38"/>
      <c r="G42" s="38"/>
      <c r="H42" s="38"/>
      <c r="I42" s="38"/>
      <c r="J42" s="38"/>
      <c r="K42" s="38"/>
      <c r="L42" s="38"/>
      <c r="M42" s="38"/>
      <c r="N42" s="38"/>
      <c r="O42" s="38"/>
      <c r="P42" s="38"/>
      <c r="Q42" s="38"/>
      <c r="R42" s="38"/>
      <c r="S42" s="38"/>
      <c r="T42" s="38"/>
      <c r="U42" s="38"/>
      <c r="V42" s="38"/>
      <c r="W42" s="38"/>
      <c r="X42" s="38"/>
      <c r="Y42" s="38"/>
      <c r="Z42" s="38"/>
      <c r="AA42" s="38"/>
      <c r="AB42" s="38"/>
      <c r="AC42" s="38"/>
      <c r="AD42" s="38"/>
      <c r="AE42" s="38"/>
      <c r="AF42" s="38"/>
      <c r="AG42" s="38"/>
    </row>
    <row r="43" spans="1:33" ht="12.25" x14ac:dyDescent="0.65">
      <c r="A43" s="43" t="s">
        <v>342</v>
      </c>
      <c r="B43" s="66" t="s">
        <v>343</v>
      </c>
      <c r="C43" s="67">
        <v>36.816775999999997</v>
      </c>
      <c r="D43" s="67">
        <v>36.981636000000002</v>
      </c>
      <c r="E43" s="67">
        <v>36.540515999999997</v>
      </c>
      <c r="F43" s="67">
        <v>36.382579999999997</v>
      </c>
      <c r="G43" s="67">
        <v>36.236435</v>
      </c>
      <c r="H43" s="67">
        <v>36.093871999999998</v>
      </c>
      <c r="I43" s="67">
        <v>35.925086999999998</v>
      </c>
      <c r="J43" s="67">
        <v>35.71246</v>
      </c>
      <c r="K43" s="67">
        <v>35.460438000000003</v>
      </c>
      <c r="L43" s="67">
        <v>35.244152</v>
      </c>
      <c r="M43" s="67">
        <v>35.085304000000001</v>
      </c>
      <c r="N43" s="67">
        <v>34.948363999999998</v>
      </c>
      <c r="O43" s="67">
        <v>34.868290000000002</v>
      </c>
      <c r="P43" s="67">
        <v>34.774864000000001</v>
      </c>
      <c r="Q43" s="67">
        <v>34.660747999999998</v>
      </c>
      <c r="R43" s="67">
        <v>34.614303999999997</v>
      </c>
      <c r="S43" s="67">
        <v>34.581386999999999</v>
      </c>
      <c r="T43" s="67">
        <v>34.574551</v>
      </c>
      <c r="U43" s="67">
        <v>34.635840999999999</v>
      </c>
      <c r="V43" s="67">
        <v>34.700854999999997</v>
      </c>
      <c r="W43" s="67">
        <v>34.772815999999999</v>
      </c>
      <c r="X43" s="67">
        <v>34.843960000000003</v>
      </c>
      <c r="Y43" s="67">
        <v>34.938003999999999</v>
      </c>
      <c r="Z43" s="67">
        <v>35.050570999999998</v>
      </c>
      <c r="AA43" s="67">
        <v>35.202903999999997</v>
      </c>
      <c r="AB43" s="67">
        <v>35.394215000000003</v>
      </c>
      <c r="AC43" s="67">
        <v>35.548606999999997</v>
      </c>
      <c r="AD43" s="67">
        <v>35.727843999999997</v>
      </c>
      <c r="AE43" s="67">
        <v>35.995078999999997</v>
      </c>
      <c r="AF43" s="68">
        <v>-8.0599999999999997E-4</v>
      </c>
      <c r="AG43" s="38"/>
    </row>
    <row r="44" spans="1:33" ht="12.25" x14ac:dyDescent="0.65">
      <c r="A44" s="43" t="s">
        <v>344</v>
      </c>
      <c r="B44" s="66" t="s">
        <v>62</v>
      </c>
      <c r="C44" s="67">
        <v>33.183849000000002</v>
      </c>
      <c r="D44" s="67">
        <v>31.975372</v>
      </c>
      <c r="E44" s="67">
        <v>30.744192000000002</v>
      </c>
      <c r="F44" s="67">
        <v>30.454858999999999</v>
      </c>
      <c r="G44" s="67">
        <v>30.362862</v>
      </c>
      <c r="H44" s="67">
        <v>29.860353</v>
      </c>
      <c r="I44" s="67">
        <v>29.690902999999999</v>
      </c>
      <c r="J44" s="67">
        <v>29.540801999999999</v>
      </c>
      <c r="K44" s="67">
        <v>29.285072</v>
      </c>
      <c r="L44" s="67">
        <v>29.002974999999999</v>
      </c>
      <c r="M44" s="67">
        <v>28.867509999999999</v>
      </c>
      <c r="N44" s="67">
        <v>28.778568</v>
      </c>
      <c r="O44" s="67">
        <v>28.707445</v>
      </c>
      <c r="P44" s="67">
        <v>28.712893000000001</v>
      </c>
      <c r="Q44" s="67">
        <v>28.819685</v>
      </c>
      <c r="R44" s="67">
        <v>28.978542000000001</v>
      </c>
      <c r="S44" s="67">
        <v>29.210225999999999</v>
      </c>
      <c r="T44" s="67">
        <v>29.397072000000001</v>
      </c>
      <c r="U44" s="67">
        <v>29.632147</v>
      </c>
      <c r="V44" s="67">
        <v>29.788446</v>
      </c>
      <c r="W44" s="67">
        <v>29.983868000000001</v>
      </c>
      <c r="X44" s="67">
        <v>30.153929000000002</v>
      </c>
      <c r="Y44" s="67">
        <v>30.279633</v>
      </c>
      <c r="Z44" s="67">
        <v>30.429348000000001</v>
      </c>
      <c r="AA44" s="67">
        <v>30.410451999999999</v>
      </c>
      <c r="AB44" s="67">
        <v>30.539183000000001</v>
      </c>
      <c r="AC44" s="67">
        <v>30.747510999999999</v>
      </c>
      <c r="AD44" s="67">
        <v>30.902692999999999</v>
      </c>
      <c r="AE44" s="67">
        <v>31.130542999999999</v>
      </c>
      <c r="AF44" s="68">
        <v>-2.2790000000000002E-3</v>
      </c>
      <c r="AG44" s="38"/>
    </row>
    <row r="45" spans="1:33" ht="12.25" x14ac:dyDescent="0.65">
      <c r="A45" s="43" t="s">
        <v>345</v>
      </c>
      <c r="B45" s="66" t="s">
        <v>346</v>
      </c>
      <c r="C45" s="67">
        <v>9.694483</v>
      </c>
      <c r="D45" s="67">
        <v>9.0405219999999993</v>
      </c>
      <c r="E45" s="67">
        <v>9.4110289999999992</v>
      </c>
      <c r="F45" s="67">
        <v>8.6470579999999995</v>
      </c>
      <c r="G45" s="67">
        <v>7.5168629999999999</v>
      </c>
      <c r="H45" s="67">
        <v>6.5015349999999996</v>
      </c>
      <c r="I45" s="67">
        <v>5.5293720000000004</v>
      </c>
      <c r="J45" s="67">
        <v>4.8016839999999998</v>
      </c>
      <c r="K45" s="67">
        <v>4.3969440000000004</v>
      </c>
      <c r="L45" s="67">
        <v>4.3077800000000002</v>
      </c>
      <c r="M45" s="67">
        <v>4.2720849999999997</v>
      </c>
      <c r="N45" s="67">
        <v>4.3385850000000001</v>
      </c>
      <c r="O45" s="67">
        <v>4.2996169999999996</v>
      </c>
      <c r="P45" s="67">
        <v>4.3025219999999997</v>
      </c>
      <c r="Q45" s="67">
        <v>4.2609709999999996</v>
      </c>
      <c r="R45" s="67">
        <v>4.1610040000000001</v>
      </c>
      <c r="S45" s="67">
        <v>4.0027169999999996</v>
      </c>
      <c r="T45" s="67">
        <v>3.909357</v>
      </c>
      <c r="U45" s="67">
        <v>3.8068559999999998</v>
      </c>
      <c r="V45" s="67">
        <v>3.8240850000000002</v>
      </c>
      <c r="W45" s="67">
        <v>3.8151120000000001</v>
      </c>
      <c r="X45" s="67">
        <v>3.7632509999999999</v>
      </c>
      <c r="Y45" s="67">
        <v>3.6459890000000001</v>
      </c>
      <c r="Z45" s="67">
        <v>3.548136</v>
      </c>
      <c r="AA45" s="67">
        <v>3.4636490000000002</v>
      </c>
      <c r="AB45" s="67">
        <v>3.4229319999999999</v>
      </c>
      <c r="AC45" s="67">
        <v>3.3332199999999998</v>
      </c>
      <c r="AD45" s="67">
        <v>3.3112200000000001</v>
      </c>
      <c r="AE45" s="67">
        <v>3.208326</v>
      </c>
      <c r="AF45" s="68">
        <v>-3.8723E-2</v>
      </c>
      <c r="AG45" s="38"/>
    </row>
    <row r="46" spans="1:33" ht="12.25" x14ac:dyDescent="0.65">
      <c r="A46" s="43" t="s">
        <v>347</v>
      </c>
      <c r="B46" s="66" t="s">
        <v>51</v>
      </c>
      <c r="C46" s="67">
        <v>8.0646540000000009</v>
      </c>
      <c r="D46" s="67">
        <v>8.1872109999999996</v>
      </c>
      <c r="E46" s="67">
        <v>8.2466290000000004</v>
      </c>
      <c r="F46" s="67">
        <v>8.1719659999999994</v>
      </c>
      <c r="G46" s="67">
        <v>8.0928570000000004</v>
      </c>
      <c r="H46" s="67">
        <v>8.0927190000000007</v>
      </c>
      <c r="I46" s="67">
        <v>7.9974689999999997</v>
      </c>
      <c r="J46" s="67">
        <v>7.9973400000000003</v>
      </c>
      <c r="K46" s="67">
        <v>7.9187440000000002</v>
      </c>
      <c r="L46" s="67">
        <v>7.9187969999999996</v>
      </c>
      <c r="M46" s="67">
        <v>7.9188850000000004</v>
      </c>
      <c r="N46" s="67">
        <v>7.47281</v>
      </c>
      <c r="O46" s="67">
        <v>7.4032179999999999</v>
      </c>
      <c r="P46" s="67">
        <v>7.3139329999999996</v>
      </c>
      <c r="Q46" s="67">
        <v>7.1458170000000001</v>
      </c>
      <c r="R46" s="67">
        <v>7.0316359999999998</v>
      </c>
      <c r="S46" s="67">
        <v>6.8371979999999999</v>
      </c>
      <c r="T46" s="67">
        <v>6.734248</v>
      </c>
      <c r="U46" s="67">
        <v>6.5336410000000003</v>
      </c>
      <c r="V46" s="67">
        <v>6.5354080000000003</v>
      </c>
      <c r="W46" s="67">
        <v>6.5385289999999996</v>
      </c>
      <c r="X46" s="67">
        <v>6.5412020000000002</v>
      </c>
      <c r="Y46" s="67">
        <v>6.5441659999999997</v>
      </c>
      <c r="Z46" s="67">
        <v>6.5441919999999998</v>
      </c>
      <c r="AA46" s="67">
        <v>6.5416629999999998</v>
      </c>
      <c r="AB46" s="67">
        <v>6.5396289999999997</v>
      </c>
      <c r="AC46" s="67">
        <v>6.5306360000000003</v>
      </c>
      <c r="AD46" s="67">
        <v>6.5318709999999998</v>
      </c>
      <c r="AE46" s="67">
        <v>6.5277070000000004</v>
      </c>
      <c r="AF46" s="68">
        <v>-7.5230000000000002E-3</v>
      </c>
      <c r="AG46" s="38"/>
    </row>
    <row r="47" spans="1:33" ht="12.25" x14ac:dyDescent="0.65">
      <c r="A47" s="43" t="s">
        <v>348</v>
      </c>
      <c r="B47" s="66" t="s">
        <v>191</v>
      </c>
      <c r="C47" s="67">
        <v>2.4534539999999998</v>
      </c>
      <c r="D47" s="67">
        <v>2.4584619999999999</v>
      </c>
      <c r="E47" s="67">
        <v>2.5025629999999999</v>
      </c>
      <c r="F47" s="67">
        <v>2.5886840000000002</v>
      </c>
      <c r="G47" s="67">
        <v>2.579723</v>
      </c>
      <c r="H47" s="67">
        <v>2.556826</v>
      </c>
      <c r="I47" s="67">
        <v>2.5153810000000001</v>
      </c>
      <c r="J47" s="67">
        <v>2.4861960000000001</v>
      </c>
      <c r="K47" s="67">
        <v>2.4574240000000001</v>
      </c>
      <c r="L47" s="67">
        <v>2.4364599999999998</v>
      </c>
      <c r="M47" s="67">
        <v>2.4196759999999999</v>
      </c>
      <c r="N47" s="67">
        <v>2.4223810000000001</v>
      </c>
      <c r="O47" s="67">
        <v>2.4264060000000001</v>
      </c>
      <c r="P47" s="67">
        <v>2.4299979999999999</v>
      </c>
      <c r="Q47" s="67">
        <v>2.4353150000000001</v>
      </c>
      <c r="R47" s="67">
        <v>2.4235120000000001</v>
      </c>
      <c r="S47" s="67">
        <v>2.4101499999999998</v>
      </c>
      <c r="T47" s="67">
        <v>2.3862079999999999</v>
      </c>
      <c r="U47" s="67">
        <v>2.381421</v>
      </c>
      <c r="V47" s="67">
        <v>2.3661409999999998</v>
      </c>
      <c r="W47" s="67">
        <v>2.3694090000000001</v>
      </c>
      <c r="X47" s="67">
        <v>2.3626369999999999</v>
      </c>
      <c r="Y47" s="67">
        <v>2.357599</v>
      </c>
      <c r="Z47" s="67">
        <v>2.3544640000000001</v>
      </c>
      <c r="AA47" s="67">
        <v>2.343242</v>
      </c>
      <c r="AB47" s="67">
        <v>2.336414</v>
      </c>
      <c r="AC47" s="67">
        <v>2.3340749999999999</v>
      </c>
      <c r="AD47" s="67">
        <v>2.3209420000000001</v>
      </c>
      <c r="AE47" s="67">
        <v>2.309024</v>
      </c>
      <c r="AF47" s="68">
        <v>-2.1640000000000001E-3</v>
      </c>
      <c r="AG47" s="38"/>
    </row>
    <row r="48" spans="1:33" ht="12.25" x14ac:dyDescent="0.65">
      <c r="A48" s="43" t="s">
        <v>349</v>
      </c>
      <c r="B48" s="66" t="s">
        <v>350</v>
      </c>
      <c r="C48" s="67">
        <v>3.086376</v>
      </c>
      <c r="D48" s="67">
        <v>3.2750919999999999</v>
      </c>
      <c r="E48" s="67">
        <v>3.0971489999999999</v>
      </c>
      <c r="F48" s="67">
        <v>3.077337</v>
      </c>
      <c r="G48" s="67">
        <v>3.0571389999999998</v>
      </c>
      <c r="H48" s="67">
        <v>3.0452159999999999</v>
      </c>
      <c r="I48" s="67">
        <v>3.037763</v>
      </c>
      <c r="J48" s="67">
        <v>3.0313680000000001</v>
      </c>
      <c r="K48" s="67">
        <v>3.0259330000000002</v>
      </c>
      <c r="L48" s="67">
        <v>3.0254590000000001</v>
      </c>
      <c r="M48" s="67">
        <v>3.0276860000000001</v>
      </c>
      <c r="N48" s="67">
        <v>3.034011</v>
      </c>
      <c r="O48" s="67">
        <v>3.0408620000000002</v>
      </c>
      <c r="P48" s="67">
        <v>3.0527120000000001</v>
      </c>
      <c r="Q48" s="67">
        <v>3.0502639999999999</v>
      </c>
      <c r="R48" s="67">
        <v>3.0545429999999998</v>
      </c>
      <c r="S48" s="67">
        <v>3.0583879999999999</v>
      </c>
      <c r="T48" s="67">
        <v>3.063898</v>
      </c>
      <c r="U48" s="67">
        <v>3.0734149999999998</v>
      </c>
      <c r="V48" s="67">
        <v>3.0928680000000002</v>
      </c>
      <c r="W48" s="67">
        <v>3.1042909999999999</v>
      </c>
      <c r="X48" s="67">
        <v>3.1158239999999999</v>
      </c>
      <c r="Y48" s="67">
        <v>3.11755</v>
      </c>
      <c r="Z48" s="67">
        <v>3.1225860000000001</v>
      </c>
      <c r="AA48" s="67">
        <v>3.1411410000000002</v>
      </c>
      <c r="AB48" s="67">
        <v>3.1599710000000001</v>
      </c>
      <c r="AC48" s="67">
        <v>3.1829179999999999</v>
      </c>
      <c r="AD48" s="67">
        <v>3.2009940000000001</v>
      </c>
      <c r="AE48" s="67">
        <v>3.21923</v>
      </c>
      <c r="AF48" s="68">
        <v>1.506E-3</v>
      </c>
      <c r="AG48" s="38"/>
    </row>
    <row r="49" spans="1:33" ht="12.25" x14ac:dyDescent="0.65">
      <c r="A49" s="43" t="s">
        <v>351</v>
      </c>
      <c r="B49" s="66" t="s">
        <v>53</v>
      </c>
      <c r="C49" s="67">
        <v>5.6228480000000003</v>
      </c>
      <c r="D49" s="67">
        <v>6.1255499999999996</v>
      </c>
      <c r="E49" s="67">
        <v>6.742159</v>
      </c>
      <c r="F49" s="67">
        <v>8.1732440000000004</v>
      </c>
      <c r="G49" s="67">
        <v>9.9076740000000001</v>
      </c>
      <c r="H49" s="67">
        <v>11.653165</v>
      </c>
      <c r="I49" s="67">
        <v>13.154488000000001</v>
      </c>
      <c r="J49" s="67">
        <v>14.209771999999999</v>
      </c>
      <c r="K49" s="67">
        <v>15.128234000000001</v>
      </c>
      <c r="L49" s="67">
        <v>15.78889</v>
      </c>
      <c r="M49" s="67">
        <v>16.442295000000001</v>
      </c>
      <c r="N49" s="67">
        <v>17.189572999999999</v>
      </c>
      <c r="O49" s="67">
        <v>17.791294000000001</v>
      </c>
      <c r="P49" s="67">
        <v>18.262888</v>
      </c>
      <c r="Q49" s="67">
        <v>18.746867999999999</v>
      </c>
      <c r="R49" s="67">
        <v>19.110621999999999</v>
      </c>
      <c r="S49" s="67">
        <v>19.414563999999999</v>
      </c>
      <c r="T49" s="67">
        <v>19.609310000000001</v>
      </c>
      <c r="U49" s="67">
        <v>19.90523</v>
      </c>
      <c r="V49" s="67">
        <v>20.063116000000001</v>
      </c>
      <c r="W49" s="67">
        <v>20.302187</v>
      </c>
      <c r="X49" s="67">
        <v>20.584305000000001</v>
      </c>
      <c r="Y49" s="67">
        <v>20.993839000000001</v>
      </c>
      <c r="Z49" s="67">
        <v>21.370591999999998</v>
      </c>
      <c r="AA49" s="67">
        <v>21.805226999999999</v>
      </c>
      <c r="AB49" s="67">
        <v>22.17202</v>
      </c>
      <c r="AC49" s="67">
        <v>22.539532000000001</v>
      </c>
      <c r="AD49" s="67">
        <v>22.840260000000001</v>
      </c>
      <c r="AE49" s="67">
        <v>23.283978999999999</v>
      </c>
      <c r="AF49" s="68">
        <v>5.2056999999999999E-2</v>
      </c>
      <c r="AG49" s="38"/>
    </row>
    <row r="50" spans="1:33" ht="15" customHeight="1" x14ac:dyDescent="0.65">
      <c r="A50" s="43" t="s">
        <v>352</v>
      </c>
      <c r="B50" s="66" t="s">
        <v>353</v>
      </c>
      <c r="C50" s="67">
        <v>0.271036</v>
      </c>
      <c r="D50" s="67">
        <v>0.29992400000000002</v>
      </c>
      <c r="E50" s="67">
        <v>0.27443299999999998</v>
      </c>
      <c r="F50" s="67">
        <v>0.257492</v>
      </c>
      <c r="G50" s="67">
        <v>0.26146999999999998</v>
      </c>
      <c r="H50" s="67">
        <v>0.27512900000000001</v>
      </c>
      <c r="I50" s="67">
        <v>0.283526</v>
      </c>
      <c r="J50" s="67">
        <v>0.27605499999999999</v>
      </c>
      <c r="K50" s="67">
        <v>0.28388999999999998</v>
      </c>
      <c r="L50" s="67">
        <v>0.27529100000000001</v>
      </c>
      <c r="M50" s="67">
        <v>0.27900999999999998</v>
      </c>
      <c r="N50" s="67">
        <v>0.28079199999999999</v>
      </c>
      <c r="O50" s="67">
        <v>0.28222199999999997</v>
      </c>
      <c r="P50" s="67">
        <v>0.27832400000000002</v>
      </c>
      <c r="Q50" s="67">
        <v>0.27709899999999998</v>
      </c>
      <c r="R50" s="67">
        <v>0.277055</v>
      </c>
      <c r="S50" s="67">
        <v>0.27971200000000002</v>
      </c>
      <c r="T50" s="67">
        <v>0.28193299999999999</v>
      </c>
      <c r="U50" s="67">
        <v>0.28373700000000002</v>
      </c>
      <c r="V50" s="67">
        <v>0.278974</v>
      </c>
      <c r="W50" s="67">
        <v>0.27892800000000001</v>
      </c>
      <c r="X50" s="67">
        <v>0.27663399999999999</v>
      </c>
      <c r="Y50" s="67">
        <v>0.27388499999999999</v>
      </c>
      <c r="Z50" s="67">
        <v>0.27115800000000001</v>
      </c>
      <c r="AA50" s="67">
        <v>0.268038</v>
      </c>
      <c r="AB50" s="67">
        <v>0.26756000000000002</v>
      </c>
      <c r="AC50" s="67">
        <v>0.26897199999999999</v>
      </c>
      <c r="AD50" s="67">
        <v>0.26747799999999999</v>
      </c>
      <c r="AE50" s="67">
        <v>0.26547100000000001</v>
      </c>
      <c r="AF50" s="68">
        <v>-7.4100000000000001E-4</v>
      </c>
      <c r="AG50" s="38"/>
    </row>
    <row r="51" spans="1:33" ht="15" customHeight="1" x14ac:dyDescent="0.65">
      <c r="A51" s="43" t="s">
        <v>354</v>
      </c>
      <c r="B51" s="65" t="s">
        <v>63</v>
      </c>
      <c r="C51" s="69">
        <v>99.193466000000001</v>
      </c>
      <c r="D51" s="69">
        <v>98.343772999999999</v>
      </c>
      <c r="E51" s="69">
        <v>97.558655000000002</v>
      </c>
      <c r="F51" s="69">
        <v>97.753219999999999</v>
      </c>
      <c r="G51" s="69">
        <v>98.015015000000005</v>
      </c>
      <c r="H51" s="69">
        <v>98.078818999999996</v>
      </c>
      <c r="I51" s="69">
        <v>98.133987000000005</v>
      </c>
      <c r="J51" s="69">
        <v>98.055678999999998</v>
      </c>
      <c r="K51" s="69">
        <v>97.956688</v>
      </c>
      <c r="L51" s="69">
        <v>97.999808999999999</v>
      </c>
      <c r="M51" s="69">
        <v>98.312447000000006</v>
      </c>
      <c r="N51" s="69">
        <v>98.465087999999994</v>
      </c>
      <c r="O51" s="69">
        <v>98.819359000000006</v>
      </c>
      <c r="P51" s="69">
        <v>99.128128000000004</v>
      </c>
      <c r="Q51" s="69">
        <v>99.396773999999994</v>
      </c>
      <c r="R51" s="69">
        <v>99.651229999999998</v>
      </c>
      <c r="S51" s="69">
        <v>99.794334000000006</v>
      </c>
      <c r="T51" s="69">
        <v>99.956565999999995</v>
      </c>
      <c r="U51" s="69">
        <v>100.252289</v>
      </c>
      <c r="V51" s="69">
        <v>100.649895</v>
      </c>
      <c r="W51" s="69">
        <v>101.165138</v>
      </c>
      <c r="X51" s="69">
        <v>101.641739</v>
      </c>
      <c r="Y51" s="69">
        <v>102.150665</v>
      </c>
      <c r="Z51" s="69">
        <v>102.69104</v>
      </c>
      <c r="AA51" s="69">
        <v>103.176315</v>
      </c>
      <c r="AB51" s="69">
        <v>103.831924</v>
      </c>
      <c r="AC51" s="69">
        <v>104.485474</v>
      </c>
      <c r="AD51" s="69">
        <v>105.10330999999999</v>
      </c>
      <c r="AE51" s="69">
        <v>105.939369</v>
      </c>
      <c r="AF51" s="70">
        <v>2.3530000000000001E-3</v>
      </c>
      <c r="AG51" s="38"/>
    </row>
    <row r="52" spans="1:33" ht="15" customHeight="1" x14ac:dyDescent="0.65">
      <c r="B52" s="38"/>
      <c r="C52" s="38"/>
      <c r="D52" s="38"/>
      <c r="E52" s="38"/>
      <c r="F52" s="38"/>
      <c r="G52" s="38"/>
      <c r="H52" s="38"/>
      <c r="I52" s="38"/>
      <c r="J52" s="38"/>
      <c r="K52" s="38"/>
      <c r="L52" s="38"/>
      <c r="M52" s="38"/>
      <c r="N52" s="38"/>
      <c r="O52" s="38"/>
      <c r="P52" s="38"/>
      <c r="Q52" s="38"/>
      <c r="R52" s="38"/>
      <c r="S52" s="38"/>
      <c r="T52" s="38"/>
      <c r="U52" s="38"/>
      <c r="V52" s="38"/>
      <c r="W52" s="38"/>
      <c r="X52" s="38"/>
      <c r="Y52" s="38"/>
      <c r="Z52" s="38"/>
      <c r="AA52" s="38"/>
      <c r="AB52" s="38"/>
      <c r="AC52" s="38"/>
      <c r="AD52" s="38"/>
      <c r="AE52" s="38"/>
      <c r="AF52" s="38"/>
      <c r="AG52" s="38"/>
    </row>
    <row r="53" spans="1:33" ht="15" customHeight="1" x14ac:dyDescent="0.65">
      <c r="B53" s="65" t="s">
        <v>645</v>
      </c>
      <c r="C53" s="38"/>
      <c r="D53" s="38"/>
      <c r="E53" s="38"/>
      <c r="F53" s="38"/>
      <c r="G53" s="38"/>
      <c r="H53" s="38"/>
      <c r="I53" s="38"/>
      <c r="J53" s="38"/>
      <c r="K53" s="38"/>
      <c r="L53" s="38"/>
      <c r="M53" s="38"/>
      <c r="N53" s="38"/>
      <c r="O53" s="38"/>
      <c r="P53" s="38"/>
      <c r="Q53" s="38"/>
      <c r="R53" s="38"/>
      <c r="S53" s="38"/>
      <c r="T53" s="38"/>
      <c r="U53" s="38"/>
      <c r="V53" s="38"/>
      <c r="W53" s="38"/>
      <c r="X53" s="38"/>
      <c r="Y53" s="38"/>
      <c r="Z53" s="38"/>
      <c r="AA53" s="38"/>
      <c r="AB53" s="38"/>
      <c r="AC53" s="38"/>
      <c r="AD53" s="38"/>
      <c r="AE53" s="38"/>
      <c r="AF53" s="38"/>
      <c r="AG53" s="38"/>
    </row>
    <row r="54" spans="1:33" ht="15" customHeight="1" x14ac:dyDescent="0.65">
      <c r="A54" s="43" t="s">
        <v>355</v>
      </c>
      <c r="B54" s="66" t="s">
        <v>64</v>
      </c>
      <c r="C54" s="71">
        <v>102.129997</v>
      </c>
      <c r="D54" s="71">
        <v>91.544692999999995</v>
      </c>
      <c r="E54" s="71">
        <v>92.531395000000003</v>
      </c>
      <c r="F54" s="71">
        <v>87.048607000000004</v>
      </c>
      <c r="G54" s="71">
        <v>87.882819999999995</v>
      </c>
      <c r="H54" s="71">
        <v>88.306426999999999</v>
      </c>
      <c r="I54" s="71">
        <v>88.879097000000002</v>
      </c>
      <c r="J54" s="71">
        <v>89.470894000000001</v>
      </c>
      <c r="K54" s="71">
        <v>90.163071000000002</v>
      </c>
      <c r="L54" s="71">
        <v>90.724143999999995</v>
      </c>
      <c r="M54" s="71">
        <v>91.546386999999996</v>
      </c>
      <c r="N54" s="71">
        <v>92.007187000000002</v>
      </c>
      <c r="O54" s="71">
        <v>92.694916000000006</v>
      </c>
      <c r="P54" s="71">
        <v>93.552750000000003</v>
      </c>
      <c r="Q54" s="71">
        <v>94.142882999999998</v>
      </c>
      <c r="R54" s="71">
        <v>94.796172999999996</v>
      </c>
      <c r="S54" s="71">
        <v>95.331740999999994</v>
      </c>
      <c r="T54" s="71">
        <v>95.867317</v>
      </c>
      <c r="U54" s="71">
        <v>96.392180999999994</v>
      </c>
      <c r="V54" s="71">
        <v>96.938461000000004</v>
      </c>
      <c r="W54" s="71">
        <v>97.381507999999997</v>
      </c>
      <c r="X54" s="71">
        <v>97.758681999999993</v>
      </c>
      <c r="Y54" s="71">
        <v>98.241776000000002</v>
      </c>
      <c r="Z54" s="71">
        <v>98.596687000000003</v>
      </c>
      <c r="AA54" s="71">
        <v>99.377373000000006</v>
      </c>
      <c r="AB54" s="71">
        <v>99.794150999999999</v>
      </c>
      <c r="AC54" s="71">
        <v>100.384407</v>
      </c>
      <c r="AD54" s="71">
        <v>101.06875599999999</v>
      </c>
      <c r="AE54" s="71">
        <v>101.34071400000001</v>
      </c>
      <c r="AF54" s="68">
        <v>-2.7700000000000001E-4</v>
      </c>
      <c r="AG54" s="38"/>
    </row>
    <row r="55" spans="1:33" ht="15" customHeight="1" x14ac:dyDescent="0.65">
      <c r="A55" s="43" t="s">
        <v>356</v>
      </c>
      <c r="B55" s="66" t="s">
        <v>65</v>
      </c>
      <c r="C55" s="71">
        <v>95.875998999999993</v>
      </c>
      <c r="D55" s="71">
        <v>85.782882999999998</v>
      </c>
      <c r="E55" s="71">
        <v>91.164046999999997</v>
      </c>
      <c r="F55" s="71">
        <v>85.233161999999993</v>
      </c>
      <c r="G55" s="71">
        <v>85.255095999999995</v>
      </c>
      <c r="H55" s="71">
        <v>85.532898000000003</v>
      </c>
      <c r="I55" s="71">
        <v>86.264731999999995</v>
      </c>
      <c r="J55" s="71">
        <v>86.738144000000005</v>
      </c>
      <c r="K55" s="71">
        <v>87.188271</v>
      </c>
      <c r="L55" s="71">
        <v>87.748749000000004</v>
      </c>
      <c r="M55" s="71">
        <v>88.512123000000003</v>
      </c>
      <c r="N55" s="71">
        <v>88.937447000000006</v>
      </c>
      <c r="O55" s="71">
        <v>89.608727000000002</v>
      </c>
      <c r="P55" s="71">
        <v>90.032150000000001</v>
      </c>
      <c r="Q55" s="71">
        <v>90.825806</v>
      </c>
      <c r="R55" s="71">
        <v>91.434028999999995</v>
      </c>
      <c r="S55" s="71">
        <v>91.807198</v>
      </c>
      <c r="T55" s="71">
        <v>92.341896000000006</v>
      </c>
      <c r="U55" s="71">
        <v>92.759917999999999</v>
      </c>
      <c r="V55" s="71">
        <v>93.263626000000002</v>
      </c>
      <c r="W55" s="71">
        <v>93.719948000000002</v>
      </c>
      <c r="X55" s="71">
        <v>94.111892999999995</v>
      </c>
      <c r="Y55" s="71">
        <v>94.517478999999994</v>
      </c>
      <c r="Z55" s="71">
        <v>94.856955999999997</v>
      </c>
      <c r="AA55" s="71">
        <v>95.591453999999999</v>
      </c>
      <c r="AB55" s="71">
        <v>96.024887000000007</v>
      </c>
      <c r="AC55" s="71">
        <v>96.717949000000004</v>
      </c>
      <c r="AD55" s="71">
        <v>97.444785999999993</v>
      </c>
      <c r="AE55" s="71">
        <v>97.681374000000005</v>
      </c>
      <c r="AF55" s="68">
        <v>6.6600000000000003E-4</v>
      </c>
      <c r="AG55" s="38"/>
    </row>
    <row r="56" spans="1:33" ht="15" customHeight="1" x14ac:dyDescent="0.65">
      <c r="A56" s="43" t="s">
        <v>357</v>
      </c>
      <c r="B56" s="66" t="s">
        <v>358</v>
      </c>
      <c r="C56" s="67">
        <v>6.5239969999999996</v>
      </c>
      <c r="D56" s="67">
        <v>5.2663760000000002</v>
      </c>
      <c r="E56" s="67">
        <v>4.072381</v>
      </c>
      <c r="F56" s="67">
        <v>3.4895139999999998</v>
      </c>
      <c r="G56" s="67">
        <v>3.0655079999999999</v>
      </c>
      <c r="H56" s="67">
        <v>2.8530009999999999</v>
      </c>
      <c r="I56" s="67">
        <v>2.7999040000000002</v>
      </c>
      <c r="J56" s="67">
        <v>2.825097</v>
      </c>
      <c r="K56" s="67">
        <v>2.91248</v>
      </c>
      <c r="L56" s="67">
        <v>3.043758</v>
      </c>
      <c r="M56" s="67">
        <v>3.2080039999999999</v>
      </c>
      <c r="N56" s="67">
        <v>3.4169179999999999</v>
      </c>
      <c r="O56" s="67">
        <v>3.5694300000000001</v>
      </c>
      <c r="P56" s="67">
        <v>3.6818240000000002</v>
      </c>
      <c r="Q56" s="67">
        <v>3.6941549999999999</v>
      </c>
      <c r="R56" s="67">
        <v>3.7375959999999999</v>
      </c>
      <c r="S56" s="67">
        <v>3.8665609999999999</v>
      </c>
      <c r="T56" s="67">
        <v>3.78878</v>
      </c>
      <c r="U56" s="67">
        <v>3.9380649999999999</v>
      </c>
      <c r="V56" s="67">
        <v>4.0221549999999997</v>
      </c>
      <c r="W56" s="67">
        <v>4.0147370000000002</v>
      </c>
      <c r="X56" s="67">
        <v>3.9506160000000001</v>
      </c>
      <c r="Y56" s="67">
        <v>3.9137680000000001</v>
      </c>
      <c r="Z56" s="67">
        <v>3.9107059999999998</v>
      </c>
      <c r="AA56" s="67">
        <v>3.9070830000000001</v>
      </c>
      <c r="AB56" s="67">
        <v>3.8707060000000002</v>
      </c>
      <c r="AC56" s="67">
        <v>3.849094</v>
      </c>
      <c r="AD56" s="67">
        <v>3.7838949999999998</v>
      </c>
      <c r="AE56" s="67">
        <v>3.7710149999999998</v>
      </c>
      <c r="AF56" s="68">
        <v>-1.9386E-2</v>
      </c>
      <c r="AG56" s="38"/>
    </row>
    <row r="57" spans="1:33" ht="15" customHeight="1" x14ac:dyDescent="0.65">
      <c r="A57" s="43" t="s">
        <v>359</v>
      </c>
      <c r="B57" s="66" t="s">
        <v>360</v>
      </c>
      <c r="C57" s="72">
        <v>37.847487999999998</v>
      </c>
      <c r="D57" s="72">
        <v>37.282367999999998</v>
      </c>
      <c r="E57" s="72">
        <v>40.075564999999997</v>
      </c>
      <c r="F57" s="72">
        <v>40.780799999999999</v>
      </c>
      <c r="G57" s="72">
        <v>43.636291999999997</v>
      </c>
      <c r="H57" s="72">
        <v>47.361679000000002</v>
      </c>
      <c r="I57" s="72">
        <v>49.855021999999998</v>
      </c>
      <c r="J57" s="72">
        <v>50.434627999999996</v>
      </c>
      <c r="K57" s="72">
        <v>52.797508000000001</v>
      </c>
      <c r="L57" s="72">
        <v>55.776046999999998</v>
      </c>
      <c r="M57" s="72">
        <v>53.310043</v>
      </c>
      <c r="N57" s="72">
        <v>53.457973000000003</v>
      </c>
      <c r="O57" s="72">
        <v>53.443798000000001</v>
      </c>
      <c r="P57" s="72">
        <v>53.327933999999999</v>
      </c>
      <c r="Q57" s="72">
        <v>54.118721000000001</v>
      </c>
      <c r="R57" s="72">
        <v>55.130642000000002</v>
      </c>
      <c r="S57" s="72">
        <v>57.305939000000002</v>
      </c>
      <c r="T57" s="72">
        <v>57.809910000000002</v>
      </c>
      <c r="U57" s="72">
        <v>59.124003999999999</v>
      </c>
      <c r="V57" s="72">
        <v>58.977061999999997</v>
      </c>
      <c r="W57" s="72">
        <v>59.082129999999999</v>
      </c>
      <c r="X57" s="72">
        <v>60.307980000000001</v>
      </c>
      <c r="Y57" s="72">
        <v>61.433601000000003</v>
      </c>
      <c r="Z57" s="72">
        <v>62.543072000000002</v>
      </c>
      <c r="AA57" s="72">
        <v>63.485416000000001</v>
      </c>
      <c r="AB57" s="72">
        <v>63.976109000000001</v>
      </c>
      <c r="AC57" s="72">
        <v>64.145095999999995</v>
      </c>
      <c r="AD57" s="72">
        <v>64.784263999999993</v>
      </c>
      <c r="AE57" s="72">
        <v>65.411857999999995</v>
      </c>
      <c r="AF57" s="68">
        <v>1.9733000000000001E-2</v>
      </c>
      <c r="AG57" s="38"/>
    </row>
    <row r="58" spans="1:33" ht="15" customHeight="1" x14ac:dyDescent="0.65">
      <c r="A58" s="43" t="s">
        <v>361</v>
      </c>
      <c r="B58" s="66" t="s">
        <v>362</v>
      </c>
      <c r="C58" s="67">
        <v>1.8539890000000001</v>
      </c>
      <c r="D58" s="67">
        <v>1.8359920000000001</v>
      </c>
      <c r="E58" s="67">
        <v>1.9490689999999999</v>
      </c>
      <c r="F58" s="67">
        <v>1.9717739999999999</v>
      </c>
      <c r="G58" s="67">
        <v>2.0752959999999998</v>
      </c>
      <c r="H58" s="67">
        <v>2.2083719999999998</v>
      </c>
      <c r="I58" s="67">
        <v>2.3061219999999998</v>
      </c>
      <c r="J58" s="67">
        <v>2.357656</v>
      </c>
      <c r="K58" s="67">
        <v>2.4579559999999998</v>
      </c>
      <c r="L58" s="67">
        <v>2.5936340000000002</v>
      </c>
      <c r="M58" s="67">
        <v>2.4775179999999999</v>
      </c>
      <c r="N58" s="67">
        <v>2.4766789999999999</v>
      </c>
      <c r="O58" s="67">
        <v>2.4868980000000001</v>
      </c>
      <c r="P58" s="67">
        <v>2.4888340000000002</v>
      </c>
      <c r="Q58" s="67">
        <v>2.523628</v>
      </c>
      <c r="R58" s="67">
        <v>2.5752160000000002</v>
      </c>
      <c r="S58" s="67">
        <v>2.63626</v>
      </c>
      <c r="T58" s="67">
        <v>2.6563850000000002</v>
      </c>
      <c r="U58" s="67">
        <v>2.7089910000000001</v>
      </c>
      <c r="V58" s="67">
        <v>2.7087599999999998</v>
      </c>
      <c r="W58" s="67">
        <v>2.7161059999999999</v>
      </c>
      <c r="X58" s="67">
        <v>2.7612809999999999</v>
      </c>
      <c r="Y58" s="67">
        <v>2.8047680000000001</v>
      </c>
      <c r="Z58" s="67">
        <v>2.8470110000000002</v>
      </c>
      <c r="AA58" s="67">
        <v>2.8845800000000001</v>
      </c>
      <c r="AB58" s="67">
        <v>2.9054470000000001</v>
      </c>
      <c r="AC58" s="67">
        <v>2.9184459999999999</v>
      </c>
      <c r="AD58" s="67">
        <v>2.9436810000000002</v>
      </c>
      <c r="AE58" s="67">
        <v>2.9761790000000001</v>
      </c>
      <c r="AF58" s="68">
        <v>1.7047E-2</v>
      </c>
      <c r="AG58" s="38"/>
    </row>
    <row r="59" spans="1:33" ht="15" customHeight="1" x14ac:dyDescent="0.65">
      <c r="A59" s="43" t="s">
        <v>363</v>
      </c>
      <c r="B59" s="66" t="s">
        <v>364</v>
      </c>
      <c r="C59" s="67">
        <v>2.326422</v>
      </c>
      <c r="D59" s="67">
        <v>2.2674699999999999</v>
      </c>
      <c r="E59" s="67">
        <v>2.266108</v>
      </c>
      <c r="F59" s="67">
        <v>2.2712279999999998</v>
      </c>
      <c r="G59" s="67">
        <v>2.2835740000000002</v>
      </c>
      <c r="H59" s="67">
        <v>2.312538</v>
      </c>
      <c r="I59" s="67">
        <v>2.3492929999999999</v>
      </c>
      <c r="J59" s="67">
        <v>2.399381</v>
      </c>
      <c r="K59" s="67">
        <v>2.4461050000000002</v>
      </c>
      <c r="L59" s="67">
        <v>2.4511440000000002</v>
      </c>
      <c r="M59" s="67">
        <v>2.4411139999999998</v>
      </c>
      <c r="N59" s="67">
        <v>2.4258280000000001</v>
      </c>
      <c r="O59" s="67">
        <v>2.4312170000000002</v>
      </c>
      <c r="P59" s="67">
        <v>2.4290120000000002</v>
      </c>
      <c r="Q59" s="67">
        <v>2.432617</v>
      </c>
      <c r="R59" s="67">
        <v>2.450752</v>
      </c>
      <c r="S59" s="67">
        <v>2.4936690000000001</v>
      </c>
      <c r="T59" s="67">
        <v>2.5012650000000001</v>
      </c>
      <c r="U59" s="67">
        <v>2.5190320000000002</v>
      </c>
      <c r="V59" s="67">
        <v>2.5169809999999999</v>
      </c>
      <c r="W59" s="67">
        <v>2.5201069999999999</v>
      </c>
      <c r="X59" s="67">
        <v>2.5293510000000001</v>
      </c>
      <c r="Y59" s="67">
        <v>2.5445700000000002</v>
      </c>
      <c r="Z59" s="67">
        <v>2.5584180000000001</v>
      </c>
      <c r="AA59" s="67">
        <v>2.5769570000000002</v>
      </c>
      <c r="AB59" s="67">
        <v>2.584111</v>
      </c>
      <c r="AC59" s="67">
        <v>2.597035</v>
      </c>
      <c r="AD59" s="67">
        <v>2.6051700000000002</v>
      </c>
      <c r="AE59" s="67">
        <v>2.6310929999999999</v>
      </c>
      <c r="AF59" s="68">
        <v>4.4050000000000001E-3</v>
      </c>
      <c r="AG59" s="38"/>
    </row>
    <row r="60" spans="1:33" ht="15" customHeight="1" x14ac:dyDescent="0.65">
      <c r="A60" s="43" t="s">
        <v>365</v>
      </c>
      <c r="B60" s="66" t="s">
        <v>66</v>
      </c>
      <c r="C60" s="72">
        <v>12.224997999999999</v>
      </c>
      <c r="D60" s="72">
        <v>11.913273</v>
      </c>
      <c r="E60" s="72">
        <v>11.471824</v>
      </c>
      <c r="F60" s="72">
        <v>11.030275</v>
      </c>
      <c r="G60" s="72">
        <v>10.768831</v>
      </c>
      <c r="H60" s="72">
        <v>10.582514</v>
      </c>
      <c r="I60" s="72">
        <v>10.45016</v>
      </c>
      <c r="J60" s="72">
        <v>10.399552</v>
      </c>
      <c r="K60" s="72">
        <v>10.413741999999999</v>
      </c>
      <c r="L60" s="72">
        <v>10.447018999999999</v>
      </c>
      <c r="M60" s="72">
        <v>10.475133</v>
      </c>
      <c r="N60" s="72">
        <v>10.629588999999999</v>
      </c>
      <c r="O60" s="72">
        <v>10.729555</v>
      </c>
      <c r="P60" s="72">
        <v>10.730740000000001</v>
      </c>
      <c r="Q60" s="72">
        <v>10.793545</v>
      </c>
      <c r="R60" s="72">
        <v>10.871433</v>
      </c>
      <c r="S60" s="72">
        <v>10.987963000000001</v>
      </c>
      <c r="T60" s="72">
        <v>11.078531</v>
      </c>
      <c r="U60" s="72">
        <v>11.155383</v>
      </c>
      <c r="V60" s="72">
        <v>11.217563</v>
      </c>
      <c r="W60" s="72">
        <v>11.243109</v>
      </c>
      <c r="X60" s="72">
        <v>11.258493</v>
      </c>
      <c r="Y60" s="72">
        <v>11.271253</v>
      </c>
      <c r="Z60" s="72">
        <v>11.281693000000001</v>
      </c>
      <c r="AA60" s="72">
        <v>11.247436</v>
      </c>
      <c r="AB60" s="72">
        <v>11.196383000000001</v>
      </c>
      <c r="AC60" s="72">
        <v>11.178801</v>
      </c>
      <c r="AD60" s="72">
        <v>11.117008</v>
      </c>
      <c r="AE60" s="72">
        <v>11.024077999999999</v>
      </c>
      <c r="AF60" s="68">
        <v>-3.686E-3</v>
      </c>
      <c r="AG60" s="38"/>
    </row>
    <row r="61" spans="1:33" ht="15" customHeight="1" x14ac:dyDescent="0.65">
      <c r="B61" s="38"/>
      <c r="C61" s="38"/>
      <c r="D61" s="38"/>
      <c r="E61" s="38"/>
      <c r="F61" s="38"/>
      <c r="G61" s="38"/>
      <c r="H61" s="38"/>
      <c r="I61" s="38"/>
      <c r="J61" s="38"/>
      <c r="K61" s="38"/>
      <c r="L61" s="38"/>
      <c r="M61" s="38"/>
      <c r="N61" s="38"/>
      <c r="O61" s="38"/>
      <c r="P61" s="38"/>
      <c r="Q61" s="38"/>
      <c r="R61" s="38"/>
      <c r="S61" s="38"/>
      <c r="T61" s="38"/>
      <c r="U61" s="38"/>
      <c r="V61" s="38"/>
      <c r="W61" s="38"/>
      <c r="X61" s="38"/>
      <c r="Y61" s="38"/>
      <c r="Z61" s="38"/>
      <c r="AA61" s="38"/>
      <c r="AB61" s="38"/>
      <c r="AC61" s="38"/>
      <c r="AD61" s="38"/>
      <c r="AE61" s="38"/>
      <c r="AF61" s="38"/>
      <c r="AG61" s="38"/>
    </row>
    <row r="62" spans="1:33" ht="15" customHeight="1" x14ac:dyDescent="0.65">
      <c r="B62" s="38"/>
      <c r="C62" s="38"/>
      <c r="D62" s="38"/>
      <c r="E62" s="38"/>
      <c r="F62" s="38"/>
      <c r="G62" s="38"/>
      <c r="H62" s="38"/>
      <c r="I62" s="38"/>
      <c r="J62" s="38"/>
      <c r="K62" s="38"/>
      <c r="L62" s="38"/>
      <c r="M62" s="38"/>
      <c r="N62" s="38"/>
      <c r="O62" s="38"/>
      <c r="P62" s="38"/>
      <c r="Q62" s="38"/>
      <c r="R62" s="38"/>
      <c r="S62" s="38"/>
      <c r="T62" s="38"/>
      <c r="U62" s="38"/>
      <c r="V62" s="38"/>
      <c r="W62" s="38"/>
      <c r="X62" s="38"/>
      <c r="Y62" s="38"/>
      <c r="Z62" s="38"/>
      <c r="AA62" s="38"/>
      <c r="AB62" s="38"/>
      <c r="AC62" s="38"/>
      <c r="AD62" s="38"/>
      <c r="AE62" s="38"/>
      <c r="AF62" s="38"/>
      <c r="AG62" s="38"/>
    </row>
    <row r="63" spans="1:33" ht="15" customHeight="1" x14ac:dyDescent="0.65">
      <c r="B63" s="65" t="s">
        <v>67</v>
      </c>
      <c r="C63" s="38"/>
      <c r="D63" s="38"/>
      <c r="E63" s="38"/>
      <c r="F63" s="38"/>
      <c r="G63" s="38"/>
      <c r="H63" s="38"/>
      <c r="I63" s="38"/>
      <c r="J63" s="38"/>
      <c r="K63" s="38"/>
      <c r="L63" s="38"/>
      <c r="M63" s="38"/>
      <c r="N63" s="38"/>
      <c r="O63" s="38"/>
      <c r="P63" s="38"/>
      <c r="Q63" s="38"/>
      <c r="R63" s="38"/>
      <c r="S63" s="38"/>
      <c r="T63" s="38"/>
      <c r="U63" s="38"/>
      <c r="V63" s="38"/>
      <c r="W63" s="38"/>
      <c r="X63" s="38"/>
      <c r="Y63" s="38"/>
      <c r="Z63" s="38"/>
      <c r="AA63" s="38"/>
      <c r="AB63" s="38"/>
      <c r="AC63" s="38"/>
      <c r="AD63" s="38"/>
      <c r="AE63" s="38"/>
      <c r="AF63" s="38"/>
      <c r="AG63" s="38"/>
    </row>
    <row r="64" spans="1:33" ht="15" customHeight="1" x14ac:dyDescent="0.65">
      <c r="A64" s="43" t="s">
        <v>366</v>
      </c>
      <c r="B64" s="66" t="s">
        <v>64</v>
      </c>
      <c r="C64" s="71">
        <v>102.129997</v>
      </c>
      <c r="D64" s="71">
        <v>95.329002000000003</v>
      </c>
      <c r="E64" s="71">
        <v>98.708404999999999</v>
      </c>
      <c r="F64" s="71">
        <v>94.878890999999996</v>
      </c>
      <c r="G64" s="71">
        <v>97.830475000000007</v>
      </c>
      <c r="H64" s="71">
        <v>100.425552</v>
      </c>
      <c r="I64" s="71">
        <v>103.260544</v>
      </c>
      <c r="J64" s="71">
        <v>106.227829</v>
      </c>
      <c r="K64" s="71">
        <v>109.43918600000001</v>
      </c>
      <c r="L64" s="71">
        <v>112.639786</v>
      </c>
      <c r="M64" s="71">
        <v>116.265869</v>
      </c>
      <c r="N64" s="71">
        <v>119.61837800000001</v>
      </c>
      <c r="O64" s="71">
        <v>123.399551</v>
      </c>
      <c r="P64" s="71">
        <v>127.457848</v>
      </c>
      <c r="Q64" s="71">
        <v>131.21597299999999</v>
      </c>
      <c r="R64" s="71">
        <v>135.083923</v>
      </c>
      <c r="S64" s="71">
        <v>138.85072299999999</v>
      </c>
      <c r="T64" s="71">
        <v>142.69729599999999</v>
      </c>
      <c r="U64" s="71">
        <v>146.67823799999999</v>
      </c>
      <c r="V64" s="71">
        <v>150.81691000000001</v>
      </c>
      <c r="W64" s="71">
        <v>154.928268</v>
      </c>
      <c r="X64" s="71">
        <v>159.09347500000001</v>
      </c>
      <c r="Y64" s="71">
        <v>163.57148699999999</v>
      </c>
      <c r="Z64" s="71">
        <v>167.987595</v>
      </c>
      <c r="AA64" s="71">
        <v>173.312363</v>
      </c>
      <c r="AB64" s="71">
        <v>178.174057</v>
      </c>
      <c r="AC64" s="71">
        <v>183.52430699999999</v>
      </c>
      <c r="AD64" s="71">
        <v>189.210342</v>
      </c>
      <c r="AE64" s="71">
        <v>194.299271</v>
      </c>
      <c r="AF64" s="68">
        <v>2.3236E-2</v>
      </c>
      <c r="AG64" s="38"/>
    </row>
    <row r="65" spans="1:34" ht="15" customHeight="1" x14ac:dyDescent="0.65">
      <c r="A65" s="43" t="s">
        <v>367</v>
      </c>
      <c r="B65" s="66" t="s">
        <v>65</v>
      </c>
      <c r="C65" s="71">
        <v>95.875998999999993</v>
      </c>
      <c r="D65" s="71">
        <v>89.329002000000003</v>
      </c>
      <c r="E65" s="71">
        <v>97.249779000000004</v>
      </c>
      <c r="F65" s="71">
        <v>92.900146000000007</v>
      </c>
      <c r="G65" s="71">
        <v>94.905304000000001</v>
      </c>
      <c r="H65" s="71">
        <v>97.271384999999995</v>
      </c>
      <c r="I65" s="71">
        <v>100.22315999999999</v>
      </c>
      <c r="J65" s="71">
        <v>102.98326900000001</v>
      </c>
      <c r="K65" s="71">
        <v>105.828407</v>
      </c>
      <c r="L65" s="71">
        <v>108.94564099999999</v>
      </c>
      <c r="M65" s="71">
        <v>112.41229199999999</v>
      </c>
      <c r="N65" s="71">
        <v>115.627411</v>
      </c>
      <c r="O65" s="71">
        <v>119.291077</v>
      </c>
      <c r="P65" s="71">
        <v>122.66132399999999</v>
      </c>
      <c r="Q65" s="71">
        <v>126.59264400000001</v>
      </c>
      <c r="R65" s="71">
        <v>130.29289199999999</v>
      </c>
      <c r="S65" s="71">
        <v>133.71722399999999</v>
      </c>
      <c r="T65" s="71">
        <v>137.44975299999999</v>
      </c>
      <c r="U65" s="71">
        <v>141.151093</v>
      </c>
      <c r="V65" s="71">
        <v>145.09960899999999</v>
      </c>
      <c r="W65" s="71">
        <v>149.102936</v>
      </c>
      <c r="X65" s="71">
        <v>153.158661</v>
      </c>
      <c r="Y65" s="71">
        <v>157.370575</v>
      </c>
      <c r="Z65" s="71">
        <v>161.615891</v>
      </c>
      <c r="AA65" s="71">
        <v>166.70979299999999</v>
      </c>
      <c r="AB65" s="71">
        <v>171.44435100000001</v>
      </c>
      <c r="AC65" s="71">
        <v>176.82122799999999</v>
      </c>
      <c r="AD65" s="71">
        <v>182.42593400000001</v>
      </c>
      <c r="AE65" s="71">
        <v>187.283264</v>
      </c>
      <c r="AF65" s="68">
        <v>2.4201E-2</v>
      </c>
      <c r="AG65" s="38"/>
    </row>
    <row r="66" spans="1:34" ht="12.25" x14ac:dyDescent="0.65">
      <c r="A66" s="43" t="s">
        <v>368</v>
      </c>
      <c r="B66" s="66" t="s">
        <v>358</v>
      </c>
      <c r="C66" s="67">
        <v>6.5239969999999996</v>
      </c>
      <c r="D66" s="67">
        <v>5.4840799999999996</v>
      </c>
      <c r="E66" s="67">
        <v>4.3442369999999997</v>
      </c>
      <c r="F66" s="67">
        <v>3.8034059999999998</v>
      </c>
      <c r="G66" s="67">
        <v>3.4125000000000001</v>
      </c>
      <c r="H66" s="67">
        <v>3.244545</v>
      </c>
      <c r="I66" s="67">
        <v>3.252955</v>
      </c>
      <c r="J66" s="67">
        <v>3.3542079999999999</v>
      </c>
      <c r="K66" s="67">
        <v>3.5351439999999998</v>
      </c>
      <c r="L66" s="67">
        <v>3.7790189999999999</v>
      </c>
      <c r="M66" s="67">
        <v>4.0742339999999997</v>
      </c>
      <c r="N66" s="67">
        <v>4.442329</v>
      </c>
      <c r="O66" s="67">
        <v>4.7517820000000004</v>
      </c>
      <c r="P66" s="67">
        <v>5.0161790000000002</v>
      </c>
      <c r="Q66" s="67">
        <v>5.148898</v>
      </c>
      <c r="R66" s="67">
        <v>5.3260490000000003</v>
      </c>
      <c r="S66" s="67">
        <v>5.6316480000000002</v>
      </c>
      <c r="T66" s="67">
        <v>5.6395520000000001</v>
      </c>
      <c r="U66" s="67">
        <v>5.992483</v>
      </c>
      <c r="V66" s="67">
        <v>6.2576710000000002</v>
      </c>
      <c r="W66" s="67">
        <v>6.3872109999999997</v>
      </c>
      <c r="X66" s="67">
        <v>6.4292730000000002</v>
      </c>
      <c r="Y66" s="67">
        <v>6.516381</v>
      </c>
      <c r="Z66" s="67">
        <v>6.6630039999999999</v>
      </c>
      <c r="AA66" s="67">
        <v>6.8138820000000004</v>
      </c>
      <c r="AB66" s="67">
        <v>6.910819</v>
      </c>
      <c r="AC66" s="67">
        <v>7.0369719999999996</v>
      </c>
      <c r="AD66" s="67">
        <v>7.083812</v>
      </c>
      <c r="AE66" s="67">
        <v>7.230118</v>
      </c>
      <c r="AF66" s="68">
        <v>3.6770000000000001E-3</v>
      </c>
      <c r="AG66" s="38"/>
    </row>
    <row r="67" spans="1:34" ht="15" customHeight="1" x14ac:dyDescent="0.65">
      <c r="A67" s="43" t="s">
        <v>369</v>
      </c>
      <c r="B67" s="66" t="s">
        <v>360</v>
      </c>
      <c r="C67" s="72">
        <v>37.847487999999998</v>
      </c>
      <c r="D67" s="72">
        <v>38.823559000000003</v>
      </c>
      <c r="E67" s="72">
        <v>42.750843000000003</v>
      </c>
      <c r="F67" s="72">
        <v>44.449157999999997</v>
      </c>
      <c r="G67" s="72">
        <v>48.575581</v>
      </c>
      <c r="H67" s="72">
        <v>53.861572000000002</v>
      </c>
      <c r="I67" s="72">
        <v>57.922020000000003</v>
      </c>
      <c r="J67" s="72">
        <v>59.880493000000001</v>
      </c>
      <c r="K67" s="72">
        <v>64.085182000000003</v>
      </c>
      <c r="L67" s="72">
        <v>69.249504000000002</v>
      </c>
      <c r="M67" s="72">
        <v>67.704903000000002</v>
      </c>
      <c r="N67" s="72">
        <v>69.500609999999995</v>
      </c>
      <c r="O67" s="72">
        <v>71.146736000000004</v>
      </c>
      <c r="P67" s="72">
        <v>72.654883999999996</v>
      </c>
      <c r="Q67" s="72">
        <v>75.430458000000002</v>
      </c>
      <c r="R67" s="72">
        <v>78.560805999999999</v>
      </c>
      <c r="S67" s="72">
        <v>83.466125000000005</v>
      </c>
      <c r="T67" s="72">
        <v>86.049323999999999</v>
      </c>
      <c r="U67" s="72">
        <v>89.967934</v>
      </c>
      <c r="V67" s="72">
        <v>91.756546</v>
      </c>
      <c r="W67" s="72">
        <v>93.996200999999999</v>
      </c>
      <c r="X67" s="72">
        <v>98.145827999999995</v>
      </c>
      <c r="Y67" s="72">
        <v>102.286278</v>
      </c>
      <c r="Z67" s="72">
        <v>106.55997499999999</v>
      </c>
      <c r="AA67" s="72">
        <v>110.71742999999999</v>
      </c>
      <c r="AB67" s="72">
        <v>114.22395299999999</v>
      </c>
      <c r="AC67" s="72">
        <v>117.27104199999999</v>
      </c>
      <c r="AD67" s="72">
        <v>121.28231</v>
      </c>
      <c r="AE67" s="72">
        <v>125.41332199999999</v>
      </c>
      <c r="AF67" s="68">
        <v>4.3715999999999998E-2</v>
      </c>
      <c r="AG67" s="38"/>
    </row>
    <row r="68" spans="1:34" ht="15" customHeight="1" x14ac:dyDescent="0.65">
      <c r="A68" s="43" t="s">
        <v>370</v>
      </c>
      <c r="B68" s="66" t="s">
        <v>362</v>
      </c>
      <c r="C68" s="67">
        <v>1.8539890000000001</v>
      </c>
      <c r="D68" s="67">
        <v>1.9118889999999999</v>
      </c>
      <c r="E68" s="67">
        <v>2.0791810000000002</v>
      </c>
      <c r="F68" s="67">
        <v>2.1491419999999999</v>
      </c>
      <c r="G68" s="67">
        <v>2.3102040000000001</v>
      </c>
      <c r="H68" s="67">
        <v>2.5114480000000001</v>
      </c>
      <c r="I68" s="67">
        <v>2.6792729999999998</v>
      </c>
      <c r="J68" s="67">
        <v>2.7992189999999999</v>
      </c>
      <c r="K68" s="67">
        <v>2.9834459999999998</v>
      </c>
      <c r="L68" s="67">
        <v>3.2201610000000001</v>
      </c>
      <c r="M68" s="67">
        <v>3.1465010000000002</v>
      </c>
      <c r="N68" s="67">
        <v>3.2199260000000001</v>
      </c>
      <c r="O68" s="67">
        <v>3.3106680000000002</v>
      </c>
      <c r="P68" s="67">
        <v>3.3908299999999998</v>
      </c>
      <c r="Q68" s="67">
        <v>3.517423</v>
      </c>
      <c r="R68" s="67">
        <v>3.6696659999999999</v>
      </c>
      <c r="S68" s="67">
        <v>3.839715</v>
      </c>
      <c r="T68" s="67">
        <v>3.9539949999999999</v>
      </c>
      <c r="U68" s="67">
        <v>4.1222219999999998</v>
      </c>
      <c r="V68" s="67">
        <v>4.2142900000000001</v>
      </c>
      <c r="W68" s="67">
        <v>4.3211649999999997</v>
      </c>
      <c r="X68" s="67">
        <v>4.4937379999999996</v>
      </c>
      <c r="Y68" s="67">
        <v>4.6699089999999996</v>
      </c>
      <c r="Z68" s="67">
        <v>4.8506960000000001</v>
      </c>
      <c r="AA68" s="67">
        <v>5.0306550000000003</v>
      </c>
      <c r="AB68" s="67">
        <v>5.1874320000000003</v>
      </c>
      <c r="AC68" s="67">
        <v>5.335547</v>
      </c>
      <c r="AD68" s="67">
        <v>5.5108499999999996</v>
      </c>
      <c r="AE68" s="67">
        <v>5.7061900000000003</v>
      </c>
      <c r="AF68" s="68">
        <v>4.0967000000000003E-2</v>
      </c>
      <c r="AG68" s="38"/>
    </row>
    <row r="69" spans="1:34" ht="15" customHeight="1" x14ac:dyDescent="0.65">
      <c r="A69" s="43" t="s">
        <v>371</v>
      </c>
      <c r="B69" s="66" t="s">
        <v>364</v>
      </c>
      <c r="C69" s="67">
        <v>2.326422</v>
      </c>
      <c r="D69" s="67">
        <v>2.3612030000000002</v>
      </c>
      <c r="E69" s="67">
        <v>2.4173830000000001</v>
      </c>
      <c r="F69" s="67">
        <v>2.4755319999999998</v>
      </c>
      <c r="G69" s="67">
        <v>2.5420569999999998</v>
      </c>
      <c r="H69" s="67">
        <v>2.6299100000000002</v>
      </c>
      <c r="I69" s="67">
        <v>2.7294299999999998</v>
      </c>
      <c r="J69" s="67">
        <v>2.8487589999999998</v>
      </c>
      <c r="K69" s="67">
        <v>2.9690620000000001</v>
      </c>
      <c r="L69" s="67">
        <v>3.0432510000000002</v>
      </c>
      <c r="M69" s="67">
        <v>3.1002670000000001</v>
      </c>
      <c r="N69" s="67">
        <v>3.1538149999999998</v>
      </c>
      <c r="O69" s="67">
        <v>3.2365430000000002</v>
      </c>
      <c r="P69" s="67">
        <v>3.3093279999999998</v>
      </c>
      <c r="Q69" s="67">
        <v>3.3905720000000001</v>
      </c>
      <c r="R69" s="67">
        <v>3.4923060000000001</v>
      </c>
      <c r="S69" s="67">
        <v>3.6320299999999999</v>
      </c>
      <c r="T69" s="67">
        <v>3.7231019999999999</v>
      </c>
      <c r="U69" s="67">
        <v>3.8331659999999999</v>
      </c>
      <c r="V69" s="67">
        <v>3.915921</v>
      </c>
      <c r="W69" s="67">
        <v>4.0093420000000002</v>
      </c>
      <c r="X69" s="67">
        <v>4.1162910000000004</v>
      </c>
      <c r="Y69" s="67">
        <v>4.2366820000000001</v>
      </c>
      <c r="Z69" s="67">
        <v>4.3589950000000002</v>
      </c>
      <c r="AA69" s="67">
        <v>4.4941659999999999</v>
      </c>
      <c r="AB69" s="67">
        <v>4.6137129999999997</v>
      </c>
      <c r="AC69" s="67">
        <v>4.7479399999999998</v>
      </c>
      <c r="AD69" s="67">
        <v>4.8771259999999996</v>
      </c>
      <c r="AE69" s="67">
        <v>5.044562</v>
      </c>
      <c r="AF69" s="68">
        <v>2.8028000000000001E-2</v>
      </c>
      <c r="AG69" s="38"/>
    </row>
    <row r="70" spans="1:34" ht="15" customHeight="1" x14ac:dyDescent="0.65">
      <c r="A70" s="43" t="s">
        <v>372</v>
      </c>
      <c r="B70" s="66" t="s">
        <v>66</v>
      </c>
      <c r="C70" s="72">
        <v>12.224997999999999</v>
      </c>
      <c r="D70" s="72">
        <v>12.405747</v>
      </c>
      <c r="E70" s="72">
        <v>12.237636</v>
      </c>
      <c r="F70" s="72">
        <v>12.022482999999999</v>
      </c>
      <c r="G70" s="72">
        <v>11.987779</v>
      </c>
      <c r="H70" s="72">
        <v>12.034852000000001</v>
      </c>
      <c r="I70" s="72">
        <v>12.141092</v>
      </c>
      <c r="J70" s="72">
        <v>12.347277</v>
      </c>
      <c r="K70" s="72">
        <v>12.640115</v>
      </c>
      <c r="L70" s="72">
        <v>12.970637</v>
      </c>
      <c r="M70" s="72">
        <v>13.303642999999999</v>
      </c>
      <c r="N70" s="72">
        <v>13.819509999999999</v>
      </c>
      <c r="O70" s="72">
        <v>14.283655</v>
      </c>
      <c r="P70" s="72">
        <v>14.619742</v>
      </c>
      <c r="Q70" s="72">
        <v>15.044</v>
      </c>
      <c r="R70" s="72">
        <v>15.491720000000001</v>
      </c>
      <c r="S70" s="72">
        <v>16.003972999999998</v>
      </c>
      <c r="T70" s="72">
        <v>16.490255000000001</v>
      </c>
      <c r="U70" s="72">
        <v>16.974945000000002</v>
      </c>
      <c r="V70" s="72">
        <v>17.452290999999999</v>
      </c>
      <c r="W70" s="72">
        <v>17.887127</v>
      </c>
      <c r="X70" s="72">
        <v>18.322187</v>
      </c>
      <c r="Y70" s="72">
        <v>18.766511999999999</v>
      </c>
      <c r="Z70" s="72">
        <v>19.221584</v>
      </c>
      <c r="AA70" s="72">
        <v>19.615328000000002</v>
      </c>
      <c r="AB70" s="72">
        <v>19.990197999999999</v>
      </c>
      <c r="AC70" s="72">
        <v>20.437253999999999</v>
      </c>
      <c r="AD70" s="72">
        <v>20.812099</v>
      </c>
      <c r="AE70" s="72">
        <v>21.136326</v>
      </c>
      <c r="AF70" s="68">
        <v>1.9746E-2</v>
      </c>
      <c r="AG70" s="38"/>
    </row>
    <row r="71" spans="1:34" ht="15" customHeight="1" thickBot="1" x14ac:dyDescent="0.8">
      <c r="B71" s="38"/>
      <c r="C71" s="38"/>
      <c r="D71" s="38"/>
      <c r="E71" s="38"/>
      <c r="F71" s="38"/>
      <c r="G71" s="38"/>
      <c r="H71" s="38"/>
      <c r="I71" s="38"/>
      <c r="J71" s="38"/>
      <c r="K71" s="38"/>
      <c r="L71" s="38"/>
      <c r="M71" s="38"/>
      <c r="N71" s="38"/>
      <c r="O71" s="38"/>
      <c r="P71" s="38"/>
      <c r="Q71" s="38"/>
      <c r="R71" s="38"/>
      <c r="S71" s="38"/>
      <c r="T71" s="38"/>
      <c r="U71" s="38"/>
      <c r="V71" s="38"/>
      <c r="W71" s="38"/>
      <c r="X71" s="38"/>
      <c r="Y71" s="38"/>
      <c r="Z71" s="38"/>
      <c r="AA71" s="38"/>
      <c r="AB71" s="38"/>
      <c r="AC71" s="38"/>
      <c r="AD71" s="38"/>
      <c r="AE71" s="38"/>
      <c r="AF71" s="38"/>
      <c r="AG71" s="38"/>
    </row>
    <row r="72" spans="1:34" ht="15" customHeight="1" x14ac:dyDescent="0.65">
      <c r="B72" s="59" t="s">
        <v>556</v>
      </c>
      <c r="C72" s="58"/>
      <c r="D72" s="58"/>
      <c r="E72" s="58"/>
      <c r="F72" s="58"/>
      <c r="G72" s="58"/>
      <c r="H72" s="58"/>
      <c r="I72" s="58"/>
      <c r="J72" s="58"/>
      <c r="K72" s="58"/>
      <c r="L72" s="58"/>
      <c r="M72" s="58"/>
      <c r="N72" s="58"/>
      <c r="O72" s="58"/>
      <c r="P72" s="58"/>
      <c r="Q72" s="58"/>
      <c r="R72" s="58"/>
      <c r="S72" s="58"/>
      <c r="T72" s="58"/>
      <c r="U72" s="58"/>
      <c r="V72" s="58"/>
      <c r="W72" s="58"/>
      <c r="X72" s="58"/>
      <c r="Y72" s="58"/>
      <c r="Z72" s="58"/>
      <c r="AA72" s="58"/>
      <c r="AB72" s="58"/>
      <c r="AC72" s="58"/>
      <c r="AD72" s="58"/>
      <c r="AE72" s="58"/>
      <c r="AF72" s="58"/>
      <c r="AG72" s="58"/>
      <c r="AH72" s="58"/>
    </row>
    <row r="73" spans="1:34" ht="12.25" x14ac:dyDescent="0.65">
      <c r="B73" s="38" t="s">
        <v>646</v>
      </c>
      <c r="C73" s="38"/>
      <c r="D73" s="38"/>
      <c r="E73" s="38"/>
      <c r="F73" s="38"/>
      <c r="G73" s="38"/>
      <c r="H73" s="38"/>
      <c r="I73" s="38"/>
      <c r="J73" s="38"/>
      <c r="K73" s="38"/>
      <c r="L73" s="38"/>
      <c r="M73" s="38"/>
      <c r="N73" s="38"/>
      <c r="O73" s="38"/>
      <c r="P73" s="38"/>
      <c r="Q73" s="38"/>
      <c r="R73" s="38"/>
      <c r="S73" s="38"/>
      <c r="T73" s="38"/>
      <c r="U73" s="38"/>
      <c r="V73" s="38"/>
      <c r="W73" s="38"/>
      <c r="X73" s="38"/>
      <c r="Y73" s="38"/>
      <c r="Z73" s="38"/>
      <c r="AA73" s="38"/>
      <c r="AB73" s="38"/>
      <c r="AC73" s="38"/>
      <c r="AD73" s="38"/>
      <c r="AE73" s="38"/>
      <c r="AF73" s="38"/>
      <c r="AG73" s="38"/>
    </row>
    <row r="74" spans="1:34" ht="15" customHeight="1" x14ac:dyDescent="0.65">
      <c r="B74" s="38" t="s">
        <v>68</v>
      </c>
      <c r="C74" s="38"/>
      <c r="D74" s="38"/>
      <c r="E74" s="38"/>
      <c r="F74" s="38"/>
      <c r="G74" s="38"/>
      <c r="H74" s="38"/>
      <c r="I74" s="38"/>
      <c r="J74" s="38"/>
      <c r="K74" s="38"/>
      <c r="L74" s="38"/>
      <c r="M74" s="38"/>
      <c r="N74" s="38"/>
      <c r="O74" s="38"/>
      <c r="P74" s="38"/>
      <c r="Q74" s="38"/>
      <c r="R74" s="38"/>
      <c r="S74" s="38"/>
      <c r="T74" s="38"/>
      <c r="U74" s="38"/>
      <c r="V74" s="38"/>
      <c r="W74" s="38"/>
      <c r="X74" s="38"/>
      <c r="Y74" s="38"/>
      <c r="Z74" s="38"/>
      <c r="AA74" s="38"/>
      <c r="AB74" s="38"/>
      <c r="AC74" s="38"/>
      <c r="AD74" s="38"/>
      <c r="AE74" s="38"/>
      <c r="AF74" s="38"/>
      <c r="AG74" s="38"/>
    </row>
    <row r="75" spans="1:34" ht="15" customHeight="1" x14ac:dyDescent="0.65">
      <c r="B75" s="38" t="s">
        <v>539</v>
      </c>
      <c r="C75" s="38"/>
      <c r="D75" s="38"/>
      <c r="E75" s="38"/>
      <c r="F75" s="38"/>
      <c r="G75" s="38"/>
      <c r="H75" s="38"/>
      <c r="I75" s="38"/>
      <c r="J75" s="38"/>
      <c r="K75" s="38"/>
      <c r="L75" s="38"/>
      <c r="M75" s="38"/>
      <c r="N75" s="38"/>
      <c r="O75" s="38"/>
      <c r="P75" s="38"/>
      <c r="Q75" s="38"/>
      <c r="R75" s="38"/>
      <c r="S75" s="38"/>
      <c r="T75" s="38"/>
      <c r="U75" s="38"/>
      <c r="V75" s="38"/>
      <c r="W75" s="38"/>
      <c r="X75" s="38"/>
      <c r="Y75" s="38"/>
      <c r="Z75" s="38"/>
      <c r="AA75" s="38"/>
      <c r="AB75" s="38"/>
      <c r="AC75" s="38"/>
      <c r="AD75" s="38"/>
      <c r="AE75" s="38"/>
      <c r="AF75" s="38"/>
      <c r="AG75" s="38"/>
    </row>
    <row r="76" spans="1:34" ht="15" customHeight="1" x14ac:dyDescent="0.65">
      <c r="B76" s="38" t="s">
        <v>647</v>
      </c>
      <c r="C76" s="38"/>
      <c r="D76" s="38"/>
      <c r="E76" s="38"/>
      <c r="F76" s="38"/>
      <c r="G76" s="38"/>
      <c r="H76" s="38"/>
      <c r="I76" s="38"/>
      <c r="J76" s="38"/>
      <c r="K76" s="38"/>
      <c r="L76" s="38"/>
      <c r="M76" s="38"/>
      <c r="N76" s="38"/>
      <c r="O76" s="38"/>
      <c r="P76" s="38"/>
      <c r="Q76" s="38"/>
      <c r="R76" s="38"/>
      <c r="S76" s="38"/>
      <c r="T76" s="38"/>
      <c r="U76" s="38"/>
      <c r="V76" s="38"/>
      <c r="W76" s="38"/>
      <c r="X76" s="38"/>
      <c r="Y76" s="38"/>
      <c r="Z76" s="38"/>
      <c r="AA76" s="38"/>
      <c r="AB76" s="38"/>
      <c r="AC76" s="38"/>
      <c r="AD76" s="38"/>
      <c r="AE76" s="38"/>
      <c r="AF76" s="38"/>
      <c r="AG76" s="38"/>
    </row>
    <row r="77" spans="1:34" ht="15" customHeight="1" x14ac:dyDescent="0.65">
      <c r="B77" s="38" t="s">
        <v>540</v>
      </c>
      <c r="C77" s="38"/>
      <c r="D77" s="38"/>
      <c r="E77" s="38"/>
      <c r="F77" s="38"/>
      <c r="G77" s="38"/>
      <c r="H77" s="38"/>
      <c r="I77" s="38"/>
      <c r="J77" s="38"/>
      <c r="K77" s="38"/>
      <c r="L77" s="38"/>
      <c r="M77" s="38"/>
      <c r="N77" s="38"/>
      <c r="O77" s="38"/>
      <c r="P77" s="38"/>
      <c r="Q77" s="38"/>
      <c r="R77" s="38"/>
      <c r="S77" s="38"/>
      <c r="T77" s="38"/>
      <c r="U77" s="38"/>
      <c r="V77" s="38"/>
      <c r="W77" s="38"/>
      <c r="X77" s="38"/>
      <c r="Y77" s="38"/>
      <c r="Z77" s="38"/>
      <c r="AA77" s="38"/>
      <c r="AB77" s="38"/>
      <c r="AC77" s="38"/>
      <c r="AD77" s="38"/>
      <c r="AE77" s="38"/>
      <c r="AF77" s="38"/>
      <c r="AG77" s="38"/>
    </row>
    <row r="78" spans="1:34" ht="15" customHeight="1" x14ac:dyDescent="0.65">
      <c r="B78" s="38" t="s">
        <v>70</v>
      </c>
      <c r="C78" s="38"/>
      <c r="D78" s="38"/>
      <c r="E78" s="38"/>
      <c r="F78" s="38"/>
      <c r="G78" s="38"/>
      <c r="H78" s="38"/>
      <c r="I78" s="38"/>
      <c r="J78" s="38"/>
      <c r="K78" s="38"/>
      <c r="L78" s="38"/>
      <c r="M78" s="38"/>
      <c r="N78" s="38"/>
      <c r="O78" s="38"/>
      <c r="P78" s="38"/>
      <c r="Q78" s="38"/>
      <c r="R78" s="38"/>
      <c r="S78" s="38"/>
      <c r="T78" s="38"/>
      <c r="U78" s="38"/>
      <c r="V78" s="38"/>
      <c r="W78" s="38"/>
      <c r="X78" s="38"/>
      <c r="Y78" s="38"/>
      <c r="Z78" s="38"/>
      <c r="AA78" s="38"/>
      <c r="AB78" s="38"/>
      <c r="AC78" s="38"/>
      <c r="AD78" s="38"/>
      <c r="AE78" s="38"/>
      <c r="AF78" s="38"/>
      <c r="AG78" s="38"/>
    </row>
    <row r="79" spans="1:34" ht="12.25" x14ac:dyDescent="0.65">
      <c r="B79" s="38" t="s">
        <v>71</v>
      </c>
      <c r="C79" s="38"/>
      <c r="D79" s="38"/>
      <c r="E79" s="38"/>
      <c r="F79" s="38"/>
      <c r="G79" s="38"/>
      <c r="H79" s="38"/>
      <c r="I79" s="38"/>
      <c r="J79" s="38"/>
      <c r="K79" s="38"/>
      <c r="L79" s="38"/>
      <c r="M79" s="38"/>
      <c r="N79" s="38"/>
      <c r="O79" s="38"/>
      <c r="P79" s="38"/>
      <c r="Q79" s="38"/>
      <c r="R79" s="38"/>
      <c r="S79" s="38"/>
      <c r="T79" s="38"/>
      <c r="U79" s="38"/>
      <c r="V79" s="38"/>
      <c r="W79" s="38"/>
      <c r="X79" s="38"/>
      <c r="Y79" s="38"/>
      <c r="Z79" s="38"/>
      <c r="AA79" s="38"/>
      <c r="AB79" s="38"/>
      <c r="AC79" s="38"/>
      <c r="AD79" s="38"/>
      <c r="AE79" s="38"/>
      <c r="AF79" s="38"/>
      <c r="AG79" s="38"/>
    </row>
    <row r="80" spans="1:34" ht="15" customHeight="1" x14ac:dyDescent="0.65">
      <c r="B80" s="38" t="s">
        <v>541</v>
      </c>
      <c r="C80" s="38"/>
      <c r="D80" s="38"/>
      <c r="E80" s="38"/>
      <c r="F80" s="38"/>
      <c r="G80" s="38"/>
      <c r="H80" s="38"/>
      <c r="I80" s="38"/>
      <c r="J80" s="38"/>
      <c r="K80" s="38"/>
      <c r="L80" s="38"/>
      <c r="M80" s="38"/>
      <c r="N80" s="38"/>
      <c r="O80" s="38"/>
      <c r="P80" s="38"/>
      <c r="Q80" s="38"/>
      <c r="R80" s="38"/>
      <c r="S80" s="38"/>
      <c r="T80" s="38"/>
      <c r="U80" s="38"/>
      <c r="V80" s="38"/>
      <c r="W80" s="38"/>
      <c r="X80" s="38"/>
      <c r="Y80" s="38"/>
      <c r="Z80" s="38"/>
      <c r="AA80" s="38"/>
      <c r="AB80" s="38"/>
      <c r="AC80" s="38"/>
      <c r="AD80" s="38"/>
      <c r="AE80" s="38"/>
      <c r="AF80" s="38"/>
      <c r="AG80" s="38"/>
    </row>
    <row r="81" spans="2:33" ht="12.25" x14ac:dyDescent="0.65">
      <c r="B81" s="38" t="s">
        <v>542</v>
      </c>
      <c r="C81" s="38"/>
      <c r="D81" s="38"/>
      <c r="E81" s="38"/>
      <c r="F81" s="38"/>
      <c r="G81" s="38"/>
      <c r="H81" s="38"/>
      <c r="I81" s="38"/>
      <c r="J81" s="38"/>
      <c r="K81" s="38"/>
      <c r="L81" s="38"/>
      <c r="M81" s="38"/>
      <c r="N81" s="38"/>
      <c r="O81" s="38"/>
      <c r="P81" s="38"/>
      <c r="Q81" s="38"/>
      <c r="R81" s="38"/>
      <c r="S81" s="38"/>
      <c r="T81" s="38"/>
      <c r="U81" s="38"/>
      <c r="V81" s="38"/>
      <c r="W81" s="38"/>
      <c r="X81" s="38"/>
      <c r="Y81" s="38"/>
      <c r="Z81" s="38"/>
      <c r="AA81" s="38"/>
      <c r="AB81" s="38"/>
      <c r="AC81" s="38"/>
      <c r="AD81" s="38"/>
      <c r="AE81" s="38"/>
      <c r="AF81" s="38"/>
      <c r="AG81" s="38"/>
    </row>
    <row r="82" spans="2:33" ht="15" customHeight="1" x14ac:dyDescent="0.65">
      <c r="B82" s="38" t="s">
        <v>648</v>
      </c>
      <c r="C82" s="38"/>
      <c r="D82" s="38"/>
      <c r="E82" s="38"/>
      <c r="F82" s="38"/>
      <c r="G82" s="38"/>
      <c r="H82" s="38"/>
      <c r="I82" s="38"/>
      <c r="J82" s="38"/>
      <c r="K82" s="38"/>
      <c r="L82" s="38"/>
      <c r="M82" s="38"/>
      <c r="N82" s="38"/>
      <c r="O82" s="38"/>
      <c r="P82" s="38"/>
      <c r="Q82" s="38"/>
      <c r="R82" s="38"/>
      <c r="S82" s="38"/>
      <c r="T82" s="38"/>
      <c r="U82" s="38"/>
      <c r="V82" s="38"/>
      <c r="W82" s="38"/>
      <c r="X82" s="38"/>
      <c r="Y82" s="38"/>
      <c r="Z82" s="38"/>
      <c r="AA82" s="38"/>
      <c r="AB82" s="38"/>
      <c r="AC82" s="38"/>
      <c r="AD82" s="38"/>
      <c r="AE82" s="38"/>
      <c r="AF82" s="38"/>
      <c r="AG82" s="38"/>
    </row>
    <row r="83" spans="2:33" ht="15" customHeight="1" x14ac:dyDescent="0.65">
      <c r="B83" s="38" t="s">
        <v>544</v>
      </c>
      <c r="C83" s="38"/>
      <c r="D83" s="38"/>
      <c r="E83" s="38"/>
      <c r="F83" s="38"/>
      <c r="G83" s="38"/>
      <c r="H83" s="38"/>
      <c r="I83" s="38"/>
      <c r="J83" s="38"/>
      <c r="K83" s="38"/>
      <c r="L83" s="38"/>
      <c r="M83" s="38"/>
      <c r="N83" s="38"/>
      <c r="O83" s="38"/>
      <c r="P83" s="38"/>
      <c r="Q83" s="38"/>
      <c r="R83" s="38"/>
      <c r="S83" s="38"/>
      <c r="T83" s="38"/>
      <c r="U83" s="38"/>
      <c r="V83" s="38"/>
      <c r="W83" s="38"/>
      <c r="X83" s="38"/>
      <c r="Y83" s="38"/>
      <c r="Z83" s="38"/>
      <c r="AA83" s="38"/>
      <c r="AB83" s="38"/>
      <c r="AC83" s="38"/>
      <c r="AD83" s="38"/>
      <c r="AE83" s="38"/>
      <c r="AF83" s="38"/>
      <c r="AG83" s="38"/>
    </row>
    <row r="84" spans="2:33" ht="15" customHeight="1" x14ac:dyDescent="0.65">
      <c r="B84" s="38" t="s">
        <v>545</v>
      </c>
      <c r="C84" s="38"/>
      <c r="D84" s="38"/>
      <c r="E84" s="38"/>
      <c r="F84" s="38"/>
      <c r="G84" s="38"/>
      <c r="H84" s="38"/>
      <c r="I84" s="38"/>
      <c r="J84" s="38"/>
      <c r="K84" s="38"/>
      <c r="L84" s="38"/>
      <c r="M84" s="38"/>
      <c r="N84" s="38"/>
      <c r="O84" s="38"/>
      <c r="P84" s="38"/>
      <c r="Q84" s="38"/>
      <c r="R84" s="38"/>
      <c r="S84" s="38"/>
      <c r="T84" s="38"/>
      <c r="U84" s="38"/>
      <c r="V84" s="38"/>
      <c r="W84" s="38"/>
      <c r="X84" s="38"/>
      <c r="Y84" s="38"/>
      <c r="Z84" s="38"/>
      <c r="AA84" s="38"/>
      <c r="AB84" s="38"/>
      <c r="AC84" s="38"/>
      <c r="AD84" s="38"/>
      <c r="AE84" s="38"/>
      <c r="AF84" s="38"/>
      <c r="AG84" s="38"/>
    </row>
    <row r="85" spans="2:33" ht="15" customHeight="1" x14ac:dyDescent="0.65">
      <c r="B85" s="38" t="s">
        <v>546</v>
      </c>
      <c r="C85" s="38"/>
      <c r="D85" s="38"/>
      <c r="E85" s="38"/>
      <c r="F85" s="38"/>
      <c r="G85" s="38"/>
      <c r="H85" s="38"/>
      <c r="I85" s="38"/>
      <c r="J85" s="38"/>
      <c r="K85" s="38"/>
      <c r="L85" s="38"/>
      <c r="M85" s="38"/>
      <c r="N85" s="38"/>
      <c r="O85" s="38"/>
      <c r="P85" s="38"/>
      <c r="Q85" s="38"/>
      <c r="R85" s="38"/>
      <c r="S85" s="38"/>
      <c r="T85" s="38"/>
      <c r="U85" s="38"/>
      <c r="V85" s="38"/>
      <c r="W85" s="38"/>
      <c r="X85" s="38"/>
      <c r="Y85" s="38"/>
      <c r="Z85" s="38"/>
      <c r="AA85" s="38"/>
      <c r="AB85" s="38"/>
      <c r="AC85" s="38"/>
      <c r="AD85" s="38"/>
      <c r="AE85" s="38"/>
      <c r="AF85" s="38"/>
      <c r="AG85" s="38"/>
    </row>
    <row r="86" spans="2:33" ht="15" customHeight="1" x14ac:dyDescent="0.65">
      <c r="B86" s="38" t="s">
        <v>192</v>
      </c>
      <c r="C86" s="38"/>
      <c r="D86" s="38"/>
      <c r="E86" s="38"/>
      <c r="F86" s="38"/>
      <c r="G86" s="38"/>
      <c r="H86" s="38"/>
      <c r="I86" s="38"/>
      <c r="J86" s="38"/>
      <c r="K86" s="38"/>
      <c r="L86" s="38"/>
      <c r="M86" s="38"/>
      <c r="N86" s="38"/>
      <c r="O86" s="38"/>
      <c r="P86" s="38"/>
      <c r="Q86" s="38"/>
      <c r="R86" s="38"/>
      <c r="S86" s="38"/>
      <c r="T86" s="38"/>
      <c r="U86" s="38"/>
      <c r="V86" s="38"/>
      <c r="W86" s="38"/>
      <c r="X86" s="38"/>
      <c r="Y86" s="38"/>
      <c r="Z86" s="38"/>
      <c r="AA86" s="38"/>
      <c r="AB86" s="38"/>
      <c r="AC86" s="38"/>
      <c r="AD86" s="38"/>
      <c r="AE86" s="38"/>
      <c r="AF86" s="38"/>
      <c r="AG86" s="38"/>
    </row>
    <row r="87" spans="2:33" ht="15" customHeight="1" x14ac:dyDescent="0.65">
      <c r="B87" s="38" t="s">
        <v>72</v>
      </c>
      <c r="C87" s="38"/>
      <c r="D87" s="38"/>
      <c r="E87" s="38"/>
      <c r="F87" s="38"/>
      <c r="G87" s="38"/>
      <c r="H87" s="38"/>
      <c r="I87" s="38"/>
      <c r="J87" s="38"/>
      <c r="K87" s="38"/>
      <c r="L87" s="38"/>
      <c r="M87" s="38"/>
      <c r="N87" s="38"/>
      <c r="O87" s="38"/>
      <c r="P87" s="38"/>
      <c r="Q87" s="38"/>
      <c r="R87" s="38"/>
      <c r="S87" s="38"/>
      <c r="T87" s="38"/>
      <c r="U87" s="38"/>
      <c r="V87" s="38"/>
      <c r="W87" s="38"/>
      <c r="X87" s="38"/>
      <c r="Y87" s="38"/>
      <c r="Z87" s="38"/>
      <c r="AA87" s="38"/>
      <c r="AB87" s="38"/>
      <c r="AC87" s="38"/>
      <c r="AD87" s="38"/>
      <c r="AE87" s="38"/>
      <c r="AF87" s="38"/>
      <c r="AG87" s="38"/>
    </row>
    <row r="88" spans="2:33" ht="15" customHeight="1" x14ac:dyDescent="0.65">
      <c r="B88" s="38" t="s">
        <v>547</v>
      </c>
      <c r="C88" s="38"/>
      <c r="D88" s="38"/>
      <c r="E88" s="38"/>
      <c r="F88" s="38"/>
      <c r="G88" s="38"/>
      <c r="H88" s="38"/>
      <c r="I88" s="38"/>
      <c r="J88" s="38"/>
      <c r="K88" s="38"/>
      <c r="L88" s="38"/>
      <c r="M88" s="38"/>
      <c r="N88" s="38"/>
      <c r="O88" s="38"/>
      <c r="P88" s="38"/>
      <c r="Q88" s="38"/>
      <c r="R88" s="38"/>
      <c r="S88" s="38"/>
      <c r="T88" s="38"/>
      <c r="U88" s="38"/>
      <c r="V88" s="38"/>
      <c r="W88" s="38"/>
      <c r="X88" s="38"/>
      <c r="Y88" s="38"/>
      <c r="Z88" s="38"/>
      <c r="AA88" s="38"/>
      <c r="AB88" s="38"/>
      <c r="AC88" s="38"/>
      <c r="AD88" s="38"/>
      <c r="AE88" s="38"/>
      <c r="AF88" s="38"/>
      <c r="AG88" s="38"/>
    </row>
    <row r="89" spans="2:33" ht="15" customHeight="1" x14ac:dyDescent="0.65">
      <c r="B89" s="38" t="s">
        <v>548</v>
      </c>
      <c r="C89" s="38"/>
      <c r="D89" s="38"/>
      <c r="E89" s="38"/>
      <c r="F89" s="38"/>
      <c r="G89" s="38"/>
      <c r="H89" s="38"/>
      <c r="I89" s="38"/>
      <c r="J89" s="38"/>
      <c r="K89" s="38"/>
      <c r="L89" s="38"/>
      <c r="M89" s="38"/>
      <c r="N89" s="38"/>
      <c r="O89" s="38"/>
      <c r="P89" s="38"/>
      <c r="Q89" s="38"/>
      <c r="R89" s="38"/>
      <c r="S89" s="38"/>
      <c r="T89" s="38"/>
      <c r="U89" s="38"/>
      <c r="V89" s="38"/>
      <c r="W89" s="38"/>
      <c r="X89" s="38"/>
      <c r="Y89" s="38"/>
      <c r="Z89" s="38"/>
      <c r="AA89" s="38"/>
      <c r="AB89" s="38"/>
      <c r="AC89" s="38"/>
      <c r="AD89" s="38"/>
      <c r="AE89" s="38"/>
      <c r="AF89" s="38"/>
      <c r="AG89" s="38"/>
    </row>
    <row r="90" spans="2:33" ht="15" customHeight="1" x14ac:dyDescent="0.65">
      <c r="B90" s="38" t="s">
        <v>73</v>
      </c>
      <c r="C90" s="38"/>
      <c r="D90" s="38"/>
      <c r="E90" s="38"/>
      <c r="F90" s="38"/>
      <c r="G90" s="38"/>
      <c r="H90" s="38"/>
      <c r="I90" s="38"/>
      <c r="J90" s="38"/>
      <c r="K90" s="38"/>
      <c r="L90" s="38"/>
      <c r="M90" s="38"/>
      <c r="N90" s="38"/>
      <c r="O90" s="38"/>
      <c r="P90" s="38"/>
      <c r="Q90" s="38"/>
      <c r="R90" s="38"/>
      <c r="S90" s="38"/>
      <c r="T90" s="38"/>
      <c r="U90" s="38"/>
      <c r="V90" s="38"/>
      <c r="W90" s="38"/>
      <c r="X90" s="38"/>
      <c r="Y90" s="38"/>
      <c r="Z90" s="38"/>
      <c r="AA90" s="38"/>
      <c r="AB90" s="38"/>
      <c r="AC90" s="38"/>
      <c r="AD90" s="38"/>
      <c r="AE90" s="38"/>
      <c r="AF90" s="38"/>
      <c r="AG90" s="38"/>
    </row>
    <row r="91" spans="2:33" ht="15" customHeight="1" x14ac:dyDescent="0.65">
      <c r="B91" s="38" t="s">
        <v>549</v>
      </c>
      <c r="C91" s="38"/>
      <c r="D91" s="38"/>
      <c r="E91" s="38"/>
      <c r="F91" s="38"/>
      <c r="G91" s="38"/>
      <c r="H91" s="38"/>
      <c r="I91" s="38"/>
      <c r="J91" s="38"/>
      <c r="K91" s="38"/>
      <c r="L91" s="38"/>
      <c r="M91" s="38"/>
      <c r="N91" s="38"/>
      <c r="O91" s="38"/>
      <c r="P91" s="38"/>
      <c r="Q91" s="38"/>
      <c r="R91" s="38"/>
      <c r="S91" s="38"/>
      <c r="T91" s="38"/>
      <c r="U91" s="38"/>
      <c r="V91" s="38"/>
      <c r="W91" s="38"/>
      <c r="X91" s="38"/>
      <c r="Y91" s="38"/>
      <c r="Z91" s="38"/>
      <c r="AA91" s="38"/>
      <c r="AB91" s="38"/>
      <c r="AC91" s="38"/>
      <c r="AD91" s="38"/>
      <c r="AE91" s="38"/>
      <c r="AF91" s="38"/>
      <c r="AG91" s="38"/>
    </row>
    <row r="92" spans="2:33" ht="12.25" x14ac:dyDescent="0.65">
      <c r="B92" s="38" t="s">
        <v>550</v>
      </c>
      <c r="C92" s="38"/>
      <c r="D92" s="38"/>
      <c r="E92" s="38"/>
      <c r="F92" s="38"/>
      <c r="G92" s="38"/>
      <c r="H92" s="38"/>
      <c r="I92" s="38"/>
      <c r="J92" s="38"/>
      <c r="K92" s="38"/>
      <c r="L92" s="38"/>
      <c r="M92" s="38"/>
      <c r="N92" s="38"/>
      <c r="O92" s="38"/>
      <c r="P92" s="38"/>
      <c r="Q92" s="38"/>
      <c r="R92" s="38"/>
      <c r="S92" s="38"/>
      <c r="T92" s="38"/>
      <c r="U92" s="38"/>
      <c r="V92" s="38"/>
      <c r="W92" s="38"/>
      <c r="X92" s="38"/>
      <c r="Y92" s="38"/>
      <c r="Z92" s="38"/>
      <c r="AA92" s="38"/>
      <c r="AB92" s="38"/>
      <c r="AC92" s="38"/>
      <c r="AD92" s="38"/>
      <c r="AE92" s="38"/>
      <c r="AF92" s="38"/>
      <c r="AG92" s="38"/>
    </row>
    <row r="93" spans="2:33" ht="15" customHeight="1" x14ac:dyDescent="0.65">
      <c r="B93" s="38" t="s">
        <v>74</v>
      </c>
      <c r="C93" s="38"/>
      <c r="D93" s="38"/>
      <c r="E93" s="38"/>
      <c r="F93" s="38"/>
      <c r="G93" s="38"/>
      <c r="H93" s="38"/>
      <c r="I93" s="38"/>
      <c r="J93" s="38"/>
      <c r="K93" s="38"/>
      <c r="L93" s="38"/>
      <c r="M93" s="38"/>
      <c r="N93" s="38"/>
      <c r="O93" s="38"/>
      <c r="P93" s="38"/>
      <c r="Q93" s="38"/>
      <c r="R93" s="38"/>
      <c r="S93" s="38"/>
      <c r="T93" s="38"/>
      <c r="U93" s="38"/>
      <c r="V93" s="38"/>
      <c r="W93" s="38"/>
      <c r="X93" s="38"/>
      <c r="Y93" s="38"/>
      <c r="Z93" s="38"/>
      <c r="AA93" s="38"/>
      <c r="AB93" s="38"/>
      <c r="AC93" s="38"/>
      <c r="AD93" s="38"/>
      <c r="AE93" s="38"/>
      <c r="AF93" s="38"/>
      <c r="AG93" s="38"/>
    </row>
    <row r="94" spans="2:33" ht="15" customHeight="1" x14ac:dyDescent="0.65">
      <c r="B94" s="38" t="s">
        <v>551</v>
      </c>
      <c r="C94" s="38"/>
      <c r="D94" s="38"/>
      <c r="E94" s="38"/>
      <c r="F94" s="38"/>
      <c r="G94" s="38"/>
      <c r="H94" s="38"/>
      <c r="I94" s="38"/>
      <c r="J94" s="38"/>
      <c r="K94" s="38"/>
      <c r="L94" s="38"/>
      <c r="M94" s="38"/>
      <c r="N94" s="38"/>
      <c r="O94" s="38"/>
      <c r="P94" s="38"/>
      <c r="Q94" s="38"/>
      <c r="R94" s="38"/>
      <c r="S94" s="38"/>
      <c r="T94" s="38"/>
      <c r="U94" s="38"/>
      <c r="V94" s="38"/>
      <c r="W94" s="38"/>
      <c r="X94" s="38"/>
      <c r="Y94" s="38"/>
      <c r="Z94" s="38"/>
      <c r="AA94" s="38"/>
      <c r="AB94" s="38"/>
      <c r="AC94" s="38"/>
      <c r="AD94" s="38"/>
      <c r="AE94" s="38"/>
      <c r="AF94" s="38"/>
      <c r="AG94" s="38"/>
    </row>
    <row r="95" spans="2:33" ht="15" customHeight="1" x14ac:dyDescent="0.65">
      <c r="B95" s="38" t="s">
        <v>552</v>
      </c>
      <c r="C95" s="38"/>
      <c r="D95" s="38"/>
      <c r="E95" s="38"/>
      <c r="F95" s="38"/>
      <c r="G95" s="38"/>
      <c r="H95" s="38"/>
      <c r="I95" s="38"/>
      <c r="J95" s="38"/>
      <c r="K95" s="38"/>
      <c r="L95" s="38"/>
      <c r="M95" s="38"/>
      <c r="N95" s="38"/>
      <c r="O95" s="38"/>
      <c r="P95" s="38"/>
      <c r="Q95" s="38"/>
      <c r="R95" s="38"/>
      <c r="S95" s="38"/>
      <c r="T95" s="38"/>
      <c r="U95" s="38"/>
      <c r="V95" s="38"/>
      <c r="W95" s="38"/>
      <c r="X95" s="38"/>
      <c r="Y95" s="38"/>
      <c r="Z95" s="38"/>
      <c r="AA95" s="38"/>
      <c r="AB95" s="38"/>
      <c r="AC95" s="38"/>
      <c r="AD95" s="38"/>
      <c r="AE95" s="38"/>
      <c r="AF95" s="38"/>
      <c r="AG95" s="38"/>
    </row>
    <row r="96" spans="2:33" ht="15" customHeight="1" x14ac:dyDescent="0.65">
      <c r="B96" s="38" t="s">
        <v>553</v>
      </c>
      <c r="C96" s="38"/>
      <c r="D96" s="38"/>
      <c r="E96" s="38"/>
      <c r="F96" s="38"/>
      <c r="G96" s="38"/>
      <c r="H96" s="38"/>
      <c r="I96" s="38"/>
      <c r="J96" s="38"/>
      <c r="K96" s="38"/>
      <c r="L96" s="38"/>
      <c r="M96" s="38"/>
      <c r="N96" s="38"/>
      <c r="O96" s="38"/>
      <c r="P96" s="38"/>
      <c r="Q96" s="38"/>
      <c r="R96" s="38"/>
      <c r="S96" s="38"/>
      <c r="T96" s="38"/>
      <c r="U96" s="38"/>
      <c r="V96" s="38"/>
      <c r="W96" s="38"/>
      <c r="X96" s="38"/>
      <c r="Y96" s="38"/>
      <c r="Z96" s="38"/>
      <c r="AA96" s="38"/>
      <c r="AB96" s="38"/>
      <c r="AC96" s="38"/>
      <c r="AD96" s="38"/>
      <c r="AE96" s="38"/>
      <c r="AF96" s="38"/>
      <c r="AG96" s="38"/>
    </row>
    <row r="97" spans="2:33" ht="15" customHeight="1" x14ac:dyDescent="0.65">
      <c r="B97" s="38" t="s">
        <v>554</v>
      </c>
      <c r="C97" s="38"/>
      <c r="D97" s="38"/>
      <c r="E97" s="38"/>
      <c r="F97" s="38"/>
      <c r="G97" s="38"/>
      <c r="H97" s="38"/>
      <c r="I97" s="38"/>
      <c r="J97" s="38"/>
      <c r="K97" s="38"/>
      <c r="L97" s="38"/>
      <c r="M97" s="38"/>
      <c r="N97" s="38"/>
      <c r="O97" s="38"/>
      <c r="P97" s="38"/>
      <c r="Q97" s="38"/>
      <c r="R97" s="38"/>
      <c r="S97" s="38"/>
      <c r="T97" s="38"/>
      <c r="U97" s="38"/>
      <c r="V97" s="38"/>
      <c r="W97" s="38"/>
      <c r="X97" s="38"/>
      <c r="Y97" s="38"/>
      <c r="Z97" s="38"/>
      <c r="AA97" s="38"/>
      <c r="AB97" s="38"/>
      <c r="AC97" s="38"/>
      <c r="AD97" s="38"/>
      <c r="AE97" s="38"/>
      <c r="AF97" s="38"/>
      <c r="AG97" s="38"/>
    </row>
    <row r="98" spans="2:33" ht="15" customHeight="1" x14ac:dyDescent="0.65">
      <c r="B98" s="38" t="s">
        <v>555</v>
      </c>
      <c r="C98" s="38"/>
      <c r="D98" s="38"/>
      <c r="E98" s="38"/>
      <c r="F98" s="38"/>
      <c r="G98" s="38"/>
      <c r="H98" s="38"/>
      <c r="I98" s="38"/>
      <c r="J98" s="38"/>
      <c r="K98" s="38"/>
      <c r="L98" s="38"/>
      <c r="M98" s="38"/>
      <c r="N98" s="38"/>
      <c r="O98" s="38"/>
      <c r="P98" s="38"/>
      <c r="Q98" s="38"/>
      <c r="R98" s="38"/>
      <c r="S98" s="38"/>
      <c r="T98" s="38"/>
      <c r="U98" s="38"/>
      <c r="V98" s="38"/>
      <c r="W98" s="38"/>
      <c r="X98" s="38"/>
      <c r="Y98" s="38"/>
      <c r="Z98" s="38"/>
      <c r="AA98" s="38"/>
      <c r="AB98" s="38"/>
      <c r="AC98" s="38"/>
      <c r="AD98" s="38"/>
      <c r="AE98" s="38"/>
      <c r="AF98" s="38"/>
      <c r="AG98" s="38"/>
    </row>
    <row r="99" spans="2:33" ht="15" customHeight="1" x14ac:dyDescent="0.65">
      <c r="B99" s="38" t="s">
        <v>649</v>
      </c>
      <c r="C99" s="38"/>
      <c r="D99" s="38"/>
      <c r="E99" s="38"/>
      <c r="F99" s="38"/>
      <c r="G99" s="38"/>
      <c r="H99" s="38"/>
      <c r="I99" s="38"/>
      <c r="J99" s="38"/>
      <c r="K99" s="38"/>
      <c r="L99" s="38"/>
      <c r="M99" s="38"/>
      <c r="N99" s="38"/>
      <c r="O99" s="38"/>
      <c r="P99" s="38"/>
      <c r="Q99" s="38"/>
      <c r="R99" s="38"/>
      <c r="S99" s="38"/>
      <c r="T99" s="38"/>
      <c r="U99" s="38"/>
      <c r="V99" s="38"/>
      <c r="W99" s="38"/>
      <c r="X99" s="38"/>
      <c r="Y99" s="38"/>
      <c r="Z99" s="38"/>
      <c r="AA99" s="38"/>
      <c r="AB99" s="38"/>
      <c r="AC99" s="38"/>
      <c r="AD99" s="38"/>
      <c r="AE99" s="38"/>
      <c r="AF99" s="38"/>
      <c r="AG99" s="38"/>
    </row>
    <row r="100" spans="2:33" ht="15" customHeight="1" x14ac:dyDescent="0.65">
      <c r="B100" s="38" t="s">
        <v>650</v>
      </c>
      <c r="C100" s="38"/>
      <c r="D100" s="38"/>
      <c r="E100" s="38"/>
      <c r="F100" s="38"/>
      <c r="G100" s="38"/>
      <c r="H100" s="38"/>
      <c r="I100" s="38"/>
      <c r="J100" s="38"/>
      <c r="K100" s="38"/>
      <c r="L100" s="38"/>
      <c r="M100" s="38"/>
      <c r="N100" s="38"/>
      <c r="O100" s="38"/>
      <c r="P100" s="38"/>
      <c r="Q100" s="38"/>
      <c r="R100" s="38"/>
      <c r="S100" s="38"/>
      <c r="T100" s="38"/>
      <c r="U100" s="38"/>
      <c r="V100" s="38"/>
      <c r="W100" s="38"/>
      <c r="X100" s="38"/>
      <c r="Y100" s="38"/>
      <c r="Z100" s="38"/>
      <c r="AA100" s="38"/>
      <c r="AB100" s="38"/>
      <c r="AC100" s="38"/>
      <c r="AD100" s="38"/>
      <c r="AE100" s="38"/>
      <c r="AF100" s="38"/>
      <c r="AG100" s="38"/>
    </row>
    <row r="101" spans="2:33" ht="12.25" x14ac:dyDescent="0.65">
      <c r="B101" s="38"/>
      <c r="C101" s="38"/>
      <c r="D101" s="38"/>
      <c r="E101" s="38"/>
      <c r="F101" s="38"/>
      <c r="G101" s="38"/>
      <c r="H101" s="38"/>
      <c r="I101" s="38"/>
      <c r="J101" s="38"/>
      <c r="K101" s="38"/>
      <c r="L101" s="38"/>
      <c r="M101" s="38"/>
      <c r="N101" s="38"/>
      <c r="O101" s="38"/>
      <c r="P101" s="38"/>
      <c r="Q101" s="38"/>
      <c r="R101" s="38"/>
      <c r="S101" s="38"/>
      <c r="T101" s="38"/>
      <c r="U101" s="38"/>
      <c r="V101" s="38"/>
      <c r="W101" s="38"/>
      <c r="X101" s="38"/>
      <c r="Y101" s="38"/>
      <c r="Z101" s="38"/>
      <c r="AA101" s="38"/>
      <c r="AB101" s="38"/>
      <c r="AC101" s="38"/>
      <c r="AD101" s="38"/>
      <c r="AE101" s="38"/>
      <c r="AF101" s="38"/>
      <c r="AG101" s="38"/>
    </row>
    <row r="102" spans="2:33" ht="12.25" x14ac:dyDescent="0.65">
      <c r="B102" s="38"/>
      <c r="C102" s="38"/>
      <c r="D102" s="38"/>
      <c r="E102" s="38"/>
      <c r="F102" s="38"/>
      <c r="G102" s="38"/>
      <c r="H102" s="38"/>
      <c r="I102" s="38"/>
      <c r="J102" s="38"/>
      <c r="K102" s="38"/>
      <c r="L102" s="38"/>
      <c r="M102" s="38"/>
      <c r="N102" s="38"/>
      <c r="O102" s="38"/>
      <c r="P102" s="38"/>
      <c r="Q102" s="38"/>
      <c r="R102" s="38"/>
      <c r="S102" s="38"/>
      <c r="T102" s="38"/>
      <c r="U102" s="38"/>
      <c r="V102" s="38"/>
      <c r="W102" s="38"/>
      <c r="X102" s="38"/>
      <c r="Y102" s="38"/>
      <c r="Z102" s="38"/>
      <c r="AA102" s="38"/>
      <c r="AB102" s="38"/>
      <c r="AC102" s="38"/>
      <c r="AD102" s="38"/>
      <c r="AE102" s="38"/>
      <c r="AF102" s="38"/>
      <c r="AG102" s="38"/>
    </row>
    <row r="103" spans="2:33" ht="15" customHeight="1" x14ac:dyDescent="0.65">
      <c r="B103" s="38"/>
      <c r="C103" s="38"/>
      <c r="D103" s="38"/>
      <c r="E103" s="38"/>
      <c r="F103" s="38"/>
      <c r="G103" s="38"/>
      <c r="H103" s="38"/>
      <c r="I103" s="38"/>
      <c r="J103" s="38"/>
      <c r="K103" s="38"/>
      <c r="L103" s="38"/>
      <c r="M103" s="38"/>
      <c r="N103" s="38"/>
      <c r="O103" s="38"/>
      <c r="P103" s="38"/>
      <c r="Q103" s="38"/>
      <c r="R103" s="38"/>
      <c r="S103" s="38"/>
      <c r="T103" s="38"/>
      <c r="U103" s="38"/>
      <c r="V103" s="38"/>
      <c r="W103" s="38"/>
      <c r="X103" s="38"/>
      <c r="Y103" s="38"/>
      <c r="Z103" s="38"/>
      <c r="AA103" s="38"/>
      <c r="AB103" s="38"/>
      <c r="AC103" s="38"/>
      <c r="AD103" s="38"/>
      <c r="AE103" s="38"/>
      <c r="AF103" s="38"/>
      <c r="AG103" s="38"/>
    </row>
    <row r="104" spans="2:33" ht="15" customHeight="1" x14ac:dyDescent="0.65">
      <c r="B104" s="38"/>
      <c r="C104" s="38"/>
      <c r="D104" s="38"/>
      <c r="E104" s="38"/>
      <c r="F104" s="38"/>
      <c r="G104" s="38"/>
      <c r="H104" s="38"/>
      <c r="I104" s="38"/>
      <c r="J104" s="38"/>
      <c r="K104" s="38"/>
      <c r="L104" s="38"/>
      <c r="M104" s="38"/>
      <c r="N104" s="38"/>
      <c r="O104" s="38"/>
      <c r="P104" s="38"/>
      <c r="Q104" s="38"/>
      <c r="R104" s="38"/>
      <c r="S104" s="38"/>
      <c r="T104" s="38"/>
      <c r="U104" s="38"/>
      <c r="V104" s="38"/>
      <c r="W104" s="38"/>
      <c r="X104" s="38"/>
      <c r="Y104" s="38"/>
      <c r="Z104" s="38"/>
      <c r="AA104" s="38"/>
      <c r="AB104" s="38"/>
      <c r="AC104" s="38"/>
      <c r="AD104" s="38"/>
      <c r="AE104" s="38"/>
      <c r="AF104" s="38"/>
      <c r="AG104" s="38"/>
    </row>
    <row r="105" spans="2:33" ht="15" customHeight="1" x14ac:dyDescent="0.65">
      <c r="B105" s="38"/>
      <c r="C105" s="38"/>
      <c r="D105" s="38"/>
      <c r="E105" s="38"/>
      <c r="F105" s="38"/>
      <c r="G105" s="38"/>
      <c r="H105" s="38"/>
      <c r="I105" s="38"/>
      <c r="J105" s="38"/>
      <c r="K105" s="38"/>
      <c r="L105" s="38"/>
      <c r="M105" s="38"/>
      <c r="N105" s="38"/>
      <c r="O105" s="38"/>
      <c r="P105" s="38"/>
      <c r="Q105" s="38"/>
      <c r="R105" s="38"/>
      <c r="S105" s="38"/>
      <c r="T105" s="38"/>
      <c r="U105" s="38"/>
      <c r="V105" s="38"/>
      <c r="W105" s="38"/>
      <c r="X105" s="38"/>
      <c r="Y105" s="38"/>
      <c r="Z105" s="38"/>
      <c r="AA105" s="38"/>
      <c r="AB105" s="38"/>
      <c r="AC105" s="38"/>
      <c r="AD105" s="38"/>
      <c r="AE105" s="38"/>
      <c r="AF105" s="38"/>
      <c r="AG105" s="38"/>
    </row>
    <row r="106" spans="2:33" ht="15" customHeight="1" x14ac:dyDescent="0.65">
      <c r="B106" s="38"/>
      <c r="C106" s="38"/>
      <c r="D106" s="38"/>
      <c r="E106" s="38"/>
      <c r="F106" s="38"/>
      <c r="G106" s="38"/>
      <c r="H106" s="38"/>
      <c r="I106" s="38"/>
      <c r="J106" s="38"/>
      <c r="K106" s="38"/>
      <c r="L106" s="38"/>
      <c r="M106" s="38"/>
      <c r="N106" s="38"/>
      <c r="O106" s="38"/>
      <c r="P106" s="38"/>
      <c r="Q106" s="38"/>
      <c r="R106" s="38"/>
      <c r="S106" s="38"/>
      <c r="T106" s="38"/>
      <c r="U106" s="38"/>
      <c r="V106" s="38"/>
      <c r="W106" s="38"/>
      <c r="X106" s="38"/>
      <c r="Y106" s="38"/>
      <c r="Z106" s="38"/>
      <c r="AA106" s="38"/>
      <c r="AB106" s="38"/>
      <c r="AC106" s="38"/>
      <c r="AD106" s="38"/>
      <c r="AE106" s="38"/>
      <c r="AF106" s="38"/>
      <c r="AG106" s="38"/>
    </row>
    <row r="107" spans="2:33" ht="15" customHeight="1" x14ac:dyDescent="0.65">
      <c r="B107" s="38"/>
      <c r="C107" s="38"/>
      <c r="D107" s="38"/>
      <c r="E107" s="38"/>
      <c r="F107" s="38"/>
      <c r="G107" s="38"/>
      <c r="H107" s="38"/>
      <c r="I107" s="38"/>
      <c r="J107" s="38"/>
      <c r="K107" s="38"/>
      <c r="L107" s="38"/>
      <c r="M107" s="38"/>
      <c r="N107" s="38"/>
      <c r="O107" s="38"/>
      <c r="P107" s="38"/>
      <c r="Q107" s="38"/>
      <c r="R107" s="38"/>
      <c r="S107" s="38"/>
      <c r="T107" s="38"/>
      <c r="U107" s="38"/>
      <c r="V107" s="38"/>
      <c r="W107" s="38"/>
      <c r="X107" s="38"/>
      <c r="Y107" s="38"/>
      <c r="Z107" s="38"/>
      <c r="AA107" s="38"/>
      <c r="AB107" s="38"/>
      <c r="AC107" s="38"/>
      <c r="AD107" s="38"/>
      <c r="AE107" s="38"/>
      <c r="AF107" s="38"/>
      <c r="AG107" s="38"/>
    </row>
    <row r="108" spans="2:33" ht="15" customHeight="1" x14ac:dyDescent="0.65">
      <c r="B108" s="38"/>
      <c r="C108" s="38"/>
      <c r="D108" s="38"/>
      <c r="E108" s="38"/>
      <c r="F108" s="38"/>
      <c r="G108" s="38"/>
      <c r="H108" s="38"/>
      <c r="I108" s="38"/>
      <c r="J108" s="38"/>
      <c r="K108" s="38"/>
      <c r="L108" s="38"/>
      <c r="M108" s="38"/>
      <c r="N108" s="38"/>
      <c r="O108" s="38"/>
      <c r="P108" s="38"/>
      <c r="Q108" s="38"/>
      <c r="R108" s="38"/>
      <c r="S108" s="38"/>
      <c r="T108" s="38"/>
      <c r="U108" s="38"/>
      <c r="V108" s="38"/>
      <c r="W108" s="38"/>
      <c r="X108" s="38"/>
      <c r="Y108" s="38"/>
      <c r="Z108" s="38"/>
      <c r="AA108" s="38"/>
      <c r="AB108" s="38"/>
      <c r="AC108" s="38"/>
      <c r="AD108" s="38"/>
      <c r="AE108" s="38"/>
      <c r="AF108" s="38"/>
      <c r="AG108" s="38"/>
    </row>
    <row r="109" spans="2:33" ht="15" customHeight="1" x14ac:dyDescent="0.65">
      <c r="B109" s="38"/>
      <c r="C109" s="38"/>
      <c r="D109" s="38"/>
      <c r="E109" s="38"/>
      <c r="F109" s="38"/>
      <c r="G109" s="38"/>
      <c r="H109" s="38"/>
      <c r="I109" s="38"/>
      <c r="J109" s="38"/>
      <c r="K109" s="38"/>
      <c r="L109" s="38"/>
      <c r="M109" s="38"/>
      <c r="N109" s="38"/>
      <c r="O109" s="38"/>
      <c r="P109" s="38"/>
      <c r="Q109" s="38"/>
      <c r="R109" s="38"/>
      <c r="S109" s="38"/>
      <c r="T109" s="38"/>
      <c r="U109" s="38"/>
      <c r="V109" s="38"/>
      <c r="W109" s="38"/>
      <c r="X109" s="38"/>
      <c r="Y109" s="38"/>
      <c r="Z109" s="38"/>
      <c r="AA109" s="38"/>
      <c r="AB109" s="38"/>
      <c r="AC109" s="38"/>
      <c r="AD109" s="38"/>
      <c r="AE109" s="38"/>
      <c r="AF109" s="38"/>
      <c r="AG109" s="38"/>
    </row>
  </sheetData>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G2837"/>
  <sheetViews>
    <sheetView workbookViewId="0">
      <selection activeCell="G49" sqref="G49"/>
    </sheetView>
  </sheetViews>
  <sheetFormatPr defaultColWidth="8.7265625" defaultRowHeight="12.25" x14ac:dyDescent="0.65"/>
  <cols>
    <col min="1" max="1" width="19.86328125" style="37" bestFit="1" customWidth="1"/>
    <col min="2" max="2" width="46.7265625" style="37" customWidth="1"/>
    <col min="3" max="16384" width="8.7265625" style="37"/>
  </cols>
  <sheetData>
    <row r="1" spans="1:33" ht="15" customHeight="1" thickBot="1" x14ac:dyDescent="0.8">
      <c r="B1" s="53" t="s">
        <v>623</v>
      </c>
      <c r="C1" s="50">
        <v>2021</v>
      </c>
      <c r="D1" s="50">
        <v>2022</v>
      </c>
      <c r="E1" s="50">
        <v>2023</v>
      </c>
      <c r="F1" s="50">
        <v>2024</v>
      </c>
      <c r="G1" s="50">
        <v>2025</v>
      </c>
      <c r="H1" s="50">
        <v>2026</v>
      </c>
      <c r="I1" s="50">
        <v>2027</v>
      </c>
      <c r="J1" s="50">
        <v>2028</v>
      </c>
      <c r="K1" s="50">
        <v>2029</v>
      </c>
      <c r="L1" s="50">
        <v>2030</v>
      </c>
      <c r="M1" s="50">
        <v>2031</v>
      </c>
      <c r="N1" s="50">
        <v>2032</v>
      </c>
      <c r="O1" s="50">
        <v>2033</v>
      </c>
      <c r="P1" s="50">
        <v>2034</v>
      </c>
      <c r="Q1" s="50">
        <v>2035</v>
      </c>
      <c r="R1" s="50">
        <v>2036</v>
      </c>
      <c r="S1" s="50">
        <v>2037</v>
      </c>
      <c r="T1" s="50">
        <v>2038</v>
      </c>
      <c r="U1" s="50">
        <v>2039</v>
      </c>
      <c r="V1" s="50">
        <v>2040</v>
      </c>
      <c r="W1" s="50">
        <v>2041</v>
      </c>
      <c r="X1" s="50">
        <v>2042</v>
      </c>
      <c r="Y1" s="50">
        <v>2043</v>
      </c>
      <c r="Z1" s="50">
        <v>2044</v>
      </c>
      <c r="AA1" s="50">
        <v>2045</v>
      </c>
      <c r="AB1" s="50">
        <v>2046</v>
      </c>
      <c r="AC1" s="50">
        <v>2047</v>
      </c>
      <c r="AD1" s="50">
        <v>2048</v>
      </c>
      <c r="AE1" s="50">
        <v>2049</v>
      </c>
      <c r="AF1" s="50">
        <v>2050</v>
      </c>
    </row>
    <row r="2" spans="1:33" ht="15" customHeight="1" thickTop="1" x14ac:dyDescent="0.65"/>
    <row r="3" spans="1:33" ht="15" customHeight="1" x14ac:dyDescent="0.65">
      <c r="C3" s="55" t="s">
        <v>494</v>
      </c>
      <c r="D3" s="55" t="s">
        <v>622</v>
      </c>
      <c r="E3" s="55"/>
      <c r="F3" s="55"/>
      <c r="G3" s="55"/>
    </row>
    <row r="4" spans="1:33" ht="15" customHeight="1" x14ac:dyDescent="0.65">
      <c r="C4" s="55" t="s">
        <v>495</v>
      </c>
      <c r="D4" s="55" t="s">
        <v>621</v>
      </c>
      <c r="E4" s="55"/>
      <c r="F4" s="55"/>
      <c r="G4" s="55" t="s">
        <v>620</v>
      </c>
    </row>
    <row r="5" spans="1:33" ht="15" customHeight="1" x14ac:dyDescent="0.65">
      <c r="C5" s="55" t="s">
        <v>496</v>
      </c>
      <c r="D5" s="55" t="s">
        <v>619</v>
      </c>
      <c r="E5" s="55"/>
      <c r="F5" s="55"/>
      <c r="G5" s="55"/>
    </row>
    <row r="6" spans="1:33" ht="15" customHeight="1" x14ac:dyDescent="0.65">
      <c r="C6" s="55" t="s">
        <v>497</v>
      </c>
      <c r="D6" s="55"/>
      <c r="E6" s="55" t="s">
        <v>618</v>
      </c>
      <c r="F6" s="55"/>
      <c r="G6" s="55"/>
    </row>
    <row r="10" spans="1:33" ht="15" customHeight="1" x14ac:dyDescent="0.8">
      <c r="A10" s="43" t="s">
        <v>373</v>
      </c>
      <c r="B10" s="54" t="s">
        <v>117</v>
      </c>
      <c r="AG10" s="51" t="s">
        <v>617</v>
      </c>
    </row>
    <row r="11" spans="1:33" ht="15" customHeight="1" x14ac:dyDescent="0.65">
      <c r="B11" s="53" t="s">
        <v>118</v>
      </c>
      <c r="AG11" s="51" t="s">
        <v>616</v>
      </c>
    </row>
    <row r="12" spans="1:33" ht="15" customHeight="1" x14ac:dyDescent="0.65">
      <c r="B12" s="53"/>
      <c r="C12" s="52"/>
      <c r="D12" s="52"/>
      <c r="E12" s="52"/>
      <c r="F12" s="52"/>
      <c r="G12" s="52"/>
      <c r="H12" s="52"/>
      <c r="I12" s="52"/>
      <c r="J12" s="52"/>
      <c r="K12" s="52"/>
      <c r="L12" s="52"/>
      <c r="M12" s="52"/>
      <c r="N12" s="52"/>
      <c r="O12" s="52"/>
      <c r="P12" s="52"/>
      <c r="Q12" s="52"/>
      <c r="R12" s="52"/>
      <c r="S12" s="52"/>
      <c r="T12" s="52"/>
      <c r="U12" s="52"/>
      <c r="V12" s="52"/>
      <c r="W12" s="52"/>
      <c r="X12" s="52"/>
      <c r="Y12" s="52"/>
      <c r="Z12" s="52"/>
      <c r="AA12" s="52"/>
      <c r="AB12" s="52"/>
      <c r="AC12" s="52"/>
      <c r="AD12" s="52"/>
      <c r="AE12" s="52"/>
      <c r="AF12" s="52"/>
      <c r="AG12" s="51" t="s">
        <v>615</v>
      </c>
    </row>
    <row r="13" spans="1:33" ht="15" customHeight="1" thickBot="1" x14ac:dyDescent="0.8">
      <c r="B13" s="50" t="s">
        <v>119</v>
      </c>
      <c r="C13" s="50">
        <v>2021</v>
      </c>
      <c r="D13" s="50">
        <v>2022</v>
      </c>
      <c r="E13" s="50">
        <v>2023</v>
      </c>
      <c r="F13" s="50">
        <v>2024</v>
      </c>
      <c r="G13" s="50">
        <v>2025</v>
      </c>
      <c r="H13" s="50">
        <v>2026</v>
      </c>
      <c r="I13" s="50">
        <v>2027</v>
      </c>
      <c r="J13" s="50">
        <v>2028</v>
      </c>
      <c r="K13" s="50">
        <v>2029</v>
      </c>
      <c r="L13" s="50">
        <v>2030</v>
      </c>
      <c r="M13" s="50">
        <v>2031</v>
      </c>
      <c r="N13" s="50">
        <v>2032</v>
      </c>
      <c r="O13" s="50">
        <v>2033</v>
      </c>
      <c r="P13" s="50">
        <v>2034</v>
      </c>
      <c r="Q13" s="50">
        <v>2035</v>
      </c>
      <c r="R13" s="50">
        <v>2036</v>
      </c>
      <c r="S13" s="50">
        <v>2037</v>
      </c>
      <c r="T13" s="50">
        <v>2038</v>
      </c>
      <c r="U13" s="50">
        <v>2039</v>
      </c>
      <c r="V13" s="50">
        <v>2040</v>
      </c>
      <c r="W13" s="50">
        <v>2041</v>
      </c>
      <c r="X13" s="50">
        <v>2042</v>
      </c>
      <c r="Y13" s="50">
        <v>2043</v>
      </c>
      <c r="Z13" s="50">
        <v>2044</v>
      </c>
      <c r="AA13" s="50">
        <v>2045</v>
      </c>
      <c r="AB13" s="50">
        <v>2046</v>
      </c>
      <c r="AC13" s="50">
        <v>2047</v>
      </c>
      <c r="AD13" s="50">
        <v>2048</v>
      </c>
      <c r="AE13" s="50">
        <v>2049</v>
      </c>
      <c r="AF13" s="50">
        <v>2050</v>
      </c>
      <c r="AG13" s="49" t="s">
        <v>614</v>
      </c>
    </row>
    <row r="14" spans="1:33" ht="15" customHeight="1" thickTop="1" x14ac:dyDescent="0.65"/>
    <row r="15" spans="1:33" ht="15" customHeight="1" x14ac:dyDescent="0.65">
      <c r="B15" s="46" t="s">
        <v>120</v>
      </c>
    </row>
    <row r="16" spans="1:33" ht="15" customHeight="1" x14ac:dyDescent="0.65"/>
    <row r="17" spans="1:33" ht="15" customHeight="1" x14ac:dyDescent="0.75">
      <c r="B17" s="46" t="s">
        <v>75</v>
      </c>
      <c r="C17"/>
      <c r="D17"/>
      <c r="E17"/>
      <c r="F17"/>
      <c r="G17"/>
      <c r="H17"/>
      <c r="I17"/>
      <c r="J17"/>
      <c r="K17"/>
      <c r="L17"/>
      <c r="M17"/>
      <c r="N17"/>
      <c r="O17"/>
      <c r="P17"/>
      <c r="Q17"/>
      <c r="R17"/>
      <c r="S17"/>
      <c r="T17"/>
      <c r="U17"/>
      <c r="V17"/>
      <c r="W17"/>
      <c r="X17"/>
      <c r="Y17"/>
      <c r="Z17"/>
      <c r="AA17"/>
      <c r="AB17"/>
      <c r="AC17"/>
      <c r="AD17"/>
      <c r="AE17"/>
      <c r="AF17"/>
      <c r="AG17"/>
    </row>
    <row r="18" spans="1:33" ht="15" customHeight="1" x14ac:dyDescent="0.75">
      <c r="B18" s="46" t="s">
        <v>121</v>
      </c>
      <c r="C18"/>
      <c r="D18"/>
      <c r="E18"/>
      <c r="F18"/>
      <c r="G18"/>
      <c r="H18"/>
      <c r="I18"/>
      <c r="J18"/>
      <c r="K18"/>
      <c r="L18"/>
      <c r="M18"/>
      <c r="N18"/>
      <c r="O18"/>
      <c r="P18"/>
      <c r="Q18"/>
      <c r="R18"/>
      <c r="S18"/>
      <c r="T18"/>
      <c r="U18"/>
      <c r="V18"/>
      <c r="W18"/>
      <c r="X18"/>
      <c r="Y18"/>
      <c r="Z18"/>
      <c r="AA18"/>
      <c r="AB18"/>
      <c r="AC18"/>
      <c r="AD18"/>
      <c r="AE18"/>
      <c r="AF18"/>
      <c r="AG18"/>
    </row>
    <row r="19" spans="1:33" ht="15" customHeight="1" x14ac:dyDescent="0.75">
      <c r="A19" s="43" t="s">
        <v>374</v>
      </c>
      <c r="B19" s="42" t="s">
        <v>122</v>
      </c>
      <c r="C19" s="45">
        <v>937.80651899999998</v>
      </c>
      <c r="D19" s="45">
        <v>902.79296899999997</v>
      </c>
      <c r="E19" s="45">
        <v>855.84497099999999</v>
      </c>
      <c r="F19" s="45">
        <v>729.351135</v>
      </c>
      <c r="G19" s="45">
        <v>694.98992899999996</v>
      </c>
      <c r="H19" s="45">
        <v>676.45062299999995</v>
      </c>
      <c r="I19" s="45">
        <v>654.36309800000004</v>
      </c>
      <c r="J19" s="45">
        <v>651.690247</v>
      </c>
      <c r="K19" s="45">
        <v>648.38378899999998</v>
      </c>
      <c r="L19" s="45">
        <v>634.29834000000005</v>
      </c>
      <c r="M19" s="45">
        <v>628.358521</v>
      </c>
      <c r="N19" s="45">
        <v>614.23730499999999</v>
      </c>
      <c r="O19" s="45">
        <v>619.12335199999995</v>
      </c>
      <c r="P19" s="45">
        <v>591.74993900000004</v>
      </c>
      <c r="Q19" s="45">
        <v>562.14038100000005</v>
      </c>
      <c r="R19" s="45">
        <v>550.95330799999999</v>
      </c>
      <c r="S19" s="45">
        <v>539.45202600000005</v>
      </c>
      <c r="T19" s="45">
        <v>537.27612299999998</v>
      </c>
      <c r="U19" s="45">
        <v>535.66595500000005</v>
      </c>
      <c r="V19" s="45">
        <v>527.23278800000003</v>
      </c>
      <c r="W19" s="45">
        <v>526.12933299999997</v>
      </c>
      <c r="X19" s="45">
        <v>520.81158400000004</v>
      </c>
      <c r="Y19" s="45">
        <v>512.45068400000002</v>
      </c>
      <c r="Z19" s="45">
        <v>506.18017600000002</v>
      </c>
      <c r="AA19" s="45">
        <v>494.879456</v>
      </c>
      <c r="AB19" s="45">
        <v>490.44732699999997</v>
      </c>
      <c r="AC19" s="45">
        <v>481.47122200000001</v>
      </c>
      <c r="AD19" s="45">
        <v>472.30859400000003</v>
      </c>
      <c r="AE19" s="45">
        <v>468.36456299999998</v>
      </c>
      <c r="AF19" s="45">
        <v>473.48391700000002</v>
      </c>
      <c r="AG19" s="40">
        <v>-2.3290999999999999E-2</v>
      </c>
    </row>
    <row r="20" spans="1:33" ht="15" customHeight="1" x14ac:dyDescent="0.75">
      <c r="A20" s="43" t="s">
        <v>375</v>
      </c>
      <c r="B20" s="42" t="s">
        <v>123</v>
      </c>
      <c r="C20" s="45">
        <v>10.325683</v>
      </c>
      <c r="D20" s="45">
        <v>9.9716819999999995</v>
      </c>
      <c r="E20" s="45">
        <v>9.8739460000000001</v>
      </c>
      <c r="F20" s="45">
        <v>9.2415900000000004</v>
      </c>
      <c r="G20" s="45">
        <v>8.9796390000000006</v>
      </c>
      <c r="H20" s="45">
        <v>8.5543180000000003</v>
      </c>
      <c r="I20" s="45">
        <v>8.0035860000000003</v>
      </c>
      <c r="J20" s="45">
        <v>7.7386460000000001</v>
      </c>
      <c r="K20" s="45">
        <v>7.6099759999999996</v>
      </c>
      <c r="L20" s="45">
        <v>7.3755269999999999</v>
      </c>
      <c r="M20" s="45">
        <v>7.0891250000000001</v>
      </c>
      <c r="N20" s="45">
        <v>7.0004819999999999</v>
      </c>
      <c r="O20" s="45">
        <v>6.949179</v>
      </c>
      <c r="P20" s="45">
        <v>6.8016050000000003</v>
      </c>
      <c r="Q20" s="45">
        <v>6.6316959999999998</v>
      </c>
      <c r="R20" s="45">
        <v>6.4897220000000004</v>
      </c>
      <c r="S20" s="45">
        <v>6.3067989999999998</v>
      </c>
      <c r="T20" s="45">
        <v>6.1372920000000004</v>
      </c>
      <c r="U20" s="45">
        <v>6.0496840000000001</v>
      </c>
      <c r="V20" s="45">
        <v>5.9248669999999999</v>
      </c>
      <c r="W20" s="45">
        <v>5.6518930000000003</v>
      </c>
      <c r="X20" s="45">
        <v>5.3545189999999998</v>
      </c>
      <c r="Y20" s="45">
        <v>5.0375579999999998</v>
      </c>
      <c r="Z20" s="45">
        <v>4.7243599999999999</v>
      </c>
      <c r="AA20" s="45">
        <v>4.3967530000000004</v>
      </c>
      <c r="AB20" s="45">
        <v>4.3811</v>
      </c>
      <c r="AC20" s="45">
        <v>4.359108</v>
      </c>
      <c r="AD20" s="45">
        <v>4.3538969999999999</v>
      </c>
      <c r="AE20" s="45">
        <v>4.354527</v>
      </c>
      <c r="AF20" s="45">
        <v>4.384093</v>
      </c>
      <c r="AG20" s="40">
        <v>-2.9107999999999998E-2</v>
      </c>
    </row>
    <row r="21" spans="1:33" ht="15" customHeight="1" x14ac:dyDescent="0.75">
      <c r="A21" s="43" t="s">
        <v>376</v>
      </c>
      <c r="B21" s="42" t="s">
        <v>124</v>
      </c>
      <c r="C21" s="45">
        <v>1324.787476</v>
      </c>
      <c r="D21" s="45">
        <v>1268.3551030000001</v>
      </c>
      <c r="E21" s="45">
        <v>1301.400269</v>
      </c>
      <c r="F21" s="45">
        <v>1306.0239260000001</v>
      </c>
      <c r="G21" s="45">
        <v>1285.2064210000001</v>
      </c>
      <c r="H21" s="45">
        <v>1275.9132079999999</v>
      </c>
      <c r="I21" s="45">
        <v>1253.3908690000001</v>
      </c>
      <c r="J21" s="45">
        <v>1285.943481</v>
      </c>
      <c r="K21" s="45">
        <v>1278.0649410000001</v>
      </c>
      <c r="L21" s="45">
        <v>1252.3782960000001</v>
      </c>
      <c r="M21" s="45">
        <v>1239.450073</v>
      </c>
      <c r="N21" s="45">
        <v>1240.1385499999999</v>
      </c>
      <c r="O21" s="45">
        <v>1269.8836670000001</v>
      </c>
      <c r="P21" s="45">
        <v>1239.0683590000001</v>
      </c>
      <c r="Q21" s="45">
        <v>1206.352539</v>
      </c>
      <c r="R21" s="45">
        <v>1191.448975</v>
      </c>
      <c r="S21" s="45">
        <v>1211.171509</v>
      </c>
      <c r="T21" s="45">
        <v>1232.719971</v>
      </c>
      <c r="U21" s="45">
        <v>1255.490112</v>
      </c>
      <c r="V21" s="45">
        <v>1277.2116699999999</v>
      </c>
      <c r="W21" s="45">
        <v>1291.8709719999999</v>
      </c>
      <c r="X21" s="45">
        <v>1308.7932129999999</v>
      </c>
      <c r="Y21" s="45">
        <v>1332.0986330000001</v>
      </c>
      <c r="Z21" s="45">
        <v>1346.3055420000001</v>
      </c>
      <c r="AA21" s="45">
        <v>1361.4132079999999</v>
      </c>
      <c r="AB21" s="45">
        <v>1385.244751</v>
      </c>
      <c r="AC21" s="45">
        <v>1405.9060059999999</v>
      </c>
      <c r="AD21" s="45">
        <v>1426.9989009999999</v>
      </c>
      <c r="AE21" s="45">
        <v>1445.200439</v>
      </c>
      <c r="AF21" s="45">
        <v>1473.2524410000001</v>
      </c>
      <c r="AG21" s="40">
        <v>3.6700000000000001E-3</v>
      </c>
    </row>
    <row r="22" spans="1:33" ht="15" customHeight="1" x14ac:dyDescent="0.75">
      <c r="A22" s="43" t="s">
        <v>377</v>
      </c>
      <c r="B22" s="42" t="s">
        <v>125</v>
      </c>
      <c r="C22" s="45">
        <v>777.68218999999999</v>
      </c>
      <c r="D22" s="45">
        <v>783.61560099999997</v>
      </c>
      <c r="E22" s="45">
        <v>785.479919</v>
      </c>
      <c r="F22" s="45">
        <v>788.97302200000001</v>
      </c>
      <c r="G22" s="45">
        <v>781.77600099999995</v>
      </c>
      <c r="H22" s="45">
        <v>773.33514400000001</v>
      </c>
      <c r="I22" s="45">
        <v>759.40319799999997</v>
      </c>
      <c r="J22" s="45">
        <v>705.65112299999998</v>
      </c>
      <c r="K22" s="45">
        <v>699.00122099999999</v>
      </c>
      <c r="L22" s="45">
        <v>699.71972700000003</v>
      </c>
      <c r="M22" s="45">
        <v>700.81298800000002</v>
      </c>
      <c r="N22" s="45">
        <v>701.57141100000001</v>
      </c>
      <c r="O22" s="45">
        <v>651.97454800000003</v>
      </c>
      <c r="P22" s="45">
        <v>652.66906700000004</v>
      </c>
      <c r="Q22" s="45">
        <v>646.13622999999995</v>
      </c>
      <c r="R22" s="45">
        <v>647.18078600000001</v>
      </c>
      <c r="S22" s="45">
        <v>647.391479</v>
      </c>
      <c r="T22" s="45">
        <v>647.592896</v>
      </c>
      <c r="U22" s="45">
        <v>647.60253899999998</v>
      </c>
      <c r="V22" s="45">
        <v>647.93890399999998</v>
      </c>
      <c r="W22" s="45">
        <v>649.192139</v>
      </c>
      <c r="X22" s="45">
        <v>650.09667999999999</v>
      </c>
      <c r="Y22" s="45">
        <v>650.97113000000002</v>
      </c>
      <c r="Z22" s="45">
        <v>651.73388699999998</v>
      </c>
      <c r="AA22" s="45">
        <v>652.55200200000002</v>
      </c>
      <c r="AB22" s="45">
        <v>652.97900400000003</v>
      </c>
      <c r="AC22" s="45">
        <v>653.40454099999999</v>
      </c>
      <c r="AD22" s="45">
        <v>653.66992200000004</v>
      </c>
      <c r="AE22" s="45">
        <v>653.99096699999996</v>
      </c>
      <c r="AF22" s="45">
        <v>654.45459000000005</v>
      </c>
      <c r="AG22" s="40">
        <v>-5.9309999999999996E-3</v>
      </c>
    </row>
    <row r="23" spans="1:33" ht="15" customHeight="1" x14ac:dyDescent="0.75">
      <c r="A23" s="43" t="s">
        <v>378</v>
      </c>
      <c r="B23" s="42" t="s">
        <v>126</v>
      </c>
      <c r="C23" s="45">
        <v>1.1057900000000001</v>
      </c>
      <c r="D23" s="45">
        <v>0.82832899999999998</v>
      </c>
      <c r="E23" s="45">
        <v>0.41644399999999998</v>
      </c>
      <c r="F23" s="45">
        <v>0.22955500000000001</v>
      </c>
      <c r="G23" s="45">
        <v>2.4784E-2</v>
      </c>
      <c r="H23" s="45">
        <v>-0.128501</v>
      </c>
      <c r="I23" s="45">
        <v>-0.32017499999999999</v>
      </c>
      <c r="J23" s="45">
        <v>-0.37199700000000002</v>
      </c>
      <c r="K23" s="45">
        <v>-0.63732900000000003</v>
      </c>
      <c r="L23" s="45">
        <v>-0.79818999999999996</v>
      </c>
      <c r="M23" s="45">
        <v>-1.2468600000000001</v>
      </c>
      <c r="N23" s="45">
        <v>-1.445219</v>
      </c>
      <c r="O23" s="45">
        <v>-1.6805270000000001</v>
      </c>
      <c r="P23" s="45">
        <v>-1.7603610000000001</v>
      </c>
      <c r="Q23" s="45">
        <v>-1.677886</v>
      </c>
      <c r="R23" s="45">
        <v>-1.6107610000000001</v>
      </c>
      <c r="S23" s="45">
        <v>-1.567534</v>
      </c>
      <c r="T23" s="45">
        <v>-1.6093440000000001</v>
      </c>
      <c r="U23" s="45">
        <v>-1.6912370000000001</v>
      </c>
      <c r="V23" s="45">
        <v>-1.8047550000000001</v>
      </c>
      <c r="W23" s="45">
        <v>-1.993746</v>
      </c>
      <c r="X23" s="45">
        <v>-2.1602760000000001</v>
      </c>
      <c r="Y23" s="45">
        <v>-2.1953860000000001</v>
      </c>
      <c r="Z23" s="45">
        <v>-2.5947</v>
      </c>
      <c r="AA23" s="45">
        <v>-2.8236819999999998</v>
      </c>
      <c r="AB23" s="45">
        <v>-2.8466830000000001</v>
      </c>
      <c r="AC23" s="45">
        <v>-2.9184220000000001</v>
      </c>
      <c r="AD23" s="45">
        <v>-3.0836359999999998</v>
      </c>
      <c r="AE23" s="45">
        <v>-3.2247159999999999</v>
      </c>
      <c r="AF23" s="45">
        <v>-3.2493159999999999</v>
      </c>
      <c r="AG23" s="40" t="s">
        <v>613</v>
      </c>
    </row>
    <row r="24" spans="1:33" ht="15" customHeight="1" x14ac:dyDescent="0.75">
      <c r="A24" s="43" t="s">
        <v>379</v>
      </c>
      <c r="B24" s="42" t="s">
        <v>127</v>
      </c>
      <c r="C24" s="45">
        <v>783.80328399999996</v>
      </c>
      <c r="D24" s="45">
        <v>872.53186000000005</v>
      </c>
      <c r="E24" s="45">
        <v>950.47485400000005</v>
      </c>
      <c r="F24" s="45">
        <v>1076.493164</v>
      </c>
      <c r="G24" s="45">
        <v>1158.3773189999999</v>
      </c>
      <c r="H24" s="45">
        <v>1200.804443</v>
      </c>
      <c r="I24" s="45">
        <v>1266.6345209999999</v>
      </c>
      <c r="J24" s="45">
        <v>1300.6014399999999</v>
      </c>
      <c r="K24" s="45">
        <v>1329.404053</v>
      </c>
      <c r="L24" s="45">
        <v>1376.9293210000001</v>
      </c>
      <c r="M24" s="45">
        <v>1409.3020019999999</v>
      </c>
      <c r="N24" s="45">
        <v>1441.8084719999999</v>
      </c>
      <c r="O24" s="45">
        <v>1475.258789</v>
      </c>
      <c r="P24" s="45">
        <v>1546.3623050000001</v>
      </c>
      <c r="Q24" s="45">
        <v>1638.091797</v>
      </c>
      <c r="R24" s="45">
        <v>1688.966553</v>
      </c>
      <c r="S24" s="45">
        <v>1709.6907960000001</v>
      </c>
      <c r="T24" s="45">
        <v>1718.6403809999999</v>
      </c>
      <c r="U24" s="45">
        <v>1727.398682</v>
      </c>
      <c r="V24" s="45">
        <v>1738.317749</v>
      </c>
      <c r="W24" s="45">
        <v>1753.3752440000001</v>
      </c>
      <c r="X24" s="45">
        <v>1770.1915280000001</v>
      </c>
      <c r="Y24" s="45">
        <v>1786.8985600000001</v>
      </c>
      <c r="Z24" s="45">
        <v>1810.6259769999999</v>
      </c>
      <c r="AA24" s="45">
        <v>1839.476318</v>
      </c>
      <c r="AB24" s="45">
        <v>1858.6704099999999</v>
      </c>
      <c r="AC24" s="45">
        <v>1883.4830320000001</v>
      </c>
      <c r="AD24" s="45">
        <v>1906.640625</v>
      </c>
      <c r="AE24" s="45">
        <v>1927.0048830000001</v>
      </c>
      <c r="AF24" s="45">
        <v>1938.4849850000001</v>
      </c>
      <c r="AG24" s="40">
        <v>3.1717000000000002E-2</v>
      </c>
    </row>
    <row r="25" spans="1:33" ht="15" customHeight="1" x14ac:dyDescent="0.75">
      <c r="A25" s="43" t="s">
        <v>380</v>
      </c>
      <c r="B25" s="42" t="s">
        <v>128</v>
      </c>
      <c r="C25" s="45">
        <v>0</v>
      </c>
      <c r="D25" s="45">
        <v>0</v>
      </c>
      <c r="E25" s="45">
        <v>0.33903</v>
      </c>
      <c r="F25" s="45">
        <v>0.38707200000000003</v>
      </c>
      <c r="G25" s="45">
        <v>0.43454700000000002</v>
      </c>
      <c r="H25" s="45">
        <v>0.48899700000000001</v>
      </c>
      <c r="I25" s="45">
        <v>0.57694900000000005</v>
      </c>
      <c r="J25" s="45">
        <v>0.67322599999999999</v>
      </c>
      <c r="K25" s="45">
        <v>0.76245300000000005</v>
      </c>
      <c r="L25" s="45">
        <v>0.85936299999999999</v>
      </c>
      <c r="M25" s="45">
        <v>0.97320899999999999</v>
      </c>
      <c r="N25" s="45">
        <v>1.135181</v>
      </c>
      <c r="O25" s="45">
        <v>1.293088</v>
      </c>
      <c r="P25" s="45">
        <v>1.4535340000000001</v>
      </c>
      <c r="Q25" s="45">
        <v>1.6771659999999999</v>
      </c>
      <c r="R25" s="45">
        <v>1.9360310000000001</v>
      </c>
      <c r="S25" s="45">
        <v>2.2131110000000001</v>
      </c>
      <c r="T25" s="45">
        <v>2.488845</v>
      </c>
      <c r="U25" s="45">
        <v>2.7750699999999999</v>
      </c>
      <c r="V25" s="45">
        <v>3.0530870000000001</v>
      </c>
      <c r="W25" s="45">
        <v>3.3305560000000001</v>
      </c>
      <c r="X25" s="45">
        <v>3.6225130000000001</v>
      </c>
      <c r="Y25" s="45">
        <v>3.934113</v>
      </c>
      <c r="Z25" s="45">
        <v>4.2565770000000001</v>
      </c>
      <c r="AA25" s="45">
        <v>4.5881169999999996</v>
      </c>
      <c r="AB25" s="45">
        <v>4.9442789999999999</v>
      </c>
      <c r="AC25" s="45">
        <v>5.3320460000000001</v>
      </c>
      <c r="AD25" s="45">
        <v>5.6972519999999998</v>
      </c>
      <c r="AE25" s="45">
        <v>6.0953569999999999</v>
      </c>
      <c r="AF25" s="45">
        <v>6.5065730000000004</v>
      </c>
      <c r="AG25" s="40" t="s">
        <v>613</v>
      </c>
    </row>
    <row r="26" spans="1:33" ht="15" customHeight="1" x14ac:dyDescent="0.65">
      <c r="A26" s="43" t="s">
        <v>381</v>
      </c>
      <c r="B26" s="46" t="s">
        <v>129</v>
      </c>
      <c r="C26" s="57">
        <v>3835.5107419999999</v>
      </c>
      <c r="D26" s="57">
        <v>3838.095703</v>
      </c>
      <c r="E26" s="57">
        <v>3903.8295899999998</v>
      </c>
      <c r="F26" s="57">
        <v>3910.6994629999999</v>
      </c>
      <c r="G26" s="57">
        <v>3929.7890619999998</v>
      </c>
      <c r="H26" s="57">
        <v>3935.4184570000002</v>
      </c>
      <c r="I26" s="57">
        <v>3942.0520019999999</v>
      </c>
      <c r="J26" s="57">
        <v>3951.9262699999999</v>
      </c>
      <c r="K26" s="57">
        <v>3962.5893550000001</v>
      </c>
      <c r="L26" s="57">
        <v>3970.7626949999999</v>
      </c>
      <c r="M26" s="57">
        <v>3984.7390140000002</v>
      </c>
      <c r="N26" s="57">
        <v>4004.446289</v>
      </c>
      <c r="O26" s="57">
        <v>4022.8020019999999</v>
      </c>
      <c r="P26" s="57">
        <v>4036.3447270000001</v>
      </c>
      <c r="Q26" s="57">
        <v>4059.351807</v>
      </c>
      <c r="R26" s="57">
        <v>4085.3645019999999</v>
      </c>
      <c r="S26" s="57">
        <v>4114.6577150000003</v>
      </c>
      <c r="T26" s="57">
        <v>4143.2456050000001</v>
      </c>
      <c r="U26" s="57">
        <v>4173.2905270000001</v>
      </c>
      <c r="V26" s="57">
        <v>4197.8745120000003</v>
      </c>
      <c r="W26" s="57">
        <v>4227.5561520000001</v>
      </c>
      <c r="X26" s="57">
        <v>4256.7099609999996</v>
      </c>
      <c r="Y26" s="57">
        <v>4289.1953119999998</v>
      </c>
      <c r="Z26" s="57">
        <v>4321.2314450000003</v>
      </c>
      <c r="AA26" s="57">
        <v>4354.4819340000004</v>
      </c>
      <c r="AB26" s="57">
        <v>4393.8203119999998</v>
      </c>
      <c r="AC26" s="57">
        <v>4431.0375979999999</v>
      </c>
      <c r="AD26" s="57">
        <v>4466.5854490000002</v>
      </c>
      <c r="AE26" s="57">
        <v>4501.7861329999996</v>
      </c>
      <c r="AF26" s="57">
        <v>4547.3173829999996</v>
      </c>
      <c r="AG26" s="47">
        <v>5.8869999999999999E-3</v>
      </c>
    </row>
    <row r="27" spans="1:33" ht="15" customHeight="1" x14ac:dyDescent="0.75">
      <c r="B27" s="46" t="s">
        <v>130</v>
      </c>
      <c r="C27"/>
      <c r="D27"/>
      <c r="E27"/>
      <c r="F27"/>
      <c r="G27"/>
      <c r="H27"/>
      <c r="I27"/>
      <c r="J27"/>
      <c r="K27"/>
      <c r="L27"/>
      <c r="M27"/>
      <c r="N27"/>
      <c r="O27"/>
      <c r="P27"/>
      <c r="Q27"/>
      <c r="R27"/>
      <c r="S27"/>
      <c r="T27"/>
      <c r="U27"/>
      <c r="V27"/>
      <c r="W27"/>
      <c r="X27"/>
      <c r="Y27"/>
      <c r="Z27"/>
      <c r="AA27"/>
      <c r="AB27"/>
      <c r="AC27"/>
      <c r="AD27"/>
      <c r="AE27"/>
      <c r="AF27"/>
      <c r="AG27"/>
    </row>
    <row r="28" spans="1:33" ht="15" customHeight="1" x14ac:dyDescent="0.75">
      <c r="A28" s="43" t="s">
        <v>382</v>
      </c>
      <c r="B28" s="42" t="s">
        <v>122</v>
      </c>
      <c r="C28" s="45">
        <v>9.8878730000000008</v>
      </c>
      <c r="D28" s="45">
        <v>9.7372390000000006</v>
      </c>
      <c r="E28" s="45">
        <v>9.7381200000000003</v>
      </c>
      <c r="F28" s="45">
        <v>9.0669160000000009</v>
      </c>
      <c r="G28" s="45">
        <v>8.7158189999999998</v>
      </c>
      <c r="H28" s="45">
        <v>8.6379669999999997</v>
      </c>
      <c r="I28" s="45">
        <v>8.6379660000000005</v>
      </c>
      <c r="J28" s="45">
        <v>8.7142820000000007</v>
      </c>
      <c r="K28" s="45">
        <v>8.7136130000000005</v>
      </c>
      <c r="L28" s="45">
        <v>8.7129829999999995</v>
      </c>
      <c r="M28" s="45">
        <v>8.7124290000000002</v>
      </c>
      <c r="N28" s="45">
        <v>8.7121089999999999</v>
      </c>
      <c r="O28" s="45">
        <v>8.7117090000000008</v>
      </c>
      <c r="P28" s="45">
        <v>8.7112540000000003</v>
      </c>
      <c r="Q28" s="45">
        <v>8.7108349999999994</v>
      </c>
      <c r="R28" s="45">
        <v>8.7103940000000009</v>
      </c>
      <c r="S28" s="45">
        <v>8.7099449999999994</v>
      </c>
      <c r="T28" s="45">
        <v>8.7094749999999994</v>
      </c>
      <c r="U28" s="45">
        <v>8.7090230000000002</v>
      </c>
      <c r="V28" s="45">
        <v>8.7084430000000008</v>
      </c>
      <c r="W28" s="45">
        <v>8.7078509999999998</v>
      </c>
      <c r="X28" s="45">
        <v>8.7072800000000008</v>
      </c>
      <c r="Y28" s="45">
        <v>8.7067119999999996</v>
      </c>
      <c r="Z28" s="45">
        <v>8.7060110000000002</v>
      </c>
      <c r="AA28" s="45">
        <v>8.7053469999999997</v>
      </c>
      <c r="AB28" s="45">
        <v>8.6379669999999997</v>
      </c>
      <c r="AC28" s="45">
        <v>8.6379669999999997</v>
      </c>
      <c r="AD28" s="45">
        <v>8.6379660000000005</v>
      </c>
      <c r="AE28" s="45">
        <v>8.6379660000000005</v>
      </c>
      <c r="AF28" s="45">
        <v>8.6379669999999997</v>
      </c>
      <c r="AG28" s="40">
        <v>-4.6490000000000004E-3</v>
      </c>
    </row>
    <row r="29" spans="1:33" ht="15" customHeight="1" x14ac:dyDescent="0.75">
      <c r="A29" s="43" t="s">
        <v>383</v>
      </c>
      <c r="B29" s="42" t="s">
        <v>123</v>
      </c>
      <c r="C29" s="45">
        <v>0.54574400000000001</v>
      </c>
      <c r="D29" s="45">
        <v>0.54574400000000001</v>
      </c>
      <c r="E29" s="45">
        <v>0.54462900000000003</v>
      </c>
      <c r="F29" s="45">
        <v>0.54190799999999995</v>
      </c>
      <c r="G29" s="45">
        <v>0.54049800000000003</v>
      </c>
      <c r="H29" s="45">
        <v>0.54018500000000003</v>
      </c>
      <c r="I29" s="45">
        <v>0.54018500000000003</v>
      </c>
      <c r="J29" s="45">
        <v>0.54049199999999997</v>
      </c>
      <c r="K29" s="45">
        <v>0.540489</v>
      </c>
      <c r="L29" s="45">
        <v>0.54048600000000002</v>
      </c>
      <c r="M29" s="45">
        <v>0.54048399999999996</v>
      </c>
      <c r="N29" s="45">
        <v>0.54048300000000005</v>
      </c>
      <c r="O29" s="45">
        <v>0.54048099999999999</v>
      </c>
      <c r="P29" s="45">
        <v>0.54047900000000004</v>
      </c>
      <c r="Q29" s="45">
        <v>0.54047800000000001</v>
      </c>
      <c r="R29" s="45">
        <v>0.54047599999999996</v>
      </c>
      <c r="S29" s="45">
        <v>0.54047400000000001</v>
      </c>
      <c r="T29" s="45">
        <v>0.54047199999999995</v>
      </c>
      <c r="U29" s="45">
        <v>0.54047000000000001</v>
      </c>
      <c r="V29" s="45">
        <v>0.54046799999999995</v>
      </c>
      <c r="W29" s="45">
        <v>0.540466</v>
      </c>
      <c r="X29" s="45">
        <v>0.54046300000000003</v>
      </c>
      <c r="Y29" s="45">
        <v>0.54046099999999997</v>
      </c>
      <c r="Z29" s="45">
        <v>0.54048700000000005</v>
      </c>
      <c r="AA29" s="45">
        <v>0.54047500000000004</v>
      </c>
      <c r="AB29" s="45">
        <v>0.54018500000000003</v>
      </c>
      <c r="AC29" s="45">
        <v>0.54018500000000003</v>
      </c>
      <c r="AD29" s="45">
        <v>0.54018500000000003</v>
      </c>
      <c r="AE29" s="45">
        <v>0.54018500000000003</v>
      </c>
      <c r="AF29" s="45">
        <v>0.540215</v>
      </c>
      <c r="AG29" s="40">
        <v>-3.5100000000000002E-4</v>
      </c>
    </row>
    <row r="30" spans="1:33" ht="15" customHeight="1" x14ac:dyDescent="0.75">
      <c r="A30" s="43" t="s">
        <v>384</v>
      </c>
      <c r="B30" s="42" t="s">
        <v>131</v>
      </c>
      <c r="C30" s="45">
        <v>125.155128</v>
      </c>
      <c r="D30" s="45">
        <v>124.11322</v>
      </c>
      <c r="E30" s="45">
        <v>124.797318</v>
      </c>
      <c r="F30" s="45">
        <v>123.608902</v>
      </c>
      <c r="G30" s="45">
        <v>120.591255</v>
      </c>
      <c r="H30" s="45">
        <v>119.676529</v>
      </c>
      <c r="I30" s="45">
        <v>117.799728</v>
      </c>
      <c r="J30" s="45">
        <v>117.323868</v>
      </c>
      <c r="K30" s="45">
        <v>117.428764</v>
      </c>
      <c r="L30" s="45">
        <v>116.909081</v>
      </c>
      <c r="M30" s="45">
        <v>116.910194</v>
      </c>
      <c r="N30" s="45">
        <v>116.82540899999999</v>
      </c>
      <c r="O30" s="45">
        <v>116.824844</v>
      </c>
      <c r="P30" s="45">
        <v>116.824707</v>
      </c>
      <c r="Q30" s="45">
        <v>116.82559999999999</v>
      </c>
      <c r="R30" s="45">
        <v>116.82455400000001</v>
      </c>
      <c r="S30" s="45">
        <v>116.82299</v>
      </c>
      <c r="T30" s="45">
        <v>116.82418800000001</v>
      </c>
      <c r="U30" s="45">
        <v>116.821754</v>
      </c>
      <c r="V30" s="45">
        <v>116.822372</v>
      </c>
      <c r="W30" s="45">
        <v>116.821457</v>
      </c>
      <c r="X30" s="45">
        <v>116.821625</v>
      </c>
      <c r="Y30" s="45">
        <v>116.82223500000001</v>
      </c>
      <c r="Z30" s="45">
        <v>116.825401</v>
      </c>
      <c r="AA30" s="45">
        <v>116.82431</v>
      </c>
      <c r="AB30" s="45">
        <v>116.826836</v>
      </c>
      <c r="AC30" s="45">
        <v>116.82753</v>
      </c>
      <c r="AD30" s="45">
        <v>116.827438</v>
      </c>
      <c r="AE30" s="45">
        <v>116.827538</v>
      </c>
      <c r="AF30" s="45">
        <v>116.82764400000001</v>
      </c>
      <c r="AG30" s="40">
        <v>-2.3709999999999998E-3</v>
      </c>
    </row>
    <row r="31" spans="1:33" ht="14.75" x14ac:dyDescent="0.75">
      <c r="A31" s="43" t="s">
        <v>385</v>
      </c>
      <c r="B31" s="42" t="s">
        <v>132</v>
      </c>
      <c r="C31" s="45">
        <v>4.4048020000000001</v>
      </c>
      <c r="D31" s="45">
        <v>4.2940440000000004</v>
      </c>
      <c r="E31" s="45">
        <v>4.3353659999999996</v>
      </c>
      <c r="F31" s="45">
        <v>4.3553759999999997</v>
      </c>
      <c r="G31" s="45">
        <v>4.3590020000000003</v>
      </c>
      <c r="H31" s="45">
        <v>4.3620330000000003</v>
      </c>
      <c r="I31" s="45">
        <v>4.3649870000000002</v>
      </c>
      <c r="J31" s="45">
        <v>4.3617699999999999</v>
      </c>
      <c r="K31" s="45">
        <v>4.3623339999999997</v>
      </c>
      <c r="L31" s="45">
        <v>4.371397</v>
      </c>
      <c r="M31" s="45">
        <v>4.3778309999999996</v>
      </c>
      <c r="N31" s="45">
        <v>4.3771639999999996</v>
      </c>
      <c r="O31" s="45">
        <v>4.3812139999999999</v>
      </c>
      <c r="P31" s="45">
        <v>4.3820569999999996</v>
      </c>
      <c r="Q31" s="45">
        <v>4.3849729999999996</v>
      </c>
      <c r="R31" s="45">
        <v>4.3874370000000003</v>
      </c>
      <c r="S31" s="45">
        <v>4.3892309999999997</v>
      </c>
      <c r="T31" s="45">
        <v>4.3907800000000003</v>
      </c>
      <c r="U31" s="45">
        <v>4.3911499999999997</v>
      </c>
      <c r="V31" s="45">
        <v>4.3924880000000002</v>
      </c>
      <c r="W31" s="45">
        <v>4.4034519999999997</v>
      </c>
      <c r="X31" s="45">
        <v>4.4050890000000003</v>
      </c>
      <c r="Y31" s="45">
        <v>4.4061940000000002</v>
      </c>
      <c r="Z31" s="45">
        <v>4.4085219999999996</v>
      </c>
      <c r="AA31" s="45">
        <v>4.4096149999999996</v>
      </c>
      <c r="AB31" s="45">
        <v>4.4098980000000001</v>
      </c>
      <c r="AC31" s="45">
        <v>4.4555309999999997</v>
      </c>
      <c r="AD31" s="45">
        <v>4.4602139999999997</v>
      </c>
      <c r="AE31" s="45">
        <v>4.4876440000000004</v>
      </c>
      <c r="AF31" s="45">
        <v>4.4943600000000004</v>
      </c>
      <c r="AG31" s="40">
        <v>6.9399999999999996E-4</v>
      </c>
    </row>
    <row r="32" spans="1:33" ht="14.75" x14ac:dyDescent="0.75">
      <c r="A32" s="43" t="s">
        <v>504</v>
      </c>
      <c r="B32" s="42" t="s">
        <v>498</v>
      </c>
      <c r="C32" s="45">
        <v>0.27832000000000001</v>
      </c>
      <c r="D32" s="45">
        <v>0.279312</v>
      </c>
      <c r="E32" s="45">
        <v>0.27149800000000002</v>
      </c>
      <c r="F32" s="45">
        <v>0.26904899999999998</v>
      </c>
      <c r="G32" s="45">
        <v>0.26565</v>
      </c>
      <c r="H32" s="45">
        <v>0.26277800000000001</v>
      </c>
      <c r="I32" s="45">
        <v>0.26032</v>
      </c>
      <c r="J32" s="45">
        <v>0.26112999999999997</v>
      </c>
      <c r="K32" s="45">
        <v>0.258299</v>
      </c>
      <c r="L32" s="45">
        <v>0.256469</v>
      </c>
      <c r="M32" s="45">
        <v>0.25328099999999998</v>
      </c>
      <c r="N32" s="45">
        <v>0.25102799999999997</v>
      </c>
      <c r="O32" s="45">
        <v>0.24720400000000001</v>
      </c>
      <c r="P32" s="45">
        <v>0.24609900000000001</v>
      </c>
      <c r="Q32" s="45">
        <v>0.242835</v>
      </c>
      <c r="R32" s="45">
        <v>0.24036199999999999</v>
      </c>
      <c r="S32" s="45">
        <v>0.23752000000000001</v>
      </c>
      <c r="T32" s="45">
        <v>0.234927</v>
      </c>
      <c r="U32" s="45">
        <v>0.23409199999999999</v>
      </c>
      <c r="V32" s="45">
        <v>0.23255400000000001</v>
      </c>
      <c r="W32" s="45">
        <v>0.234182</v>
      </c>
      <c r="X32" s="45">
        <v>0.23249900000000001</v>
      </c>
      <c r="Y32" s="45">
        <v>0.23087099999999999</v>
      </c>
      <c r="Z32" s="45">
        <v>0.22889399999999999</v>
      </c>
      <c r="AA32" s="45">
        <v>0.227549</v>
      </c>
      <c r="AB32" s="45">
        <v>0.226603</v>
      </c>
      <c r="AC32" s="45">
        <v>0.24007500000000001</v>
      </c>
      <c r="AD32" s="45">
        <v>0.239788</v>
      </c>
      <c r="AE32" s="45">
        <v>0.23930999999999999</v>
      </c>
      <c r="AF32" s="45">
        <v>0.239121</v>
      </c>
      <c r="AG32" s="40">
        <v>-5.2209999999999999E-3</v>
      </c>
    </row>
    <row r="33" spans="1:33" x14ac:dyDescent="0.65">
      <c r="A33" s="43" t="s">
        <v>386</v>
      </c>
      <c r="B33" s="46" t="s">
        <v>129</v>
      </c>
      <c r="C33" s="57">
        <v>140.27186599999999</v>
      </c>
      <c r="D33" s="57">
        <v>138.969559</v>
      </c>
      <c r="E33" s="57">
        <v>139.68693500000001</v>
      </c>
      <c r="F33" s="57">
        <v>137.84214800000001</v>
      </c>
      <c r="G33" s="57">
        <v>134.472229</v>
      </c>
      <c r="H33" s="57">
        <v>133.479477</v>
      </c>
      <c r="I33" s="57">
        <v>131.603195</v>
      </c>
      <c r="J33" s="57">
        <v>131.201538</v>
      </c>
      <c r="K33" s="57">
        <v>131.30349699999999</v>
      </c>
      <c r="L33" s="57">
        <v>130.79042100000001</v>
      </c>
      <c r="M33" s="57">
        <v>130.79422</v>
      </c>
      <c r="N33" s="57">
        <v>130.70619199999999</v>
      </c>
      <c r="O33" s="57">
        <v>130.705444</v>
      </c>
      <c r="P33" s="57">
        <v>130.70459</v>
      </c>
      <c r="Q33" s="57">
        <v>130.70472699999999</v>
      </c>
      <c r="R33" s="57">
        <v>130.70323200000001</v>
      </c>
      <c r="S33" s="57">
        <v>130.700165</v>
      </c>
      <c r="T33" s="57">
        <v>130.69984400000001</v>
      </c>
      <c r="U33" s="57">
        <v>130.69648699999999</v>
      </c>
      <c r="V33" s="57">
        <v>130.69631999999999</v>
      </c>
      <c r="W33" s="57">
        <v>130.707413</v>
      </c>
      <c r="X33" s="57">
        <v>130.70695499999999</v>
      </c>
      <c r="Y33" s="57">
        <v>130.70648199999999</v>
      </c>
      <c r="Z33" s="57">
        <v>130.70931999999999</v>
      </c>
      <c r="AA33" s="57">
        <v>130.707291</v>
      </c>
      <c r="AB33" s="57">
        <v>130.64149499999999</v>
      </c>
      <c r="AC33" s="57">
        <v>130.70129399999999</v>
      </c>
      <c r="AD33" s="57">
        <v>130.70559700000001</v>
      </c>
      <c r="AE33" s="57">
        <v>130.732651</v>
      </c>
      <c r="AF33" s="57">
        <v>130.739304</v>
      </c>
      <c r="AG33" s="47">
        <v>-2.4239999999999999E-3</v>
      </c>
    </row>
    <row r="34" spans="1:33" x14ac:dyDescent="0.65">
      <c r="A34" s="43" t="s">
        <v>387</v>
      </c>
      <c r="B34" s="46" t="s">
        <v>193</v>
      </c>
      <c r="C34" s="57">
        <v>3975.7827149999998</v>
      </c>
      <c r="D34" s="57">
        <v>3977.0651859999998</v>
      </c>
      <c r="E34" s="57">
        <v>4043.5166020000001</v>
      </c>
      <c r="F34" s="57">
        <v>4048.5415039999998</v>
      </c>
      <c r="G34" s="57">
        <v>4064.2612300000001</v>
      </c>
      <c r="H34" s="57">
        <v>4068.8979490000002</v>
      </c>
      <c r="I34" s="57">
        <v>4073.6552729999999</v>
      </c>
      <c r="J34" s="57">
        <v>4083.1279300000001</v>
      </c>
      <c r="K34" s="57">
        <v>4093.8928219999998</v>
      </c>
      <c r="L34" s="57">
        <v>4101.5532229999999</v>
      </c>
      <c r="M34" s="57">
        <v>4115.533203</v>
      </c>
      <c r="N34" s="57">
        <v>4135.1523440000001</v>
      </c>
      <c r="O34" s="57">
        <v>4153.5073240000002</v>
      </c>
      <c r="P34" s="57">
        <v>4167.0493159999996</v>
      </c>
      <c r="Q34" s="57">
        <v>4190.0566410000001</v>
      </c>
      <c r="R34" s="57">
        <v>4216.0678710000002</v>
      </c>
      <c r="S34" s="57">
        <v>4245.3579099999997</v>
      </c>
      <c r="T34" s="57">
        <v>4273.9453119999998</v>
      </c>
      <c r="U34" s="57">
        <v>4303.9868159999996</v>
      </c>
      <c r="V34" s="57">
        <v>4328.5708009999998</v>
      </c>
      <c r="W34" s="57">
        <v>4358.263672</v>
      </c>
      <c r="X34" s="57">
        <v>4387.4169920000004</v>
      </c>
      <c r="Y34" s="57">
        <v>4419.9018550000001</v>
      </c>
      <c r="Z34" s="57">
        <v>4451.9409180000002</v>
      </c>
      <c r="AA34" s="57">
        <v>4485.189453</v>
      </c>
      <c r="AB34" s="57">
        <v>4524.4619140000004</v>
      </c>
      <c r="AC34" s="57">
        <v>4561.7387699999999</v>
      </c>
      <c r="AD34" s="57">
        <v>4597.2910160000001</v>
      </c>
      <c r="AE34" s="57">
        <v>4632.5185549999997</v>
      </c>
      <c r="AF34" s="57">
        <v>4678.0566410000001</v>
      </c>
      <c r="AG34" s="47">
        <v>5.6249999999999998E-3</v>
      </c>
    </row>
    <row r="35" spans="1:33" ht="14.75" x14ac:dyDescent="0.75">
      <c r="A35" s="43" t="s">
        <v>388</v>
      </c>
      <c r="B35" s="42" t="s">
        <v>133</v>
      </c>
      <c r="C35" s="45">
        <v>14.985505</v>
      </c>
      <c r="D35" s="45">
        <v>14.902564999999999</v>
      </c>
      <c r="E35" s="45">
        <v>14.440251999999999</v>
      </c>
      <c r="F35" s="45">
        <v>14.207789</v>
      </c>
      <c r="G35" s="45">
        <v>14.154839000000001</v>
      </c>
      <c r="H35" s="45">
        <v>14.151954999999999</v>
      </c>
      <c r="I35" s="45">
        <v>14.151954999999999</v>
      </c>
      <c r="J35" s="45">
        <v>14.151928</v>
      </c>
      <c r="K35" s="45">
        <v>14.151928</v>
      </c>
      <c r="L35" s="45">
        <v>14.151908000000001</v>
      </c>
      <c r="M35" s="45">
        <v>14.151908000000001</v>
      </c>
      <c r="N35" s="45">
        <v>14.151908000000001</v>
      </c>
      <c r="O35" s="45">
        <v>14.151562999999999</v>
      </c>
      <c r="P35" s="45">
        <v>14.151562999999999</v>
      </c>
      <c r="Q35" s="45">
        <v>14.151562999999999</v>
      </c>
      <c r="R35" s="45">
        <v>14.151562999999999</v>
      </c>
      <c r="S35" s="45">
        <v>14.150729999999999</v>
      </c>
      <c r="T35" s="45">
        <v>14.150729999999999</v>
      </c>
      <c r="U35" s="45">
        <v>14.150729999999999</v>
      </c>
      <c r="V35" s="45">
        <v>14.150729999999999</v>
      </c>
      <c r="W35" s="45">
        <v>14.150729999999999</v>
      </c>
      <c r="X35" s="45">
        <v>14.150729999999999</v>
      </c>
      <c r="Y35" s="45">
        <v>14.150729999999999</v>
      </c>
      <c r="Z35" s="45">
        <v>14.150729999999999</v>
      </c>
      <c r="AA35" s="45">
        <v>14.060758999999999</v>
      </c>
      <c r="AB35" s="45">
        <v>14.060758999999999</v>
      </c>
      <c r="AC35" s="45">
        <v>14.060758999999999</v>
      </c>
      <c r="AD35" s="45">
        <v>14.060758999999999</v>
      </c>
      <c r="AE35" s="45">
        <v>14.060758999999999</v>
      </c>
      <c r="AF35" s="45">
        <v>14.060758999999999</v>
      </c>
      <c r="AG35" s="40">
        <v>-2.1940000000000002E-3</v>
      </c>
    </row>
    <row r="36" spans="1:33" ht="14.75" x14ac:dyDescent="0.75">
      <c r="B36"/>
      <c r="C36"/>
      <c r="D36"/>
      <c r="E36"/>
      <c r="F36"/>
      <c r="G36"/>
      <c r="H36"/>
      <c r="I36"/>
      <c r="J36"/>
      <c r="K36"/>
      <c r="L36"/>
      <c r="M36"/>
      <c r="N36"/>
      <c r="O36"/>
      <c r="P36"/>
      <c r="Q36"/>
      <c r="R36"/>
      <c r="S36"/>
      <c r="T36"/>
      <c r="U36"/>
      <c r="V36"/>
      <c r="W36"/>
      <c r="X36"/>
      <c r="Y36"/>
      <c r="Z36"/>
      <c r="AA36"/>
      <c r="AB36"/>
      <c r="AC36"/>
      <c r="AD36"/>
      <c r="AE36"/>
      <c r="AF36"/>
      <c r="AG36"/>
    </row>
    <row r="37" spans="1:33" x14ac:dyDescent="0.65">
      <c r="A37" s="43" t="s">
        <v>389</v>
      </c>
      <c r="B37" s="46" t="s">
        <v>134</v>
      </c>
      <c r="C37" s="57">
        <v>3960.7971189999998</v>
      </c>
      <c r="D37" s="57">
        <v>3962.1625979999999</v>
      </c>
      <c r="E37" s="57">
        <v>4029.0764159999999</v>
      </c>
      <c r="F37" s="57">
        <v>4034.33374</v>
      </c>
      <c r="G37" s="57">
        <v>4050.1064449999999</v>
      </c>
      <c r="H37" s="57">
        <v>4054.7460940000001</v>
      </c>
      <c r="I37" s="57">
        <v>4059.5034179999998</v>
      </c>
      <c r="J37" s="57">
        <v>4068.9760740000002</v>
      </c>
      <c r="K37" s="57">
        <v>4079.7409670000002</v>
      </c>
      <c r="L37" s="57">
        <v>4087.4013669999999</v>
      </c>
      <c r="M37" s="57">
        <v>4101.3813479999999</v>
      </c>
      <c r="N37" s="57">
        <v>4121.0004879999997</v>
      </c>
      <c r="O37" s="57">
        <v>4139.3559569999998</v>
      </c>
      <c r="P37" s="57">
        <v>4152.8979490000002</v>
      </c>
      <c r="Q37" s="57">
        <v>4175.9052730000003</v>
      </c>
      <c r="R37" s="57">
        <v>4201.9165039999998</v>
      </c>
      <c r="S37" s="57">
        <v>4231.2070309999999</v>
      </c>
      <c r="T37" s="57">
        <v>4259.7944340000004</v>
      </c>
      <c r="U37" s="57">
        <v>4289.8359380000002</v>
      </c>
      <c r="V37" s="57">
        <v>4314.419922</v>
      </c>
      <c r="W37" s="57">
        <v>4344.1127930000002</v>
      </c>
      <c r="X37" s="57">
        <v>4373.2661129999997</v>
      </c>
      <c r="Y37" s="57">
        <v>4405.7509769999997</v>
      </c>
      <c r="Z37" s="57">
        <v>4437.7900390000004</v>
      </c>
      <c r="AA37" s="57">
        <v>4471.1289059999999</v>
      </c>
      <c r="AB37" s="57">
        <v>4510.4013670000004</v>
      </c>
      <c r="AC37" s="57">
        <v>4547.6782229999999</v>
      </c>
      <c r="AD37" s="57">
        <v>4583.2304690000001</v>
      </c>
      <c r="AE37" s="57">
        <v>4618.4580079999996</v>
      </c>
      <c r="AF37" s="57">
        <v>4663.9960940000001</v>
      </c>
      <c r="AG37" s="47">
        <v>5.6509999999999998E-3</v>
      </c>
    </row>
    <row r="38" spans="1:33" ht="14.75" x14ac:dyDescent="0.75">
      <c r="B38"/>
      <c r="C38"/>
      <c r="D38"/>
      <c r="E38"/>
      <c r="F38"/>
      <c r="G38"/>
      <c r="H38"/>
      <c r="I38"/>
      <c r="J38"/>
      <c r="K38"/>
      <c r="L38"/>
      <c r="M38"/>
      <c r="N38"/>
      <c r="O38"/>
      <c r="P38"/>
      <c r="Q38"/>
      <c r="R38"/>
      <c r="S38"/>
      <c r="T38"/>
      <c r="U38"/>
      <c r="V38"/>
      <c r="W38"/>
      <c r="X38"/>
      <c r="Y38"/>
      <c r="Z38"/>
      <c r="AA38"/>
      <c r="AB38"/>
      <c r="AC38"/>
      <c r="AD38"/>
      <c r="AE38"/>
      <c r="AF38"/>
      <c r="AG38"/>
    </row>
    <row r="39" spans="1:33" ht="14.75" x14ac:dyDescent="0.75">
      <c r="B39" s="46" t="s">
        <v>135</v>
      </c>
      <c r="C39"/>
      <c r="D39"/>
      <c r="E39"/>
      <c r="F39"/>
      <c r="G39"/>
      <c r="H39"/>
      <c r="I39"/>
      <c r="J39"/>
      <c r="K39"/>
      <c r="L39"/>
      <c r="M39"/>
      <c r="N39"/>
      <c r="O39"/>
      <c r="P39"/>
      <c r="Q39"/>
      <c r="R39"/>
      <c r="S39"/>
      <c r="T39"/>
      <c r="U39"/>
      <c r="V39"/>
      <c r="W39"/>
      <c r="X39"/>
      <c r="Y39"/>
      <c r="Z39"/>
      <c r="AA39"/>
      <c r="AB39"/>
      <c r="AC39"/>
      <c r="AD39"/>
      <c r="AE39"/>
      <c r="AF39"/>
      <c r="AG39"/>
    </row>
    <row r="40" spans="1:33" ht="14.75" x14ac:dyDescent="0.75">
      <c r="A40" s="43" t="s">
        <v>390</v>
      </c>
      <c r="B40" s="42" t="s">
        <v>122</v>
      </c>
      <c r="C40" s="45">
        <v>6.3706019999999999</v>
      </c>
      <c r="D40" s="45">
        <v>6.3474909999999998</v>
      </c>
      <c r="E40" s="45">
        <v>6.3051199999999996</v>
      </c>
      <c r="F40" s="45">
        <v>6.2462660000000003</v>
      </c>
      <c r="G40" s="45">
        <v>6.1601569999999999</v>
      </c>
      <c r="H40" s="45">
        <v>6.1040900000000002</v>
      </c>
      <c r="I40" s="45">
        <v>6.0440019999999999</v>
      </c>
      <c r="J40" s="45">
        <v>5.9866859999999997</v>
      </c>
      <c r="K40" s="45">
        <v>5.9279289999999998</v>
      </c>
      <c r="L40" s="45">
        <v>5.8706420000000001</v>
      </c>
      <c r="M40" s="45">
        <v>5.8140590000000003</v>
      </c>
      <c r="N40" s="45">
        <v>5.761279</v>
      </c>
      <c r="O40" s="45">
        <v>5.7088669999999997</v>
      </c>
      <c r="P40" s="45">
        <v>5.657743</v>
      </c>
      <c r="Q40" s="45">
        <v>5.6102889999999999</v>
      </c>
      <c r="R40" s="45">
        <v>5.5643929999999999</v>
      </c>
      <c r="S40" s="45">
        <v>5.5195470000000002</v>
      </c>
      <c r="T40" s="45">
        <v>5.4768520000000001</v>
      </c>
      <c r="U40" s="45">
        <v>5.4358129999999996</v>
      </c>
      <c r="V40" s="45">
        <v>5.3936919999999997</v>
      </c>
      <c r="W40" s="45">
        <v>5.3551609999999998</v>
      </c>
      <c r="X40" s="45">
        <v>5.3199329999999998</v>
      </c>
      <c r="Y40" s="45">
        <v>5.2853940000000001</v>
      </c>
      <c r="Z40" s="45">
        <v>5.2477850000000004</v>
      </c>
      <c r="AA40" s="45">
        <v>5.2130850000000004</v>
      </c>
      <c r="AB40" s="45">
        <v>5.183109</v>
      </c>
      <c r="AC40" s="45">
        <v>5.1531419999999999</v>
      </c>
      <c r="AD40" s="45">
        <v>5.1227999999999998</v>
      </c>
      <c r="AE40" s="45">
        <v>5.0889559999999996</v>
      </c>
      <c r="AF40" s="45">
        <v>5.0610549999999996</v>
      </c>
      <c r="AG40" s="40">
        <v>-7.9039999999999996E-3</v>
      </c>
    </row>
    <row r="41" spans="1:33" ht="14.75" x14ac:dyDescent="0.75">
      <c r="A41" s="43" t="s">
        <v>391</v>
      </c>
      <c r="B41" s="42" t="s">
        <v>123</v>
      </c>
      <c r="C41" s="45">
        <v>0.88194300000000003</v>
      </c>
      <c r="D41" s="45">
        <v>0.91502499999999998</v>
      </c>
      <c r="E41" s="45">
        <v>0.52388699999999999</v>
      </c>
      <c r="F41" s="45">
        <v>0.52215999999999996</v>
      </c>
      <c r="G41" s="45">
        <v>0.51815</v>
      </c>
      <c r="H41" s="45">
        <v>0.51679200000000003</v>
      </c>
      <c r="I41" s="45">
        <v>0.51479699999999995</v>
      </c>
      <c r="J41" s="45">
        <v>0.51292099999999996</v>
      </c>
      <c r="K41" s="45">
        <v>0.51071599999999995</v>
      </c>
      <c r="L41" s="45">
        <v>0.50859299999999996</v>
      </c>
      <c r="M41" s="45">
        <v>0.50642699999999996</v>
      </c>
      <c r="N41" s="45">
        <v>0.50455899999999998</v>
      </c>
      <c r="O41" s="45">
        <v>0.50259900000000002</v>
      </c>
      <c r="P41" s="45">
        <v>0.50069300000000005</v>
      </c>
      <c r="Q41" s="45">
        <v>0.49906299999999998</v>
      </c>
      <c r="R41" s="45">
        <v>0.49748700000000001</v>
      </c>
      <c r="S41" s="45">
        <v>0.49589499999999997</v>
      </c>
      <c r="T41" s="45">
        <v>0.494446</v>
      </c>
      <c r="U41" s="45">
        <v>0.49304599999999998</v>
      </c>
      <c r="V41" s="45">
        <v>0.49142400000000003</v>
      </c>
      <c r="W41" s="45">
        <v>0.490176</v>
      </c>
      <c r="X41" s="45">
        <v>0.48930699999999999</v>
      </c>
      <c r="Y41" s="45">
        <v>0.48846099999999998</v>
      </c>
      <c r="Z41" s="45">
        <v>0.48703000000000002</v>
      </c>
      <c r="AA41" s="45">
        <v>0.48591099999999998</v>
      </c>
      <c r="AB41" s="45">
        <v>0.48546800000000001</v>
      </c>
      <c r="AC41" s="45">
        <v>0.48494799999999999</v>
      </c>
      <c r="AD41" s="45">
        <v>0.48426900000000001</v>
      </c>
      <c r="AE41" s="45">
        <v>0.482875</v>
      </c>
      <c r="AF41" s="45">
        <v>0.482512</v>
      </c>
      <c r="AG41" s="40">
        <v>-2.0582E-2</v>
      </c>
    </row>
    <row r="42" spans="1:33" ht="14.75" x14ac:dyDescent="0.75">
      <c r="A42" s="43" t="s">
        <v>392</v>
      </c>
      <c r="B42" s="42" t="s">
        <v>131</v>
      </c>
      <c r="C42" s="45">
        <v>113.991753</v>
      </c>
      <c r="D42" s="45">
        <v>116.326958</v>
      </c>
      <c r="E42" s="45">
        <v>116.859993</v>
      </c>
      <c r="F42" s="45">
        <v>117.486885</v>
      </c>
      <c r="G42" s="45">
        <v>118.50479900000001</v>
      </c>
      <c r="H42" s="45">
        <v>119.47081</v>
      </c>
      <c r="I42" s="45">
        <v>120.356163</v>
      </c>
      <c r="J42" s="45">
        <v>121.230789</v>
      </c>
      <c r="K42" s="45">
        <v>122.058525</v>
      </c>
      <c r="L42" s="45">
        <v>122.886177</v>
      </c>
      <c r="M42" s="45">
        <v>123.72530399999999</v>
      </c>
      <c r="N42" s="45">
        <v>123.40495300000001</v>
      </c>
      <c r="O42" s="45">
        <v>124.329155</v>
      </c>
      <c r="P42" s="45">
        <v>125.17845199999999</v>
      </c>
      <c r="Q42" s="45">
        <v>126.07495900000001</v>
      </c>
      <c r="R42" s="45">
        <v>126.953926</v>
      </c>
      <c r="S42" s="45">
        <v>127.947929</v>
      </c>
      <c r="T42" s="45">
        <v>128.851212</v>
      </c>
      <c r="U42" s="45">
        <v>129.74391199999999</v>
      </c>
      <c r="V42" s="45">
        <v>130.47761499999999</v>
      </c>
      <c r="W42" s="45">
        <v>131.309021</v>
      </c>
      <c r="X42" s="45">
        <v>132.30207799999999</v>
      </c>
      <c r="Y42" s="45">
        <v>133.26026899999999</v>
      </c>
      <c r="Z42" s="45">
        <v>134.261337</v>
      </c>
      <c r="AA42" s="45">
        <v>135.358429</v>
      </c>
      <c r="AB42" s="45">
        <v>136.43081699999999</v>
      </c>
      <c r="AC42" s="45">
        <v>137.56573499999999</v>
      </c>
      <c r="AD42" s="45">
        <v>138.97558599999999</v>
      </c>
      <c r="AE42" s="45">
        <v>140.02387999999999</v>
      </c>
      <c r="AF42" s="45">
        <v>141.53190599999999</v>
      </c>
      <c r="AG42" s="40">
        <v>7.4900000000000001E-3</v>
      </c>
    </row>
    <row r="43" spans="1:33" ht="14.75" x14ac:dyDescent="0.75">
      <c r="A43" s="43" t="s">
        <v>393</v>
      </c>
      <c r="B43" s="42" t="s">
        <v>136</v>
      </c>
      <c r="C43" s="45">
        <v>10.986158</v>
      </c>
      <c r="D43" s="45">
        <v>11.181588</v>
      </c>
      <c r="E43" s="45">
        <v>12.440619</v>
      </c>
      <c r="F43" s="45">
        <v>12.477579</v>
      </c>
      <c r="G43" s="45">
        <v>12.55683</v>
      </c>
      <c r="H43" s="45">
        <v>12.55683</v>
      </c>
      <c r="I43" s="45">
        <v>12.55683</v>
      </c>
      <c r="J43" s="45">
        <v>12.55683</v>
      </c>
      <c r="K43" s="45">
        <v>12.55683</v>
      </c>
      <c r="L43" s="45">
        <v>12.55683</v>
      </c>
      <c r="M43" s="45">
        <v>12.55683</v>
      </c>
      <c r="N43" s="45">
        <v>12.28331</v>
      </c>
      <c r="O43" s="45">
        <v>12.311802999999999</v>
      </c>
      <c r="P43" s="45">
        <v>12.324854</v>
      </c>
      <c r="Q43" s="45">
        <v>12.348782999999999</v>
      </c>
      <c r="R43" s="45">
        <v>12.364955</v>
      </c>
      <c r="S43" s="45">
        <v>12.399196</v>
      </c>
      <c r="T43" s="45">
        <v>12.41254</v>
      </c>
      <c r="U43" s="45">
        <v>12.418544000000001</v>
      </c>
      <c r="V43" s="45">
        <v>12.379329</v>
      </c>
      <c r="W43" s="45">
        <v>12.363219000000001</v>
      </c>
      <c r="X43" s="45">
        <v>12.361924</v>
      </c>
      <c r="Y43" s="45">
        <v>12.349735000000001</v>
      </c>
      <c r="Z43" s="45">
        <v>12.367461</v>
      </c>
      <c r="AA43" s="45">
        <v>12.390494</v>
      </c>
      <c r="AB43" s="45">
        <v>12.385980999999999</v>
      </c>
      <c r="AC43" s="45">
        <v>12.390193</v>
      </c>
      <c r="AD43" s="45">
        <v>12.460557</v>
      </c>
      <c r="AE43" s="45">
        <v>12.458249</v>
      </c>
      <c r="AF43" s="45">
        <v>12.532655</v>
      </c>
      <c r="AG43" s="40">
        <v>4.5519999999999996E-3</v>
      </c>
    </row>
    <row r="44" spans="1:33" ht="14.75" x14ac:dyDescent="0.75">
      <c r="A44" s="43" t="s">
        <v>394</v>
      </c>
      <c r="B44" s="42" t="s">
        <v>137</v>
      </c>
      <c r="C44" s="45">
        <v>90.581635000000006</v>
      </c>
      <c r="D44" s="45">
        <v>97.823607999999993</v>
      </c>
      <c r="E44" s="45">
        <v>104.920143</v>
      </c>
      <c r="F44" s="45">
        <v>110.985703</v>
      </c>
      <c r="G44" s="45">
        <v>115.60144</v>
      </c>
      <c r="H44" s="45">
        <v>120.884445</v>
      </c>
      <c r="I44" s="45">
        <v>125.30336800000001</v>
      </c>
      <c r="J44" s="45">
        <v>129.592377</v>
      </c>
      <c r="K44" s="45">
        <v>134.41658000000001</v>
      </c>
      <c r="L44" s="45">
        <v>138.12853999999999</v>
      </c>
      <c r="M44" s="45">
        <v>142.32060200000001</v>
      </c>
      <c r="N44" s="45">
        <v>146.840317</v>
      </c>
      <c r="O44" s="45">
        <v>151.916</v>
      </c>
      <c r="P44" s="45">
        <v>156.680115</v>
      </c>
      <c r="Q44" s="45">
        <v>160.27328499999999</v>
      </c>
      <c r="R44" s="45">
        <v>165.251541</v>
      </c>
      <c r="S44" s="45">
        <v>171.08374000000001</v>
      </c>
      <c r="T44" s="45">
        <v>176.275665</v>
      </c>
      <c r="U44" s="45">
        <v>182.12808200000001</v>
      </c>
      <c r="V44" s="45">
        <v>189.15387000000001</v>
      </c>
      <c r="W44" s="45">
        <v>195.74584999999999</v>
      </c>
      <c r="X44" s="45">
        <v>203.32270800000001</v>
      </c>
      <c r="Y44" s="45">
        <v>210.58717300000001</v>
      </c>
      <c r="Z44" s="45">
        <v>217.58543399999999</v>
      </c>
      <c r="AA44" s="45">
        <v>225.61615</v>
      </c>
      <c r="AB44" s="45">
        <v>234.22015400000001</v>
      </c>
      <c r="AC44" s="45">
        <v>242.47795099999999</v>
      </c>
      <c r="AD44" s="45">
        <v>251.22860700000001</v>
      </c>
      <c r="AE44" s="45">
        <v>260.16613799999999</v>
      </c>
      <c r="AF44" s="45">
        <v>268.75646999999998</v>
      </c>
      <c r="AG44" s="40">
        <v>3.8213999999999998E-2</v>
      </c>
    </row>
    <row r="45" spans="1:33" ht="14.75" x14ac:dyDescent="0.75">
      <c r="A45" s="43" t="s">
        <v>395</v>
      </c>
      <c r="B45" s="42" t="s">
        <v>138</v>
      </c>
      <c r="C45" s="45">
        <v>3.7604649999999999</v>
      </c>
      <c r="D45" s="45">
        <v>3.7604649999999999</v>
      </c>
      <c r="E45" s="45">
        <v>4.0495450000000002</v>
      </c>
      <c r="F45" s="45">
        <v>4.0495450000000002</v>
      </c>
      <c r="G45" s="45">
        <v>4.0495450000000002</v>
      </c>
      <c r="H45" s="45">
        <v>4.0495450000000002</v>
      </c>
      <c r="I45" s="45">
        <v>4.0495450000000002</v>
      </c>
      <c r="J45" s="45">
        <v>4.0495450000000002</v>
      </c>
      <c r="K45" s="45">
        <v>4.0495450000000002</v>
      </c>
      <c r="L45" s="45">
        <v>4.0495450000000002</v>
      </c>
      <c r="M45" s="45">
        <v>4.0495450000000002</v>
      </c>
      <c r="N45" s="45">
        <v>4.0495450000000002</v>
      </c>
      <c r="O45" s="45">
        <v>4.0495450000000002</v>
      </c>
      <c r="P45" s="45">
        <v>4.0495450000000002</v>
      </c>
      <c r="Q45" s="45">
        <v>4.0495450000000002</v>
      </c>
      <c r="R45" s="45">
        <v>4.0495450000000002</v>
      </c>
      <c r="S45" s="45">
        <v>4.0495450000000002</v>
      </c>
      <c r="T45" s="45">
        <v>4.0495450000000002</v>
      </c>
      <c r="U45" s="45">
        <v>4.0495450000000002</v>
      </c>
      <c r="V45" s="45">
        <v>4.0495450000000002</v>
      </c>
      <c r="W45" s="45">
        <v>4.0495450000000002</v>
      </c>
      <c r="X45" s="45">
        <v>4.0495450000000002</v>
      </c>
      <c r="Y45" s="45">
        <v>4.0495450000000002</v>
      </c>
      <c r="Z45" s="45">
        <v>4.0495450000000002</v>
      </c>
      <c r="AA45" s="45">
        <v>4.0495450000000002</v>
      </c>
      <c r="AB45" s="45">
        <v>4.0495450000000002</v>
      </c>
      <c r="AC45" s="45">
        <v>4.0495450000000002</v>
      </c>
      <c r="AD45" s="45">
        <v>4.0495450000000002</v>
      </c>
      <c r="AE45" s="45">
        <v>4.0495450000000002</v>
      </c>
      <c r="AF45" s="45">
        <v>4.0495450000000002</v>
      </c>
      <c r="AG45" s="40">
        <v>2.5569999999999998E-3</v>
      </c>
    </row>
    <row r="46" spans="1:33" x14ac:dyDescent="0.65">
      <c r="A46" s="43" t="s">
        <v>396</v>
      </c>
      <c r="B46" s="46" t="s">
        <v>194</v>
      </c>
      <c r="C46" s="57">
        <v>226.57254</v>
      </c>
      <c r="D46" s="57">
        <v>236.355133</v>
      </c>
      <c r="E46" s="57">
        <v>245.09930399999999</v>
      </c>
      <c r="F46" s="57">
        <v>251.768158</v>
      </c>
      <c r="G46" s="57">
        <v>257.39093000000003</v>
      </c>
      <c r="H46" s="57">
        <v>263.58251999999999</v>
      </c>
      <c r="I46" s="57">
        <v>268.82470699999999</v>
      </c>
      <c r="J46" s="57">
        <v>273.92913800000002</v>
      </c>
      <c r="K46" s="57">
        <v>279.52011099999999</v>
      </c>
      <c r="L46" s="57">
        <v>284.00030500000003</v>
      </c>
      <c r="M46" s="57">
        <v>288.97277800000001</v>
      </c>
      <c r="N46" s="57">
        <v>292.84396400000003</v>
      </c>
      <c r="O46" s="57">
        <v>298.81796300000002</v>
      </c>
      <c r="P46" s="57">
        <v>304.39141799999999</v>
      </c>
      <c r="Q46" s="57">
        <v>308.85592700000001</v>
      </c>
      <c r="R46" s="57">
        <v>314.68185399999999</v>
      </c>
      <c r="S46" s="57">
        <v>321.49585000000002</v>
      </c>
      <c r="T46" s="57">
        <v>327.56024200000002</v>
      </c>
      <c r="U46" s="57">
        <v>334.26895100000002</v>
      </c>
      <c r="V46" s="57">
        <v>341.94549599999999</v>
      </c>
      <c r="W46" s="57">
        <v>349.31298800000002</v>
      </c>
      <c r="X46" s="57">
        <v>357.84548999999998</v>
      </c>
      <c r="Y46" s="57">
        <v>366.02056900000002</v>
      </c>
      <c r="Z46" s="57">
        <v>373.99859600000002</v>
      </c>
      <c r="AA46" s="57">
        <v>383.113586</v>
      </c>
      <c r="AB46" s="57">
        <v>392.755066</v>
      </c>
      <c r="AC46" s="57">
        <v>402.12152099999997</v>
      </c>
      <c r="AD46" s="57">
        <v>412.32135</v>
      </c>
      <c r="AE46" s="57">
        <v>422.26965300000001</v>
      </c>
      <c r="AF46" s="57">
        <v>432.41412400000002</v>
      </c>
      <c r="AG46" s="47">
        <v>2.2537000000000001E-2</v>
      </c>
    </row>
    <row r="47" spans="1:33" ht="14.75" x14ac:dyDescent="0.75">
      <c r="A47" s="43" t="s">
        <v>397</v>
      </c>
      <c r="B47" s="42" t="s">
        <v>139</v>
      </c>
      <c r="C47" s="45">
        <v>170.39570599999999</v>
      </c>
      <c r="D47" s="45">
        <v>177.85823099999999</v>
      </c>
      <c r="E47" s="45">
        <v>196.008453</v>
      </c>
      <c r="F47" s="45">
        <v>201.82835399999999</v>
      </c>
      <c r="G47" s="45">
        <v>206.68052700000001</v>
      </c>
      <c r="H47" s="45">
        <v>212.05929599999999</v>
      </c>
      <c r="I47" s="45">
        <v>216.48114000000001</v>
      </c>
      <c r="J47" s="45">
        <v>220.74911499999999</v>
      </c>
      <c r="K47" s="45">
        <v>225.48005699999999</v>
      </c>
      <c r="L47" s="45">
        <v>229.10368299999999</v>
      </c>
      <c r="M47" s="45">
        <v>233.175522</v>
      </c>
      <c r="N47" s="45">
        <v>236.14524800000001</v>
      </c>
      <c r="O47" s="45">
        <v>241.14201399999999</v>
      </c>
      <c r="P47" s="45">
        <v>245.69000199999999</v>
      </c>
      <c r="Q47" s="45">
        <v>249.12437399999999</v>
      </c>
      <c r="R47" s="45">
        <v>253.93104600000001</v>
      </c>
      <c r="S47" s="45">
        <v>259.64355499999999</v>
      </c>
      <c r="T47" s="45">
        <v>264.62664799999999</v>
      </c>
      <c r="U47" s="45">
        <v>270.19869999999997</v>
      </c>
      <c r="V47" s="45">
        <v>276.65850799999998</v>
      </c>
      <c r="W47" s="45">
        <v>282.79482999999999</v>
      </c>
      <c r="X47" s="45">
        <v>289.97128300000003</v>
      </c>
      <c r="Y47" s="45">
        <v>296.734711</v>
      </c>
      <c r="Z47" s="45">
        <v>303.31253099999998</v>
      </c>
      <c r="AA47" s="45">
        <v>310.91629</v>
      </c>
      <c r="AB47" s="45">
        <v>318.997772</v>
      </c>
      <c r="AC47" s="45">
        <v>326.71469100000002</v>
      </c>
      <c r="AD47" s="45">
        <v>335.21029700000003</v>
      </c>
      <c r="AE47" s="45">
        <v>343.41708399999999</v>
      </c>
      <c r="AF47" s="45">
        <v>351.75021400000003</v>
      </c>
      <c r="AG47" s="40">
        <v>2.5308000000000001E-2</v>
      </c>
    </row>
    <row r="48" spans="1:33" x14ac:dyDescent="0.65">
      <c r="A48" s="43" t="s">
        <v>398</v>
      </c>
      <c r="B48" s="46" t="s">
        <v>140</v>
      </c>
      <c r="C48" s="57">
        <v>56.176876</v>
      </c>
      <c r="D48" s="57">
        <v>58.49691</v>
      </c>
      <c r="E48" s="57">
        <v>49.090857999999997</v>
      </c>
      <c r="F48" s="57">
        <v>49.939796000000001</v>
      </c>
      <c r="G48" s="57">
        <v>50.710391999999999</v>
      </c>
      <c r="H48" s="57">
        <v>51.523209000000001</v>
      </c>
      <c r="I48" s="57">
        <v>52.343533000000001</v>
      </c>
      <c r="J48" s="57">
        <v>53.180008000000001</v>
      </c>
      <c r="K48" s="57">
        <v>54.040066000000003</v>
      </c>
      <c r="L48" s="57">
        <v>54.896628999999997</v>
      </c>
      <c r="M48" s="57">
        <v>55.797252999999998</v>
      </c>
      <c r="N48" s="57">
        <v>56.698703999999999</v>
      </c>
      <c r="O48" s="57">
        <v>57.675949000000003</v>
      </c>
      <c r="P48" s="57">
        <v>58.701408000000001</v>
      </c>
      <c r="Q48" s="57">
        <v>59.731532999999999</v>
      </c>
      <c r="R48" s="57">
        <v>60.750790000000002</v>
      </c>
      <c r="S48" s="57">
        <v>61.852276000000003</v>
      </c>
      <c r="T48" s="57">
        <v>62.933590000000002</v>
      </c>
      <c r="U48" s="57">
        <v>64.070189999999997</v>
      </c>
      <c r="V48" s="57">
        <v>65.286957000000001</v>
      </c>
      <c r="W48" s="57">
        <v>66.518173000000004</v>
      </c>
      <c r="X48" s="57">
        <v>67.874229</v>
      </c>
      <c r="Y48" s="57">
        <v>69.285843</v>
      </c>
      <c r="Z48" s="57">
        <v>70.686042999999998</v>
      </c>
      <c r="AA48" s="57">
        <v>72.197333999999998</v>
      </c>
      <c r="AB48" s="57">
        <v>73.757300999999998</v>
      </c>
      <c r="AC48" s="57">
        <v>75.406784000000002</v>
      </c>
      <c r="AD48" s="57">
        <v>77.111052999999998</v>
      </c>
      <c r="AE48" s="57">
        <v>78.852553999999998</v>
      </c>
      <c r="AF48" s="57">
        <v>80.663978999999998</v>
      </c>
      <c r="AG48" s="47">
        <v>1.2553999999999999E-2</v>
      </c>
    </row>
    <row r="49" spans="1:33" ht="14.75" x14ac:dyDescent="0.75">
      <c r="B49"/>
      <c r="C49"/>
      <c r="D49"/>
      <c r="E49"/>
      <c r="F49"/>
      <c r="G49"/>
      <c r="H49"/>
      <c r="I49"/>
      <c r="J49"/>
      <c r="K49"/>
      <c r="L49"/>
      <c r="M49"/>
      <c r="N49"/>
      <c r="O49"/>
      <c r="P49"/>
      <c r="Q49"/>
      <c r="R49"/>
      <c r="S49"/>
      <c r="T49"/>
      <c r="U49"/>
      <c r="V49"/>
      <c r="W49"/>
      <c r="X49"/>
      <c r="Y49"/>
      <c r="Z49"/>
      <c r="AA49"/>
      <c r="AB49"/>
      <c r="AC49"/>
      <c r="AD49"/>
      <c r="AE49"/>
      <c r="AF49"/>
      <c r="AG49"/>
    </row>
    <row r="50" spans="1:33" ht="15" customHeight="1" x14ac:dyDescent="0.75">
      <c r="B50" s="46" t="s">
        <v>195</v>
      </c>
      <c r="C50"/>
      <c r="D50"/>
      <c r="E50"/>
      <c r="F50"/>
      <c r="G50"/>
      <c r="H50"/>
      <c r="I50"/>
      <c r="J50"/>
      <c r="K50"/>
      <c r="L50"/>
      <c r="M50"/>
      <c r="N50"/>
      <c r="O50"/>
      <c r="P50"/>
      <c r="Q50"/>
      <c r="R50"/>
      <c r="S50"/>
      <c r="T50"/>
      <c r="U50"/>
      <c r="V50"/>
      <c r="W50"/>
      <c r="X50"/>
      <c r="Y50"/>
      <c r="Z50"/>
      <c r="AA50"/>
      <c r="AB50"/>
      <c r="AC50"/>
      <c r="AD50"/>
      <c r="AE50"/>
      <c r="AF50"/>
      <c r="AG50"/>
    </row>
    <row r="51" spans="1:33" ht="15" customHeight="1" x14ac:dyDescent="0.75">
      <c r="A51" s="43" t="s">
        <v>399</v>
      </c>
      <c r="B51" s="42" t="s">
        <v>122</v>
      </c>
      <c r="C51" s="45">
        <v>954.06500200000005</v>
      </c>
      <c r="D51" s="45">
        <v>918.87768600000004</v>
      </c>
      <c r="E51" s="45">
        <v>871.88818400000002</v>
      </c>
      <c r="F51" s="45">
        <v>744.66430700000001</v>
      </c>
      <c r="G51" s="45">
        <v>709.865906</v>
      </c>
      <c r="H51" s="45">
        <v>691.19262700000002</v>
      </c>
      <c r="I51" s="45">
        <v>669.04504399999996</v>
      </c>
      <c r="J51" s="45">
        <v>666.39123500000005</v>
      </c>
      <c r="K51" s="45">
        <v>663.02533000000005</v>
      </c>
      <c r="L51" s="45">
        <v>648.88201900000001</v>
      </c>
      <c r="M51" s="45">
        <v>642.88500999999997</v>
      </c>
      <c r="N51" s="45">
        <v>628.71069299999999</v>
      </c>
      <c r="O51" s="45">
        <v>633.54394500000001</v>
      </c>
      <c r="P51" s="45">
        <v>606.11889599999995</v>
      </c>
      <c r="Q51" s="45">
        <v>576.46148700000003</v>
      </c>
      <c r="R51" s="45">
        <v>565.22808799999996</v>
      </c>
      <c r="S51" s="45">
        <v>553.68151899999998</v>
      </c>
      <c r="T51" s="45">
        <v>551.46246299999996</v>
      </c>
      <c r="U51" s="45">
        <v>549.81079099999999</v>
      </c>
      <c r="V51" s="45">
        <v>541.33489999999995</v>
      </c>
      <c r="W51" s="45">
        <v>540.19232199999999</v>
      </c>
      <c r="X51" s="45">
        <v>534.83880599999998</v>
      </c>
      <c r="Y51" s="45">
        <v>526.44281000000001</v>
      </c>
      <c r="Z51" s="45">
        <v>520.13397199999997</v>
      </c>
      <c r="AA51" s="45">
        <v>508.79788200000002</v>
      </c>
      <c r="AB51" s="45">
        <v>504.26840199999998</v>
      </c>
      <c r="AC51" s="45">
        <v>495.26232900000002</v>
      </c>
      <c r="AD51" s="45">
        <v>486.069366</v>
      </c>
      <c r="AE51" s="45">
        <v>482.09149200000002</v>
      </c>
      <c r="AF51" s="45">
        <v>487.182953</v>
      </c>
      <c r="AG51" s="40">
        <v>-2.2908999999999999E-2</v>
      </c>
    </row>
    <row r="52" spans="1:33" ht="15" customHeight="1" x14ac:dyDescent="0.75">
      <c r="A52" s="43" t="s">
        <v>400</v>
      </c>
      <c r="B52" s="42" t="s">
        <v>123</v>
      </c>
      <c r="C52" s="45">
        <v>11.75337</v>
      </c>
      <c r="D52" s="45">
        <v>11.432449999999999</v>
      </c>
      <c r="E52" s="45">
        <v>10.942463</v>
      </c>
      <c r="F52" s="45">
        <v>10.305657999999999</v>
      </c>
      <c r="G52" s="45">
        <v>10.038285999999999</v>
      </c>
      <c r="H52" s="45">
        <v>9.6112959999999994</v>
      </c>
      <c r="I52" s="45">
        <v>9.0585679999999993</v>
      </c>
      <c r="J52" s="45">
        <v>8.7920569999999998</v>
      </c>
      <c r="K52" s="45">
        <v>8.6611799999999999</v>
      </c>
      <c r="L52" s="45">
        <v>8.4246060000000007</v>
      </c>
      <c r="M52" s="45">
        <v>8.1360360000000007</v>
      </c>
      <c r="N52" s="45">
        <v>8.0455240000000003</v>
      </c>
      <c r="O52" s="45">
        <v>7.9922589999999998</v>
      </c>
      <c r="P52" s="45">
        <v>7.842778</v>
      </c>
      <c r="Q52" s="45">
        <v>7.6712369999999996</v>
      </c>
      <c r="R52" s="45">
        <v>7.527685</v>
      </c>
      <c r="S52" s="45">
        <v>7.3431680000000004</v>
      </c>
      <c r="T52" s="45">
        <v>7.1722109999999999</v>
      </c>
      <c r="U52" s="45">
        <v>7.0831999999999997</v>
      </c>
      <c r="V52" s="45">
        <v>6.9567579999999998</v>
      </c>
      <c r="W52" s="45">
        <v>6.6825340000000004</v>
      </c>
      <c r="X52" s="45">
        <v>6.3842889999999999</v>
      </c>
      <c r="Y52" s="45">
        <v>6.0664790000000002</v>
      </c>
      <c r="Z52" s="45">
        <v>5.7518770000000004</v>
      </c>
      <c r="AA52" s="45">
        <v>5.4231389999999999</v>
      </c>
      <c r="AB52" s="45">
        <v>5.406752</v>
      </c>
      <c r="AC52" s="45">
        <v>5.3842410000000003</v>
      </c>
      <c r="AD52" s="45">
        <v>5.3783519999999996</v>
      </c>
      <c r="AE52" s="45">
        <v>5.3775870000000001</v>
      </c>
      <c r="AF52" s="45">
        <v>5.4068199999999997</v>
      </c>
      <c r="AG52" s="40">
        <v>-2.6419999999999999E-2</v>
      </c>
    </row>
    <row r="53" spans="1:33" ht="15" customHeight="1" x14ac:dyDescent="0.75">
      <c r="A53" s="43" t="s">
        <v>401</v>
      </c>
      <c r="B53" s="42" t="s">
        <v>131</v>
      </c>
      <c r="C53" s="45">
        <v>1563.9343260000001</v>
      </c>
      <c r="D53" s="45">
        <v>1508.7951660000001</v>
      </c>
      <c r="E53" s="45">
        <v>1543.396606</v>
      </c>
      <c r="F53" s="45">
        <v>1547.506836</v>
      </c>
      <c r="G53" s="45">
        <v>1524.737061</v>
      </c>
      <c r="H53" s="45">
        <v>1515.549561</v>
      </c>
      <c r="I53" s="45">
        <v>1492.1236570000001</v>
      </c>
      <c r="J53" s="45">
        <v>1525.1713870000001</v>
      </c>
      <c r="K53" s="45">
        <v>1518.3145750000001</v>
      </c>
      <c r="L53" s="45">
        <v>1493.0329589999999</v>
      </c>
      <c r="M53" s="45">
        <v>1481.0588379999999</v>
      </c>
      <c r="N53" s="45">
        <v>1481.5040280000001</v>
      </c>
      <c r="O53" s="45">
        <v>1512.330688</v>
      </c>
      <c r="P53" s="45">
        <v>1482.525024</v>
      </c>
      <c r="Q53" s="45">
        <v>1450.9301760000001</v>
      </c>
      <c r="R53" s="45">
        <v>1437.1635739999999</v>
      </c>
      <c r="S53" s="45">
        <v>1458.155518</v>
      </c>
      <c r="T53" s="45">
        <v>1480.8842770000001</v>
      </c>
      <c r="U53" s="45">
        <v>1504.830811</v>
      </c>
      <c r="V53" s="45">
        <v>1527.5648189999999</v>
      </c>
      <c r="W53" s="45">
        <v>1543.3320309999999</v>
      </c>
      <c r="X53" s="45">
        <v>1561.5395510000001</v>
      </c>
      <c r="Y53" s="45">
        <v>1586.1152340000001</v>
      </c>
      <c r="Z53" s="45">
        <v>1601.6489260000001</v>
      </c>
      <c r="AA53" s="45">
        <v>1618.184082</v>
      </c>
      <c r="AB53" s="45">
        <v>1643.446655</v>
      </c>
      <c r="AC53" s="45">
        <v>1665.6313479999999</v>
      </c>
      <c r="AD53" s="45">
        <v>1688.4991460000001</v>
      </c>
      <c r="AE53" s="45">
        <v>1708.147217</v>
      </c>
      <c r="AF53" s="45">
        <v>1738.11853</v>
      </c>
      <c r="AG53" s="40">
        <v>3.6480000000000002E-3</v>
      </c>
    </row>
    <row r="54" spans="1:33" ht="15" customHeight="1" x14ac:dyDescent="0.75">
      <c r="A54" s="43" t="s">
        <v>402</v>
      </c>
      <c r="B54" s="42" t="s">
        <v>125</v>
      </c>
      <c r="C54" s="45">
        <v>777.68218999999999</v>
      </c>
      <c r="D54" s="45">
        <v>783.61560099999997</v>
      </c>
      <c r="E54" s="45">
        <v>785.479919</v>
      </c>
      <c r="F54" s="45">
        <v>788.97302200000001</v>
      </c>
      <c r="G54" s="45">
        <v>781.77600099999995</v>
      </c>
      <c r="H54" s="45">
        <v>773.33514400000001</v>
      </c>
      <c r="I54" s="45">
        <v>759.40319799999997</v>
      </c>
      <c r="J54" s="45">
        <v>705.65112299999998</v>
      </c>
      <c r="K54" s="45">
        <v>699.00122099999999</v>
      </c>
      <c r="L54" s="45">
        <v>699.71972700000003</v>
      </c>
      <c r="M54" s="45">
        <v>700.81298800000002</v>
      </c>
      <c r="N54" s="45">
        <v>701.57141100000001</v>
      </c>
      <c r="O54" s="45">
        <v>651.97454800000003</v>
      </c>
      <c r="P54" s="45">
        <v>652.66906700000004</v>
      </c>
      <c r="Q54" s="45">
        <v>646.13622999999995</v>
      </c>
      <c r="R54" s="45">
        <v>647.18078600000001</v>
      </c>
      <c r="S54" s="45">
        <v>647.391479</v>
      </c>
      <c r="T54" s="45">
        <v>647.592896</v>
      </c>
      <c r="U54" s="45">
        <v>647.60253899999998</v>
      </c>
      <c r="V54" s="45">
        <v>647.93890399999998</v>
      </c>
      <c r="W54" s="45">
        <v>649.192139</v>
      </c>
      <c r="X54" s="45">
        <v>650.09667999999999</v>
      </c>
      <c r="Y54" s="45">
        <v>650.97113000000002</v>
      </c>
      <c r="Z54" s="45">
        <v>651.73388699999998</v>
      </c>
      <c r="AA54" s="45">
        <v>652.55200200000002</v>
      </c>
      <c r="AB54" s="45">
        <v>652.97900400000003</v>
      </c>
      <c r="AC54" s="45">
        <v>653.40454099999999</v>
      </c>
      <c r="AD54" s="45">
        <v>653.66992200000004</v>
      </c>
      <c r="AE54" s="45">
        <v>653.99096699999996</v>
      </c>
      <c r="AF54" s="45">
        <v>654.45459000000005</v>
      </c>
      <c r="AG54" s="40">
        <v>-5.9309999999999996E-3</v>
      </c>
    </row>
    <row r="55" spans="1:33" ht="15" customHeight="1" x14ac:dyDescent="0.75">
      <c r="A55" s="43" t="s">
        <v>403</v>
      </c>
      <c r="B55" s="42" t="s">
        <v>141</v>
      </c>
      <c r="C55" s="45">
        <v>878.78967299999999</v>
      </c>
      <c r="D55" s="45">
        <v>974.64953600000001</v>
      </c>
      <c r="E55" s="45">
        <v>1059.7303469999999</v>
      </c>
      <c r="F55" s="45">
        <v>1191.8342290000001</v>
      </c>
      <c r="G55" s="45">
        <v>1278.337769</v>
      </c>
      <c r="H55" s="45">
        <v>1326.0509030000001</v>
      </c>
      <c r="I55" s="45">
        <v>1396.302856</v>
      </c>
      <c r="J55" s="45">
        <v>1434.555664</v>
      </c>
      <c r="K55" s="45">
        <v>1468.1829829999999</v>
      </c>
      <c r="L55" s="45">
        <v>1519.4291989999999</v>
      </c>
      <c r="M55" s="45">
        <v>1556.000366</v>
      </c>
      <c r="N55" s="45">
        <v>1593.026001</v>
      </c>
      <c r="O55" s="45">
        <v>1631.55603</v>
      </c>
      <c r="P55" s="45">
        <v>1707.424561</v>
      </c>
      <c r="Q55" s="45">
        <v>1802.7501219999999</v>
      </c>
      <c r="R55" s="45">
        <v>1858.605591</v>
      </c>
      <c r="S55" s="45">
        <v>1885.163818</v>
      </c>
      <c r="T55" s="45">
        <v>1899.306763</v>
      </c>
      <c r="U55" s="45">
        <v>1913.9178469999999</v>
      </c>
      <c r="V55" s="45">
        <v>1931.864014</v>
      </c>
      <c r="W55" s="45">
        <v>1953.5245359999999</v>
      </c>
      <c r="X55" s="45">
        <v>1977.919312</v>
      </c>
      <c r="Y55" s="45">
        <v>2001.8919679999999</v>
      </c>
      <c r="Z55" s="45">
        <v>2032.619995</v>
      </c>
      <c r="AA55" s="45">
        <v>2069.5021969999998</v>
      </c>
      <c r="AB55" s="45">
        <v>2097.3005370000001</v>
      </c>
      <c r="AC55" s="45">
        <v>2130.4165039999998</v>
      </c>
      <c r="AD55" s="45">
        <v>2162.329346</v>
      </c>
      <c r="AE55" s="45">
        <v>2191.6586910000001</v>
      </c>
      <c r="AF55" s="45">
        <v>2211.7358399999998</v>
      </c>
      <c r="AG55" s="40">
        <v>3.2339E-2</v>
      </c>
    </row>
    <row r="56" spans="1:33" ht="15" customHeight="1" x14ac:dyDescent="0.75">
      <c r="A56" s="43" t="s">
        <v>404</v>
      </c>
      <c r="B56" s="42" t="s">
        <v>142</v>
      </c>
      <c r="C56" s="45">
        <v>16.130732999999999</v>
      </c>
      <c r="D56" s="45">
        <v>16.049693999999999</v>
      </c>
      <c r="E56" s="45">
        <v>17.178106</v>
      </c>
      <c r="F56" s="45">
        <v>17.025729999999999</v>
      </c>
      <c r="G56" s="45">
        <v>16.896809000000001</v>
      </c>
      <c r="H56" s="45">
        <v>16.740653999999999</v>
      </c>
      <c r="I56" s="45">
        <v>16.546520000000001</v>
      </c>
      <c r="J56" s="45">
        <v>16.495508000000001</v>
      </c>
      <c r="K56" s="45">
        <v>16.227345</v>
      </c>
      <c r="L56" s="45">
        <v>16.064654999999998</v>
      </c>
      <c r="M56" s="45">
        <v>15.612797</v>
      </c>
      <c r="N56" s="45">
        <v>15.138664</v>
      </c>
      <c r="O56" s="45">
        <v>14.928025</v>
      </c>
      <c r="P56" s="45">
        <v>14.860137999999999</v>
      </c>
      <c r="Q56" s="45">
        <v>14.963277</v>
      </c>
      <c r="R56" s="45">
        <v>15.044102000000001</v>
      </c>
      <c r="S56" s="45">
        <v>15.118727</v>
      </c>
      <c r="T56" s="45">
        <v>15.087669</v>
      </c>
      <c r="U56" s="45">
        <v>15.010944</v>
      </c>
      <c r="V56" s="45">
        <v>14.856674</v>
      </c>
      <c r="W56" s="45">
        <v>14.6532</v>
      </c>
      <c r="X56" s="45">
        <v>14.483692</v>
      </c>
      <c r="Y56" s="45">
        <v>14.434765000000001</v>
      </c>
      <c r="Z56" s="45">
        <v>14.051201000000001</v>
      </c>
      <c r="AA56" s="45">
        <v>13.843907</v>
      </c>
      <c r="AB56" s="45">
        <v>13.815447000000001</v>
      </c>
      <c r="AC56" s="45">
        <v>13.761391</v>
      </c>
      <c r="AD56" s="45">
        <v>13.666254</v>
      </c>
      <c r="AE56" s="45">
        <v>13.522387999999999</v>
      </c>
      <c r="AF56" s="45">
        <v>13.572005000000001</v>
      </c>
      <c r="AG56" s="40">
        <v>-5.9379999999999997E-3</v>
      </c>
    </row>
    <row r="57" spans="1:33" ht="15" customHeight="1" x14ac:dyDescent="0.65">
      <c r="A57" s="43" t="s">
        <v>405</v>
      </c>
      <c r="B57" s="46" t="s">
        <v>196</v>
      </c>
      <c r="C57" s="57">
        <v>4202.3554690000001</v>
      </c>
      <c r="D57" s="57">
        <v>4213.4204099999997</v>
      </c>
      <c r="E57" s="57">
        <v>4288.6157229999999</v>
      </c>
      <c r="F57" s="57">
        <v>4300.3095700000003</v>
      </c>
      <c r="G57" s="57">
        <v>4321.6523440000001</v>
      </c>
      <c r="H57" s="57">
        <v>4332.4804690000001</v>
      </c>
      <c r="I57" s="57">
        <v>4342.4799800000001</v>
      </c>
      <c r="J57" s="57">
        <v>4357.0571289999998</v>
      </c>
      <c r="K57" s="57">
        <v>4373.4130859999996</v>
      </c>
      <c r="L57" s="57">
        <v>4385.5537109999996</v>
      </c>
      <c r="M57" s="57">
        <v>4404.5058589999999</v>
      </c>
      <c r="N57" s="57">
        <v>4427.9960940000001</v>
      </c>
      <c r="O57" s="57">
        <v>4452.3251950000003</v>
      </c>
      <c r="P57" s="57">
        <v>4471.4409180000002</v>
      </c>
      <c r="Q57" s="57">
        <v>4498.9125979999999</v>
      </c>
      <c r="R57" s="57">
        <v>4530.7495120000003</v>
      </c>
      <c r="S57" s="57">
        <v>4566.8535160000001</v>
      </c>
      <c r="T57" s="57">
        <v>4601.5053710000002</v>
      </c>
      <c r="U57" s="57">
        <v>4638.2558589999999</v>
      </c>
      <c r="V57" s="57">
        <v>4670.5161129999997</v>
      </c>
      <c r="W57" s="57">
        <v>4707.5766599999997</v>
      </c>
      <c r="X57" s="57">
        <v>4745.2626950000003</v>
      </c>
      <c r="Y57" s="57">
        <v>4785.9223629999997</v>
      </c>
      <c r="Z57" s="57">
        <v>4825.939453</v>
      </c>
      <c r="AA57" s="57">
        <v>4868.3032229999999</v>
      </c>
      <c r="AB57" s="57">
        <v>4917.216797</v>
      </c>
      <c r="AC57" s="57">
        <v>4963.8603519999997</v>
      </c>
      <c r="AD57" s="57">
        <v>5009.6123049999997</v>
      </c>
      <c r="AE57" s="57">
        <v>5054.7880859999996</v>
      </c>
      <c r="AF57" s="57">
        <v>5110.470703</v>
      </c>
      <c r="AG57" s="47">
        <v>6.7689999999999998E-3</v>
      </c>
    </row>
    <row r="58" spans="1:33" ht="15" customHeight="1" x14ac:dyDescent="0.65">
      <c r="A58" s="43" t="s">
        <v>406</v>
      </c>
      <c r="B58" s="46" t="s">
        <v>143</v>
      </c>
      <c r="C58" s="57">
        <v>4016.9738769999999</v>
      </c>
      <c r="D58" s="57">
        <v>4020.6594239999999</v>
      </c>
      <c r="E58" s="57">
        <v>4078.1672359999998</v>
      </c>
      <c r="F58" s="57">
        <v>4084.2734380000002</v>
      </c>
      <c r="G58" s="57">
        <v>4100.8168949999999</v>
      </c>
      <c r="H58" s="57">
        <v>4106.2695309999999</v>
      </c>
      <c r="I58" s="57">
        <v>4111.8471680000002</v>
      </c>
      <c r="J58" s="57">
        <v>4122.15625</v>
      </c>
      <c r="K58" s="57">
        <v>4133.78125</v>
      </c>
      <c r="L58" s="57">
        <v>4142.2978519999997</v>
      </c>
      <c r="M58" s="57">
        <v>4157.1787109999996</v>
      </c>
      <c r="N58" s="57">
        <v>4177.6992190000001</v>
      </c>
      <c r="O58" s="57">
        <v>4197.0317379999997</v>
      </c>
      <c r="P58" s="57">
        <v>4211.5991210000002</v>
      </c>
      <c r="Q58" s="57">
        <v>4235.6367190000001</v>
      </c>
      <c r="R58" s="57">
        <v>4262.6674800000001</v>
      </c>
      <c r="S58" s="57">
        <v>4293.0590819999998</v>
      </c>
      <c r="T58" s="57">
        <v>4322.7280270000001</v>
      </c>
      <c r="U58" s="57">
        <v>4353.90625</v>
      </c>
      <c r="V58" s="57">
        <v>4379.7070309999999</v>
      </c>
      <c r="W58" s="57">
        <v>4410.6308589999999</v>
      </c>
      <c r="X58" s="57">
        <v>4441.1401370000003</v>
      </c>
      <c r="Y58" s="57">
        <v>4475.0366210000002</v>
      </c>
      <c r="Z58" s="57">
        <v>4508.4760740000002</v>
      </c>
      <c r="AA58" s="57">
        <v>4543.326172</v>
      </c>
      <c r="AB58" s="57">
        <v>4584.1586909999996</v>
      </c>
      <c r="AC58" s="57">
        <v>4623.0849609999996</v>
      </c>
      <c r="AD58" s="57">
        <v>4660.3413090000004</v>
      </c>
      <c r="AE58" s="57">
        <v>4697.310547</v>
      </c>
      <c r="AF58" s="57">
        <v>4744.6601559999999</v>
      </c>
      <c r="AG58" s="47">
        <v>5.7580000000000001E-3</v>
      </c>
    </row>
    <row r="59" spans="1:33" ht="15" customHeight="1" x14ac:dyDescent="0.75">
      <c r="B59"/>
      <c r="C59"/>
      <c r="D59"/>
      <c r="E59"/>
      <c r="F59"/>
      <c r="G59"/>
      <c r="H59"/>
      <c r="I59"/>
      <c r="J59"/>
      <c r="K59"/>
      <c r="L59"/>
      <c r="M59"/>
      <c r="N59"/>
      <c r="O59"/>
      <c r="P59"/>
      <c r="Q59"/>
      <c r="R59"/>
      <c r="S59"/>
      <c r="T59"/>
      <c r="U59"/>
      <c r="V59"/>
      <c r="W59"/>
      <c r="X59"/>
      <c r="Y59"/>
      <c r="Z59"/>
      <c r="AA59"/>
      <c r="AB59"/>
      <c r="AC59"/>
      <c r="AD59"/>
      <c r="AE59"/>
      <c r="AF59"/>
      <c r="AG59"/>
    </row>
    <row r="60" spans="1:33" ht="15" customHeight="1" x14ac:dyDescent="0.65">
      <c r="A60" s="43" t="s">
        <v>407</v>
      </c>
      <c r="B60" s="46" t="s">
        <v>144</v>
      </c>
      <c r="C60" s="57">
        <v>62.456802000000003</v>
      </c>
      <c r="D60" s="57">
        <v>45.025973999999998</v>
      </c>
      <c r="E60" s="57">
        <v>40.626316000000003</v>
      </c>
      <c r="F60" s="57">
        <v>41.499699</v>
      </c>
      <c r="G60" s="57">
        <v>38.604469000000002</v>
      </c>
      <c r="H60" s="57">
        <v>40.012314000000003</v>
      </c>
      <c r="I60" s="57">
        <v>43.897198000000003</v>
      </c>
      <c r="J60" s="57">
        <v>46.430565000000001</v>
      </c>
      <c r="K60" s="57">
        <v>46.852276000000003</v>
      </c>
      <c r="L60" s="57">
        <v>49.056282000000003</v>
      </c>
      <c r="M60" s="57">
        <v>46.626621</v>
      </c>
      <c r="N60" s="57">
        <v>47.968834000000001</v>
      </c>
      <c r="O60" s="57">
        <v>45.971916</v>
      </c>
      <c r="P60" s="57">
        <v>47.457188000000002</v>
      </c>
      <c r="Q60" s="57">
        <v>46.581150000000001</v>
      </c>
      <c r="R60" s="57">
        <v>46.463828999999997</v>
      </c>
      <c r="S60" s="57">
        <v>44.940337999999997</v>
      </c>
      <c r="T60" s="57">
        <v>45.559165999999998</v>
      </c>
      <c r="U60" s="57">
        <v>45.793644</v>
      </c>
      <c r="V60" s="57">
        <v>46.317135</v>
      </c>
      <c r="W60" s="57">
        <v>44.831501000000003</v>
      </c>
      <c r="X60" s="57">
        <v>44.776535000000003</v>
      </c>
      <c r="Y60" s="57">
        <v>44.987907</v>
      </c>
      <c r="Z60" s="57">
        <v>44.886119999999998</v>
      </c>
      <c r="AA60" s="57">
        <v>43.680900999999999</v>
      </c>
      <c r="AB60" s="57">
        <v>43.634720000000002</v>
      </c>
      <c r="AC60" s="57">
        <v>43.55341</v>
      </c>
      <c r="AD60" s="57">
        <v>43.713057999999997</v>
      </c>
      <c r="AE60" s="57">
        <v>43.800109999999997</v>
      </c>
      <c r="AF60" s="57">
        <v>43.910690000000002</v>
      </c>
      <c r="AG60" s="47">
        <v>-1.2075000000000001E-2</v>
      </c>
    </row>
    <row r="61" spans="1:33" ht="15" customHeight="1" x14ac:dyDescent="0.75">
      <c r="B61"/>
      <c r="C61"/>
      <c r="D61"/>
      <c r="E61"/>
      <c r="F61"/>
      <c r="G61"/>
      <c r="H61"/>
      <c r="I61"/>
      <c r="J61"/>
      <c r="K61"/>
      <c r="L61"/>
      <c r="M61"/>
      <c r="N61"/>
      <c r="O61"/>
      <c r="P61"/>
      <c r="Q61"/>
      <c r="R61"/>
      <c r="S61"/>
      <c r="T61"/>
      <c r="U61"/>
      <c r="V61"/>
      <c r="W61"/>
      <c r="X61"/>
      <c r="Y61"/>
      <c r="Z61"/>
      <c r="AA61"/>
      <c r="AB61"/>
      <c r="AC61"/>
      <c r="AD61"/>
      <c r="AE61"/>
      <c r="AF61"/>
      <c r="AG61"/>
    </row>
    <row r="62" spans="1:33" ht="15" customHeight="1" x14ac:dyDescent="0.75">
      <c r="B62" s="46" t="s">
        <v>145</v>
      </c>
      <c r="C62"/>
      <c r="D62"/>
      <c r="E62"/>
      <c r="F62"/>
      <c r="G62"/>
      <c r="H62"/>
      <c r="I62"/>
      <c r="J62"/>
      <c r="K62"/>
      <c r="L62"/>
      <c r="M62"/>
      <c r="N62"/>
      <c r="O62"/>
      <c r="P62"/>
      <c r="Q62"/>
      <c r="R62"/>
      <c r="S62"/>
      <c r="T62"/>
      <c r="U62"/>
      <c r="V62"/>
      <c r="W62"/>
      <c r="X62"/>
      <c r="Y62"/>
      <c r="Z62"/>
      <c r="AA62"/>
      <c r="AB62"/>
      <c r="AC62"/>
      <c r="AD62"/>
      <c r="AE62"/>
      <c r="AF62"/>
      <c r="AG62"/>
    </row>
    <row r="63" spans="1:33" ht="15" customHeight="1" x14ac:dyDescent="0.75">
      <c r="A63" s="43" t="s">
        <v>408</v>
      </c>
      <c r="B63" s="42" t="s">
        <v>146</v>
      </c>
      <c r="C63" s="45">
        <v>1490.3608400000001</v>
      </c>
      <c r="D63" s="45">
        <v>1462.067505</v>
      </c>
      <c r="E63" s="45">
        <v>1495.2705080000001</v>
      </c>
      <c r="F63" s="45">
        <v>1505.297607</v>
      </c>
      <c r="G63" s="45">
        <v>1514.625732</v>
      </c>
      <c r="H63" s="45">
        <v>1521.283081</v>
      </c>
      <c r="I63" s="45">
        <v>1526.0954589999999</v>
      </c>
      <c r="J63" s="45">
        <v>1532.265625</v>
      </c>
      <c r="K63" s="45">
        <v>1538.5627440000001</v>
      </c>
      <c r="L63" s="45">
        <v>1544.6724850000001</v>
      </c>
      <c r="M63" s="45">
        <v>1550.956543</v>
      </c>
      <c r="N63" s="45">
        <v>1558.3354489999999</v>
      </c>
      <c r="O63" s="45">
        <v>1566.2463379999999</v>
      </c>
      <c r="P63" s="45">
        <v>1574.1134030000001</v>
      </c>
      <c r="Q63" s="45">
        <v>1584.5478519999999</v>
      </c>
      <c r="R63" s="45">
        <v>1596.8917240000001</v>
      </c>
      <c r="S63" s="45">
        <v>1610.2833250000001</v>
      </c>
      <c r="T63" s="45">
        <v>1623.7601320000001</v>
      </c>
      <c r="U63" s="45">
        <v>1637.4399410000001</v>
      </c>
      <c r="V63" s="45">
        <v>1649.3828120000001</v>
      </c>
      <c r="W63" s="45">
        <v>1661.362061</v>
      </c>
      <c r="X63" s="45">
        <v>1673.6403809999999</v>
      </c>
      <c r="Y63" s="45">
        <v>1686.8726810000001</v>
      </c>
      <c r="Z63" s="45">
        <v>1700.893433</v>
      </c>
      <c r="AA63" s="45">
        <v>1714.7910159999999</v>
      </c>
      <c r="AB63" s="45">
        <v>1730.2542719999999</v>
      </c>
      <c r="AC63" s="45">
        <v>1745.5336910000001</v>
      </c>
      <c r="AD63" s="45">
        <v>1761.169922</v>
      </c>
      <c r="AE63" s="45">
        <v>1777.200073</v>
      </c>
      <c r="AF63" s="45">
        <v>1795.0970460000001</v>
      </c>
      <c r="AG63" s="40">
        <v>6.4359999999999999E-3</v>
      </c>
    </row>
    <row r="64" spans="1:33" ht="15" customHeight="1" x14ac:dyDescent="0.75">
      <c r="A64" s="43" t="s">
        <v>409</v>
      </c>
      <c r="B64" s="42" t="s">
        <v>147</v>
      </c>
      <c r="C64" s="45">
        <v>1318.7407229999999</v>
      </c>
      <c r="D64" s="45">
        <v>1330.58374</v>
      </c>
      <c r="E64" s="45">
        <v>1340.052124</v>
      </c>
      <c r="F64" s="45">
        <v>1336.611206</v>
      </c>
      <c r="G64" s="45">
        <v>1334.7357179999999</v>
      </c>
      <c r="H64" s="45">
        <v>1328.930298</v>
      </c>
      <c r="I64" s="45">
        <v>1330.0395510000001</v>
      </c>
      <c r="J64" s="45">
        <v>1330.9406739999999</v>
      </c>
      <c r="K64" s="45">
        <v>1332.1773679999999</v>
      </c>
      <c r="L64" s="45">
        <v>1332.4298100000001</v>
      </c>
      <c r="M64" s="45">
        <v>1334.1748050000001</v>
      </c>
      <c r="N64" s="45">
        <v>1336.9094239999999</v>
      </c>
      <c r="O64" s="45">
        <v>1339.8889160000001</v>
      </c>
      <c r="P64" s="45">
        <v>1344.0642089999999</v>
      </c>
      <c r="Q64" s="45">
        <v>1351.2700199999999</v>
      </c>
      <c r="R64" s="45">
        <v>1358.5310059999999</v>
      </c>
      <c r="S64" s="45">
        <v>1365.211548</v>
      </c>
      <c r="T64" s="45">
        <v>1373.2829589999999</v>
      </c>
      <c r="U64" s="45">
        <v>1381.2604980000001</v>
      </c>
      <c r="V64" s="45">
        <v>1387.1762699999999</v>
      </c>
      <c r="W64" s="45">
        <v>1395.005981</v>
      </c>
      <c r="X64" s="45">
        <v>1402.5648189999999</v>
      </c>
      <c r="Y64" s="45">
        <v>1411.8061520000001</v>
      </c>
      <c r="Z64" s="45">
        <v>1421.9232179999999</v>
      </c>
      <c r="AA64" s="45">
        <v>1431.8735349999999</v>
      </c>
      <c r="AB64" s="45">
        <v>1442.728638</v>
      </c>
      <c r="AC64" s="45">
        <v>1454.3929439999999</v>
      </c>
      <c r="AD64" s="45">
        <v>1466.568237</v>
      </c>
      <c r="AE64" s="45">
        <v>1478.8614500000001</v>
      </c>
      <c r="AF64" s="45">
        <v>1492.7246090000001</v>
      </c>
      <c r="AG64" s="40">
        <v>4.2820000000000002E-3</v>
      </c>
    </row>
    <row r="65" spans="1:33" ht="15" customHeight="1" x14ac:dyDescent="0.75">
      <c r="A65" s="43" t="s">
        <v>410</v>
      </c>
      <c r="B65" s="42" t="s">
        <v>148</v>
      </c>
      <c r="C65" s="45">
        <v>981.15417500000001</v>
      </c>
      <c r="D65" s="45">
        <v>983.71160899999995</v>
      </c>
      <c r="E65" s="45">
        <v>989.40930200000003</v>
      </c>
      <c r="F65" s="45">
        <v>988.22454800000003</v>
      </c>
      <c r="G65" s="45">
        <v>991.59710700000005</v>
      </c>
      <c r="H65" s="45">
        <v>993.01550299999997</v>
      </c>
      <c r="I65" s="45">
        <v>991.86096199999997</v>
      </c>
      <c r="J65" s="45">
        <v>993.64068599999996</v>
      </c>
      <c r="K65" s="45">
        <v>993.17266800000004</v>
      </c>
      <c r="L65" s="45">
        <v>993.49408000000005</v>
      </c>
      <c r="M65" s="45">
        <v>993.60314900000003</v>
      </c>
      <c r="N65" s="45">
        <v>998.85809300000005</v>
      </c>
      <c r="O65" s="45">
        <v>1000.649902</v>
      </c>
      <c r="P65" s="45">
        <v>999.41113299999995</v>
      </c>
      <c r="Q65" s="45">
        <v>999.71801800000003</v>
      </c>
      <c r="R65" s="45">
        <v>1001.55426</v>
      </c>
      <c r="S65" s="45">
        <v>1004.340271</v>
      </c>
      <c r="T65" s="45">
        <v>1007.234314</v>
      </c>
      <c r="U65" s="45">
        <v>1010.760132</v>
      </c>
      <c r="V65" s="45">
        <v>1012.423767</v>
      </c>
      <c r="W65" s="45">
        <v>1015.44458</v>
      </c>
      <c r="X65" s="45">
        <v>1019.907593</v>
      </c>
      <c r="Y65" s="45">
        <v>1025.5462649999999</v>
      </c>
      <c r="Z65" s="45">
        <v>1027.422607</v>
      </c>
      <c r="AA65" s="45">
        <v>1029.4799800000001</v>
      </c>
      <c r="AB65" s="45">
        <v>1036.431274</v>
      </c>
      <c r="AC65" s="45">
        <v>1041.147461</v>
      </c>
      <c r="AD65" s="45">
        <v>1042.253784</v>
      </c>
      <c r="AE65" s="45">
        <v>1044.6705320000001</v>
      </c>
      <c r="AF65" s="45">
        <v>1052.263062</v>
      </c>
      <c r="AG65" s="40">
        <v>2.4160000000000002E-3</v>
      </c>
    </row>
    <row r="66" spans="1:33" ht="14.75" x14ac:dyDescent="0.75">
      <c r="A66" s="43" t="s">
        <v>411</v>
      </c>
      <c r="B66" s="42" t="s">
        <v>149</v>
      </c>
      <c r="C66" s="45">
        <v>12.764037999999999</v>
      </c>
      <c r="D66" s="45">
        <v>15.787019000000001</v>
      </c>
      <c r="E66" s="45">
        <v>19.106504000000001</v>
      </c>
      <c r="F66" s="45">
        <v>22.505772</v>
      </c>
      <c r="G66" s="45">
        <v>25.969729999999998</v>
      </c>
      <c r="H66" s="45">
        <v>29.470078000000001</v>
      </c>
      <c r="I66" s="45">
        <v>32.938113999999999</v>
      </c>
      <c r="J66" s="45">
        <v>36.391773000000001</v>
      </c>
      <c r="K66" s="45">
        <v>39.845272000000001</v>
      </c>
      <c r="L66" s="45">
        <v>43.359875000000002</v>
      </c>
      <c r="M66" s="45">
        <v>46.878436999999998</v>
      </c>
      <c r="N66" s="45">
        <v>50.470027999999999</v>
      </c>
      <c r="O66" s="45">
        <v>54.061408999999998</v>
      </c>
      <c r="P66" s="45">
        <v>57.595795000000003</v>
      </c>
      <c r="Q66" s="45">
        <v>61.083602999999997</v>
      </c>
      <c r="R66" s="45">
        <v>64.563614000000001</v>
      </c>
      <c r="S66" s="45">
        <v>68.087418</v>
      </c>
      <c r="T66" s="45">
        <v>71.669867999999994</v>
      </c>
      <c r="U66" s="45">
        <v>75.342811999999995</v>
      </c>
      <c r="V66" s="45">
        <v>79.113968</v>
      </c>
      <c r="W66" s="45">
        <v>82.883255000000005</v>
      </c>
      <c r="X66" s="45">
        <v>86.698623999999995</v>
      </c>
      <c r="Y66" s="45">
        <v>90.629035999999999</v>
      </c>
      <c r="Z66" s="45">
        <v>94.702727999999993</v>
      </c>
      <c r="AA66" s="45">
        <v>98.832260000000005</v>
      </c>
      <c r="AB66" s="45">
        <v>102.965858</v>
      </c>
      <c r="AC66" s="45">
        <v>107.24762</v>
      </c>
      <c r="AD66" s="45">
        <v>111.619011</v>
      </c>
      <c r="AE66" s="45">
        <v>116.185509</v>
      </c>
      <c r="AF66" s="45">
        <v>121.056854</v>
      </c>
      <c r="AG66" s="40">
        <v>8.0661999999999998E-2</v>
      </c>
    </row>
    <row r="67" spans="1:33" ht="15" customHeight="1" x14ac:dyDescent="0.65">
      <c r="A67" s="43" t="s">
        <v>412</v>
      </c>
      <c r="B67" s="46" t="s">
        <v>150</v>
      </c>
      <c r="C67" s="57">
        <v>3803.0195309999999</v>
      </c>
      <c r="D67" s="57">
        <v>3792.1501459999999</v>
      </c>
      <c r="E67" s="57">
        <v>3843.838135</v>
      </c>
      <c r="F67" s="57">
        <v>3852.639404</v>
      </c>
      <c r="G67" s="57">
        <v>3866.9279790000001</v>
      </c>
      <c r="H67" s="57">
        <v>3872.6987300000001</v>
      </c>
      <c r="I67" s="57">
        <v>3880.9340820000002</v>
      </c>
      <c r="J67" s="57">
        <v>3893.2387699999999</v>
      </c>
      <c r="K67" s="57">
        <v>3903.7583009999998</v>
      </c>
      <c r="L67" s="57">
        <v>3913.9562989999999</v>
      </c>
      <c r="M67" s="57">
        <v>3925.6125489999999</v>
      </c>
      <c r="N67" s="57">
        <v>3944.5729980000001</v>
      </c>
      <c r="O67" s="57">
        <v>3960.8469239999999</v>
      </c>
      <c r="P67" s="57">
        <v>3975.1843260000001</v>
      </c>
      <c r="Q67" s="57">
        <v>3996.619385</v>
      </c>
      <c r="R67" s="57">
        <v>4021.5407709999999</v>
      </c>
      <c r="S67" s="57">
        <v>4047.9223630000001</v>
      </c>
      <c r="T67" s="57">
        <v>4075.9470209999999</v>
      </c>
      <c r="U67" s="57">
        <v>4104.8032229999999</v>
      </c>
      <c r="V67" s="57">
        <v>4128.0966799999997</v>
      </c>
      <c r="W67" s="57">
        <v>4154.6962890000004</v>
      </c>
      <c r="X67" s="57">
        <v>4182.8110349999997</v>
      </c>
      <c r="Y67" s="57">
        <v>4214.8540039999998</v>
      </c>
      <c r="Z67" s="57">
        <v>4244.9418949999999</v>
      </c>
      <c r="AA67" s="57">
        <v>4274.9770509999998</v>
      </c>
      <c r="AB67" s="57">
        <v>4312.3798829999996</v>
      </c>
      <c r="AC67" s="57">
        <v>4348.3217770000001</v>
      </c>
      <c r="AD67" s="57">
        <v>4381.6108400000003</v>
      </c>
      <c r="AE67" s="57">
        <v>4416.9174800000001</v>
      </c>
      <c r="AF67" s="57">
        <v>4461.1416019999997</v>
      </c>
      <c r="AG67" s="47">
        <v>5.5189999999999996E-3</v>
      </c>
    </row>
    <row r="68" spans="1:33" ht="15" customHeight="1" x14ac:dyDescent="0.75">
      <c r="A68" s="43" t="s">
        <v>413</v>
      </c>
      <c r="B68" s="42" t="s">
        <v>151</v>
      </c>
      <c r="C68" s="45">
        <v>185.38121000000001</v>
      </c>
      <c r="D68" s="45">
        <v>192.76080300000001</v>
      </c>
      <c r="E68" s="45">
        <v>210.4487</v>
      </c>
      <c r="F68" s="45">
        <v>216.036148</v>
      </c>
      <c r="G68" s="45">
        <v>220.83535800000001</v>
      </c>
      <c r="H68" s="45">
        <v>226.211243</v>
      </c>
      <c r="I68" s="45">
        <v>230.63308699999999</v>
      </c>
      <c r="J68" s="45">
        <v>234.90104700000001</v>
      </c>
      <c r="K68" s="45">
        <v>239.631989</v>
      </c>
      <c r="L68" s="45">
        <v>243.255585</v>
      </c>
      <c r="M68" s="45">
        <v>247.32742300000001</v>
      </c>
      <c r="N68" s="45">
        <v>250.29714999999999</v>
      </c>
      <c r="O68" s="45">
        <v>255.29357899999999</v>
      </c>
      <c r="P68" s="45">
        <v>259.84155299999998</v>
      </c>
      <c r="Q68" s="45">
        <v>263.27593999999999</v>
      </c>
      <c r="R68" s="45">
        <v>268.08261099999999</v>
      </c>
      <c r="S68" s="45">
        <v>273.79428100000001</v>
      </c>
      <c r="T68" s="45">
        <v>278.77737400000001</v>
      </c>
      <c r="U68" s="45">
        <v>284.34942599999999</v>
      </c>
      <c r="V68" s="45">
        <v>290.809235</v>
      </c>
      <c r="W68" s="45">
        <v>296.94555700000001</v>
      </c>
      <c r="X68" s="45">
        <v>304.12200899999999</v>
      </c>
      <c r="Y68" s="45">
        <v>310.88543700000002</v>
      </c>
      <c r="Z68" s="45">
        <v>317.463257</v>
      </c>
      <c r="AA68" s="45">
        <v>324.97705100000002</v>
      </c>
      <c r="AB68" s="45">
        <v>333.05853300000001</v>
      </c>
      <c r="AC68" s="45">
        <v>340.77545199999997</v>
      </c>
      <c r="AD68" s="45">
        <v>349.27105699999998</v>
      </c>
      <c r="AE68" s="45">
        <v>357.477844</v>
      </c>
      <c r="AF68" s="45">
        <v>365.81097399999999</v>
      </c>
      <c r="AG68" s="40">
        <v>2.3715E-2</v>
      </c>
    </row>
    <row r="69" spans="1:33" ht="15" customHeight="1" x14ac:dyDescent="0.65">
      <c r="A69" s="43" t="s">
        <v>414</v>
      </c>
      <c r="B69" s="46" t="s">
        <v>152</v>
      </c>
      <c r="C69" s="57">
        <v>3988.400635</v>
      </c>
      <c r="D69" s="57">
        <v>3984.9108890000002</v>
      </c>
      <c r="E69" s="57">
        <v>4054.286865</v>
      </c>
      <c r="F69" s="57">
        <v>4068.6755370000001</v>
      </c>
      <c r="G69" s="57">
        <v>4087.7634280000002</v>
      </c>
      <c r="H69" s="57">
        <v>4098.9101559999999</v>
      </c>
      <c r="I69" s="57">
        <v>4111.5673829999996</v>
      </c>
      <c r="J69" s="57">
        <v>4128.1396480000003</v>
      </c>
      <c r="K69" s="57">
        <v>4143.3901370000003</v>
      </c>
      <c r="L69" s="57">
        <v>4157.2119140000004</v>
      </c>
      <c r="M69" s="57">
        <v>4172.9399409999996</v>
      </c>
      <c r="N69" s="57">
        <v>4194.8701170000004</v>
      </c>
      <c r="O69" s="57">
        <v>4216.140625</v>
      </c>
      <c r="P69" s="57">
        <v>4235.0258789999998</v>
      </c>
      <c r="Q69" s="57">
        <v>4259.8955079999996</v>
      </c>
      <c r="R69" s="57">
        <v>4289.6235349999997</v>
      </c>
      <c r="S69" s="57">
        <v>4321.716797</v>
      </c>
      <c r="T69" s="57">
        <v>4354.7246089999999</v>
      </c>
      <c r="U69" s="57">
        <v>4389.1528319999998</v>
      </c>
      <c r="V69" s="57">
        <v>4418.9057620000003</v>
      </c>
      <c r="W69" s="57">
        <v>4451.6416019999997</v>
      </c>
      <c r="X69" s="57">
        <v>4486.9331050000001</v>
      </c>
      <c r="Y69" s="57">
        <v>4525.7392579999996</v>
      </c>
      <c r="Z69" s="57">
        <v>4562.4052730000003</v>
      </c>
      <c r="AA69" s="57">
        <v>4599.9541019999997</v>
      </c>
      <c r="AB69" s="57">
        <v>4645.4384769999997</v>
      </c>
      <c r="AC69" s="57">
        <v>4689.0971680000002</v>
      </c>
      <c r="AD69" s="57">
        <v>4730.8818359999996</v>
      </c>
      <c r="AE69" s="57">
        <v>4774.3955079999996</v>
      </c>
      <c r="AF69" s="57">
        <v>4826.9526370000003</v>
      </c>
      <c r="AG69" s="47">
        <v>6.6020000000000002E-3</v>
      </c>
    </row>
    <row r="70" spans="1:33" ht="15" customHeight="1" x14ac:dyDescent="0.75">
      <c r="B70"/>
      <c r="C70"/>
      <c r="D70"/>
      <c r="E70"/>
      <c r="F70"/>
      <c r="G70"/>
      <c r="H70"/>
      <c r="I70"/>
      <c r="J70"/>
      <c r="K70"/>
      <c r="L70"/>
      <c r="M70"/>
      <c r="N70"/>
      <c r="O70"/>
      <c r="P70"/>
      <c r="Q70"/>
      <c r="R70"/>
      <c r="S70"/>
      <c r="T70"/>
      <c r="U70"/>
      <c r="V70"/>
      <c r="W70"/>
      <c r="X70"/>
      <c r="Y70"/>
      <c r="Z70"/>
      <c r="AA70"/>
      <c r="AB70"/>
      <c r="AC70"/>
      <c r="AD70"/>
      <c r="AE70"/>
      <c r="AF70"/>
      <c r="AG70"/>
    </row>
    <row r="71" spans="1:33" ht="15" customHeight="1" x14ac:dyDescent="0.75">
      <c r="B71" s="46" t="s">
        <v>153</v>
      </c>
      <c r="C71"/>
      <c r="D71"/>
      <c r="E71"/>
      <c r="F71"/>
      <c r="G71"/>
      <c r="H71"/>
      <c r="I71"/>
      <c r="J71"/>
      <c r="K71"/>
      <c r="L71"/>
      <c r="M71"/>
      <c r="N71"/>
      <c r="O71"/>
      <c r="P71"/>
      <c r="Q71"/>
      <c r="R71"/>
      <c r="S71"/>
      <c r="T71"/>
      <c r="U71"/>
      <c r="V71"/>
      <c r="W71"/>
      <c r="X71"/>
      <c r="Y71"/>
      <c r="Z71"/>
      <c r="AA71"/>
      <c r="AB71"/>
      <c r="AC71"/>
      <c r="AD71"/>
      <c r="AE71"/>
      <c r="AF71"/>
      <c r="AG71"/>
    </row>
    <row r="72" spans="1:33" ht="15" customHeight="1" x14ac:dyDescent="0.75">
      <c r="B72" s="46" t="s">
        <v>626</v>
      </c>
      <c r="C72"/>
      <c r="D72"/>
      <c r="E72"/>
      <c r="F72"/>
      <c r="G72"/>
      <c r="H72"/>
      <c r="I72"/>
      <c r="J72"/>
      <c r="K72"/>
      <c r="L72"/>
      <c r="M72"/>
      <c r="N72"/>
      <c r="O72"/>
      <c r="P72"/>
      <c r="Q72"/>
      <c r="R72"/>
      <c r="S72"/>
      <c r="T72"/>
      <c r="U72"/>
      <c r="V72"/>
      <c r="W72"/>
      <c r="X72"/>
      <c r="Y72"/>
      <c r="Z72"/>
      <c r="AA72"/>
      <c r="AB72"/>
      <c r="AC72"/>
      <c r="AD72"/>
      <c r="AE72"/>
      <c r="AF72"/>
      <c r="AG72"/>
    </row>
    <row r="73" spans="1:33" ht="14.75" x14ac:dyDescent="0.75">
      <c r="A73" s="43" t="s">
        <v>415</v>
      </c>
      <c r="B73" s="42" t="s">
        <v>146</v>
      </c>
      <c r="C73" s="41">
        <v>13.225726999999999</v>
      </c>
      <c r="D73" s="41">
        <v>13.143032</v>
      </c>
      <c r="E73" s="41">
        <v>13.038375</v>
      </c>
      <c r="F73" s="41">
        <v>12.81936</v>
      </c>
      <c r="G73" s="41">
        <v>12.757313</v>
      </c>
      <c r="H73" s="41">
        <v>12.810119</v>
      </c>
      <c r="I73" s="41">
        <v>12.832084999999999</v>
      </c>
      <c r="J73" s="41">
        <v>12.855433</v>
      </c>
      <c r="K73" s="41">
        <v>12.897567</v>
      </c>
      <c r="L73" s="41">
        <v>12.906396000000001</v>
      </c>
      <c r="M73" s="41">
        <v>12.950918</v>
      </c>
      <c r="N73" s="41">
        <v>13.006791</v>
      </c>
      <c r="O73" s="41">
        <v>13.061377</v>
      </c>
      <c r="P73" s="41">
        <v>13.089026</v>
      </c>
      <c r="Q73" s="41">
        <v>12.983415000000001</v>
      </c>
      <c r="R73" s="41">
        <v>12.900862</v>
      </c>
      <c r="S73" s="41">
        <v>12.84929</v>
      </c>
      <c r="T73" s="41">
        <v>12.797986</v>
      </c>
      <c r="U73" s="41">
        <v>12.748436999999999</v>
      </c>
      <c r="V73" s="41">
        <v>12.767300000000001</v>
      </c>
      <c r="W73" s="41">
        <v>12.735910000000001</v>
      </c>
      <c r="X73" s="41">
        <v>12.740284000000001</v>
      </c>
      <c r="Y73" s="41">
        <v>12.682658</v>
      </c>
      <c r="Z73" s="41">
        <v>12.638915000000001</v>
      </c>
      <c r="AA73" s="41">
        <v>12.644584999999999</v>
      </c>
      <c r="AB73" s="41">
        <v>12.562238000000001</v>
      </c>
      <c r="AC73" s="41">
        <v>12.548475</v>
      </c>
      <c r="AD73" s="41">
        <v>12.507258999999999</v>
      </c>
      <c r="AE73" s="41">
        <v>12.466938000000001</v>
      </c>
      <c r="AF73" s="41">
        <v>12.382303</v>
      </c>
      <c r="AG73" s="40">
        <v>-2.2699999999999999E-3</v>
      </c>
    </row>
    <row r="74" spans="1:33" ht="15" customHeight="1" x14ac:dyDescent="0.75">
      <c r="A74" s="43" t="s">
        <v>416</v>
      </c>
      <c r="B74" s="42" t="s">
        <v>147</v>
      </c>
      <c r="C74" s="41">
        <v>11.338257</v>
      </c>
      <c r="D74" s="41">
        <v>11.231797</v>
      </c>
      <c r="E74" s="41">
        <v>10.921236</v>
      </c>
      <c r="F74" s="41">
        <v>10.689496</v>
      </c>
      <c r="G74" s="41">
        <v>10.614269999999999</v>
      </c>
      <c r="H74" s="41">
        <v>10.654633</v>
      </c>
      <c r="I74" s="41">
        <v>10.642910000000001</v>
      </c>
      <c r="J74" s="41">
        <v>10.647299</v>
      </c>
      <c r="K74" s="41">
        <v>10.659086</v>
      </c>
      <c r="L74" s="41">
        <v>10.633224</v>
      </c>
      <c r="M74" s="41">
        <v>10.647943</v>
      </c>
      <c r="N74" s="41">
        <v>10.663297</v>
      </c>
      <c r="O74" s="41">
        <v>10.708252999999999</v>
      </c>
      <c r="P74" s="41">
        <v>10.711262</v>
      </c>
      <c r="Q74" s="41">
        <v>10.578194999999999</v>
      </c>
      <c r="R74" s="41">
        <v>10.475671999999999</v>
      </c>
      <c r="S74" s="41">
        <v>10.424225</v>
      </c>
      <c r="T74" s="41">
        <v>10.352954</v>
      </c>
      <c r="U74" s="41">
        <v>10.296061999999999</v>
      </c>
      <c r="V74" s="41">
        <v>10.305923</v>
      </c>
      <c r="W74" s="41">
        <v>10.255318000000001</v>
      </c>
      <c r="X74" s="41">
        <v>10.255629000000001</v>
      </c>
      <c r="Y74" s="41">
        <v>10.192849000000001</v>
      </c>
      <c r="Z74" s="41">
        <v>10.130901</v>
      </c>
      <c r="AA74" s="41">
        <v>10.118553</v>
      </c>
      <c r="AB74" s="41">
        <v>10.028328</v>
      </c>
      <c r="AC74" s="41">
        <v>9.9988189999999992</v>
      </c>
      <c r="AD74" s="41">
        <v>9.9486760000000007</v>
      </c>
      <c r="AE74" s="41">
        <v>9.9074019999999994</v>
      </c>
      <c r="AF74" s="41">
        <v>9.8158860000000008</v>
      </c>
      <c r="AG74" s="40">
        <v>-4.9589999999999999E-3</v>
      </c>
    </row>
    <row r="75" spans="1:33" ht="15" customHeight="1" x14ac:dyDescent="0.75">
      <c r="A75" s="43" t="s">
        <v>417</v>
      </c>
      <c r="B75" s="42" t="s">
        <v>148</v>
      </c>
      <c r="C75" s="41">
        <v>7.4908159999999997</v>
      </c>
      <c r="D75" s="41">
        <v>7.3649329999999997</v>
      </c>
      <c r="E75" s="41">
        <v>7.026097</v>
      </c>
      <c r="F75" s="41">
        <v>6.8210189999999997</v>
      </c>
      <c r="G75" s="41">
        <v>6.7446120000000001</v>
      </c>
      <c r="H75" s="41">
        <v>6.6911820000000004</v>
      </c>
      <c r="I75" s="41">
        <v>6.6739810000000004</v>
      </c>
      <c r="J75" s="41">
        <v>6.6779849999999996</v>
      </c>
      <c r="K75" s="41">
        <v>6.6900310000000003</v>
      </c>
      <c r="L75" s="41">
        <v>6.6843890000000004</v>
      </c>
      <c r="M75" s="41">
        <v>6.6900490000000001</v>
      </c>
      <c r="N75" s="41">
        <v>6.6969570000000003</v>
      </c>
      <c r="O75" s="41">
        <v>6.6982200000000001</v>
      </c>
      <c r="P75" s="41">
        <v>6.6975499999999997</v>
      </c>
      <c r="Q75" s="41">
        <v>6.6292400000000002</v>
      </c>
      <c r="R75" s="41">
        <v>6.5819419999999997</v>
      </c>
      <c r="S75" s="41">
        <v>6.5277789999999998</v>
      </c>
      <c r="T75" s="41">
        <v>6.4964760000000004</v>
      </c>
      <c r="U75" s="41">
        <v>6.4611130000000001</v>
      </c>
      <c r="V75" s="41">
        <v>6.456537</v>
      </c>
      <c r="W75" s="41">
        <v>6.4361430000000004</v>
      </c>
      <c r="X75" s="41">
        <v>6.41716</v>
      </c>
      <c r="Y75" s="41">
        <v>6.3605390000000002</v>
      </c>
      <c r="Z75" s="41">
        <v>6.3264630000000004</v>
      </c>
      <c r="AA75" s="41">
        <v>6.3039899999999998</v>
      </c>
      <c r="AB75" s="41">
        <v>6.2448540000000001</v>
      </c>
      <c r="AC75" s="41">
        <v>6.2219259999999998</v>
      </c>
      <c r="AD75" s="41">
        <v>6.190175</v>
      </c>
      <c r="AE75" s="41">
        <v>6.1629300000000002</v>
      </c>
      <c r="AF75" s="41">
        <v>6.1268820000000002</v>
      </c>
      <c r="AG75" s="40">
        <v>-6.9069999999999999E-3</v>
      </c>
    </row>
    <row r="76" spans="1:33" ht="15" customHeight="1" x14ac:dyDescent="0.75">
      <c r="A76" s="43" t="s">
        <v>418</v>
      </c>
      <c r="B76" s="42" t="s">
        <v>149</v>
      </c>
      <c r="C76" s="41">
        <v>13.346285999999999</v>
      </c>
      <c r="D76" s="41">
        <v>13.516989000000001</v>
      </c>
      <c r="E76" s="41">
        <v>13.005039999999999</v>
      </c>
      <c r="F76" s="41">
        <v>12.656193999999999</v>
      </c>
      <c r="G76" s="41">
        <v>12.653912999999999</v>
      </c>
      <c r="H76" s="41">
        <v>12.809369999999999</v>
      </c>
      <c r="I76" s="41">
        <v>12.815106</v>
      </c>
      <c r="J76" s="41">
        <v>12.815804</v>
      </c>
      <c r="K76" s="41">
        <v>12.798275</v>
      </c>
      <c r="L76" s="41">
        <v>12.727634</v>
      </c>
      <c r="M76" s="41">
        <v>12.728104</v>
      </c>
      <c r="N76" s="41">
        <v>12.737024999999999</v>
      </c>
      <c r="O76" s="41">
        <v>12.781964</v>
      </c>
      <c r="P76" s="41">
        <v>12.739376</v>
      </c>
      <c r="Q76" s="41">
        <v>12.583816000000001</v>
      </c>
      <c r="R76" s="41">
        <v>12.442626000000001</v>
      </c>
      <c r="S76" s="41">
        <v>12.352268</v>
      </c>
      <c r="T76" s="41">
        <v>12.250923</v>
      </c>
      <c r="U76" s="41">
        <v>12.160197999999999</v>
      </c>
      <c r="V76" s="41">
        <v>12.099422000000001</v>
      </c>
      <c r="W76" s="41">
        <v>12.038126</v>
      </c>
      <c r="X76" s="41">
        <v>11.969213999999999</v>
      </c>
      <c r="Y76" s="41">
        <v>11.864025</v>
      </c>
      <c r="Z76" s="41">
        <v>11.795681</v>
      </c>
      <c r="AA76" s="41">
        <v>11.765817999999999</v>
      </c>
      <c r="AB76" s="41">
        <v>11.683329000000001</v>
      </c>
      <c r="AC76" s="41">
        <v>11.608226999999999</v>
      </c>
      <c r="AD76" s="41">
        <v>11.540056</v>
      </c>
      <c r="AE76" s="41">
        <v>11.469234</v>
      </c>
      <c r="AF76" s="41">
        <v>11.395308</v>
      </c>
      <c r="AG76" s="40">
        <v>-5.4349999999999997E-3</v>
      </c>
    </row>
    <row r="77" spans="1:33" ht="15" customHeight="1" x14ac:dyDescent="0.65">
      <c r="A77" s="43" t="s">
        <v>419</v>
      </c>
      <c r="B77" s="46" t="s">
        <v>154</v>
      </c>
      <c r="C77" s="56">
        <v>11.09206</v>
      </c>
      <c r="D77" s="56">
        <v>10.975097</v>
      </c>
      <c r="E77" s="56">
        <v>10.752556999999999</v>
      </c>
      <c r="F77" s="56">
        <v>10.540874000000001</v>
      </c>
      <c r="G77" s="56">
        <v>10.475073</v>
      </c>
      <c r="H77" s="56">
        <v>10.501467999999999</v>
      </c>
      <c r="I77" s="56">
        <v>10.507842</v>
      </c>
      <c r="J77" s="56">
        <v>10.523569999999999</v>
      </c>
      <c r="K77" s="56">
        <v>10.553371</v>
      </c>
      <c r="L77" s="56">
        <v>10.551202999999999</v>
      </c>
      <c r="M77" s="56">
        <v>10.580885</v>
      </c>
      <c r="N77" s="56">
        <v>10.611276999999999</v>
      </c>
      <c r="O77" s="56">
        <v>10.653981</v>
      </c>
      <c r="P77" s="56">
        <v>10.673109999999999</v>
      </c>
      <c r="Q77" s="56">
        <v>10.574654000000001</v>
      </c>
      <c r="R77" s="56">
        <v>10.500532</v>
      </c>
      <c r="S77" s="56">
        <v>10.454601</v>
      </c>
      <c r="T77" s="56">
        <v>10.40737</v>
      </c>
      <c r="U77" s="56">
        <v>10.364239</v>
      </c>
      <c r="V77" s="56">
        <v>10.379671</v>
      </c>
      <c r="W77" s="56">
        <v>10.349372000000001</v>
      </c>
      <c r="X77" s="56">
        <v>10.349371</v>
      </c>
      <c r="Y77" s="56">
        <v>10.292790999999999</v>
      </c>
      <c r="Z77" s="56">
        <v>10.252166000000001</v>
      </c>
      <c r="AA77" s="56">
        <v>10.25128</v>
      </c>
      <c r="AB77" s="56">
        <v>10.175208</v>
      </c>
      <c r="AC77" s="56">
        <v>10.157688</v>
      </c>
      <c r="AD77" s="56">
        <v>10.123593</v>
      </c>
      <c r="AE77" s="56">
        <v>10.092719000000001</v>
      </c>
      <c r="AF77" s="56">
        <v>10.021296</v>
      </c>
      <c r="AG77" s="47">
        <v>-3.4940000000000001E-3</v>
      </c>
    </row>
    <row r="78" spans="1:33" ht="15" customHeight="1" x14ac:dyDescent="0.75">
      <c r="B78" s="46" t="s">
        <v>155</v>
      </c>
      <c r="C78"/>
      <c r="D78"/>
      <c r="E78"/>
      <c r="F78"/>
      <c r="G78"/>
      <c r="H78"/>
      <c r="I78"/>
      <c r="J78"/>
      <c r="K78"/>
      <c r="L78"/>
      <c r="M78"/>
      <c r="N78"/>
      <c r="O78"/>
      <c r="P78"/>
      <c r="Q78"/>
      <c r="R78"/>
      <c r="S78"/>
      <c r="T78"/>
      <c r="U78"/>
      <c r="V78"/>
      <c r="W78"/>
      <c r="X78"/>
      <c r="Y78"/>
      <c r="Z78"/>
      <c r="AA78"/>
      <c r="AB78"/>
      <c r="AC78"/>
      <c r="AD78"/>
      <c r="AE78"/>
      <c r="AF78"/>
      <c r="AG78"/>
    </row>
    <row r="79" spans="1:33" ht="14.75" x14ac:dyDescent="0.75">
      <c r="A79" s="43" t="s">
        <v>420</v>
      </c>
      <c r="B79" s="42" t="s">
        <v>146</v>
      </c>
      <c r="C79" s="41">
        <v>13.225726999999999</v>
      </c>
      <c r="D79" s="41">
        <v>13.566247000000001</v>
      </c>
      <c r="E79" s="41">
        <v>13.79857</v>
      </c>
      <c r="F79" s="41">
        <v>13.971469000000001</v>
      </c>
      <c r="G79" s="41">
        <v>14.344484</v>
      </c>
      <c r="H79" s="41">
        <v>14.894838</v>
      </c>
      <c r="I79" s="41">
        <v>15.447803</v>
      </c>
      <c r="J79" s="41">
        <v>16.025639000000002</v>
      </c>
      <c r="K79" s="41">
        <v>16.638546000000002</v>
      </c>
      <c r="L79" s="41">
        <v>17.210234</v>
      </c>
      <c r="M79" s="41">
        <v>17.845106000000001</v>
      </c>
      <c r="N79" s="41">
        <v>18.502668</v>
      </c>
      <c r="O79" s="41">
        <v>19.186627999999999</v>
      </c>
      <c r="P79" s="41">
        <v>19.869833</v>
      </c>
      <c r="Q79" s="41">
        <v>20.382317</v>
      </c>
      <c r="R79" s="41">
        <v>20.949480000000001</v>
      </c>
      <c r="S79" s="41">
        <v>21.589275000000001</v>
      </c>
      <c r="T79" s="41">
        <v>22.248021999999999</v>
      </c>
      <c r="U79" s="41">
        <v>22.916907999999999</v>
      </c>
      <c r="V79" s="41">
        <v>23.742049999999999</v>
      </c>
      <c r="W79" s="41">
        <v>24.497288000000001</v>
      </c>
      <c r="X79" s="41">
        <v>25.348887999999999</v>
      </c>
      <c r="Y79" s="41">
        <v>26.093792000000001</v>
      </c>
      <c r="Z79" s="41">
        <v>26.879625000000001</v>
      </c>
      <c r="AA79" s="41">
        <v>27.792439000000002</v>
      </c>
      <c r="AB79" s="41">
        <v>28.536348</v>
      </c>
      <c r="AC79" s="41">
        <v>29.459482000000001</v>
      </c>
      <c r="AD79" s="41">
        <v>30.337343000000001</v>
      </c>
      <c r="AE79" s="41">
        <v>31.227259</v>
      </c>
      <c r="AF79" s="41">
        <v>32.010002</v>
      </c>
      <c r="AG79" s="40">
        <v>3.0948E-2</v>
      </c>
    </row>
    <row r="80" spans="1:33" ht="15" customHeight="1" x14ac:dyDescent="0.75">
      <c r="A80" s="43" t="s">
        <v>421</v>
      </c>
      <c r="B80" s="42" t="s">
        <v>147</v>
      </c>
      <c r="C80" s="41">
        <v>11.338257</v>
      </c>
      <c r="D80" s="41">
        <v>11.593469000000001</v>
      </c>
      <c r="E80" s="41">
        <v>11.557992</v>
      </c>
      <c r="F80" s="41">
        <v>11.650188</v>
      </c>
      <c r="G80" s="41">
        <v>11.93482</v>
      </c>
      <c r="H80" s="41">
        <v>12.388569</v>
      </c>
      <c r="I80" s="41">
        <v>12.812381999999999</v>
      </c>
      <c r="J80" s="41">
        <v>13.272968000000001</v>
      </c>
      <c r="K80" s="41">
        <v>13.750787000000001</v>
      </c>
      <c r="L80" s="41">
        <v>14.179036999999999</v>
      </c>
      <c r="M80" s="41">
        <v>14.671830999999999</v>
      </c>
      <c r="N80" s="41">
        <v>15.168958</v>
      </c>
      <c r="O80" s="41">
        <v>15.729984999999999</v>
      </c>
      <c r="P80" s="41">
        <v>16.260259999999999</v>
      </c>
      <c r="Q80" s="41">
        <v>16.606424000000001</v>
      </c>
      <c r="R80" s="41">
        <v>17.011257000000001</v>
      </c>
      <c r="S80" s="41">
        <v>17.514700000000001</v>
      </c>
      <c r="T80" s="41">
        <v>17.997578000000001</v>
      </c>
      <c r="U80" s="41">
        <v>18.508461</v>
      </c>
      <c r="V80" s="41">
        <v>19.164878999999999</v>
      </c>
      <c r="W80" s="41">
        <v>19.725914</v>
      </c>
      <c r="X80" s="41">
        <v>20.405258</v>
      </c>
      <c r="Y80" s="41">
        <v>20.971163000000001</v>
      </c>
      <c r="Z80" s="41">
        <v>21.545743999999999</v>
      </c>
      <c r="AA80" s="41">
        <v>22.240292</v>
      </c>
      <c r="AB80" s="41">
        <v>22.780325000000001</v>
      </c>
      <c r="AC80" s="41">
        <v>23.473769999999998</v>
      </c>
      <c r="AD80" s="41">
        <v>24.131295999999999</v>
      </c>
      <c r="AE80" s="41">
        <v>24.816117999999999</v>
      </c>
      <c r="AF80" s="41">
        <v>25.375446</v>
      </c>
      <c r="AG80" s="40">
        <v>2.8169E-2</v>
      </c>
    </row>
    <row r="81" spans="1:33" ht="14.75" x14ac:dyDescent="0.75">
      <c r="A81" s="43" t="s">
        <v>422</v>
      </c>
      <c r="B81" s="42" t="s">
        <v>148</v>
      </c>
      <c r="C81" s="41">
        <v>7.4908159999999997</v>
      </c>
      <c r="D81" s="41">
        <v>7.6020880000000002</v>
      </c>
      <c r="E81" s="41">
        <v>7.4357490000000004</v>
      </c>
      <c r="F81" s="41">
        <v>7.4340409999999997</v>
      </c>
      <c r="G81" s="41">
        <v>7.5837269999999997</v>
      </c>
      <c r="H81" s="41">
        <v>7.7801049999999998</v>
      </c>
      <c r="I81" s="41">
        <v>8.0344180000000005</v>
      </c>
      <c r="J81" s="41">
        <v>8.3248040000000003</v>
      </c>
      <c r="K81" s="41">
        <v>8.6304940000000006</v>
      </c>
      <c r="L81" s="41">
        <v>8.9134019999999996</v>
      </c>
      <c r="M81" s="41">
        <v>9.2182370000000002</v>
      </c>
      <c r="N81" s="41">
        <v>9.5266839999999995</v>
      </c>
      <c r="O81" s="41">
        <v>9.8394110000000001</v>
      </c>
      <c r="P81" s="41">
        <v>10.167233</v>
      </c>
      <c r="Q81" s="41">
        <v>10.407064999999999</v>
      </c>
      <c r="R81" s="41">
        <v>10.688299000000001</v>
      </c>
      <c r="S81" s="41">
        <v>10.967923000000001</v>
      </c>
      <c r="T81" s="41">
        <v>11.293475000000001</v>
      </c>
      <c r="U81" s="41">
        <v>11.614658</v>
      </c>
      <c r="V81" s="41">
        <v>12.006565999999999</v>
      </c>
      <c r="W81" s="41">
        <v>12.379802</v>
      </c>
      <c r="X81" s="41">
        <v>12.767994</v>
      </c>
      <c r="Y81" s="41">
        <v>13.086418999999999</v>
      </c>
      <c r="Z81" s="41">
        <v>13.454712000000001</v>
      </c>
      <c r="AA81" s="41">
        <v>13.855992000000001</v>
      </c>
      <c r="AB81" s="41">
        <v>14.185796</v>
      </c>
      <c r="AC81" s="41">
        <v>14.60693</v>
      </c>
      <c r="AD81" s="41">
        <v>15.014756</v>
      </c>
      <c r="AE81" s="41">
        <v>15.436944</v>
      </c>
      <c r="AF81" s="41">
        <v>15.838853</v>
      </c>
      <c r="AG81" s="40">
        <v>2.6157E-2</v>
      </c>
    </row>
    <row r="82" spans="1:33" ht="15" customHeight="1" x14ac:dyDescent="0.75">
      <c r="A82" s="43" t="s">
        <v>423</v>
      </c>
      <c r="B82" s="42" t="s">
        <v>149</v>
      </c>
      <c r="C82" s="41">
        <v>13.346285999999999</v>
      </c>
      <c r="D82" s="41">
        <v>13.952246000000001</v>
      </c>
      <c r="E82" s="41">
        <v>13.763291000000001</v>
      </c>
      <c r="F82" s="41">
        <v>13.793638</v>
      </c>
      <c r="G82" s="41">
        <v>14.228218999999999</v>
      </c>
      <c r="H82" s="41">
        <v>14.893967999999999</v>
      </c>
      <c r="I82" s="41">
        <v>15.427363</v>
      </c>
      <c r="J82" s="41">
        <v>15.976236</v>
      </c>
      <c r="K82" s="41">
        <v>16.510452000000001</v>
      </c>
      <c r="L82" s="41">
        <v>16.971861000000001</v>
      </c>
      <c r="M82" s="41">
        <v>17.538087999999998</v>
      </c>
      <c r="N82" s="41">
        <v>18.118917</v>
      </c>
      <c r="O82" s="41">
        <v>18.776181999999999</v>
      </c>
      <c r="P82" s="41">
        <v>19.339044999999999</v>
      </c>
      <c r="Q82" s="41">
        <v>19.754995000000001</v>
      </c>
      <c r="R82" s="41">
        <v>20.205359000000001</v>
      </c>
      <c r="S82" s="41">
        <v>20.754183000000001</v>
      </c>
      <c r="T82" s="41">
        <v>21.297008999999999</v>
      </c>
      <c r="U82" s="41">
        <v>21.859476000000001</v>
      </c>
      <c r="V82" s="41">
        <v>22.500067000000001</v>
      </c>
      <c r="W82" s="41">
        <v>23.155113</v>
      </c>
      <c r="X82" s="41">
        <v>23.814717999999999</v>
      </c>
      <c r="Y82" s="41">
        <v>24.409503999999998</v>
      </c>
      <c r="Z82" s="41">
        <v>25.086288</v>
      </c>
      <c r="AA82" s="41">
        <v>25.860932999999999</v>
      </c>
      <c r="AB82" s="41">
        <v>26.539822000000001</v>
      </c>
      <c r="AC82" s="41">
        <v>27.252103999999999</v>
      </c>
      <c r="AD82" s="41">
        <v>27.991316000000001</v>
      </c>
      <c r="AE82" s="41">
        <v>28.728207000000001</v>
      </c>
      <c r="AF82" s="41">
        <v>29.458476999999998</v>
      </c>
      <c r="AG82" s="40">
        <v>2.7678000000000001E-2</v>
      </c>
    </row>
    <row r="83" spans="1:33" ht="15" customHeight="1" x14ac:dyDescent="0.65">
      <c r="A83" s="43" t="s">
        <v>424</v>
      </c>
      <c r="B83" s="46" t="s">
        <v>154</v>
      </c>
      <c r="C83" s="56">
        <v>11.09206</v>
      </c>
      <c r="D83" s="56">
        <v>11.328503</v>
      </c>
      <c r="E83" s="56">
        <v>11.379478000000001</v>
      </c>
      <c r="F83" s="56">
        <v>11.48821</v>
      </c>
      <c r="G83" s="56">
        <v>11.778304</v>
      </c>
      <c r="H83" s="56">
        <v>12.210476999999999</v>
      </c>
      <c r="I83" s="56">
        <v>12.649781000000001</v>
      </c>
      <c r="J83" s="56">
        <v>13.118728000000001</v>
      </c>
      <c r="K83" s="56">
        <v>13.614407999999999</v>
      </c>
      <c r="L83" s="56">
        <v>14.069665000000001</v>
      </c>
      <c r="M83" s="56">
        <v>14.579432000000001</v>
      </c>
      <c r="N83" s="56">
        <v>15.094956</v>
      </c>
      <c r="O83" s="56">
        <v>15.650263000000001</v>
      </c>
      <c r="P83" s="56">
        <v>16.202342999999999</v>
      </c>
      <c r="Q83" s="56">
        <v>16.600866</v>
      </c>
      <c r="R83" s="56">
        <v>17.051628000000001</v>
      </c>
      <c r="S83" s="56">
        <v>17.565736999999999</v>
      </c>
      <c r="T83" s="56">
        <v>18.092175000000001</v>
      </c>
      <c r="U83" s="56">
        <v>18.631014</v>
      </c>
      <c r="V83" s="56">
        <v>19.302019000000001</v>
      </c>
      <c r="W83" s="56">
        <v>19.906824</v>
      </c>
      <c r="X83" s="56">
        <v>20.591771999999999</v>
      </c>
      <c r="Y83" s="56">
        <v>21.176786</v>
      </c>
      <c r="Z83" s="56">
        <v>21.803642</v>
      </c>
      <c r="AA83" s="56">
        <v>22.532022000000001</v>
      </c>
      <c r="AB83" s="56">
        <v>23.113976999999998</v>
      </c>
      <c r="AC83" s="56">
        <v>23.846741000000002</v>
      </c>
      <c r="AD83" s="56">
        <v>24.555572999999999</v>
      </c>
      <c r="AE83" s="56">
        <v>25.280301999999999</v>
      </c>
      <c r="AF83" s="56">
        <v>25.906462000000001</v>
      </c>
      <c r="AG83" s="47">
        <v>2.9682E-2</v>
      </c>
    </row>
    <row r="84" spans="1:33" ht="15" customHeight="1" x14ac:dyDescent="0.75">
      <c r="B84"/>
      <c r="C84"/>
      <c r="D84"/>
      <c r="E84"/>
      <c r="F84"/>
      <c r="G84"/>
      <c r="H84"/>
      <c r="I84"/>
      <c r="J84"/>
      <c r="K84"/>
      <c r="L84"/>
      <c r="M84"/>
      <c r="N84"/>
      <c r="O84"/>
      <c r="P84"/>
      <c r="Q84"/>
      <c r="R84"/>
      <c r="S84"/>
      <c r="T84"/>
      <c r="U84"/>
      <c r="V84"/>
      <c r="W84"/>
      <c r="X84"/>
      <c r="Y84"/>
      <c r="Z84"/>
      <c r="AA84"/>
      <c r="AB84"/>
      <c r="AC84"/>
      <c r="AD84"/>
      <c r="AE84"/>
      <c r="AF84"/>
      <c r="AG84"/>
    </row>
    <row r="85" spans="1:33" ht="15" customHeight="1" x14ac:dyDescent="0.75">
      <c r="B85" s="46" t="s">
        <v>156</v>
      </c>
      <c r="C85"/>
      <c r="D85"/>
      <c r="E85"/>
      <c r="F85"/>
      <c r="G85"/>
      <c r="H85"/>
      <c r="I85"/>
      <c r="J85"/>
      <c r="K85"/>
      <c r="L85"/>
      <c r="M85"/>
      <c r="N85"/>
      <c r="O85"/>
      <c r="P85"/>
      <c r="Q85"/>
      <c r="R85"/>
      <c r="S85"/>
      <c r="T85"/>
      <c r="U85"/>
      <c r="V85"/>
      <c r="W85"/>
      <c r="X85"/>
      <c r="Y85"/>
      <c r="Z85"/>
      <c r="AA85"/>
      <c r="AB85"/>
      <c r="AC85"/>
      <c r="AD85"/>
      <c r="AE85"/>
      <c r="AF85"/>
      <c r="AG85"/>
    </row>
    <row r="86" spans="1:33" ht="15" customHeight="1" x14ac:dyDescent="0.75">
      <c r="B86" s="46" t="s">
        <v>626</v>
      </c>
      <c r="C86"/>
      <c r="D86"/>
      <c r="E86"/>
      <c r="F86"/>
      <c r="G86"/>
      <c r="H86"/>
      <c r="I86"/>
      <c r="J86"/>
      <c r="K86"/>
      <c r="L86"/>
      <c r="M86"/>
      <c r="N86"/>
      <c r="O86"/>
      <c r="P86"/>
      <c r="Q86"/>
      <c r="R86"/>
      <c r="S86"/>
      <c r="T86"/>
      <c r="U86"/>
      <c r="V86"/>
      <c r="W86"/>
      <c r="X86"/>
      <c r="Y86"/>
      <c r="Z86"/>
      <c r="AA86"/>
      <c r="AB86"/>
      <c r="AC86"/>
      <c r="AD86"/>
      <c r="AE86"/>
      <c r="AF86"/>
      <c r="AG86"/>
    </row>
    <row r="87" spans="1:33" ht="15" customHeight="1" x14ac:dyDescent="0.75">
      <c r="A87" s="43" t="s">
        <v>425</v>
      </c>
      <c r="B87" s="42" t="s">
        <v>157</v>
      </c>
      <c r="C87" s="41">
        <v>7.1669109999999998</v>
      </c>
      <c r="D87" s="41">
        <v>6.3787799999999999</v>
      </c>
      <c r="E87" s="41">
        <v>6.1286389999999997</v>
      </c>
      <c r="F87" s="41">
        <v>5.8522939999999997</v>
      </c>
      <c r="G87" s="41">
        <v>5.6466820000000002</v>
      </c>
      <c r="H87" s="41">
        <v>5.5355749999999997</v>
      </c>
      <c r="I87" s="41">
        <v>5.4754820000000004</v>
      </c>
      <c r="J87" s="41">
        <v>5.4381110000000001</v>
      </c>
      <c r="K87" s="41">
        <v>5.4352510000000001</v>
      </c>
      <c r="L87" s="41">
        <v>5.3768209999999996</v>
      </c>
      <c r="M87" s="41">
        <v>5.3552600000000004</v>
      </c>
      <c r="N87" s="41">
        <v>5.3451740000000001</v>
      </c>
      <c r="O87" s="41">
        <v>5.3452029999999997</v>
      </c>
      <c r="P87" s="41">
        <v>5.3242859999999999</v>
      </c>
      <c r="Q87" s="41">
        <v>5.2002920000000001</v>
      </c>
      <c r="R87" s="41">
        <v>5.1143489999999998</v>
      </c>
      <c r="S87" s="41">
        <v>5.0639859999999999</v>
      </c>
      <c r="T87" s="41">
        <v>5.0130059999999999</v>
      </c>
      <c r="U87" s="41">
        <v>4.9678779999999998</v>
      </c>
      <c r="V87" s="41">
        <v>4.974882</v>
      </c>
      <c r="W87" s="41">
        <v>4.930396</v>
      </c>
      <c r="X87" s="41">
        <v>4.9239269999999999</v>
      </c>
      <c r="Y87" s="41">
        <v>4.8617530000000002</v>
      </c>
      <c r="Z87" s="41">
        <v>4.812125</v>
      </c>
      <c r="AA87" s="41">
        <v>4.8006450000000003</v>
      </c>
      <c r="AB87" s="41">
        <v>4.7237419999999997</v>
      </c>
      <c r="AC87" s="41">
        <v>4.7113659999999999</v>
      </c>
      <c r="AD87" s="41">
        <v>4.6829130000000001</v>
      </c>
      <c r="AE87" s="41">
        <v>4.6666350000000003</v>
      </c>
      <c r="AF87" s="41">
        <v>4.6157339999999998</v>
      </c>
      <c r="AG87" s="40">
        <v>-1.5058E-2</v>
      </c>
    </row>
    <row r="88" spans="1:33" ht="15" customHeight="1" x14ac:dyDescent="0.75">
      <c r="A88" s="43" t="s">
        <v>426</v>
      </c>
      <c r="B88" s="42" t="s">
        <v>158</v>
      </c>
      <c r="C88" s="41">
        <v>1.404639</v>
      </c>
      <c r="D88" s="41">
        <v>1.417913</v>
      </c>
      <c r="E88" s="41">
        <v>1.4401900000000001</v>
      </c>
      <c r="F88" s="41">
        <v>1.4741899999999999</v>
      </c>
      <c r="G88" s="41">
        <v>1.5058279999999999</v>
      </c>
      <c r="H88" s="41">
        <v>1.540997</v>
      </c>
      <c r="I88" s="41">
        <v>1.5653429999999999</v>
      </c>
      <c r="J88" s="41">
        <v>1.584357</v>
      </c>
      <c r="K88" s="41">
        <v>1.5962719999999999</v>
      </c>
      <c r="L88" s="41">
        <v>1.6080099999999999</v>
      </c>
      <c r="M88" s="41">
        <v>1.618843</v>
      </c>
      <c r="N88" s="41">
        <v>1.6277839999999999</v>
      </c>
      <c r="O88" s="41">
        <v>1.6405430000000001</v>
      </c>
      <c r="P88" s="41">
        <v>1.656614</v>
      </c>
      <c r="Q88" s="41">
        <v>1.6727259999999999</v>
      </c>
      <c r="R88" s="41">
        <v>1.6819059999999999</v>
      </c>
      <c r="S88" s="41">
        <v>1.6861679999999999</v>
      </c>
      <c r="T88" s="41">
        <v>1.689371</v>
      </c>
      <c r="U88" s="41">
        <v>1.692248</v>
      </c>
      <c r="V88" s="41">
        <v>1.697319</v>
      </c>
      <c r="W88" s="41">
        <v>1.705057</v>
      </c>
      <c r="X88" s="41">
        <v>1.705775</v>
      </c>
      <c r="Y88" s="41">
        <v>1.703883</v>
      </c>
      <c r="Z88" s="41">
        <v>1.7046190000000001</v>
      </c>
      <c r="AA88" s="41">
        <v>1.706307</v>
      </c>
      <c r="AB88" s="41">
        <v>1.706426</v>
      </c>
      <c r="AC88" s="41">
        <v>1.706707</v>
      </c>
      <c r="AD88" s="41">
        <v>1.707017</v>
      </c>
      <c r="AE88" s="41">
        <v>1.707039</v>
      </c>
      <c r="AF88" s="41">
        <v>1.7056119999999999</v>
      </c>
      <c r="AG88" s="40">
        <v>6.7169999999999999E-3</v>
      </c>
    </row>
    <row r="89" spans="1:33" ht="15" customHeight="1" x14ac:dyDescent="0.75">
      <c r="A89" s="43" t="s">
        <v>427</v>
      </c>
      <c r="B89" s="42" t="s">
        <v>159</v>
      </c>
      <c r="C89" s="41">
        <v>2.4737429999999998</v>
      </c>
      <c r="D89" s="41">
        <v>3.164752</v>
      </c>
      <c r="E89" s="41">
        <v>3.1695980000000001</v>
      </c>
      <c r="F89" s="41">
        <v>3.202566</v>
      </c>
      <c r="G89" s="41">
        <v>3.3104640000000001</v>
      </c>
      <c r="H89" s="41">
        <v>3.4127930000000002</v>
      </c>
      <c r="I89" s="41">
        <v>3.4539010000000001</v>
      </c>
      <c r="J89" s="41">
        <v>3.4879289999999998</v>
      </c>
      <c r="K89" s="41">
        <v>3.50902</v>
      </c>
      <c r="L89" s="41">
        <v>3.5529869999999999</v>
      </c>
      <c r="M89" s="41">
        <v>3.5925500000000001</v>
      </c>
      <c r="N89" s="41">
        <v>3.623777</v>
      </c>
      <c r="O89" s="41">
        <v>3.6538369999999998</v>
      </c>
      <c r="P89" s="41">
        <v>3.6778879999999998</v>
      </c>
      <c r="Q89" s="41">
        <v>3.6888040000000002</v>
      </c>
      <c r="R89" s="41">
        <v>3.6907320000000001</v>
      </c>
      <c r="S89" s="41">
        <v>3.6906560000000002</v>
      </c>
      <c r="T89" s="41">
        <v>3.6913960000000001</v>
      </c>
      <c r="U89" s="41">
        <v>3.6906949999999998</v>
      </c>
      <c r="V89" s="41">
        <v>3.6940759999999999</v>
      </c>
      <c r="W89" s="41">
        <v>3.7003010000000001</v>
      </c>
      <c r="X89" s="41">
        <v>3.706512</v>
      </c>
      <c r="Y89" s="41">
        <v>3.7133219999999998</v>
      </c>
      <c r="Z89" s="41">
        <v>3.7216279999999999</v>
      </c>
      <c r="AA89" s="41">
        <v>3.7307429999999999</v>
      </c>
      <c r="AB89" s="41">
        <v>3.7303950000000001</v>
      </c>
      <c r="AC89" s="41">
        <v>3.7251940000000001</v>
      </c>
      <c r="AD89" s="41">
        <v>3.7192400000000001</v>
      </c>
      <c r="AE89" s="41">
        <v>3.70499</v>
      </c>
      <c r="AF89" s="41">
        <v>3.6854049999999998</v>
      </c>
      <c r="AG89" s="40">
        <v>1.3840999999999999E-2</v>
      </c>
    </row>
    <row r="90" spans="1:33" ht="15" customHeight="1" x14ac:dyDescent="0.75">
      <c r="B90" s="46" t="s">
        <v>155</v>
      </c>
      <c r="C90"/>
      <c r="D90"/>
      <c r="E90"/>
      <c r="F90"/>
      <c r="G90"/>
      <c r="H90"/>
      <c r="I90"/>
      <c r="J90"/>
      <c r="K90"/>
      <c r="L90"/>
      <c r="M90"/>
      <c r="N90"/>
      <c r="O90"/>
      <c r="P90"/>
      <c r="Q90"/>
      <c r="R90"/>
      <c r="S90"/>
      <c r="T90"/>
      <c r="U90"/>
      <c r="V90"/>
      <c r="W90"/>
      <c r="X90"/>
      <c r="Y90"/>
      <c r="Z90"/>
      <c r="AA90"/>
      <c r="AB90"/>
      <c r="AC90"/>
      <c r="AD90"/>
      <c r="AE90"/>
      <c r="AF90"/>
      <c r="AG90"/>
    </row>
    <row r="91" spans="1:33" ht="15" customHeight="1" x14ac:dyDescent="0.75">
      <c r="A91" s="43" t="s">
        <v>428</v>
      </c>
      <c r="B91" s="42" t="s">
        <v>157</v>
      </c>
      <c r="C91" s="41">
        <v>7.1669109999999998</v>
      </c>
      <c r="D91" s="41">
        <v>6.5841810000000001</v>
      </c>
      <c r="E91" s="41">
        <v>6.4859650000000002</v>
      </c>
      <c r="F91" s="41">
        <v>6.3782540000000001</v>
      </c>
      <c r="G91" s="41">
        <v>6.3492009999999999</v>
      </c>
      <c r="H91" s="41">
        <v>6.4364350000000004</v>
      </c>
      <c r="I91" s="41">
        <v>6.5916160000000001</v>
      </c>
      <c r="J91" s="41">
        <v>6.779172</v>
      </c>
      <c r="K91" s="41">
        <v>7.0117620000000001</v>
      </c>
      <c r="L91" s="41">
        <v>7.1698040000000001</v>
      </c>
      <c r="M91" s="41">
        <v>7.3790269999999998</v>
      </c>
      <c r="N91" s="41">
        <v>7.60372</v>
      </c>
      <c r="O91" s="41">
        <v>7.8518850000000002</v>
      </c>
      <c r="P91" s="41">
        <v>8.0825469999999999</v>
      </c>
      <c r="Q91" s="41">
        <v>8.1637989999999991</v>
      </c>
      <c r="R91" s="41">
        <v>8.3050999999999995</v>
      </c>
      <c r="S91" s="41">
        <v>8.5084700000000009</v>
      </c>
      <c r="T91" s="41">
        <v>8.7146109999999997</v>
      </c>
      <c r="U91" s="41">
        <v>8.9303830000000008</v>
      </c>
      <c r="V91" s="41">
        <v>9.2512830000000008</v>
      </c>
      <c r="W91" s="41">
        <v>9.4835259999999995</v>
      </c>
      <c r="X91" s="41">
        <v>9.7969620000000006</v>
      </c>
      <c r="Y91" s="41">
        <v>10.002758</v>
      </c>
      <c r="Z91" s="41">
        <v>10.234114999999999</v>
      </c>
      <c r="AA91" s="41">
        <v>10.551682</v>
      </c>
      <c r="AB91" s="41">
        <v>10.73044</v>
      </c>
      <c r="AC91" s="41">
        <v>11.060658999999999</v>
      </c>
      <c r="AD91" s="41">
        <v>11.358774</v>
      </c>
      <c r="AE91" s="41">
        <v>11.689014</v>
      </c>
      <c r="AF91" s="41">
        <v>11.932323</v>
      </c>
      <c r="AG91" s="40">
        <v>1.7734E-2</v>
      </c>
    </row>
    <row r="92" spans="1:33" ht="14.75" x14ac:dyDescent="0.75">
      <c r="A92" s="43" t="s">
        <v>429</v>
      </c>
      <c r="B92" s="42" t="s">
        <v>158</v>
      </c>
      <c r="C92" s="41">
        <v>1.404639</v>
      </c>
      <c r="D92" s="41">
        <v>1.46357</v>
      </c>
      <c r="E92" s="41">
        <v>1.524159</v>
      </c>
      <c r="F92" s="41">
        <v>1.606679</v>
      </c>
      <c r="G92" s="41">
        <v>1.6931719999999999</v>
      </c>
      <c r="H92" s="41">
        <v>1.791779</v>
      </c>
      <c r="I92" s="41">
        <v>1.8844259999999999</v>
      </c>
      <c r="J92" s="41">
        <v>1.975066</v>
      </c>
      <c r="K92" s="41">
        <v>2.0592760000000001</v>
      </c>
      <c r="L92" s="41">
        <v>2.1442260000000002</v>
      </c>
      <c r="M92" s="41">
        <v>2.2306080000000001</v>
      </c>
      <c r="N92" s="41">
        <v>2.3155860000000001</v>
      </c>
      <c r="O92" s="41">
        <v>2.409891</v>
      </c>
      <c r="P92" s="41">
        <v>2.5148269999999999</v>
      </c>
      <c r="Q92" s="41">
        <v>2.6259670000000002</v>
      </c>
      <c r="R92" s="41">
        <v>2.731217</v>
      </c>
      <c r="S92" s="41">
        <v>2.8330860000000002</v>
      </c>
      <c r="T92" s="41">
        <v>2.936804</v>
      </c>
      <c r="U92" s="41">
        <v>3.0420280000000002</v>
      </c>
      <c r="V92" s="41">
        <v>3.1563310000000002</v>
      </c>
      <c r="W92" s="41">
        <v>3.2796460000000001</v>
      </c>
      <c r="X92" s="41">
        <v>3.39392</v>
      </c>
      <c r="Y92" s="41">
        <v>3.5056349999999998</v>
      </c>
      <c r="Z92" s="41">
        <v>3.625273</v>
      </c>
      <c r="AA92" s="41">
        <v>3.7504140000000001</v>
      </c>
      <c r="AB92" s="41">
        <v>3.8763139999999998</v>
      </c>
      <c r="AC92" s="41">
        <v>4.0067579999999996</v>
      </c>
      <c r="AD92" s="41">
        <v>4.140504</v>
      </c>
      <c r="AE92" s="41">
        <v>4.2758010000000004</v>
      </c>
      <c r="AF92" s="41">
        <v>4.409249</v>
      </c>
      <c r="AG92" s="40">
        <v>4.0233999999999999E-2</v>
      </c>
    </row>
    <row r="93" spans="1:33" ht="15" customHeight="1" x14ac:dyDescent="0.75">
      <c r="A93" s="43" t="s">
        <v>430</v>
      </c>
      <c r="B93" s="42" t="s">
        <v>159</v>
      </c>
      <c r="C93" s="41">
        <v>2.4737429999999998</v>
      </c>
      <c r="D93" s="41">
        <v>3.2666590000000002</v>
      </c>
      <c r="E93" s="41">
        <v>3.3544</v>
      </c>
      <c r="F93" s="41">
        <v>3.490389</v>
      </c>
      <c r="G93" s="41">
        <v>3.7223269999999999</v>
      </c>
      <c r="H93" s="41">
        <v>3.9681920000000002</v>
      </c>
      <c r="I93" s="41">
        <v>4.1579509999999997</v>
      </c>
      <c r="J93" s="41">
        <v>4.3480670000000003</v>
      </c>
      <c r="K93" s="41">
        <v>4.526821</v>
      </c>
      <c r="L93" s="41">
        <v>4.7377849999999997</v>
      </c>
      <c r="M93" s="41">
        <v>4.9501850000000003</v>
      </c>
      <c r="N93" s="41">
        <v>5.1549649999999998</v>
      </c>
      <c r="O93" s="41">
        <v>5.367337</v>
      </c>
      <c r="P93" s="41">
        <v>5.5832280000000001</v>
      </c>
      <c r="Q93" s="41">
        <v>5.7909560000000004</v>
      </c>
      <c r="R93" s="41">
        <v>5.9933139999999998</v>
      </c>
      <c r="S93" s="41">
        <v>6.2010110000000003</v>
      </c>
      <c r="T93" s="41">
        <v>6.4171240000000003</v>
      </c>
      <c r="U93" s="41">
        <v>6.6344859999999999</v>
      </c>
      <c r="V93" s="41">
        <v>6.8694990000000002</v>
      </c>
      <c r="W93" s="41">
        <v>7.1174609999999996</v>
      </c>
      <c r="X93" s="41">
        <v>7.3747150000000001</v>
      </c>
      <c r="Y93" s="41">
        <v>7.6399330000000001</v>
      </c>
      <c r="Z93" s="41">
        <v>7.914917</v>
      </c>
      <c r="AA93" s="41">
        <v>8.2000679999999999</v>
      </c>
      <c r="AB93" s="41">
        <v>8.4739559999999994</v>
      </c>
      <c r="AC93" s="41">
        <v>8.7454669999999997</v>
      </c>
      <c r="AD93" s="41">
        <v>9.0213099999999997</v>
      </c>
      <c r="AE93" s="41">
        <v>9.2802810000000004</v>
      </c>
      <c r="AF93" s="41">
        <v>9.5272930000000002</v>
      </c>
      <c r="AG93" s="40">
        <v>4.7595999999999999E-2</v>
      </c>
    </row>
    <row r="94" spans="1:33" ht="15" customHeight="1" x14ac:dyDescent="0.75">
      <c r="B94"/>
      <c r="C94"/>
      <c r="D94"/>
      <c r="E94"/>
      <c r="F94"/>
      <c r="G94"/>
      <c r="H94"/>
      <c r="I94"/>
      <c r="J94"/>
      <c r="K94"/>
      <c r="L94"/>
      <c r="M94"/>
      <c r="N94"/>
      <c r="O94"/>
      <c r="P94"/>
      <c r="Q94"/>
      <c r="R94"/>
      <c r="S94"/>
      <c r="T94"/>
      <c r="U94"/>
      <c r="V94"/>
      <c r="W94"/>
      <c r="X94"/>
      <c r="Y94"/>
      <c r="Z94"/>
      <c r="AA94"/>
      <c r="AB94"/>
      <c r="AC94"/>
      <c r="AD94"/>
      <c r="AE94"/>
      <c r="AF94"/>
      <c r="AG94"/>
    </row>
    <row r="95" spans="1:33" ht="15" customHeight="1" x14ac:dyDescent="0.75">
      <c r="B95" s="46" t="s">
        <v>160</v>
      </c>
      <c r="C95"/>
      <c r="D95"/>
      <c r="E95"/>
      <c r="F95"/>
      <c r="G95"/>
      <c r="H95"/>
      <c r="I95"/>
      <c r="J95"/>
      <c r="K95"/>
      <c r="L95"/>
      <c r="M95"/>
      <c r="N95"/>
      <c r="O95"/>
      <c r="P95"/>
      <c r="Q95"/>
      <c r="R95"/>
      <c r="S95"/>
      <c r="T95"/>
      <c r="U95"/>
      <c r="V95"/>
      <c r="W95"/>
      <c r="X95"/>
      <c r="Y95"/>
      <c r="Z95"/>
      <c r="AA95"/>
      <c r="AB95"/>
      <c r="AC95"/>
      <c r="AD95"/>
      <c r="AE95"/>
      <c r="AF95"/>
      <c r="AG95"/>
    </row>
    <row r="96" spans="1:33" ht="15" customHeight="1" x14ac:dyDescent="0.75">
      <c r="A96" s="43" t="s">
        <v>431</v>
      </c>
      <c r="B96" s="42" t="s">
        <v>161</v>
      </c>
      <c r="C96" s="44">
        <v>0.70017499999999999</v>
      </c>
      <c r="D96" s="44">
        <v>0.70024900000000001</v>
      </c>
      <c r="E96" s="44">
        <v>0.68962299999999999</v>
      </c>
      <c r="F96" s="44">
        <v>0.64183000000000001</v>
      </c>
      <c r="G96" s="44">
        <v>0.59029299999999996</v>
      </c>
      <c r="H96" s="44">
        <v>0.56093000000000004</v>
      </c>
      <c r="I96" s="44">
        <v>0.52999399999999997</v>
      </c>
      <c r="J96" s="44">
        <v>0.51710599999999995</v>
      </c>
      <c r="K96" s="44">
        <v>0.53494299999999995</v>
      </c>
      <c r="L96" s="44">
        <v>0.50051500000000004</v>
      </c>
      <c r="M96" s="44">
        <v>0.47426400000000002</v>
      </c>
      <c r="N96" s="44">
        <v>0.469389</v>
      </c>
      <c r="O96" s="44">
        <v>0.48615199999999997</v>
      </c>
      <c r="P96" s="44">
        <v>0.46358199999999999</v>
      </c>
      <c r="Q96" s="44">
        <v>0.44315100000000002</v>
      </c>
      <c r="R96" s="44">
        <v>0.44501099999999999</v>
      </c>
      <c r="S96" s="44">
        <v>0.44201600000000002</v>
      </c>
      <c r="T96" s="44">
        <v>0.44122899999999998</v>
      </c>
      <c r="U96" s="44">
        <v>0.43544699999999997</v>
      </c>
      <c r="V96" s="44">
        <v>0.43642700000000001</v>
      </c>
      <c r="W96" s="44">
        <v>0.43817499999999998</v>
      </c>
      <c r="X96" s="44">
        <v>0.43823800000000002</v>
      </c>
      <c r="Y96" s="44">
        <v>0.43383899999999997</v>
      </c>
      <c r="Z96" s="44">
        <v>0.42609599999999997</v>
      </c>
      <c r="AA96" s="44">
        <v>0.411275</v>
      </c>
      <c r="AB96" s="44">
        <v>0.40696100000000002</v>
      </c>
      <c r="AC96" s="44">
        <v>0.40727999999999998</v>
      </c>
      <c r="AD96" s="44">
        <v>0.39754800000000001</v>
      </c>
      <c r="AE96" s="44">
        <v>0.39441999999999999</v>
      </c>
      <c r="AF96" s="44">
        <v>0.39698699999999998</v>
      </c>
      <c r="AG96" s="40">
        <v>-1.9376000000000001E-2</v>
      </c>
    </row>
    <row r="97" spans="1:33" ht="15" customHeight="1" x14ac:dyDescent="0.75">
      <c r="A97" s="43" t="s">
        <v>432</v>
      </c>
      <c r="B97" s="42" t="s">
        <v>162</v>
      </c>
      <c r="C97" s="44">
        <v>0.85524999999999995</v>
      </c>
      <c r="D97" s="44">
        <v>0.76265700000000003</v>
      </c>
      <c r="E97" s="44">
        <v>0.71442399999999995</v>
      </c>
      <c r="F97" s="44">
        <v>0.62537900000000002</v>
      </c>
      <c r="G97" s="44">
        <v>0.60273299999999996</v>
      </c>
      <c r="H97" s="44">
        <v>0.55403899999999995</v>
      </c>
      <c r="I97" s="44">
        <v>0.55132499999999995</v>
      </c>
      <c r="J97" s="44">
        <v>0.568268</v>
      </c>
      <c r="K97" s="44">
        <v>0.57225199999999998</v>
      </c>
      <c r="L97" s="44">
        <v>0.52605500000000005</v>
      </c>
      <c r="M97" s="44">
        <v>0.52673300000000001</v>
      </c>
      <c r="N97" s="44">
        <v>0.51613200000000004</v>
      </c>
      <c r="O97" s="44">
        <v>0.499921</v>
      </c>
      <c r="P97" s="44">
        <v>0.47861399999999998</v>
      </c>
      <c r="Q97" s="44">
        <v>0.45366400000000001</v>
      </c>
      <c r="R97" s="44">
        <v>0.44913799999999998</v>
      </c>
      <c r="S97" s="44">
        <v>0.43971900000000003</v>
      </c>
      <c r="T97" s="44">
        <v>0.431224</v>
      </c>
      <c r="U97" s="44">
        <v>0.434861</v>
      </c>
      <c r="V97" s="44">
        <v>0.42362100000000003</v>
      </c>
      <c r="W97" s="44">
        <v>0.43176900000000001</v>
      </c>
      <c r="X97" s="44">
        <v>0.42827999999999999</v>
      </c>
      <c r="Y97" s="44">
        <v>0.421709</v>
      </c>
      <c r="Z97" s="44">
        <v>0.41892600000000002</v>
      </c>
      <c r="AA97" s="44">
        <v>0.41342800000000002</v>
      </c>
      <c r="AB97" s="44">
        <v>0.408022</v>
      </c>
      <c r="AC97" s="44">
        <v>0.409995</v>
      </c>
      <c r="AD97" s="44">
        <v>0.40916400000000003</v>
      </c>
      <c r="AE97" s="44">
        <v>0.41225499999999998</v>
      </c>
      <c r="AF97" s="44">
        <v>0.41592299999999999</v>
      </c>
      <c r="AG97" s="40">
        <v>-2.4552000000000001E-2</v>
      </c>
    </row>
    <row r="98" spans="1:33" ht="15" customHeight="1" x14ac:dyDescent="0.75">
      <c r="A98" s="43" t="s">
        <v>433</v>
      </c>
      <c r="B98" s="42" t="s">
        <v>163</v>
      </c>
      <c r="C98" s="44">
        <v>4.3662780000000003</v>
      </c>
      <c r="D98" s="44">
        <v>4.2399490000000002</v>
      </c>
      <c r="E98" s="44">
        <v>3.998224</v>
      </c>
      <c r="F98" s="44">
        <v>3.4541949999999999</v>
      </c>
      <c r="G98" s="44">
        <v>3.3924609999999999</v>
      </c>
      <c r="H98" s="44">
        <v>3.375864</v>
      </c>
      <c r="I98" s="44">
        <v>3.3323930000000002</v>
      </c>
      <c r="J98" s="44">
        <v>3.2801849999999999</v>
      </c>
      <c r="K98" s="44">
        <v>3.2939319999999999</v>
      </c>
      <c r="L98" s="44">
        <v>3.1991299999999998</v>
      </c>
      <c r="M98" s="44">
        <v>3.1959270000000002</v>
      </c>
      <c r="N98" s="44">
        <v>3.190928</v>
      </c>
      <c r="O98" s="44">
        <v>3.2466879999999998</v>
      </c>
      <c r="P98" s="44">
        <v>3.110894</v>
      </c>
      <c r="Q98" s="44">
        <v>2.9841540000000002</v>
      </c>
      <c r="R98" s="44">
        <v>2.9687749999999999</v>
      </c>
      <c r="S98" s="44">
        <v>2.920566</v>
      </c>
      <c r="T98" s="44">
        <v>2.8906390000000002</v>
      </c>
      <c r="U98" s="44">
        <v>2.9046340000000002</v>
      </c>
      <c r="V98" s="44">
        <v>2.8541820000000002</v>
      </c>
      <c r="W98" s="44">
        <v>2.867559</v>
      </c>
      <c r="X98" s="44">
        <v>2.8470409999999999</v>
      </c>
      <c r="Y98" s="44">
        <v>2.8288090000000001</v>
      </c>
      <c r="Z98" s="44">
        <v>2.778985</v>
      </c>
      <c r="AA98" s="44">
        <v>2.7016070000000001</v>
      </c>
      <c r="AB98" s="44">
        <v>2.692628</v>
      </c>
      <c r="AC98" s="44">
        <v>2.747757</v>
      </c>
      <c r="AD98" s="44">
        <v>2.703411</v>
      </c>
      <c r="AE98" s="44">
        <v>2.6897180000000001</v>
      </c>
      <c r="AF98" s="44">
        <v>2.6551819999999999</v>
      </c>
      <c r="AG98" s="40">
        <v>-1.7004999999999999E-2</v>
      </c>
    </row>
    <row r="99" spans="1:33" ht="15" customHeight="1" thickBot="1" x14ac:dyDescent="0.8"/>
    <row r="100" spans="1:33" ht="15" customHeight="1" x14ac:dyDescent="0.65">
      <c r="B100" s="39" t="s">
        <v>568</v>
      </c>
    </row>
    <row r="101" spans="1:33" x14ac:dyDescent="0.65">
      <c r="B101" s="38" t="s">
        <v>557</v>
      </c>
    </row>
    <row r="102" spans="1:33" x14ac:dyDescent="0.65">
      <c r="B102" s="38" t="s">
        <v>558</v>
      </c>
    </row>
    <row r="103" spans="1:33" ht="15" customHeight="1" x14ac:dyDescent="0.65">
      <c r="B103" s="38" t="s">
        <v>559</v>
      </c>
    </row>
    <row r="104" spans="1:33" ht="15" customHeight="1" x14ac:dyDescent="0.65">
      <c r="B104" s="38" t="s">
        <v>560</v>
      </c>
    </row>
    <row r="105" spans="1:33" ht="15" customHeight="1" x14ac:dyDescent="0.65">
      <c r="B105" s="38" t="s">
        <v>561</v>
      </c>
    </row>
    <row r="106" spans="1:33" ht="15" customHeight="1" x14ac:dyDescent="0.65">
      <c r="B106" s="38" t="s">
        <v>562</v>
      </c>
    </row>
    <row r="107" spans="1:33" ht="15" customHeight="1" x14ac:dyDescent="0.65">
      <c r="B107" s="38" t="s">
        <v>164</v>
      </c>
    </row>
    <row r="108" spans="1:33" ht="15" customHeight="1" x14ac:dyDescent="0.65">
      <c r="B108" s="38" t="s">
        <v>563</v>
      </c>
    </row>
    <row r="109" spans="1:33" ht="15" customHeight="1" x14ac:dyDescent="0.65">
      <c r="B109" s="38" t="s">
        <v>76</v>
      </c>
    </row>
    <row r="110" spans="1:33" ht="15" customHeight="1" x14ac:dyDescent="0.65">
      <c r="B110" s="38" t="s">
        <v>77</v>
      </c>
    </row>
    <row r="111" spans="1:33" ht="15" customHeight="1" x14ac:dyDescent="0.65">
      <c r="B111" s="38" t="s">
        <v>564</v>
      </c>
    </row>
    <row r="112" spans="1:33" ht="15" customHeight="1" x14ac:dyDescent="0.65">
      <c r="B112" s="476" t="s">
        <v>569</v>
      </c>
      <c r="C112" s="475"/>
      <c r="D112" s="475"/>
      <c r="E112" s="475"/>
      <c r="F112" s="475"/>
      <c r="G112" s="475"/>
      <c r="H112" s="475"/>
      <c r="I112" s="475"/>
      <c r="J112" s="475"/>
      <c r="K112" s="475"/>
      <c r="L112" s="475"/>
      <c r="M112" s="475"/>
      <c r="N112" s="475"/>
      <c r="O112" s="475"/>
      <c r="P112" s="475"/>
      <c r="Q112" s="475"/>
      <c r="R112" s="475"/>
      <c r="S112" s="475"/>
      <c r="T112" s="475"/>
      <c r="U112" s="475"/>
      <c r="V112" s="475"/>
      <c r="W112" s="475"/>
      <c r="X112" s="475"/>
      <c r="Y112" s="475"/>
      <c r="Z112" s="475"/>
      <c r="AA112" s="475"/>
      <c r="AB112" s="475"/>
      <c r="AC112" s="475"/>
      <c r="AD112" s="475"/>
      <c r="AE112" s="475"/>
      <c r="AF112" s="475"/>
      <c r="AG112" s="475"/>
    </row>
    <row r="113" spans="2:2" ht="15" customHeight="1" x14ac:dyDescent="0.65">
      <c r="B113" s="38" t="s">
        <v>565</v>
      </c>
    </row>
    <row r="114" spans="2:2" ht="15" customHeight="1" x14ac:dyDescent="0.65">
      <c r="B114" s="38" t="s">
        <v>566</v>
      </c>
    </row>
    <row r="115" spans="2:2" ht="15" customHeight="1" x14ac:dyDescent="0.65">
      <c r="B115" s="38" t="s">
        <v>567</v>
      </c>
    </row>
    <row r="116" spans="2:2" ht="15" customHeight="1" x14ac:dyDescent="0.65">
      <c r="B116" s="38" t="s">
        <v>165</v>
      </c>
    </row>
    <row r="117" spans="2:2" ht="15" customHeight="1" x14ac:dyDescent="0.65">
      <c r="B117" s="38" t="s">
        <v>554</v>
      </c>
    </row>
    <row r="118" spans="2:2" ht="15" customHeight="1" x14ac:dyDescent="0.65">
      <c r="B118" s="38" t="s">
        <v>555</v>
      </c>
    </row>
    <row r="119" spans="2:2" ht="15" customHeight="1" x14ac:dyDescent="0.65">
      <c r="B119" s="38" t="s">
        <v>625</v>
      </c>
    </row>
    <row r="120" spans="2:2" ht="15" customHeight="1" x14ac:dyDescent="0.65">
      <c r="B120" s="38" t="s">
        <v>624</v>
      </c>
    </row>
    <row r="121" spans="2:2" ht="15" customHeight="1" x14ac:dyDescent="0.65"/>
    <row r="122" spans="2:2" ht="15" customHeight="1" x14ac:dyDescent="0.65"/>
    <row r="123" spans="2:2" ht="15" customHeight="1" x14ac:dyDescent="0.65"/>
    <row r="124" spans="2:2" ht="15" customHeight="1" x14ac:dyDescent="0.65"/>
    <row r="125" spans="2:2" ht="15" customHeight="1" x14ac:dyDescent="0.65"/>
    <row r="126" spans="2:2" ht="15" customHeight="1" x14ac:dyDescent="0.65"/>
    <row r="127" spans="2:2" ht="15" customHeight="1" x14ac:dyDescent="0.65"/>
    <row r="128" spans="2:2" ht="15" customHeight="1" x14ac:dyDescent="0.65"/>
    <row r="129" ht="15" customHeight="1" x14ac:dyDescent="0.65"/>
    <row r="130" ht="15" customHeight="1" x14ac:dyDescent="0.65"/>
    <row r="131" ht="15" customHeight="1" x14ac:dyDescent="0.65"/>
    <row r="132" ht="15" customHeight="1" x14ac:dyDescent="0.65"/>
    <row r="133" ht="15" customHeight="1" x14ac:dyDescent="0.65"/>
    <row r="134" ht="15" customHeight="1" x14ac:dyDescent="0.65"/>
    <row r="135" ht="15" customHeight="1" x14ac:dyDescent="0.65"/>
    <row r="136" ht="15" customHeight="1" x14ac:dyDescent="0.65"/>
    <row r="137" ht="15" customHeight="1" x14ac:dyDescent="0.65"/>
    <row r="138" ht="15" customHeight="1" x14ac:dyDescent="0.65"/>
    <row r="139" ht="15" customHeight="1" x14ac:dyDescent="0.65"/>
    <row r="140" ht="15" customHeight="1" x14ac:dyDescent="0.65"/>
    <row r="141" ht="15" customHeight="1" x14ac:dyDescent="0.65"/>
    <row r="142" ht="15" customHeight="1" x14ac:dyDescent="0.65"/>
    <row r="143" ht="15" customHeight="1" x14ac:dyDescent="0.65"/>
    <row r="144" ht="15" customHeight="1" x14ac:dyDescent="0.65"/>
    <row r="145" ht="15" customHeight="1" x14ac:dyDescent="0.65"/>
    <row r="146" ht="15" customHeight="1" x14ac:dyDescent="0.65"/>
    <row r="147" ht="15" customHeight="1" x14ac:dyDescent="0.65"/>
    <row r="148" ht="15" customHeight="1" x14ac:dyDescent="0.65"/>
    <row r="149" ht="15" customHeight="1" x14ac:dyDescent="0.65"/>
    <row r="150" ht="15" customHeight="1" x14ac:dyDescent="0.65"/>
    <row r="151" ht="15" customHeight="1" x14ac:dyDescent="0.65"/>
    <row r="152" ht="15" customHeight="1" x14ac:dyDescent="0.65"/>
    <row r="153" ht="15" customHeight="1" x14ac:dyDescent="0.65"/>
    <row r="154" ht="15" customHeight="1" x14ac:dyDescent="0.65"/>
    <row r="155" ht="15" customHeight="1" x14ac:dyDescent="0.65"/>
    <row r="156" ht="15" customHeight="1" x14ac:dyDescent="0.65"/>
    <row r="157" ht="15" customHeight="1" x14ac:dyDescent="0.65"/>
    <row r="158" ht="15" customHeight="1" x14ac:dyDescent="0.65"/>
    <row r="159" ht="15" customHeight="1" x14ac:dyDescent="0.65"/>
    <row r="160" ht="15" customHeight="1" x14ac:dyDescent="0.65"/>
    <row r="161" ht="15" customHeight="1" x14ac:dyDescent="0.65"/>
    <row r="162" ht="15" customHeight="1" x14ac:dyDescent="0.65"/>
    <row r="163" ht="15" customHeight="1" x14ac:dyDescent="0.65"/>
    <row r="164" ht="15" customHeight="1" x14ac:dyDescent="0.65"/>
    <row r="165" ht="15" customHeight="1" x14ac:dyDescent="0.65"/>
    <row r="166" ht="15" customHeight="1" x14ac:dyDescent="0.65"/>
    <row r="167" ht="15" customHeight="1" x14ac:dyDescent="0.65"/>
    <row r="168" ht="15" customHeight="1" x14ac:dyDescent="0.65"/>
    <row r="169" ht="15" customHeight="1" x14ac:dyDescent="0.65"/>
    <row r="170" ht="15" customHeight="1" x14ac:dyDescent="0.65"/>
    <row r="171" ht="15" customHeight="1" x14ac:dyDescent="0.65"/>
    <row r="172" ht="15" customHeight="1" x14ac:dyDescent="0.65"/>
    <row r="173" ht="15" customHeight="1" x14ac:dyDescent="0.65"/>
    <row r="174" ht="15" customHeight="1" x14ac:dyDescent="0.65"/>
    <row r="175" ht="15" customHeight="1" x14ac:dyDescent="0.65"/>
    <row r="176" ht="15" customHeight="1" x14ac:dyDescent="0.65"/>
    <row r="177" ht="15" customHeight="1" x14ac:dyDescent="0.65"/>
    <row r="178" ht="15" customHeight="1" x14ac:dyDescent="0.65"/>
    <row r="179" ht="15" customHeight="1" x14ac:dyDescent="0.65"/>
    <row r="180" ht="15" customHeight="1" x14ac:dyDescent="0.65"/>
    <row r="181" ht="15" customHeight="1" x14ac:dyDescent="0.65"/>
    <row r="182" ht="15" customHeight="1" x14ac:dyDescent="0.65"/>
    <row r="183" ht="15" customHeight="1" x14ac:dyDescent="0.65"/>
    <row r="184" ht="15" customHeight="1" x14ac:dyDescent="0.65"/>
    <row r="185" ht="15" customHeight="1" x14ac:dyDescent="0.65"/>
    <row r="186" ht="15" customHeight="1" x14ac:dyDescent="0.65"/>
    <row r="187" ht="15" customHeight="1" x14ac:dyDescent="0.65"/>
    <row r="188" ht="15" customHeight="1" x14ac:dyDescent="0.65"/>
    <row r="189" ht="15" customHeight="1" x14ac:dyDescent="0.65"/>
    <row r="190" ht="15" customHeight="1" x14ac:dyDescent="0.65"/>
    <row r="191" ht="15" customHeight="1" x14ac:dyDescent="0.65"/>
    <row r="192" ht="15" customHeight="1" x14ac:dyDescent="0.65"/>
    <row r="193" ht="15" customHeight="1" x14ac:dyDescent="0.65"/>
    <row r="194" ht="15" customHeight="1" x14ac:dyDescent="0.65"/>
    <row r="195" ht="15" customHeight="1" x14ac:dyDescent="0.65"/>
    <row r="196" ht="15" customHeight="1" x14ac:dyDescent="0.65"/>
    <row r="197" ht="15" customHeight="1" x14ac:dyDescent="0.65"/>
    <row r="198" ht="15" customHeight="1" x14ac:dyDescent="0.65"/>
    <row r="199" ht="15" customHeight="1" x14ac:dyDescent="0.65"/>
    <row r="200" ht="15" customHeight="1" x14ac:dyDescent="0.65"/>
    <row r="201" ht="15" customHeight="1" x14ac:dyDescent="0.65"/>
    <row r="202" ht="15" customHeight="1" x14ac:dyDescent="0.65"/>
    <row r="203" ht="15" customHeight="1" x14ac:dyDescent="0.65"/>
    <row r="204" ht="15" customHeight="1" x14ac:dyDescent="0.65"/>
    <row r="205" ht="15" customHeight="1" x14ac:dyDescent="0.65"/>
    <row r="206" ht="15" customHeight="1" x14ac:dyDescent="0.65"/>
    <row r="207" ht="15" customHeight="1" x14ac:dyDescent="0.65"/>
    <row r="208" ht="15" customHeight="1" x14ac:dyDescent="0.65"/>
    <row r="209" ht="15" customHeight="1" x14ac:dyDescent="0.65"/>
    <row r="210" ht="15" customHeight="1" x14ac:dyDescent="0.65"/>
    <row r="211" ht="15" customHeight="1" x14ac:dyDescent="0.65"/>
    <row r="212" ht="15" customHeight="1" x14ac:dyDescent="0.65"/>
    <row r="213" ht="15" customHeight="1" x14ac:dyDescent="0.65"/>
    <row r="214" ht="15" customHeight="1" x14ac:dyDescent="0.65"/>
    <row r="215" ht="15" customHeight="1" x14ac:dyDescent="0.65"/>
    <row r="216" ht="15" customHeight="1" x14ac:dyDescent="0.65"/>
    <row r="217" ht="15" customHeight="1" x14ac:dyDescent="0.65"/>
    <row r="218" ht="15" customHeight="1" x14ac:dyDescent="0.65"/>
    <row r="219" ht="15" customHeight="1" x14ac:dyDescent="0.65"/>
    <row r="220" ht="15" customHeight="1" x14ac:dyDescent="0.65"/>
    <row r="221" ht="15" customHeight="1" x14ac:dyDescent="0.65"/>
    <row r="222" ht="15" customHeight="1" x14ac:dyDescent="0.65"/>
    <row r="223" ht="15" customHeight="1" x14ac:dyDescent="0.65"/>
    <row r="224" ht="15" customHeight="1" x14ac:dyDescent="0.65"/>
    <row r="225" ht="15" customHeight="1" x14ac:dyDescent="0.65"/>
    <row r="226" ht="15" customHeight="1" x14ac:dyDescent="0.65"/>
    <row r="227" ht="15" customHeight="1" x14ac:dyDescent="0.65"/>
    <row r="228" ht="15" customHeight="1" x14ac:dyDescent="0.65"/>
    <row r="229" ht="15" customHeight="1" x14ac:dyDescent="0.65"/>
    <row r="230" ht="15" customHeight="1" x14ac:dyDescent="0.65"/>
    <row r="231" ht="15" customHeight="1" x14ac:dyDescent="0.65"/>
    <row r="232" ht="15" customHeight="1" x14ac:dyDescent="0.65"/>
    <row r="233" ht="15" customHeight="1" x14ac:dyDescent="0.65"/>
    <row r="234" ht="15" customHeight="1" x14ac:dyDescent="0.65"/>
    <row r="235" ht="15" customHeight="1" x14ac:dyDescent="0.65"/>
    <row r="236" ht="15" customHeight="1" x14ac:dyDescent="0.65"/>
    <row r="237" ht="15" customHeight="1" x14ac:dyDescent="0.65"/>
    <row r="238" ht="15" customHeight="1" x14ac:dyDescent="0.65"/>
    <row r="239" ht="15" customHeight="1" x14ac:dyDescent="0.65"/>
    <row r="240" ht="15" customHeight="1" x14ac:dyDescent="0.65"/>
    <row r="241" ht="15" customHeight="1" x14ac:dyDescent="0.65"/>
    <row r="242" ht="15" customHeight="1" x14ac:dyDescent="0.65"/>
    <row r="243" ht="15" customHeight="1" x14ac:dyDescent="0.65"/>
    <row r="244" ht="15" customHeight="1" x14ac:dyDescent="0.65"/>
    <row r="245" ht="15" customHeight="1" x14ac:dyDescent="0.65"/>
    <row r="246" ht="15" customHeight="1" x14ac:dyDescent="0.65"/>
    <row r="247" ht="15" customHeight="1" x14ac:dyDescent="0.65"/>
    <row r="248" ht="15" customHeight="1" x14ac:dyDescent="0.65"/>
    <row r="249" ht="15" customHeight="1" x14ac:dyDescent="0.65"/>
    <row r="250" ht="15" customHeight="1" x14ac:dyDescent="0.65"/>
    <row r="251" ht="15" customHeight="1" x14ac:dyDescent="0.65"/>
    <row r="252" ht="15" customHeight="1" x14ac:dyDescent="0.65"/>
    <row r="253" ht="15" customHeight="1" x14ac:dyDescent="0.65"/>
    <row r="254" ht="15" customHeight="1" x14ac:dyDescent="0.65"/>
    <row r="255" ht="15" customHeight="1" x14ac:dyDescent="0.65"/>
    <row r="256" ht="15" customHeight="1" x14ac:dyDescent="0.65"/>
    <row r="257" ht="15" customHeight="1" x14ac:dyDescent="0.65"/>
    <row r="258" ht="15" customHeight="1" x14ac:dyDescent="0.65"/>
    <row r="259" ht="15" customHeight="1" x14ac:dyDescent="0.65"/>
    <row r="260" ht="15" customHeight="1" x14ac:dyDescent="0.65"/>
    <row r="261" ht="15" customHeight="1" x14ac:dyDescent="0.65"/>
    <row r="262" ht="15" customHeight="1" x14ac:dyDescent="0.65"/>
    <row r="263" ht="15" customHeight="1" x14ac:dyDescent="0.65"/>
    <row r="264" ht="15" customHeight="1" x14ac:dyDescent="0.65"/>
    <row r="265" ht="15" customHeight="1" x14ac:dyDescent="0.65"/>
    <row r="266" ht="15" customHeight="1" x14ac:dyDescent="0.65"/>
    <row r="267" ht="15" customHeight="1" x14ac:dyDescent="0.65"/>
    <row r="268" ht="15" customHeight="1" x14ac:dyDescent="0.65"/>
    <row r="269" ht="15" customHeight="1" x14ac:dyDescent="0.65"/>
    <row r="270" ht="15" customHeight="1" x14ac:dyDescent="0.65"/>
    <row r="271" ht="15" customHeight="1" x14ac:dyDescent="0.65"/>
    <row r="272" ht="15" customHeight="1" x14ac:dyDescent="0.65"/>
    <row r="273" ht="15" customHeight="1" x14ac:dyDescent="0.65"/>
    <row r="274" ht="15" customHeight="1" x14ac:dyDescent="0.65"/>
    <row r="275" ht="15" customHeight="1" x14ac:dyDescent="0.65"/>
    <row r="276" ht="15" customHeight="1" x14ac:dyDescent="0.65"/>
    <row r="277" ht="15" customHeight="1" x14ac:dyDescent="0.65"/>
    <row r="278" ht="15" customHeight="1" x14ac:dyDescent="0.65"/>
    <row r="279" ht="15" customHeight="1" x14ac:dyDescent="0.65"/>
    <row r="280" ht="15" customHeight="1" x14ac:dyDescent="0.65"/>
    <row r="281" ht="15" customHeight="1" x14ac:dyDescent="0.65"/>
    <row r="282" ht="15" customHeight="1" x14ac:dyDescent="0.65"/>
    <row r="283" ht="15" customHeight="1" x14ac:dyDescent="0.65"/>
    <row r="284" ht="15" customHeight="1" x14ac:dyDescent="0.65"/>
    <row r="285" ht="15" customHeight="1" x14ac:dyDescent="0.65"/>
    <row r="286" ht="15" customHeight="1" x14ac:dyDescent="0.65"/>
    <row r="287" ht="15" customHeight="1" x14ac:dyDescent="0.65"/>
    <row r="288" ht="15" customHeight="1" x14ac:dyDescent="0.65"/>
    <row r="289" ht="15" customHeight="1" x14ac:dyDescent="0.65"/>
    <row r="290" ht="15" customHeight="1" x14ac:dyDescent="0.65"/>
    <row r="291" ht="15" customHeight="1" x14ac:dyDescent="0.65"/>
    <row r="292" ht="15" customHeight="1" x14ac:dyDescent="0.65"/>
    <row r="293" ht="15" customHeight="1" x14ac:dyDescent="0.65"/>
    <row r="294" ht="15" customHeight="1" x14ac:dyDescent="0.65"/>
    <row r="295" ht="15" customHeight="1" x14ac:dyDescent="0.65"/>
    <row r="296" ht="15" customHeight="1" x14ac:dyDescent="0.65"/>
    <row r="297" ht="15" customHeight="1" x14ac:dyDescent="0.65"/>
    <row r="298" ht="15" customHeight="1" x14ac:dyDescent="0.65"/>
    <row r="299" ht="15" customHeight="1" x14ac:dyDescent="0.65"/>
    <row r="300" ht="15" customHeight="1" x14ac:dyDescent="0.65"/>
    <row r="301" ht="15" customHeight="1" x14ac:dyDescent="0.65"/>
    <row r="302" ht="15" customHeight="1" x14ac:dyDescent="0.65"/>
    <row r="303" ht="15" customHeight="1" x14ac:dyDescent="0.65"/>
    <row r="304" ht="15" customHeight="1" x14ac:dyDescent="0.65"/>
    <row r="305" spans="2:33" ht="15" customHeight="1" x14ac:dyDescent="0.65"/>
    <row r="306" spans="2:33" ht="15" customHeight="1" x14ac:dyDescent="0.65"/>
    <row r="307" spans="2:33" ht="15" customHeight="1" x14ac:dyDescent="0.65"/>
    <row r="308" spans="2:33" ht="15" customHeight="1" x14ac:dyDescent="0.65">
      <c r="B308" s="475"/>
      <c r="C308" s="475"/>
      <c r="D308" s="475"/>
      <c r="E308" s="475"/>
      <c r="F308" s="475"/>
      <c r="G308" s="475"/>
      <c r="H308" s="475"/>
      <c r="I308" s="475"/>
      <c r="J308" s="475"/>
      <c r="K308" s="475"/>
      <c r="L308" s="475"/>
      <c r="M308" s="475"/>
      <c r="N308" s="475"/>
      <c r="O308" s="475"/>
      <c r="P308" s="475"/>
      <c r="Q308" s="475"/>
      <c r="R308" s="475"/>
      <c r="S308" s="475"/>
      <c r="T308" s="475"/>
      <c r="U308" s="475"/>
      <c r="V308" s="475"/>
      <c r="W308" s="475"/>
      <c r="X308" s="475"/>
      <c r="Y308" s="475"/>
      <c r="Z308" s="475"/>
      <c r="AA308" s="475"/>
      <c r="AB308" s="475"/>
      <c r="AC308" s="475"/>
      <c r="AD308" s="475"/>
      <c r="AE308" s="475"/>
      <c r="AF308" s="475"/>
      <c r="AG308" s="475"/>
    </row>
    <row r="309" spans="2:33" ht="15" customHeight="1" x14ac:dyDescent="0.65"/>
    <row r="310" spans="2:33" ht="15" customHeight="1" x14ac:dyDescent="0.65"/>
    <row r="311" spans="2:33" ht="15" customHeight="1" x14ac:dyDescent="0.65"/>
    <row r="312" spans="2:33" ht="15" customHeight="1" x14ac:dyDescent="0.65"/>
    <row r="313" spans="2:33" ht="15" customHeight="1" x14ac:dyDescent="0.65"/>
    <row r="314" spans="2:33" ht="15" customHeight="1" x14ac:dyDescent="0.65"/>
    <row r="315" spans="2:33" ht="15" customHeight="1" x14ac:dyDescent="0.65"/>
    <row r="316" spans="2:33" ht="15" customHeight="1" x14ac:dyDescent="0.65"/>
    <row r="317" spans="2:33" ht="15" customHeight="1" x14ac:dyDescent="0.65"/>
    <row r="318" spans="2:33" ht="15" customHeight="1" x14ac:dyDescent="0.65"/>
    <row r="319" spans="2:33" ht="15" customHeight="1" x14ac:dyDescent="0.65"/>
    <row r="320" spans="2:33" ht="15" customHeight="1" x14ac:dyDescent="0.65"/>
    <row r="321" ht="15" customHeight="1" x14ac:dyDescent="0.65"/>
    <row r="322" ht="15" customHeight="1" x14ac:dyDescent="0.65"/>
    <row r="323" ht="15" customHeight="1" x14ac:dyDescent="0.65"/>
    <row r="324" ht="15" customHeight="1" x14ac:dyDescent="0.65"/>
    <row r="325" ht="15" customHeight="1" x14ac:dyDescent="0.65"/>
    <row r="326" ht="15" customHeight="1" x14ac:dyDescent="0.65"/>
    <row r="327" ht="15" customHeight="1" x14ac:dyDescent="0.65"/>
    <row r="328" ht="15" customHeight="1" x14ac:dyDescent="0.65"/>
    <row r="329" ht="15" customHeight="1" x14ac:dyDescent="0.65"/>
    <row r="330" ht="15" customHeight="1" x14ac:dyDescent="0.65"/>
    <row r="331" ht="15" customHeight="1" x14ac:dyDescent="0.65"/>
    <row r="332" ht="15" customHeight="1" x14ac:dyDescent="0.65"/>
    <row r="333" ht="15" customHeight="1" x14ac:dyDescent="0.65"/>
    <row r="334" ht="15" customHeight="1" x14ac:dyDescent="0.65"/>
    <row r="335" ht="15" customHeight="1" x14ac:dyDescent="0.65"/>
    <row r="336" ht="15" customHeight="1" x14ac:dyDescent="0.65"/>
    <row r="337" ht="15" customHeight="1" x14ac:dyDescent="0.65"/>
    <row r="338" ht="15" customHeight="1" x14ac:dyDescent="0.65"/>
    <row r="339" ht="15" customHeight="1" x14ac:dyDescent="0.65"/>
    <row r="340" ht="15" customHeight="1" x14ac:dyDescent="0.65"/>
    <row r="341" ht="15" customHeight="1" x14ac:dyDescent="0.65"/>
    <row r="342" ht="15" customHeight="1" x14ac:dyDescent="0.65"/>
    <row r="343" ht="15" customHeight="1" x14ac:dyDescent="0.65"/>
    <row r="344" ht="15" customHeight="1" x14ac:dyDescent="0.65"/>
    <row r="345" ht="15" customHeight="1" x14ac:dyDescent="0.65"/>
    <row r="346" ht="15" customHeight="1" x14ac:dyDescent="0.65"/>
    <row r="347" ht="15" customHeight="1" x14ac:dyDescent="0.65"/>
    <row r="348" ht="15" customHeight="1" x14ac:dyDescent="0.65"/>
    <row r="349" ht="15" customHeight="1" x14ac:dyDescent="0.65"/>
    <row r="350" ht="15" customHeight="1" x14ac:dyDescent="0.65"/>
    <row r="351" ht="15" customHeight="1" x14ac:dyDescent="0.65"/>
    <row r="352" ht="15" customHeight="1" x14ac:dyDescent="0.65"/>
    <row r="353" ht="15" customHeight="1" x14ac:dyDescent="0.65"/>
    <row r="354" ht="15" customHeight="1" x14ac:dyDescent="0.65"/>
    <row r="355" ht="15" customHeight="1" x14ac:dyDescent="0.65"/>
    <row r="356" ht="15" customHeight="1" x14ac:dyDescent="0.65"/>
    <row r="357" ht="15" customHeight="1" x14ac:dyDescent="0.65"/>
    <row r="358" ht="15" customHeight="1" x14ac:dyDescent="0.65"/>
    <row r="359" ht="15" customHeight="1" x14ac:dyDescent="0.65"/>
    <row r="360" ht="15" customHeight="1" x14ac:dyDescent="0.65"/>
    <row r="361" ht="15" customHeight="1" x14ac:dyDescent="0.65"/>
    <row r="362" ht="15" customHeight="1" x14ac:dyDescent="0.65"/>
    <row r="363" ht="15" customHeight="1" x14ac:dyDescent="0.65"/>
    <row r="364" ht="15" customHeight="1" x14ac:dyDescent="0.65"/>
    <row r="365" ht="15" customHeight="1" x14ac:dyDescent="0.65"/>
    <row r="366" ht="15" customHeight="1" x14ac:dyDescent="0.65"/>
    <row r="367" ht="15" customHeight="1" x14ac:dyDescent="0.65"/>
    <row r="368" ht="15" customHeight="1" x14ac:dyDescent="0.65"/>
    <row r="369" ht="15" customHeight="1" x14ac:dyDescent="0.65"/>
    <row r="370" ht="15" customHeight="1" x14ac:dyDescent="0.65"/>
    <row r="371" ht="15" customHeight="1" x14ac:dyDescent="0.65"/>
    <row r="372" ht="15" customHeight="1" x14ac:dyDescent="0.65"/>
    <row r="373" ht="15" customHeight="1" x14ac:dyDescent="0.65"/>
    <row r="374" ht="15" customHeight="1" x14ac:dyDescent="0.65"/>
    <row r="375" ht="15" customHeight="1" x14ac:dyDescent="0.65"/>
    <row r="376" ht="15" customHeight="1" x14ac:dyDescent="0.65"/>
    <row r="377" ht="15" customHeight="1" x14ac:dyDescent="0.65"/>
    <row r="378" ht="15" customHeight="1" x14ac:dyDescent="0.65"/>
    <row r="379" ht="15" customHeight="1" x14ac:dyDescent="0.65"/>
    <row r="380" ht="15" customHeight="1" x14ac:dyDescent="0.65"/>
    <row r="381" ht="15" customHeight="1" x14ac:dyDescent="0.65"/>
    <row r="382" ht="15" customHeight="1" x14ac:dyDescent="0.65"/>
    <row r="383" ht="15" customHeight="1" x14ac:dyDescent="0.65"/>
    <row r="384" ht="15" customHeight="1" x14ac:dyDescent="0.65"/>
    <row r="385" ht="15" customHeight="1" x14ac:dyDescent="0.65"/>
    <row r="386" ht="15" customHeight="1" x14ac:dyDescent="0.65"/>
    <row r="387" ht="15" customHeight="1" x14ac:dyDescent="0.65"/>
    <row r="388" ht="15" customHeight="1" x14ac:dyDescent="0.65"/>
    <row r="389" ht="15" customHeight="1" x14ac:dyDescent="0.65"/>
    <row r="390" ht="15" customHeight="1" x14ac:dyDescent="0.65"/>
    <row r="391" ht="15" customHeight="1" x14ac:dyDescent="0.65"/>
    <row r="392" ht="15" customHeight="1" x14ac:dyDescent="0.65"/>
    <row r="393" ht="15" customHeight="1" x14ac:dyDescent="0.65"/>
    <row r="394" ht="15" customHeight="1" x14ac:dyDescent="0.65"/>
    <row r="395" ht="15" customHeight="1" x14ac:dyDescent="0.65"/>
    <row r="396" ht="15" customHeight="1" x14ac:dyDescent="0.65"/>
    <row r="397" ht="15" customHeight="1" x14ac:dyDescent="0.65"/>
    <row r="398" ht="15" customHeight="1" x14ac:dyDescent="0.65"/>
    <row r="399" ht="15" customHeight="1" x14ac:dyDescent="0.65"/>
    <row r="400" ht="15" customHeight="1" x14ac:dyDescent="0.65"/>
    <row r="401" ht="15" customHeight="1" x14ac:dyDescent="0.65"/>
    <row r="402" ht="15" customHeight="1" x14ac:dyDescent="0.65"/>
    <row r="403" ht="15" customHeight="1" x14ac:dyDescent="0.65"/>
    <row r="404" ht="15" customHeight="1" x14ac:dyDescent="0.65"/>
    <row r="405" ht="15" customHeight="1" x14ac:dyDescent="0.65"/>
    <row r="406" ht="15" customHeight="1" x14ac:dyDescent="0.65"/>
    <row r="407" ht="15" customHeight="1" x14ac:dyDescent="0.65"/>
    <row r="408" ht="15" customHeight="1" x14ac:dyDescent="0.65"/>
    <row r="409" ht="15" customHeight="1" x14ac:dyDescent="0.65"/>
    <row r="410" ht="15" customHeight="1" x14ac:dyDescent="0.65"/>
    <row r="411" ht="15" customHeight="1" x14ac:dyDescent="0.65"/>
    <row r="412" ht="15" customHeight="1" x14ac:dyDescent="0.65"/>
    <row r="413" ht="15" customHeight="1" x14ac:dyDescent="0.65"/>
    <row r="414" ht="15" customHeight="1" x14ac:dyDescent="0.65"/>
    <row r="415" ht="15" customHeight="1" x14ac:dyDescent="0.65"/>
    <row r="416" ht="15" customHeight="1" x14ac:dyDescent="0.65"/>
    <row r="417" ht="15" customHeight="1" x14ac:dyDescent="0.65"/>
    <row r="418" ht="15" customHeight="1" x14ac:dyDescent="0.65"/>
    <row r="419" ht="15" customHeight="1" x14ac:dyDescent="0.65"/>
    <row r="420" ht="15" customHeight="1" x14ac:dyDescent="0.65"/>
    <row r="421" ht="15" customHeight="1" x14ac:dyDescent="0.65"/>
    <row r="422" ht="15" customHeight="1" x14ac:dyDescent="0.65"/>
    <row r="423" ht="15" customHeight="1" x14ac:dyDescent="0.65"/>
    <row r="424" ht="15" customHeight="1" x14ac:dyDescent="0.65"/>
    <row r="425" ht="15" customHeight="1" x14ac:dyDescent="0.65"/>
    <row r="426" ht="15" customHeight="1" x14ac:dyDescent="0.65"/>
    <row r="427" ht="15" customHeight="1" x14ac:dyDescent="0.65"/>
    <row r="428" ht="15" customHeight="1" x14ac:dyDescent="0.65"/>
    <row r="429" ht="15" customHeight="1" x14ac:dyDescent="0.65"/>
    <row r="430" ht="15" customHeight="1" x14ac:dyDescent="0.65"/>
    <row r="431" ht="15" customHeight="1" x14ac:dyDescent="0.65"/>
    <row r="432" ht="15" customHeight="1" x14ac:dyDescent="0.65"/>
    <row r="433" ht="15" customHeight="1" x14ac:dyDescent="0.65"/>
    <row r="434" ht="15" customHeight="1" x14ac:dyDescent="0.65"/>
    <row r="435" ht="15" customHeight="1" x14ac:dyDescent="0.65"/>
    <row r="436" ht="15" customHeight="1" x14ac:dyDescent="0.65"/>
    <row r="437" ht="15" customHeight="1" x14ac:dyDescent="0.65"/>
    <row r="438" ht="15" customHeight="1" x14ac:dyDescent="0.65"/>
    <row r="439" ht="15" customHeight="1" x14ac:dyDescent="0.65"/>
    <row r="440" ht="15" customHeight="1" x14ac:dyDescent="0.65"/>
    <row r="441" ht="15" customHeight="1" x14ac:dyDescent="0.65"/>
    <row r="442" ht="15" customHeight="1" x14ac:dyDescent="0.65"/>
    <row r="443" ht="15" customHeight="1" x14ac:dyDescent="0.65"/>
    <row r="444" ht="15" customHeight="1" x14ac:dyDescent="0.65"/>
    <row r="445" ht="15" customHeight="1" x14ac:dyDescent="0.65"/>
    <row r="446" ht="15" customHeight="1" x14ac:dyDescent="0.65"/>
    <row r="447" ht="15" customHeight="1" x14ac:dyDescent="0.65"/>
    <row r="448" ht="15" customHeight="1" x14ac:dyDescent="0.65"/>
    <row r="449" ht="15" customHeight="1" x14ac:dyDescent="0.65"/>
    <row r="450" ht="15" customHeight="1" x14ac:dyDescent="0.65"/>
    <row r="451" ht="15" customHeight="1" x14ac:dyDescent="0.65"/>
    <row r="452" ht="15" customHeight="1" x14ac:dyDescent="0.65"/>
    <row r="453" ht="15" customHeight="1" x14ac:dyDescent="0.65"/>
    <row r="454" ht="15" customHeight="1" x14ac:dyDescent="0.65"/>
    <row r="455" ht="15" customHeight="1" x14ac:dyDescent="0.65"/>
    <row r="456" ht="15" customHeight="1" x14ac:dyDescent="0.65"/>
    <row r="457" ht="15" customHeight="1" x14ac:dyDescent="0.65"/>
    <row r="458" ht="15" customHeight="1" x14ac:dyDescent="0.65"/>
    <row r="459" ht="15" customHeight="1" x14ac:dyDescent="0.65"/>
    <row r="460" ht="15" customHeight="1" x14ac:dyDescent="0.65"/>
    <row r="461" ht="15" customHeight="1" x14ac:dyDescent="0.65"/>
    <row r="462" ht="15" customHeight="1" x14ac:dyDescent="0.65"/>
    <row r="463" ht="15" customHeight="1" x14ac:dyDescent="0.65"/>
    <row r="464" ht="15" customHeight="1" x14ac:dyDescent="0.65"/>
    <row r="465" ht="15" customHeight="1" x14ac:dyDescent="0.65"/>
    <row r="466" ht="15" customHeight="1" x14ac:dyDescent="0.65"/>
    <row r="467" ht="15" customHeight="1" x14ac:dyDescent="0.65"/>
    <row r="468" ht="15" customHeight="1" x14ac:dyDescent="0.65"/>
    <row r="469" ht="15" customHeight="1" x14ac:dyDescent="0.65"/>
    <row r="470" ht="15" customHeight="1" x14ac:dyDescent="0.65"/>
    <row r="471" ht="15" customHeight="1" x14ac:dyDescent="0.65"/>
    <row r="472" ht="15" customHeight="1" x14ac:dyDescent="0.65"/>
    <row r="473" ht="15" customHeight="1" x14ac:dyDescent="0.65"/>
    <row r="474" ht="15" customHeight="1" x14ac:dyDescent="0.65"/>
    <row r="475" ht="15" customHeight="1" x14ac:dyDescent="0.65"/>
    <row r="476" ht="15" customHeight="1" x14ac:dyDescent="0.65"/>
    <row r="477" ht="15" customHeight="1" x14ac:dyDescent="0.65"/>
    <row r="478" ht="15" customHeight="1" x14ac:dyDescent="0.65"/>
    <row r="479" ht="15" customHeight="1" x14ac:dyDescent="0.65"/>
    <row r="480" ht="15" customHeight="1" x14ac:dyDescent="0.65"/>
    <row r="481" ht="15" customHeight="1" x14ac:dyDescent="0.65"/>
    <row r="482" ht="15" customHeight="1" x14ac:dyDescent="0.65"/>
    <row r="483" ht="15" customHeight="1" x14ac:dyDescent="0.65"/>
    <row r="484" ht="15" customHeight="1" x14ac:dyDescent="0.65"/>
    <row r="485" ht="15" customHeight="1" x14ac:dyDescent="0.65"/>
    <row r="486" ht="15" customHeight="1" x14ac:dyDescent="0.65"/>
    <row r="487" ht="15" customHeight="1" x14ac:dyDescent="0.65"/>
    <row r="488" ht="15" customHeight="1" x14ac:dyDescent="0.65"/>
    <row r="489" ht="15" customHeight="1" x14ac:dyDescent="0.65"/>
    <row r="490" ht="15" customHeight="1" x14ac:dyDescent="0.65"/>
    <row r="491" ht="15" customHeight="1" x14ac:dyDescent="0.65"/>
    <row r="492" ht="15" customHeight="1" x14ac:dyDescent="0.65"/>
    <row r="493" ht="15" customHeight="1" x14ac:dyDescent="0.65"/>
    <row r="494" ht="15" customHeight="1" x14ac:dyDescent="0.65"/>
    <row r="495" ht="15" customHeight="1" x14ac:dyDescent="0.65"/>
    <row r="496" ht="15" customHeight="1" x14ac:dyDescent="0.65"/>
    <row r="497" spans="2:33" ht="15" customHeight="1" x14ac:dyDescent="0.65"/>
    <row r="498" spans="2:33" ht="15" customHeight="1" x14ac:dyDescent="0.65"/>
    <row r="499" spans="2:33" ht="15" customHeight="1" x14ac:dyDescent="0.65"/>
    <row r="500" spans="2:33" ht="15" customHeight="1" x14ac:dyDescent="0.65"/>
    <row r="501" spans="2:33" ht="15" customHeight="1" x14ac:dyDescent="0.65"/>
    <row r="502" spans="2:33" ht="15" customHeight="1" x14ac:dyDescent="0.65"/>
    <row r="503" spans="2:33" ht="15" customHeight="1" x14ac:dyDescent="0.65"/>
    <row r="504" spans="2:33" ht="15" customHeight="1" x14ac:dyDescent="0.65"/>
    <row r="505" spans="2:33" ht="15" customHeight="1" x14ac:dyDescent="0.65"/>
    <row r="506" spans="2:33" ht="15" customHeight="1" x14ac:dyDescent="0.65"/>
    <row r="507" spans="2:33" ht="15" customHeight="1" x14ac:dyDescent="0.65"/>
    <row r="508" spans="2:33" ht="15" customHeight="1" x14ac:dyDescent="0.65"/>
    <row r="509" spans="2:33" ht="15" customHeight="1" x14ac:dyDescent="0.65"/>
    <row r="510" spans="2:33" ht="15" customHeight="1" x14ac:dyDescent="0.65"/>
    <row r="511" spans="2:33" ht="15" customHeight="1" x14ac:dyDescent="0.65">
      <c r="B511" s="475"/>
      <c r="C511" s="475"/>
      <c r="D511" s="475"/>
      <c r="E511" s="475"/>
      <c r="F511" s="475"/>
      <c r="G511" s="475"/>
      <c r="H511" s="475"/>
      <c r="I511" s="475"/>
      <c r="J511" s="475"/>
      <c r="K511" s="475"/>
      <c r="L511" s="475"/>
      <c r="M511" s="475"/>
      <c r="N511" s="475"/>
      <c r="O511" s="475"/>
      <c r="P511" s="475"/>
      <c r="Q511" s="475"/>
      <c r="R511" s="475"/>
      <c r="S511" s="475"/>
      <c r="T511" s="475"/>
      <c r="U511" s="475"/>
      <c r="V511" s="475"/>
      <c r="W511" s="475"/>
      <c r="X511" s="475"/>
      <c r="Y511" s="475"/>
      <c r="Z511" s="475"/>
      <c r="AA511" s="475"/>
      <c r="AB511" s="475"/>
      <c r="AC511" s="475"/>
      <c r="AD511" s="475"/>
      <c r="AE511" s="475"/>
      <c r="AF511" s="475"/>
      <c r="AG511" s="475"/>
    </row>
    <row r="512" spans="2:33" ht="15" customHeight="1" x14ac:dyDescent="0.65"/>
    <row r="513" ht="15" customHeight="1" x14ac:dyDescent="0.65"/>
    <row r="514" ht="15" customHeight="1" x14ac:dyDescent="0.65"/>
    <row r="515" ht="15" customHeight="1" x14ac:dyDescent="0.65"/>
    <row r="516" ht="15" customHeight="1" x14ac:dyDescent="0.65"/>
    <row r="517" ht="15" customHeight="1" x14ac:dyDescent="0.65"/>
    <row r="518" ht="15" customHeight="1" x14ac:dyDescent="0.65"/>
    <row r="519" ht="15" customHeight="1" x14ac:dyDescent="0.65"/>
    <row r="520" ht="15" customHeight="1" x14ac:dyDescent="0.65"/>
    <row r="521" ht="15" customHeight="1" x14ac:dyDescent="0.65"/>
    <row r="522" ht="15" customHeight="1" x14ac:dyDescent="0.65"/>
    <row r="523" ht="15" customHeight="1" x14ac:dyDescent="0.65"/>
    <row r="524" ht="15" customHeight="1" x14ac:dyDescent="0.65"/>
    <row r="525" ht="15" customHeight="1" x14ac:dyDescent="0.65"/>
    <row r="526" ht="15" customHeight="1" x14ac:dyDescent="0.65"/>
    <row r="527" ht="15" customHeight="1" x14ac:dyDescent="0.65"/>
    <row r="528" ht="15" customHeight="1" x14ac:dyDescent="0.65"/>
    <row r="529" ht="15" customHeight="1" x14ac:dyDescent="0.65"/>
    <row r="530" ht="15" customHeight="1" x14ac:dyDescent="0.65"/>
    <row r="531" ht="15" customHeight="1" x14ac:dyDescent="0.65"/>
    <row r="532" ht="15" customHeight="1" x14ac:dyDescent="0.65"/>
    <row r="533" ht="15" customHeight="1" x14ac:dyDescent="0.65"/>
    <row r="534" ht="15" customHeight="1" x14ac:dyDescent="0.65"/>
    <row r="535" ht="15" customHeight="1" x14ac:dyDescent="0.65"/>
    <row r="536" ht="15" customHeight="1" x14ac:dyDescent="0.65"/>
    <row r="537" ht="15" customHeight="1" x14ac:dyDescent="0.65"/>
    <row r="538" ht="15" customHeight="1" x14ac:dyDescent="0.65"/>
    <row r="539" ht="15" customHeight="1" x14ac:dyDescent="0.65"/>
    <row r="540" ht="15" customHeight="1" x14ac:dyDescent="0.65"/>
    <row r="541" ht="15" customHeight="1" x14ac:dyDescent="0.65"/>
    <row r="542" ht="15" customHeight="1" x14ac:dyDescent="0.65"/>
    <row r="543" ht="15" customHeight="1" x14ac:dyDescent="0.65"/>
    <row r="544" ht="15" customHeight="1" x14ac:dyDescent="0.65"/>
    <row r="545" ht="15" customHeight="1" x14ac:dyDescent="0.65"/>
    <row r="546" ht="15" customHeight="1" x14ac:dyDescent="0.65"/>
    <row r="547" ht="15" customHeight="1" x14ac:dyDescent="0.65"/>
    <row r="548" ht="15" customHeight="1" x14ac:dyDescent="0.65"/>
    <row r="549" ht="15" customHeight="1" x14ac:dyDescent="0.65"/>
    <row r="550" ht="15" customHeight="1" x14ac:dyDescent="0.65"/>
    <row r="551" ht="15" customHeight="1" x14ac:dyDescent="0.65"/>
    <row r="552" ht="15" customHeight="1" x14ac:dyDescent="0.65"/>
    <row r="553" ht="15" customHeight="1" x14ac:dyDescent="0.65"/>
    <row r="554" ht="15" customHeight="1" x14ac:dyDescent="0.65"/>
    <row r="555" ht="15" customHeight="1" x14ac:dyDescent="0.65"/>
    <row r="556" ht="15" customHeight="1" x14ac:dyDescent="0.65"/>
    <row r="557" ht="15" customHeight="1" x14ac:dyDescent="0.65"/>
    <row r="558" ht="15" customHeight="1" x14ac:dyDescent="0.65"/>
    <row r="559" ht="15" customHeight="1" x14ac:dyDescent="0.65"/>
    <row r="560" ht="15" customHeight="1" x14ac:dyDescent="0.65"/>
    <row r="561" ht="15" customHeight="1" x14ac:dyDescent="0.65"/>
    <row r="562" ht="15" customHeight="1" x14ac:dyDescent="0.65"/>
    <row r="563" ht="15" customHeight="1" x14ac:dyDescent="0.65"/>
    <row r="564" ht="15" customHeight="1" x14ac:dyDescent="0.65"/>
    <row r="565" ht="15" customHeight="1" x14ac:dyDescent="0.65"/>
    <row r="566" ht="15" customHeight="1" x14ac:dyDescent="0.65"/>
    <row r="567" ht="15" customHeight="1" x14ac:dyDescent="0.65"/>
    <row r="568" ht="15" customHeight="1" x14ac:dyDescent="0.65"/>
    <row r="569" ht="15" customHeight="1" x14ac:dyDescent="0.65"/>
    <row r="570" ht="15" customHeight="1" x14ac:dyDescent="0.65"/>
    <row r="571" ht="15" customHeight="1" x14ac:dyDescent="0.65"/>
    <row r="572" ht="15" customHeight="1" x14ac:dyDescent="0.65"/>
    <row r="573" ht="15" customHeight="1" x14ac:dyDescent="0.65"/>
    <row r="574" ht="15" customHeight="1" x14ac:dyDescent="0.65"/>
    <row r="575" ht="15" customHeight="1" x14ac:dyDescent="0.65"/>
    <row r="576" ht="15" customHeight="1" x14ac:dyDescent="0.65"/>
    <row r="577" ht="15" customHeight="1" x14ac:dyDescent="0.65"/>
    <row r="578" ht="15" customHeight="1" x14ac:dyDescent="0.65"/>
    <row r="579" ht="15" customHeight="1" x14ac:dyDescent="0.65"/>
    <row r="580" ht="15" customHeight="1" x14ac:dyDescent="0.65"/>
    <row r="581" ht="15" customHeight="1" x14ac:dyDescent="0.65"/>
    <row r="582" ht="15" customHeight="1" x14ac:dyDescent="0.65"/>
    <row r="583" ht="15" customHeight="1" x14ac:dyDescent="0.65"/>
    <row r="584" ht="15" customHeight="1" x14ac:dyDescent="0.65"/>
    <row r="585" ht="15" customHeight="1" x14ac:dyDescent="0.65"/>
    <row r="586" ht="15" customHeight="1" x14ac:dyDescent="0.65"/>
    <row r="587" ht="15" customHeight="1" x14ac:dyDescent="0.65"/>
    <row r="588" ht="15" customHeight="1" x14ac:dyDescent="0.65"/>
    <row r="589" ht="15" customHeight="1" x14ac:dyDescent="0.65"/>
    <row r="590" ht="15" customHeight="1" x14ac:dyDescent="0.65"/>
    <row r="591" ht="15" customHeight="1" x14ac:dyDescent="0.65"/>
    <row r="592" ht="15" customHeight="1" x14ac:dyDescent="0.65"/>
    <row r="593" ht="15" customHeight="1" x14ac:dyDescent="0.65"/>
    <row r="594" ht="15" customHeight="1" x14ac:dyDescent="0.65"/>
    <row r="595" ht="15" customHeight="1" x14ac:dyDescent="0.65"/>
    <row r="596" ht="15" customHeight="1" x14ac:dyDescent="0.65"/>
    <row r="597" ht="15" customHeight="1" x14ac:dyDescent="0.65"/>
    <row r="598" ht="15" customHeight="1" x14ac:dyDescent="0.65"/>
    <row r="599" ht="15" customHeight="1" x14ac:dyDescent="0.65"/>
    <row r="600" ht="15" customHeight="1" x14ac:dyDescent="0.65"/>
    <row r="601" ht="15" customHeight="1" x14ac:dyDescent="0.65"/>
    <row r="602" ht="15" customHeight="1" x14ac:dyDescent="0.65"/>
    <row r="603" ht="15" customHeight="1" x14ac:dyDescent="0.65"/>
    <row r="604" ht="15" customHeight="1" x14ac:dyDescent="0.65"/>
    <row r="605" ht="15" customHeight="1" x14ac:dyDescent="0.65"/>
    <row r="606" ht="15" customHeight="1" x14ac:dyDescent="0.65"/>
    <row r="607" ht="15" customHeight="1" x14ac:dyDescent="0.65"/>
    <row r="608" ht="15" customHeight="1" x14ac:dyDescent="0.65"/>
    <row r="609" ht="15" customHeight="1" x14ac:dyDescent="0.65"/>
    <row r="610" ht="15" customHeight="1" x14ac:dyDescent="0.65"/>
    <row r="611" ht="15" customHeight="1" x14ac:dyDescent="0.65"/>
    <row r="612" ht="15" customHeight="1" x14ac:dyDescent="0.65"/>
    <row r="613" ht="15" customHeight="1" x14ac:dyDescent="0.65"/>
    <row r="614" ht="15" customHeight="1" x14ac:dyDescent="0.65"/>
    <row r="615" ht="15" customHeight="1" x14ac:dyDescent="0.65"/>
    <row r="616" ht="15" customHeight="1" x14ac:dyDescent="0.65"/>
    <row r="617" ht="15" customHeight="1" x14ac:dyDescent="0.65"/>
    <row r="618" ht="15" customHeight="1" x14ac:dyDescent="0.65"/>
    <row r="619" ht="15" customHeight="1" x14ac:dyDescent="0.65"/>
    <row r="620" ht="15" customHeight="1" x14ac:dyDescent="0.65"/>
    <row r="621" ht="15" customHeight="1" x14ac:dyDescent="0.65"/>
    <row r="622" ht="15" customHeight="1" x14ac:dyDescent="0.65"/>
    <row r="623" ht="15" customHeight="1" x14ac:dyDescent="0.65"/>
    <row r="624" ht="15" customHeight="1" x14ac:dyDescent="0.65"/>
    <row r="625" ht="15" customHeight="1" x14ac:dyDescent="0.65"/>
    <row r="626" ht="15" customHeight="1" x14ac:dyDescent="0.65"/>
    <row r="627" ht="15" customHeight="1" x14ac:dyDescent="0.65"/>
    <row r="628" ht="15" customHeight="1" x14ac:dyDescent="0.65"/>
    <row r="629" ht="15" customHeight="1" x14ac:dyDescent="0.65"/>
    <row r="630" ht="15" customHeight="1" x14ac:dyDescent="0.65"/>
    <row r="631" ht="15" customHeight="1" x14ac:dyDescent="0.65"/>
    <row r="632" ht="15" customHeight="1" x14ac:dyDescent="0.65"/>
    <row r="633" ht="15" customHeight="1" x14ac:dyDescent="0.65"/>
    <row r="634" ht="15" customHeight="1" x14ac:dyDescent="0.65"/>
    <row r="635" ht="15" customHeight="1" x14ac:dyDescent="0.65"/>
    <row r="636" ht="15" customHeight="1" x14ac:dyDescent="0.65"/>
    <row r="637" ht="15" customHeight="1" x14ac:dyDescent="0.65"/>
    <row r="638" ht="15" customHeight="1" x14ac:dyDescent="0.65"/>
    <row r="639" ht="15" customHeight="1" x14ac:dyDescent="0.65"/>
    <row r="640" ht="15" customHeight="1" x14ac:dyDescent="0.65"/>
    <row r="641" ht="15" customHeight="1" x14ac:dyDescent="0.65"/>
    <row r="642" ht="15" customHeight="1" x14ac:dyDescent="0.65"/>
    <row r="643" ht="15" customHeight="1" x14ac:dyDescent="0.65"/>
    <row r="644" ht="15" customHeight="1" x14ac:dyDescent="0.65"/>
    <row r="645" ht="15" customHeight="1" x14ac:dyDescent="0.65"/>
    <row r="646" ht="15" customHeight="1" x14ac:dyDescent="0.65"/>
    <row r="647" ht="15" customHeight="1" x14ac:dyDescent="0.65"/>
    <row r="648" ht="15" customHeight="1" x14ac:dyDescent="0.65"/>
    <row r="649" ht="15" customHeight="1" x14ac:dyDescent="0.65"/>
    <row r="650" ht="15" customHeight="1" x14ac:dyDescent="0.65"/>
    <row r="651" ht="15" customHeight="1" x14ac:dyDescent="0.65"/>
    <row r="652" ht="15" customHeight="1" x14ac:dyDescent="0.65"/>
    <row r="653" ht="15" customHeight="1" x14ac:dyDescent="0.65"/>
    <row r="654" ht="15" customHeight="1" x14ac:dyDescent="0.65"/>
    <row r="655" ht="15" customHeight="1" x14ac:dyDescent="0.65"/>
    <row r="656" ht="15" customHeight="1" x14ac:dyDescent="0.65"/>
    <row r="657" ht="15" customHeight="1" x14ac:dyDescent="0.65"/>
    <row r="658" ht="15" customHeight="1" x14ac:dyDescent="0.65"/>
    <row r="659" ht="15" customHeight="1" x14ac:dyDescent="0.65"/>
    <row r="660" ht="15" customHeight="1" x14ac:dyDescent="0.65"/>
    <row r="661" ht="15" customHeight="1" x14ac:dyDescent="0.65"/>
    <row r="662" ht="15" customHeight="1" x14ac:dyDescent="0.65"/>
    <row r="663" ht="15" customHeight="1" x14ac:dyDescent="0.65"/>
    <row r="664" ht="15" customHeight="1" x14ac:dyDescent="0.65"/>
    <row r="665" ht="15" customHeight="1" x14ac:dyDescent="0.65"/>
    <row r="666" ht="15" customHeight="1" x14ac:dyDescent="0.65"/>
    <row r="667" ht="15" customHeight="1" x14ac:dyDescent="0.65"/>
    <row r="668" ht="15" customHeight="1" x14ac:dyDescent="0.65"/>
    <row r="669" ht="15" customHeight="1" x14ac:dyDescent="0.65"/>
    <row r="670" ht="15" customHeight="1" x14ac:dyDescent="0.65"/>
    <row r="671" ht="15" customHeight="1" x14ac:dyDescent="0.65"/>
    <row r="672" ht="15" customHeight="1" x14ac:dyDescent="0.65"/>
    <row r="673" ht="15" customHeight="1" x14ac:dyDescent="0.65"/>
    <row r="674" ht="15" customHeight="1" x14ac:dyDescent="0.65"/>
    <row r="675" ht="15" customHeight="1" x14ac:dyDescent="0.65"/>
    <row r="676" ht="15" customHeight="1" x14ac:dyDescent="0.65"/>
    <row r="677" ht="15" customHeight="1" x14ac:dyDescent="0.65"/>
    <row r="678" ht="15" customHeight="1" x14ac:dyDescent="0.65"/>
    <row r="679" ht="15" customHeight="1" x14ac:dyDescent="0.65"/>
    <row r="680" ht="15" customHeight="1" x14ac:dyDescent="0.65"/>
    <row r="681" ht="15" customHeight="1" x14ac:dyDescent="0.65"/>
    <row r="682" ht="15" customHeight="1" x14ac:dyDescent="0.65"/>
    <row r="683" ht="15" customHeight="1" x14ac:dyDescent="0.65"/>
    <row r="684" ht="15" customHeight="1" x14ac:dyDescent="0.65"/>
    <row r="685" ht="15" customHeight="1" x14ac:dyDescent="0.65"/>
    <row r="686" ht="15" customHeight="1" x14ac:dyDescent="0.65"/>
    <row r="687" ht="15" customHeight="1" x14ac:dyDescent="0.65"/>
    <row r="688" ht="15" customHeight="1" x14ac:dyDescent="0.65"/>
    <row r="689" ht="15" customHeight="1" x14ac:dyDescent="0.65"/>
    <row r="690" ht="15" customHeight="1" x14ac:dyDescent="0.65"/>
    <row r="691" ht="15" customHeight="1" x14ac:dyDescent="0.65"/>
    <row r="692" ht="15" customHeight="1" x14ac:dyDescent="0.65"/>
    <row r="693" ht="15" customHeight="1" x14ac:dyDescent="0.65"/>
    <row r="694" ht="15" customHeight="1" x14ac:dyDescent="0.65"/>
    <row r="695" ht="15" customHeight="1" x14ac:dyDescent="0.65"/>
    <row r="696" ht="15" customHeight="1" x14ac:dyDescent="0.65"/>
    <row r="697" ht="15" customHeight="1" x14ac:dyDescent="0.65"/>
    <row r="698" ht="15" customHeight="1" x14ac:dyDescent="0.65"/>
    <row r="699" ht="15" customHeight="1" x14ac:dyDescent="0.65"/>
    <row r="700" ht="15" customHeight="1" x14ac:dyDescent="0.65"/>
    <row r="701" ht="15" customHeight="1" x14ac:dyDescent="0.65"/>
    <row r="702" ht="15" customHeight="1" x14ac:dyDescent="0.65"/>
    <row r="703" ht="15" customHeight="1" x14ac:dyDescent="0.65"/>
    <row r="704" ht="15" customHeight="1" x14ac:dyDescent="0.65"/>
    <row r="705" spans="2:33" ht="15" customHeight="1" x14ac:dyDescent="0.65"/>
    <row r="706" spans="2:33" ht="15" customHeight="1" x14ac:dyDescent="0.65"/>
    <row r="707" spans="2:33" ht="15" customHeight="1" x14ac:dyDescent="0.65"/>
    <row r="708" spans="2:33" ht="15" customHeight="1" x14ac:dyDescent="0.65"/>
    <row r="709" spans="2:33" ht="15" customHeight="1" x14ac:dyDescent="0.65"/>
    <row r="710" spans="2:33" ht="15" customHeight="1" x14ac:dyDescent="0.65"/>
    <row r="711" spans="2:33" ht="15" customHeight="1" x14ac:dyDescent="0.65"/>
    <row r="712" spans="2:33" ht="15" customHeight="1" x14ac:dyDescent="0.65">
      <c r="B712" s="475"/>
      <c r="C712" s="475"/>
      <c r="D712" s="475"/>
      <c r="E712" s="475"/>
      <c r="F712" s="475"/>
      <c r="G712" s="475"/>
      <c r="H712" s="475"/>
      <c r="I712" s="475"/>
      <c r="J712" s="475"/>
      <c r="K712" s="475"/>
      <c r="L712" s="475"/>
      <c r="M712" s="475"/>
      <c r="N712" s="475"/>
      <c r="O712" s="475"/>
      <c r="P712" s="475"/>
      <c r="Q712" s="475"/>
      <c r="R712" s="475"/>
      <c r="S712" s="475"/>
      <c r="T712" s="475"/>
      <c r="U712" s="475"/>
      <c r="V712" s="475"/>
      <c r="W712" s="475"/>
      <c r="X712" s="475"/>
      <c r="Y712" s="475"/>
      <c r="Z712" s="475"/>
      <c r="AA712" s="475"/>
      <c r="AB712" s="475"/>
      <c r="AC712" s="475"/>
      <c r="AD712" s="475"/>
      <c r="AE712" s="475"/>
      <c r="AF712" s="475"/>
      <c r="AG712" s="475"/>
    </row>
    <row r="713" spans="2:33" ht="15" customHeight="1" x14ac:dyDescent="0.65"/>
    <row r="714" spans="2:33" ht="15" customHeight="1" x14ac:dyDescent="0.65"/>
    <row r="715" spans="2:33" ht="15" customHeight="1" x14ac:dyDescent="0.65"/>
    <row r="716" spans="2:33" ht="15" customHeight="1" x14ac:dyDescent="0.65"/>
    <row r="717" spans="2:33" ht="15" customHeight="1" x14ac:dyDescent="0.65"/>
    <row r="718" spans="2:33" ht="15" customHeight="1" x14ac:dyDescent="0.65"/>
    <row r="719" spans="2:33" ht="15" customHeight="1" x14ac:dyDescent="0.65"/>
    <row r="720" spans="2:33" ht="15" customHeight="1" x14ac:dyDescent="0.65"/>
    <row r="721" ht="15" customHeight="1" x14ac:dyDescent="0.65"/>
    <row r="722" ht="15" customHeight="1" x14ac:dyDescent="0.65"/>
    <row r="723" ht="15" customHeight="1" x14ac:dyDescent="0.65"/>
    <row r="724" ht="15" customHeight="1" x14ac:dyDescent="0.65"/>
    <row r="725" ht="15" customHeight="1" x14ac:dyDescent="0.65"/>
    <row r="726" ht="15" customHeight="1" x14ac:dyDescent="0.65"/>
    <row r="727" ht="15" customHeight="1" x14ac:dyDescent="0.65"/>
    <row r="728" ht="15" customHeight="1" x14ac:dyDescent="0.65"/>
    <row r="729" ht="15" customHeight="1" x14ac:dyDescent="0.65"/>
    <row r="730" ht="15" customHeight="1" x14ac:dyDescent="0.65"/>
    <row r="731" ht="15" customHeight="1" x14ac:dyDescent="0.65"/>
    <row r="732" ht="15" customHeight="1" x14ac:dyDescent="0.65"/>
    <row r="733" ht="15" customHeight="1" x14ac:dyDescent="0.65"/>
    <row r="734" ht="15" customHeight="1" x14ac:dyDescent="0.65"/>
    <row r="735" ht="15" customHeight="1" x14ac:dyDescent="0.65"/>
    <row r="736" ht="15" customHeight="1" x14ac:dyDescent="0.65"/>
    <row r="737" ht="15" customHeight="1" x14ac:dyDescent="0.65"/>
    <row r="738" ht="15" customHeight="1" x14ac:dyDescent="0.65"/>
    <row r="739" ht="15" customHeight="1" x14ac:dyDescent="0.65"/>
    <row r="740" ht="15" customHeight="1" x14ac:dyDescent="0.65"/>
    <row r="741" ht="15" customHeight="1" x14ac:dyDescent="0.65"/>
    <row r="742" ht="15" customHeight="1" x14ac:dyDescent="0.65"/>
    <row r="743" ht="15" customHeight="1" x14ac:dyDescent="0.65"/>
    <row r="744" ht="15" customHeight="1" x14ac:dyDescent="0.65"/>
    <row r="745" ht="15" customHeight="1" x14ac:dyDescent="0.65"/>
    <row r="746" ht="15" customHeight="1" x14ac:dyDescent="0.65"/>
    <row r="747" ht="15" customHeight="1" x14ac:dyDescent="0.65"/>
    <row r="748" ht="15" customHeight="1" x14ac:dyDescent="0.65"/>
    <row r="749" ht="15" customHeight="1" x14ac:dyDescent="0.65"/>
    <row r="750" ht="15" customHeight="1" x14ac:dyDescent="0.65"/>
    <row r="751" ht="15" customHeight="1" x14ac:dyDescent="0.65"/>
    <row r="752" ht="15" customHeight="1" x14ac:dyDescent="0.65"/>
    <row r="753" ht="15" customHeight="1" x14ac:dyDescent="0.65"/>
    <row r="754" ht="15" customHeight="1" x14ac:dyDescent="0.65"/>
    <row r="755" ht="15" customHeight="1" x14ac:dyDescent="0.65"/>
    <row r="756" ht="15" customHeight="1" x14ac:dyDescent="0.65"/>
    <row r="757" ht="15" customHeight="1" x14ac:dyDescent="0.65"/>
    <row r="758" ht="15" customHeight="1" x14ac:dyDescent="0.65"/>
    <row r="759" ht="15" customHeight="1" x14ac:dyDescent="0.65"/>
    <row r="760" ht="15" customHeight="1" x14ac:dyDescent="0.65"/>
    <row r="761" ht="15" customHeight="1" x14ac:dyDescent="0.65"/>
    <row r="762" ht="15" customHeight="1" x14ac:dyDescent="0.65"/>
    <row r="763" ht="15" customHeight="1" x14ac:dyDescent="0.65"/>
    <row r="764" ht="15" customHeight="1" x14ac:dyDescent="0.65"/>
    <row r="765" ht="15" customHeight="1" x14ac:dyDescent="0.65"/>
    <row r="766" ht="15" customHeight="1" x14ac:dyDescent="0.65"/>
    <row r="767" ht="15" customHeight="1" x14ac:dyDescent="0.65"/>
    <row r="768" ht="15" customHeight="1" x14ac:dyDescent="0.65"/>
    <row r="769" ht="15" customHeight="1" x14ac:dyDescent="0.65"/>
    <row r="770" ht="15" customHeight="1" x14ac:dyDescent="0.65"/>
    <row r="771" ht="15" customHeight="1" x14ac:dyDescent="0.65"/>
    <row r="772" ht="15" customHeight="1" x14ac:dyDescent="0.65"/>
    <row r="773" ht="15" customHeight="1" x14ac:dyDescent="0.65"/>
    <row r="774" ht="15" customHeight="1" x14ac:dyDescent="0.65"/>
    <row r="775" ht="15" customHeight="1" x14ac:dyDescent="0.65"/>
    <row r="776" ht="15" customHeight="1" x14ac:dyDescent="0.65"/>
    <row r="777" ht="15" customHeight="1" x14ac:dyDescent="0.65"/>
    <row r="778" ht="15" customHeight="1" x14ac:dyDescent="0.65"/>
    <row r="779" ht="15" customHeight="1" x14ac:dyDescent="0.65"/>
    <row r="780" ht="15" customHeight="1" x14ac:dyDescent="0.65"/>
    <row r="781" ht="15" customHeight="1" x14ac:dyDescent="0.65"/>
    <row r="782" ht="15" customHeight="1" x14ac:dyDescent="0.65"/>
    <row r="783" ht="15" customHeight="1" x14ac:dyDescent="0.65"/>
    <row r="784" ht="15" customHeight="1" x14ac:dyDescent="0.65"/>
    <row r="785" ht="15" customHeight="1" x14ac:dyDescent="0.65"/>
    <row r="786" ht="15" customHeight="1" x14ac:dyDescent="0.65"/>
    <row r="787" ht="15" customHeight="1" x14ac:dyDescent="0.65"/>
    <row r="788" ht="15" customHeight="1" x14ac:dyDescent="0.65"/>
    <row r="789" ht="15" customHeight="1" x14ac:dyDescent="0.65"/>
    <row r="790" ht="15" customHeight="1" x14ac:dyDescent="0.65"/>
    <row r="791" ht="15" customHeight="1" x14ac:dyDescent="0.65"/>
    <row r="792" ht="15" customHeight="1" x14ac:dyDescent="0.65"/>
    <row r="793" ht="15" customHeight="1" x14ac:dyDescent="0.65"/>
    <row r="794" ht="15" customHeight="1" x14ac:dyDescent="0.65"/>
    <row r="795" ht="15" customHeight="1" x14ac:dyDescent="0.65"/>
    <row r="796" ht="15" customHeight="1" x14ac:dyDescent="0.65"/>
    <row r="797" ht="15" customHeight="1" x14ac:dyDescent="0.65"/>
    <row r="798" ht="15" customHeight="1" x14ac:dyDescent="0.65"/>
    <row r="799" ht="15" customHeight="1" x14ac:dyDescent="0.65"/>
    <row r="800" ht="15" customHeight="1" x14ac:dyDescent="0.65"/>
    <row r="801" ht="15" customHeight="1" x14ac:dyDescent="0.65"/>
    <row r="802" ht="15" customHeight="1" x14ac:dyDescent="0.65"/>
    <row r="803" ht="15" customHeight="1" x14ac:dyDescent="0.65"/>
    <row r="804" ht="15" customHeight="1" x14ac:dyDescent="0.65"/>
    <row r="805" ht="15" customHeight="1" x14ac:dyDescent="0.65"/>
    <row r="806" ht="15" customHeight="1" x14ac:dyDescent="0.65"/>
    <row r="807" ht="15" customHeight="1" x14ac:dyDescent="0.65"/>
    <row r="808" ht="15" customHeight="1" x14ac:dyDescent="0.65"/>
    <row r="809" ht="15" customHeight="1" x14ac:dyDescent="0.65"/>
    <row r="810" ht="15" customHeight="1" x14ac:dyDescent="0.65"/>
    <row r="811" ht="15" customHeight="1" x14ac:dyDescent="0.65"/>
    <row r="812" ht="15" customHeight="1" x14ac:dyDescent="0.65"/>
    <row r="813" ht="15" customHeight="1" x14ac:dyDescent="0.65"/>
    <row r="814" ht="15" customHeight="1" x14ac:dyDescent="0.65"/>
    <row r="815" ht="15" customHeight="1" x14ac:dyDescent="0.65"/>
    <row r="816" ht="15" customHeight="1" x14ac:dyDescent="0.65"/>
    <row r="817" ht="15" customHeight="1" x14ac:dyDescent="0.65"/>
    <row r="818" ht="15" customHeight="1" x14ac:dyDescent="0.65"/>
    <row r="819" ht="15" customHeight="1" x14ac:dyDescent="0.65"/>
    <row r="820" ht="15" customHeight="1" x14ac:dyDescent="0.65"/>
    <row r="821" ht="15" customHeight="1" x14ac:dyDescent="0.65"/>
    <row r="822" ht="15" customHeight="1" x14ac:dyDescent="0.65"/>
    <row r="823" ht="15" customHeight="1" x14ac:dyDescent="0.65"/>
    <row r="824" ht="15" customHeight="1" x14ac:dyDescent="0.65"/>
    <row r="825" ht="15" customHeight="1" x14ac:dyDescent="0.65"/>
    <row r="826" ht="15" customHeight="1" x14ac:dyDescent="0.65"/>
    <row r="827" ht="15" customHeight="1" x14ac:dyDescent="0.65"/>
    <row r="828" ht="15" customHeight="1" x14ac:dyDescent="0.65"/>
    <row r="829" ht="15" customHeight="1" x14ac:dyDescent="0.65"/>
    <row r="830" ht="15" customHeight="1" x14ac:dyDescent="0.65"/>
    <row r="831" ht="15" customHeight="1" x14ac:dyDescent="0.65"/>
    <row r="832" ht="15" customHeight="1" x14ac:dyDescent="0.65"/>
    <row r="833" ht="15" customHeight="1" x14ac:dyDescent="0.65"/>
    <row r="834" ht="15" customHeight="1" x14ac:dyDescent="0.65"/>
    <row r="835" ht="15" customHeight="1" x14ac:dyDescent="0.65"/>
    <row r="836" ht="15" customHeight="1" x14ac:dyDescent="0.65"/>
    <row r="837" ht="15" customHeight="1" x14ac:dyDescent="0.65"/>
    <row r="838" ht="15" customHeight="1" x14ac:dyDescent="0.65"/>
    <row r="839" ht="15" customHeight="1" x14ac:dyDescent="0.65"/>
    <row r="840" ht="15" customHeight="1" x14ac:dyDescent="0.65"/>
    <row r="841" ht="15" customHeight="1" x14ac:dyDescent="0.65"/>
    <row r="842" ht="15" customHeight="1" x14ac:dyDescent="0.65"/>
    <row r="843" ht="15" customHeight="1" x14ac:dyDescent="0.65"/>
    <row r="844" ht="15" customHeight="1" x14ac:dyDescent="0.65"/>
    <row r="845" ht="15" customHeight="1" x14ac:dyDescent="0.65"/>
    <row r="846" ht="15" customHeight="1" x14ac:dyDescent="0.65"/>
    <row r="847" ht="15" customHeight="1" x14ac:dyDescent="0.65"/>
    <row r="848" ht="15" customHeight="1" x14ac:dyDescent="0.65"/>
    <row r="849" ht="15" customHeight="1" x14ac:dyDescent="0.65"/>
    <row r="850" ht="15" customHeight="1" x14ac:dyDescent="0.65"/>
    <row r="851" ht="15" customHeight="1" x14ac:dyDescent="0.65"/>
    <row r="852" ht="15" customHeight="1" x14ac:dyDescent="0.65"/>
    <row r="853" ht="15" customHeight="1" x14ac:dyDescent="0.65"/>
    <row r="854" ht="15" customHeight="1" x14ac:dyDescent="0.65"/>
    <row r="855" ht="15" customHeight="1" x14ac:dyDescent="0.65"/>
    <row r="856" ht="15" customHeight="1" x14ac:dyDescent="0.65"/>
    <row r="857" ht="15" customHeight="1" x14ac:dyDescent="0.65"/>
    <row r="858" ht="15" customHeight="1" x14ac:dyDescent="0.65"/>
    <row r="859" ht="15" customHeight="1" x14ac:dyDescent="0.65"/>
    <row r="860" ht="15" customHeight="1" x14ac:dyDescent="0.65"/>
    <row r="861" ht="15" customHeight="1" x14ac:dyDescent="0.65"/>
    <row r="862" ht="15" customHeight="1" x14ac:dyDescent="0.65"/>
    <row r="863" ht="15" customHeight="1" x14ac:dyDescent="0.65"/>
    <row r="864" ht="15" customHeight="1" x14ac:dyDescent="0.65"/>
    <row r="865" ht="15" customHeight="1" x14ac:dyDescent="0.65"/>
    <row r="866" ht="15" customHeight="1" x14ac:dyDescent="0.65"/>
    <row r="867" ht="15" customHeight="1" x14ac:dyDescent="0.65"/>
    <row r="868" ht="15" customHeight="1" x14ac:dyDescent="0.65"/>
    <row r="869" ht="15" customHeight="1" x14ac:dyDescent="0.65"/>
    <row r="870" ht="15" customHeight="1" x14ac:dyDescent="0.65"/>
    <row r="871" ht="15" customHeight="1" x14ac:dyDescent="0.65"/>
    <row r="872" ht="15" customHeight="1" x14ac:dyDescent="0.65"/>
    <row r="873" ht="15" customHeight="1" x14ac:dyDescent="0.65"/>
    <row r="874" ht="15" customHeight="1" x14ac:dyDescent="0.65"/>
    <row r="875" ht="15" customHeight="1" x14ac:dyDescent="0.65"/>
    <row r="876" ht="15" customHeight="1" x14ac:dyDescent="0.65"/>
    <row r="877" ht="15" customHeight="1" x14ac:dyDescent="0.65"/>
    <row r="878" ht="15" customHeight="1" x14ac:dyDescent="0.65"/>
    <row r="879" ht="15" customHeight="1" x14ac:dyDescent="0.65"/>
    <row r="880" ht="15" customHeight="1" x14ac:dyDescent="0.65"/>
    <row r="881" spans="2:33" ht="15" customHeight="1" x14ac:dyDescent="0.65"/>
    <row r="882" spans="2:33" ht="15" customHeight="1" x14ac:dyDescent="0.65"/>
    <row r="883" spans="2:33" ht="15" customHeight="1" x14ac:dyDescent="0.65"/>
    <row r="884" spans="2:33" ht="15" customHeight="1" x14ac:dyDescent="0.65"/>
    <row r="885" spans="2:33" ht="15" customHeight="1" x14ac:dyDescent="0.65"/>
    <row r="886" spans="2:33" ht="15" customHeight="1" x14ac:dyDescent="0.65"/>
    <row r="887" spans="2:33" ht="15" customHeight="1" x14ac:dyDescent="0.65">
      <c r="B887" s="475"/>
      <c r="C887" s="475"/>
      <c r="D887" s="475"/>
      <c r="E887" s="475"/>
      <c r="F887" s="475"/>
      <c r="G887" s="475"/>
      <c r="H887" s="475"/>
      <c r="I887" s="475"/>
      <c r="J887" s="475"/>
      <c r="K887" s="475"/>
      <c r="L887" s="475"/>
      <c r="M887" s="475"/>
      <c r="N887" s="475"/>
      <c r="O887" s="475"/>
      <c r="P887" s="475"/>
      <c r="Q887" s="475"/>
      <c r="R887" s="475"/>
      <c r="S887" s="475"/>
      <c r="T887" s="475"/>
      <c r="U887" s="475"/>
      <c r="V887" s="475"/>
      <c r="W887" s="475"/>
      <c r="X887" s="475"/>
      <c r="Y887" s="475"/>
      <c r="Z887" s="475"/>
      <c r="AA887" s="475"/>
      <c r="AB887" s="475"/>
      <c r="AC887" s="475"/>
      <c r="AD887" s="475"/>
      <c r="AE887" s="475"/>
      <c r="AF887" s="475"/>
      <c r="AG887" s="475"/>
    </row>
    <row r="888" spans="2:33" ht="15" customHeight="1" x14ac:dyDescent="0.65"/>
    <row r="889" spans="2:33" ht="15" customHeight="1" x14ac:dyDescent="0.65"/>
    <row r="890" spans="2:33" ht="15" customHeight="1" x14ac:dyDescent="0.65"/>
    <row r="891" spans="2:33" ht="15" customHeight="1" x14ac:dyDescent="0.65"/>
    <row r="892" spans="2:33" ht="15" customHeight="1" x14ac:dyDescent="0.65"/>
    <row r="893" spans="2:33" ht="15" customHeight="1" x14ac:dyDescent="0.65"/>
    <row r="894" spans="2:33" ht="15" customHeight="1" x14ac:dyDescent="0.65"/>
    <row r="895" spans="2:33" ht="15" customHeight="1" x14ac:dyDescent="0.65"/>
    <row r="896" spans="2:33" ht="15" customHeight="1" x14ac:dyDescent="0.65"/>
    <row r="897" ht="15" customHeight="1" x14ac:dyDescent="0.65"/>
    <row r="898" ht="15" customHeight="1" x14ac:dyDescent="0.65"/>
    <row r="899" ht="15" customHeight="1" x14ac:dyDescent="0.65"/>
    <row r="900" ht="15" customHeight="1" x14ac:dyDescent="0.65"/>
    <row r="901" ht="15" customHeight="1" x14ac:dyDescent="0.65"/>
    <row r="902" ht="15" customHeight="1" x14ac:dyDescent="0.65"/>
    <row r="903" ht="15" customHeight="1" x14ac:dyDescent="0.65"/>
    <row r="904" ht="15" customHeight="1" x14ac:dyDescent="0.65"/>
    <row r="905" ht="15" customHeight="1" x14ac:dyDescent="0.65"/>
    <row r="906" ht="15" customHeight="1" x14ac:dyDescent="0.65"/>
    <row r="907" ht="15" customHeight="1" x14ac:dyDescent="0.65"/>
    <row r="908" ht="15" customHeight="1" x14ac:dyDescent="0.65"/>
    <row r="909" ht="15" customHeight="1" x14ac:dyDescent="0.65"/>
    <row r="910" ht="15" customHeight="1" x14ac:dyDescent="0.65"/>
    <row r="911" ht="15" customHeight="1" x14ac:dyDescent="0.65"/>
    <row r="912" ht="15" customHeight="1" x14ac:dyDescent="0.65"/>
    <row r="913" ht="15" customHeight="1" x14ac:dyDescent="0.65"/>
    <row r="914" ht="15" customHeight="1" x14ac:dyDescent="0.65"/>
    <row r="915" ht="15" customHeight="1" x14ac:dyDescent="0.65"/>
    <row r="916" ht="15" customHeight="1" x14ac:dyDescent="0.65"/>
    <row r="917" ht="15" customHeight="1" x14ac:dyDescent="0.65"/>
    <row r="918" ht="15" customHeight="1" x14ac:dyDescent="0.65"/>
    <row r="919" ht="15" customHeight="1" x14ac:dyDescent="0.65"/>
    <row r="920" ht="15" customHeight="1" x14ac:dyDescent="0.65"/>
    <row r="921" ht="15" customHeight="1" x14ac:dyDescent="0.65"/>
    <row r="922" ht="15" customHeight="1" x14ac:dyDescent="0.65"/>
    <row r="923" ht="15" customHeight="1" x14ac:dyDescent="0.65"/>
    <row r="924" ht="15" customHeight="1" x14ac:dyDescent="0.65"/>
    <row r="925" ht="15" customHeight="1" x14ac:dyDescent="0.65"/>
    <row r="926" ht="15" customHeight="1" x14ac:dyDescent="0.65"/>
    <row r="927" ht="15" customHeight="1" x14ac:dyDescent="0.65"/>
    <row r="928" ht="15" customHeight="1" x14ac:dyDescent="0.65"/>
    <row r="929" ht="15" customHeight="1" x14ac:dyDescent="0.65"/>
    <row r="930" ht="15" customHeight="1" x14ac:dyDescent="0.65"/>
    <row r="931" ht="15" customHeight="1" x14ac:dyDescent="0.65"/>
    <row r="932" ht="15" customHeight="1" x14ac:dyDescent="0.65"/>
    <row r="933" ht="15" customHeight="1" x14ac:dyDescent="0.65"/>
    <row r="934" ht="15" customHeight="1" x14ac:dyDescent="0.65"/>
    <row r="935" ht="15" customHeight="1" x14ac:dyDescent="0.65"/>
    <row r="936" ht="15" customHeight="1" x14ac:dyDescent="0.65"/>
    <row r="937" ht="15" customHeight="1" x14ac:dyDescent="0.65"/>
    <row r="938" ht="15" customHeight="1" x14ac:dyDescent="0.65"/>
    <row r="939" ht="15" customHeight="1" x14ac:dyDescent="0.65"/>
    <row r="940" ht="15" customHeight="1" x14ac:dyDescent="0.65"/>
    <row r="941" ht="15" customHeight="1" x14ac:dyDescent="0.65"/>
    <row r="942" ht="15" customHeight="1" x14ac:dyDescent="0.65"/>
    <row r="943" ht="15" customHeight="1" x14ac:dyDescent="0.65"/>
    <row r="944" ht="15" customHeight="1" x14ac:dyDescent="0.65"/>
    <row r="945" ht="15" customHeight="1" x14ac:dyDescent="0.65"/>
    <row r="946" ht="15" customHeight="1" x14ac:dyDescent="0.65"/>
    <row r="947" ht="15" customHeight="1" x14ac:dyDescent="0.65"/>
    <row r="948" ht="15" customHeight="1" x14ac:dyDescent="0.65"/>
    <row r="949" ht="15" customHeight="1" x14ac:dyDescent="0.65"/>
    <row r="950" ht="15" customHeight="1" x14ac:dyDescent="0.65"/>
    <row r="951" ht="15" customHeight="1" x14ac:dyDescent="0.65"/>
    <row r="952" ht="15" customHeight="1" x14ac:dyDescent="0.65"/>
    <row r="953" ht="15" customHeight="1" x14ac:dyDescent="0.65"/>
    <row r="954" ht="15" customHeight="1" x14ac:dyDescent="0.65"/>
    <row r="955" ht="15" customHeight="1" x14ac:dyDescent="0.65"/>
    <row r="956" ht="15" customHeight="1" x14ac:dyDescent="0.65"/>
    <row r="957" ht="15" customHeight="1" x14ac:dyDescent="0.65"/>
    <row r="958" ht="15" customHeight="1" x14ac:dyDescent="0.65"/>
    <row r="959" ht="15" customHeight="1" x14ac:dyDescent="0.65"/>
    <row r="960" ht="15" customHeight="1" x14ac:dyDescent="0.65"/>
    <row r="961" ht="15" customHeight="1" x14ac:dyDescent="0.65"/>
    <row r="962" ht="15" customHeight="1" x14ac:dyDescent="0.65"/>
    <row r="963" ht="15" customHeight="1" x14ac:dyDescent="0.65"/>
    <row r="964" ht="15" customHeight="1" x14ac:dyDescent="0.65"/>
    <row r="965" ht="15" customHeight="1" x14ac:dyDescent="0.65"/>
    <row r="966" ht="15" customHeight="1" x14ac:dyDescent="0.65"/>
    <row r="967" ht="15" customHeight="1" x14ac:dyDescent="0.65"/>
    <row r="968" ht="15" customHeight="1" x14ac:dyDescent="0.65"/>
    <row r="969" ht="15" customHeight="1" x14ac:dyDescent="0.65"/>
    <row r="970" ht="15" customHeight="1" x14ac:dyDescent="0.65"/>
    <row r="971" ht="15" customHeight="1" x14ac:dyDescent="0.65"/>
    <row r="972" ht="15" customHeight="1" x14ac:dyDescent="0.65"/>
    <row r="973" ht="15" customHeight="1" x14ac:dyDescent="0.65"/>
    <row r="974" ht="15" customHeight="1" x14ac:dyDescent="0.65"/>
    <row r="975" ht="15" customHeight="1" x14ac:dyDescent="0.65"/>
    <row r="976" ht="15" customHeight="1" x14ac:dyDescent="0.65"/>
    <row r="977" ht="15" customHeight="1" x14ac:dyDescent="0.65"/>
    <row r="978" ht="15" customHeight="1" x14ac:dyDescent="0.65"/>
    <row r="979" ht="15" customHeight="1" x14ac:dyDescent="0.65"/>
    <row r="980" ht="15" customHeight="1" x14ac:dyDescent="0.65"/>
    <row r="981" ht="15" customHeight="1" x14ac:dyDescent="0.65"/>
    <row r="982" ht="15" customHeight="1" x14ac:dyDescent="0.65"/>
    <row r="983" ht="15" customHeight="1" x14ac:dyDescent="0.65"/>
    <row r="984" ht="15" customHeight="1" x14ac:dyDescent="0.65"/>
    <row r="985" ht="15" customHeight="1" x14ac:dyDescent="0.65"/>
    <row r="986" ht="15" customHeight="1" x14ac:dyDescent="0.65"/>
    <row r="987" ht="15" customHeight="1" x14ac:dyDescent="0.65"/>
    <row r="988" ht="15" customHeight="1" x14ac:dyDescent="0.65"/>
    <row r="989" ht="15" customHeight="1" x14ac:dyDescent="0.65"/>
    <row r="990" ht="15" customHeight="1" x14ac:dyDescent="0.65"/>
    <row r="991" ht="15" customHeight="1" x14ac:dyDescent="0.65"/>
    <row r="992" ht="15" customHeight="1" x14ac:dyDescent="0.65"/>
    <row r="993" ht="15" customHeight="1" x14ac:dyDescent="0.65"/>
    <row r="994" ht="15" customHeight="1" x14ac:dyDescent="0.65"/>
    <row r="995" ht="15" customHeight="1" x14ac:dyDescent="0.65"/>
    <row r="996" ht="15" customHeight="1" x14ac:dyDescent="0.65"/>
    <row r="997" ht="15" customHeight="1" x14ac:dyDescent="0.65"/>
    <row r="998" ht="15" customHeight="1" x14ac:dyDescent="0.65"/>
    <row r="999" ht="15" customHeight="1" x14ac:dyDescent="0.65"/>
    <row r="1000" ht="15" customHeight="1" x14ac:dyDescent="0.65"/>
    <row r="1001" ht="15" customHeight="1" x14ac:dyDescent="0.65"/>
    <row r="1002" ht="15" customHeight="1" x14ac:dyDescent="0.65"/>
    <row r="1003" ht="15" customHeight="1" x14ac:dyDescent="0.65"/>
    <row r="1004" ht="15" customHeight="1" x14ac:dyDescent="0.65"/>
    <row r="1005" ht="15" customHeight="1" x14ac:dyDescent="0.65"/>
    <row r="1006" ht="15" customHeight="1" x14ac:dyDescent="0.65"/>
    <row r="1007" ht="15" customHeight="1" x14ac:dyDescent="0.65"/>
    <row r="1008" ht="15" customHeight="1" x14ac:dyDescent="0.65"/>
    <row r="1009" ht="15" customHeight="1" x14ac:dyDescent="0.65"/>
    <row r="1010" ht="15" customHeight="1" x14ac:dyDescent="0.65"/>
    <row r="1011" ht="15" customHeight="1" x14ac:dyDescent="0.65"/>
    <row r="1012" ht="15" customHeight="1" x14ac:dyDescent="0.65"/>
    <row r="1013" ht="15" customHeight="1" x14ac:dyDescent="0.65"/>
    <row r="1014" ht="15" customHeight="1" x14ac:dyDescent="0.65"/>
    <row r="1015" ht="15" customHeight="1" x14ac:dyDescent="0.65"/>
    <row r="1016" ht="15" customHeight="1" x14ac:dyDescent="0.65"/>
    <row r="1017" ht="15" customHeight="1" x14ac:dyDescent="0.65"/>
    <row r="1018" ht="15" customHeight="1" x14ac:dyDescent="0.65"/>
    <row r="1019" ht="15" customHeight="1" x14ac:dyDescent="0.65"/>
    <row r="1020" ht="15" customHeight="1" x14ac:dyDescent="0.65"/>
    <row r="1021" ht="15" customHeight="1" x14ac:dyDescent="0.65"/>
    <row r="1022" ht="15" customHeight="1" x14ac:dyDescent="0.65"/>
    <row r="1023" ht="15" customHeight="1" x14ac:dyDescent="0.65"/>
    <row r="1024" ht="15" customHeight="1" x14ac:dyDescent="0.65"/>
    <row r="1025" ht="15" customHeight="1" x14ac:dyDescent="0.65"/>
    <row r="1026" ht="15" customHeight="1" x14ac:dyDescent="0.65"/>
    <row r="1027" ht="15" customHeight="1" x14ac:dyDescent="0.65"/>
    <row r="1028" ht="15" customHeight="1" x14ac:dyDescent="0.65"/>
    <row r="1029" ht="15" customHeight="1" x14ac:dyDescent="0.65"/>
    <row r="1030" ht="15" customHeight="1" x14ac:dyDescent="0.65"/>
    <row r="1031" ht="15" customHeight="1" x14ac:dyDescent="0.65"/>
    <row r="1032" ht="15" customHeight="1" x14ac:dyDescent="0.65"/>
    <row r="1033" ht="15" customHeight="1" x14ac:dyDescent="0.65"/>
    <row r="1034" ht="15" customHeight="1" x14ac:dyDescent="0.65"/>
    <row r="1035" ht="15" customHeight="1" x14ac:dyDescent="0.65"/>
    <row r="1036" ht="15" customHeight="1" x14ac:dyDescent="0.65"/>
    <row r="1037" ht="15" customHeight="1" x14ac:dyDescent="0.65"/>
    <row r="1038" ht="15" customHeight="1" x14ac:dyDescent="0.65"/>
    <row r="1039" ht="15" customHeight="1" x14ac:dyDescent="0.65"/>
    <row r="1040" ht="15" customHeight="1" x14ac:dyDescent="0.65"/>
    <row r="1041" ht="15" customHeight="1" x14ac:dyDescent="0.65"/>
    <row r="1042" ht="15" customHeight="1" x14ac:dyDescent="0.65"/>
    <row r="1043" ht="15" customHeight="1" x14ac:dyDescent="0.65"/>
    <row r="1044" ht="15" customHeight="1" x14ac:dyDescent="0.65"/>
    <row r="1045" ht="15" customHeight="1" x14ac:dyDescent="0.65"/>
    <row r="1046" ht="15" customHeight="1" x14ac:dyDescent="0.65"/>
    <row r="1047" ht="15" customHeight="1" x14ac:dyDescent="0.65"/>
    <row r="1048" ht="15" customHeight="1" x14ac:dyDescent="0.65"/>
    <row r="1049" ht="15" customHeight="1" x14ac:dyDescent="0.65"/>
    <row r="1050" ht="15" customHeight="1" x14ac:dyDescent="0.65"/>
    <row r="1051" ht="15" customHeight="1" x14ac:dyDescent="0.65"/>
    <row r="1052" ht="15" customHeight="1" x14ac:dyDescent="0.65"/>
    <row r="1053" ht="15" customHeight="1" x14ac:dyDescent="0.65"/>
    <row r="1054" ht="15" customHeight="1" x14ac:dyDescent="0.65"/>
    <row r="1055" ht="15" customHeight="1" x14ac:dyDescent="0.65"/>
    <row r="1056" ht="15" customHeight="1" x14ac:dyDescent="0.65"/>
    <row r="1057" ht="15" customHeight="1" x14ac:dyDescent="0.65"/>
    <row r="1058" ht="15" customHeight="1" x14ac:dyDescent="0.65"/>
    <row r="1059" ht="15" customHeight="1" x14ac:dyDescent="0.65"/>
    <row r="1060" ht="15" customHeight="1" x14ac:dyDescent="0.65"/>
    <row r="1061" ht="15" customHeight="1" x14ac:dyDescent="0.65"/>
    <row r="1062" ht="15" customHeight="1" x14ac:dyDescent="0.65"/>
    <row r="1063" ht="15" customHeight="1" x14ac:dyDescent="0.65"/>
    <row r="1064" ht="15" customHeight="1" x14ac:dyDescent="0.65"/>
    <row r="1065" ht="15" customHeight="1" x14ac:dyDescent="0.65"/>
    <row r="1066" ht="15" customHeight="1" x14ac:dyDescent="0.65"/>
    <row r="1067" ht="15" customHeight="1" x14ac:dyDescent="0.65"/>
    <row r="1068" ht="15" customHeight="1" x14ac:dyDescent="0.65"/>
    <row r="1069" ht="15" customHeight="1" x14ac:dyDescent="0.65"/>
    <row r="1070" ht="15" customHeight="1" x14ac:dyDescent="0.65"/>
    <row r="1071" ht="15" customHeight="1" x14ac:dyDescent="0.65"/>
    <row r="1072" ht="15" customHeight="1" x14ac:dyDescent="0.65"/>
    <row r="1073" ht="15" customHeight="1" x14ac:dyDescent="0.65"/>
    <row r="1074" ht="15" customHeight="1" x14ac:dyDescent="0.65"/>
    <row r="1075" ht="15" customHeight="1" x14ac:dyDescent="0.65"/>
    <row r="1076" ht="15" customHeight="1" x14ac:dyDescent="0.65"/>
    <row r="1077" ht="15" customHeight="1" x14ac:dyDescent="0.65"/>
    <row r="1078" ht="15" customHeight="1" x14ac:dyDescent="0.65"/>
    <row r="1079" ht="15" customHeight="1" x14ac:dyDescent="0.65"/>
    <row r="1080" ht="15" customHeight="1" x14ac:dyDescent="0.65"/>
    <row r="1081" ht="15" customHeight="1" x14ac:dyDescent="0.65"/>
    <row r="1082" ht="15" customHeight="1" x14ac:dyDescent="0.65"/>
    <row r="1083" ht="15" customHeight="1" x14ac:dyDescent="0.65"/>
    <row r="1084" ht="15" customHeight="1" x14ac:dyDescent="0.65"/>
    <row r="1085" ht="15" customHeight="1" x14ac:dyDescent="0.65"/>
    <row r="1086" ht="15" customHeight="1" x14ac:dyDescent="0.65"/>
    <row r="1087" ht="15" customHeight="1" x14ac:dyDescent="0.65"/>
    <row r="1088" ht="15" customHeight="1" x14ac:dyDescent="0.65"/>
    <row r="1089" spans="2:33" ht="15" customHeight="1" x14ac:dyDescent="0.65"/>
    <row r="1090" spans="2:33" ht="15" customHeight="1" x14ac:dyDescent="0.65"/>
    <row r="1091" spans="2:33" ht="15" customHeight="1" x14ac:dyDescent="0.65"/>
    <row r="1092" spans="2:33" ht="15" customHeight="1" x14ac:dyDescent="0.65"/>
    <row r="1093" spans="2:33" ht="15" customHeight="1" x14ac:dyDescent="0.65"/>
    <row r="1094" spans="2:33" ht="15" customHeight="1" x14ac:dyDescent="0.65"/>
    <row r="1095" spans="2:33" ht="15" customHeight="1" x14ac:dyDescent="0.65"/>
    <row r="1096" spans="2:33" ht="15" customHeight="1" x14ac:dyDescent="0.65"/>
    <row r="1097" spans="2:33" ht="15" customHeight="1" x14ac:dyDescent="0.65"/>
    <row r="1098" spans="2:33" ht="15" customHeight="1" x14ac:dyDescent="0.65"/>
    <row r="1099" spans="2:33" ht="15" customHeight="1" x14ac:dyDescent="0.65"/>
    <row r="1100" spans="2:33" ht="15" customHeight="1" x14ac:dyDescent="0.65">
      <c r="B1100" s="475"/>
      <c r="C1100" s="475"/>
      <c r="D1100" s="475"/>
      <c r="E1100" s="475"/>
      <c r="F1100" s="475"/>
      <c r="G1100" s="475"/>
      <c r="H1100" s="475"/>
      <c r="I1100" s="475"/>
      <c r="J1100" s="475"/>
      <c r="K1100" s="475"/>
      <c r="L1100" s="475"/>
      <c r="M1100" s="475"/>
      <c r="N1100" s="475"/>
      <c r="O1100" s="475"/>
      <c r="P1100" s="475"/>
      <c r="Q1100" s="475"/>
      <c r="R1100" s="475"/>
      <c r="S1100" s="475"/>
      <c r="T1100" s="475"/>
      <c r="U1100" s="475"/>
      <c r="V1100" s="475"/>
      <c r="W1100" s="475"/>
      <c r="X1100" s="475"/>
      <c r="Y1100" s="475"/>
      <c r="Z1100" s="475"/>
      <c r="AA1100" s="475"/>
      <c r="AB1100" s="475"/>
      <c r="AC1100" s="475"/>
      <c r="AD1100" s="475"/>
      <c r="AE1100" s="475"/>
      <c r="AF1100" s="475"/>
      <c r="AG1100" s="475"/>
    </row>
    <row r="1101" spans="2:33" ht="15" customHeight="1" x14ac:dyDescent="0.65"/>
    <row r="1102" spans="2:33" ht="15" customHeight="1" x14ac:dyDescent="0.65"/>
    <row r="1103" spans="2:33" ht="15" customHeight="1" x14ac:dyDescent="0.65"/>
    <row r="1104" spans="2:33" ht="15" customHeight="1" x14ac:dyDescent="0.65"/>
    <row r="1105" ht="15" customHeight="1" x14ac:dyDescent="0.65"/>
    <row r="1106" ht="15" customHeight="1" x14ac:dyDescent="0.65"/>
    <row r="1107" ht="15" customHeight="1" x14ac:dyDescent="0.65"/>
    <row r="1108" ht="15" customHeight="1" x14ac:dyDescent="0.65"/>
    <row r="1109" ht="15" customHeight="1" x14ac:dyDescent="0.65"/>
    <row r="1110" ht="15" customHeight="1" x14ac:dyDescent="0.65"/>
    <row r="1111" ht="15" customHeight="1" x14ac:dyDescent="0.65"/>
    <row r="1112" ht="15" customHeight="1" x14ac:dyDescent="0.65"/>
    <row r="1113" ht="15" customHeight="1" x14ac:dyDescent="0.65"/>
    <row r="1114" ht="15" customHeight="1" x14ac:dyDescent="0.65"/>
    <row r="1115" ht="15" customHeight="1" x14ac:dyDescent="0.65"/>
    <row r="1116" ht="15" customHeight="1" x14ac:dyDescent="0.65"/>
    <row r="1117" ht="15" customHeight="1" x14ac:dyDescent="0.65"/>
    <row r="1118" ht="15" customHeight="1" x14ac:dyDescent="0.65"/>
    <row r="1119" ht="15" customHeight="1" x14ac:dyDescent="0.65"/>
    <row r="1120" ht="15" customHeight="1" x14ac:dyDescent="0.65"/>
    <row r="1121" ht="15" customHeight="1" x14ac:dyDescent="0.65"/>
    <row r="1122" ht="15" customHeight="1" x14ac:dyDescent="0.65"/>
    <row r="1123" ht="15" customHeight="1" x14ac:dyDescent="0.65"/>
    <row r="1124" ht="15" customHeight="1" x14ac:dyDescent="0.65"/>
    <row r="1125" ht="15" customHeight="1" x14ac:dyDescent="0.65"/>
    <row r="1126" ht="15" customHeight="1" x14ac:dyDescent="0.65"/>
    <row r="1127" ht="15" customHeight="1" x14ac:dyDescent="0.65"/>
    <row r="1128" ht="15" customHeight="1" x14ac:dyDescent="0.65"/>
    <row r="1129" ht="15" customHeight="1" x14ac:dyDescent="0.65"/>
    <row r="1130" ht="15" customHeight="1" x14ac:dyDescent="0.65"/>
    <row r="1131" ht="15" customHeight="1" x14ac:dyDescent="0.65"/>
    <row r="1132" ht="15" customHeight="1" x14ac:dyDescent="0.65"/>
    <row r="1133" ht="15" customHeight="1" x14ac:dyDescent="0.65"/>
    <row r="1134" ht="15" customHeight="1" x14ac:dyDescent="0.65"/>
    <row r="1135" ht="15" customHeight="1" x14ac:dyDescent="0.65"/>
    <row r="1136" ht="15" customHeight="1" x14ac:dyDescent="0.65"/>
    <row r="1137" ht="15" customHeight="1" x14ac:dyDescent="0.65"/>
    <row r="1138" ht="15" customHeight="1" x14ac:dyDescent="0.65"/>
    <row r="1139" ht="15" customHeight="1" x14ac:dyDescent="0.65"/>
    <row r="1140" ht="15" customHeight="1" x14ac:dyDescent="0.65"/>
    <row r="1141" ht="15" customHeight="1" x14ac:dyDescent="0.65"/>
    <row r="1142" ht="15" customHeight="1" x14ac:dyDescent="0.65"/>
    <row r="1143" ht="15" customHeight="1" x14ac:dyDescent="0.65"/>
    <row r="1144" ht="15" customHeight="1" x14ac:dyDescent="0.65"/>
    <row r="1145" ht="15" customHeight="1" x14ac:dyDescent="0.65"/>
    <row r="1146" ht="15" customHeight="1" x14ac:dyDescent="0.65"/>
    <row r="1147" ht="15" customHeight="1" x14ac:dyDescent="0.65"/>
    <row r="1148" ht="15" customHeight="1" x14ac:dyDescent="0.65"/>
    <row r="1149" ht="15" customHeight="1" x14ac:dyDescent="0.65"/>
    <row r="1150" ht="15" customHeight="1" x14ac:dyDescent="0.65"/>
    <row r="1151" ht="15" customHeight="1" x14ac:dyDescent="0.65"/>
    <row r="1152" ht="15" customHeight="1" x14ac:dyDescent="0.65"/>
    <row r="1153" ht="15" customHeight="1" x14ac:dyDescent="0.65"/>
    <row r="1154" ht="15" customHeight="1" x14ac:dyDescent="0.65"/>
    <row r="1155" ht="15" customHeight="1" x14ac:dyDescent="0.65"/>
    <row r="1156" ht="15" customHeight="1" x14ac:dyDescent="0.65"/>
    <row r="1157" ht="15" customHeight="1" x14ac:dyDescent="0.65"/>
    <row r="1158" ht="15" customHeight="1" x14ac:dyDescent="0.65"/>
    <row r="1159" ht="15" customHeight="1" x14ac:dyDescent="0.65"/>
    <row r="1160" ht="15" customHeight="1" x14ac:dyDescent="0.65"/>
    <row r="1161" ht="15" customHeight="1" x14ac:dyDescent="0.65"/>
    <row r="1162" ht="15" customHeight="1" x14ac:dyDescent="0.65"/>
    <row r="1163" ht="15" customHeight="1" x14ac:dyDescent="0.65"/>
    <row r="1164" ht="15" customHeight="1" x14ac:dyDescent="0.65"/>
    <row r="1165" ht="15" customHeight="1" x14ac:dyDescent="0.65"/>
    <row r="1166" ht="15" customHeight="1" x14ac:dyDescent="0.65"/>
    <row r="1167" ht="15" customHeight="1" x14ac:dyDescent="0.65"/>
    <row r="1168" ht="15" customHeight="1" x14ac:dyDescent="0.65"/>
    <row r="1169" ht="15" customHeight="1" x14ac:dyDescent="0.65"/>
    <row r="1170" ht="15" customHeight="1" x14ac:dyDescent="0.65"/>
    <row r="1171" ht="15" customHeight="1" x14ac:dyDescent="0.65"/>
    <row r="1172" ht="15" customHeight="1" x14ac:dyDescent="0.65"/>
    <row r="1173" ht="15" customHeight="1" x14ac:dyDescent="0.65"/>
    <row r="1174" ht="15" customHeight="1" x14ac:dyDescent="0.65"/>
    <row r="1175" ht="15" customHeight="1" x14ac:dyDescent="0.65"/>
    <row r="1176" ht="15" customHeight="1" x14ac:dyDescent="0.65"/>
    <row r="1177" ht="15" customHeight="1" x14ac:dyDescent="0.65"/>
    <row r="1178" ht="15" customHeight="1" x14ac:dyDescent="0.65"/>
    <row r="1179" ht="15" customHeight="1" x14ac:dyDescent="0.65"/>
    <row r="1180" ht="15" customHeight="1" x14ac:dyDescent="0.65"/>
    <row r="1181" ht="15" customHeight="1" x14ac:dyDescent="0.65"/>
    <row r="1182" ht="15" customHeight="1" x14ac:dyDescent="0.65"/>
    <row r="1183" ht="15" customHeight="1" x14ac:dyDescent="0.65"/>
    <row r="1184" ht="15" customHeight="1" x14ac:dyDescent="0.65"/>
    <row r="1185" ht="15" customHeight="1" x14ac:dyDescent="0.65"/>
    <row r="1186" ht="15" customHeight="1" x14ac:dyDescent="0.65"/>
    <row r="1187" ht="15" customHeight="1" x14ac:dyDescent="0.65"/>
    <row r="1188" ht="15" customHeight="1" x14ac:dyDescent="0.65"/>
    <row r="1189" ht="15" customHeight="1" x14ac:dyDescent="0.65"/>
    <row r="1190" ht="15" customHeight="1" x14ac:dyDescent="0.65"/>
    <row r="1191" ht="15" customHeight="1" x14ac:dyDescent="0.65"/>
    <row r="1192" ht="15" customHeight="1" x14ac:dyDescent="0.65"/>
    <row r="1193" ht="15" customHeight="1" x14ac:dyDescent="0.65"/>
    <row r="1194" ht="15" customHeight="1" x14ac:dyDescent="0.65"/>
    <row r="1195" ht="15" customHeight="1" x14ac:dyDescent="0.65"/>
    <row r="1196" ht="15" customHeight="1" x14ac:dyDescent="0.65"/>
    <row r="1197" ht="15" customHeight="1" x14ac:dyDescent="0.65"/>
    <row r="1198" ht="15" customHeight="1" x14ac:dyDescent="0.65"/>
    <row r="1199" ht="15" customHeight="1" x14ac:dyDescent="0.65"/>
    <row r="1200" ht="15" customHeight="1" x14ac:dyDescent="0.65"/>
    <row r="1201" ht="15" customHeight="1" x14ac:dyDescent="0.65"/>
    <row r="1202" ht="15" customHeight="1" x14ac:dyDescent="0.65"/>
    <row r="1203" ht="15" customHeight="1" x14ac:dyDescent="0.65"/>
    <row r="1204" ht="15" customHeight="1" x14ac:dyDescent="0.65"/>
    <row r="1205" ht="15" customHeight="1" x14ac:dyDescent="0.65"/>
    <row r="1206" ht="15" customHeight="1" x14ac:dyDescent="0.65"/>
    <row r="1207" ht="15" customHeight="1" x14ac:dyDescent="0.65"/>
    <row r="1208" ht="15" customHeight="1" x14ac:dyDescent="0.65"/>
    <row r="1209" ht="15" customHeight="1" x14ac:dyDescent="0.65"/>
    <row r="1210" ht="15" customHeight="1" x14ac:dyDescent="0.65"/>
    <row r="1211" ht="15" customHeight="1" x14ac:dyDescent="0.65"/>
    <row r="1212" ht="15" customHeight="1" x14ac:dyDescent="0.65"/>
    <row r="1213" ht="15" customHeight="1" x14ac:dyDescent="0.65"/>
    <row r="1214" ht="15" customHeight="1" x14ac:dyDescent="0.65"/>
    <row r="1215" ht="15" customHeight="1" x14ac:dyDescent="0.65"/>
    <row r="1216" ht="15" customHeight="1" x14ac:dyDescent="0.65"/>
    <row r="1217" spans="2:33" ht="15" customHeight="1" x14ac:dyDescent="0.65"/>
    <row r="1218" spans="2:33" ht="15" customHeight="1" x14ac:dyDescent="0.65"/>
    <row r="1219" spans="2:33" ht="15" customHeight="1" x14ac:dyDescent="0.65"/>
    <row r="1220" spans="2:33" ht="15" customHeight="1" x14ac:dyDescent="0.65"/>
    <row r="1221" spans="2:33" ht="15" customHeight="1" x14ac:dyDescent="0.65"/>
    <row r="1222" spans="2:33" ht="15" customHeight="1" x14ac:dyDescent="0.65"/>
    <row r="1223" spans="2:33" ht="15" customHeight="1" x14ac:dyDescent="0.65"/>
    <row r="1224" spans="2:33" ht="15" customHeight="1" x14ac:dyDescent="0.65"/>
    <row r="1225" spans="2:33" ht="15" customHeight="1" x14ac:dyDescent="0.65"/>
    <row r="1226" spans="2:33" ht="15" customHeight="1" x14ac:dyDescent="0.65"/>
    <row r="1227" spans="2:33" ht="15" customHeight="1" x14ac:dyDescent="0.65">
      <c r="B1227" s="475"/>
      <c r="C1227" s="475"/>
      <c r="D1227" s="475"/>
      <c r="E1227" s="475"/>
      <c r="F1227" s="475"/>
      <c r="G1227" s="475"/>
      <c r="H1227" s="475"/>
      <c r="I1227" s="475"/>
      <c r="J1227" s="475"/>
      <c r="K1227" s="475"/>
      <c r="L1227" s="475"/>
      <c r="M1227" s="475"/>
      <c r="N1227" s="475"/>
      <c r="O1227" s="475"/>
      <c r="P1227" s="475"/>
      <c r="Q1227" s="475"/>
      <c r="R1227" s="475"/>
      <c r="S1227" s="475"/>
      <c r="T1227" s="475"/>
      <c r="U1227" s="475"/>
      <c r="V1227" s="475"/>
      <c r="W1227" s="475"/>
      <c r="X1227" s="475"/>
      <c r="Y1227" s="475"/>
      <c r="Z1227" s="475"/>
      <c r="AA1227" s="475"/>
      <c r="AB1227" s="475"/>
      <c r="AC1227" s="475"/>
      <c r="AD1227" s="475"/>
      <c r="AE1227" s="475"/>
      <c r="AF1227" s="475"/>
      <c r="AG1227" s="475"/>
    </row>
    <row r="1228" spans="2:33" ht="15" customHeight="1" x14ac:dyDescent="0.65"/>
    <row r="1229" spans="2:33" ht="15" customHeight="1" x14ac:dyDescent="0.65"/>
    <row r="1230" spans="2:33" ht="15" customHeight="1" x14ac:dyDescent="0.65"/>
    <row r="1231" spans="2:33" ht="15" customHeight="1" x14ac:dyDescent="0.65"/>
    <row r="1232" spans="2:33" ht="15" customHeight="1" x14ac:dyDescent="0.65"/>
    <row r="1233" ht="15" customHeight="1" x14ac:dyDescent="0.65"/>
    <row r="1234" ht="15" customHeight="1" x14ac:dyDescent="0.65"/>
    <row r="1235" ht="15" customHeight="1" x14ac:dyDescent="0.65"/>
    <row r="1236" ht="15" customHeight="1" x14ac:dyDescent="0.65"/>
    <row r="1237" ht="15" customHeight="1" x14ac:dyDescent="0.65"/>
    <row r="1238" ht="15" customHeight="1" x14ac:dyDescent="0.65"/>
    <row r="1239" ht="15" customHeight="1" x14ac:dyDescent="0.65"/>
    <row r="1240" ht="15" customHeight="1" x14ac:dyDescent="0.65"/>
    <row r="1241" ht="15" customHeight="1" x14ac:dyDescent="0.65"/>
    <row r="1242" ht="15" customHeight="1" x14ac:dyDescent="0.65"/>
    <row r="1243" ht="15" customHeight="1" x14ac:dyDescent="0.65"/>
    <row r="1244" ht="15" customHeight="1" x14ac:dyDescent="0.65"/>
    <row r="1245" ht="15" customHeight="1" x14ac:dyDescent="0.65"/>
    <row r="1246" ht="15" customHeight="1" x14ac:dyDescent="0.65"/>
    <row r="1247" ht="15" customHeight="1" x14ac:dyDescent="0.65"/>
    <row r="1248" ht="15" customHeight="1" x14ac:dyDescent="0.65"/>
    <row r="1249" ht="15" customHeight="1" x14ac:dyDescent="0.65"/>
    <row r="1250" ht="15" customHeight="1" x14ac:dyDescent="0.65"/>
    <row r="1251" ht="15" customHeight="1" x14ac:dyDescent="0.65"/>
    <row r="1252" ht="15" customHeight="1" x14ac:dyDescent="0.65"/>
    <row r="1253" ht="15" customHeight="1" x14ac:dyDescent="0.65"/>
    <row r="1254" ht="15" customHeight="1" x14ac:dyDescent="0.65"/>
    <row r="1255" ht="15" customHeight="1" x14ac:dyDescent="0.65"/>
    <row r="1256" ht="15" customHeight="1" x14ac:dyDescent="0.65"/>
    <row r="1257" ht="15" customHeight="1" x14ac:dyDescent="0.65"/>
    <row r="1258" ht="15" customHeight="1" x14ac:dyDescent="0.65"/>
    <row r="1259" ht="15" customHeight="1" x14ac:dyDescent="0.65"/>
    <row r="1260" ht="15" customHeight="1" x14ac:dyDescent="0.65"/>
    <row r="1261" ht="15" customHeight="1" x14ac:dyDescent="0.65"/>
    <row r="1262" ht="15" customHeight="1" x14ac:dyDescent="0.65"/>
    <row r="1263" ht="15" customHeight="1" x14ac:dyDescent="0.65"/>
    <row r="1264" ht="15" customHeight="1" x14ac:dyDescent="0.65"/>
    <row r="1265" ht="15" customHeight="1" x14ac:dyDescent="0.65"/>
    <row r="1266" ht="15" customHeight="1" x14ac:dyDescent="0.65"/>
    <row r="1267" ht="15" customHeight="1" x14ac:dyDescent="0.65"/>
    <row r="1268" ht="15" customHeight="1" x14ac:dyDescent="0.65"/>
    <row r="1269" ht="15" customHeight="1" x14ac:dyDescent="0.65"/>
    <row r="1270" ht="15" customHeight="1" x14ac:dyDescent="0.65"/>
    <row r="1271" ht="15" customHeight="1" x14ac:dyDescent="0.65"/>
    <row r="1272" ht="15" customHeight="1" x14ac:dyDescent="0.65"/>
    <row r="1273" ht="15" customHeight="1" x14ac:dyDescent="0.65"/>
    <row r="1274" ht="15" customHeight="1" x14ac:dyDescent="0.65"/>
    <row r="1275" ht="15" customHeight="1" x14ac:dyDescent="0.65"/>
    <row r="1276" ht="15" customHeight="1" x14ac:dyDescent="0.65"/>
    <row r="1277" ht="15" customHeight="1" x14ac:dyDescent="0.65"/>
    <row r="1278" ht="15" customHeight="1" x14ac:dyDescent="0.65"/>
    <row r="1279" ht="15" customHeight="1" x14ac:dyDescent="0.65"/>
    <row r="1280" ht="15" customHeight="1" x14ac:dyDescent="0.65"/>
    <row r="1281" ht="15" customHeight="1" x14ac:dyDescent="0.65"/>
    <row r="1282" ht="15" customHeight="1" x14ac:dyDescent="0.65"/>
    <row r="1283" ht="15" customHeight="1" x14ac:dyDescent="0.65"/>
    <row r="1284" ht="15" customHeight="1" x14ac:dyDescent="0.65"/>
    <row r="1285" ht="15" customHeight="1" x14ac:dyDescent="0.65"/>
    <row r="1286" ht="15" customHeight="1" x14ac:dyDescent="0.65"/>
    <row r="1287" ht="15" customHeight="1" x14ac:dyDescent="0.65"/>
    <row r="1288" ht="15" customHeight="1" x14ac:dyDescent="0.65"/>
    <row r="1289" ht="15" customHeight="1" x14ac:dyDescent="0.65"/>
    <row r="1290" ht="15" customHeight="1" x14ac:dyDescent="0.65"/>
    <row r="1291" ht="15" customHeight="1" x14ac:dyDescent="0.65"/>
    <row r="1292" ht="15" customHeight="1" x14ac:dyDescent="0.65"/>
    <row r="1293" ht="15" customHeight="1" x14ac:dyDescent="0.65"/>
    <row r="1294" ht="15" customHeight="1" x14ac:dyDescent="0.65"/>
    <row r="1295" ht="15" customHeight="1" x14ac:dyDescent="0.65"/>
    <row r="1296" ht="15" customHeight="1" x14ac:dyDescent="0.65"/>
    <row r="1297" ht="15" customHeight="1" x14ac:dyDescent="0.65"/>
    <row r="1298" ht="15" customHeight="1" x14ac:dyDescent="0.65"/>
    <row r="1299" ht="15" customHeight="1" x14ac:dyDescent="0.65"/>
    <row r="1300" ht="15" customHeight="1" x14ac:dyDescent="0.65"/>
    <row r="1301" ht="15" customHeight="1" x14ac:dyDescent="0.65"/>
    <row r="1302" ht="15" customHeight="1" x14ac:dyDescent="0.65"/>
    <row r="1303" ht="15" customHeight="1" x14ac:dyDescent="0.65"/>
    <row r="1304" ht="15" customHeight="1" x14ac:dyDescent="0.65"/>
    <row r="1305" ht="15" customHeight="1" x14ac:dyDescent="0.65"/>
    <row r="1306" ht="15" customHeight="1" x14ac:dyDescent="0.65"/>
    <row r="1307" ht="15" customHeight="1" x14ac:dyDescent="0.65"/>
    <row r="1308" ht="15" customHeight="1" x14ac:dyDescent="0.65"/>
    <row r="1309" ht="15" customHeight="1" x14ac:dyDescent="0.65"/>
    <row r="1310" ht="15" customHeight="1" x14ac:dyDescent="0.65"/>
    <row r="1311" ht="15" customHeight="1" x14ac:dyDescent="0.65"/>
    <row r="1312" ht="15" customHeight="1" x14ac:dyDescent="0.65"/>
    <row r="1313" ht="15" customHeight="1" x14ac:dyDescent="0.65"/>
    <row r="1314" ht="15" customHeight="1" x14ac:dyDescent="0.65"/>
    <row r="1315" ht="15" customHeight="1" x14ac:dyDescent="0.65"/>
    <row r="1316" ht="15" customHeight="1" x14ac:dyDescent="0.65"/>
    <row r="1317" ht="15" customHeight="1" x14ac:dyDescent="0.65"/>
    <row r="1318" ht="15" customHeight="1" x14ac:dyDescent="0.65"/>
    <row r="1319" ht="15" customHeight="1" x14ac:dyDescent="0.65"/>
    <row r="1320" ht="15" customHeight="1" x14ac:dyDescent="0.65"/>
    <row r="1321" ht="15" customHeight="1" x14ac:dyDescent="0.65"/>
    <row r="1322" ht="15" customHeight="1" x14ac:dyDescent="0.65"/>
    <row r="1323" ht="15" customHeight="1" x14ac:dyDescent="0.65"/>
    <row r="1324" ht="15" customHeight="1" x14ac:dyDescent="0.65"/>
    <row r="1325" ht="15" customHeight="1" x14ac:dyDescent="0.65"/>
    <row r="1326" ht="15" customHeight="1" x14ac:dyDescent="0.65"/>
    <row r="1327" ht="15" customHeight="1" x14ac:dyDescent="0.65"/>
    <row r="1328" ht="15" customHeight="1" x14ac:dyDescent="0.65"/>
    <row r="1329" ht="15" customHeight="1" x14ac:dyDescent="0.65"/>
    <row r="1330" ht="15" customHeight="1" x14ac:dyDescent="0.65"/>
    <row r="1331" ht="15" customHeight="1" x14ac:dyDescent="0.65"/>
    <row r="1332" ht="15" customHeight="1" x14ac:dyDescent="0.65"/>
    <row r="1333" ht="15" customHeight="1" x14ac:dyDescent="0.65"/>
    <row r="1334" ht="15" customHeight="1" x14ac:dyDescent="0.65"/>
    <row r="1335" ht="15" customHeight="1" x14ac:dyDescent="0.65"/>
    <row r="1336" ht="15" customHeight="1" x14ac:dyDescent="0.65"/>
    <row r="1337" ht="15" customHeight="1" x14ac:dyDescent="0.65"/>
    <row r="1338" ht="15" customHeight="1" x14ac:dyDescent="0.65"/>
    <row r="1339" ht="15" customHeight="1" x14ac:dyDescent="0.65"/>
    <row r="1340" ht="15" customHeight="1" x14ac:dyDescent="0.65"/>
    <row r="1341" ht="15" customHeight="1" x14ac:dyDescent="0.65"/>
    <row r="1342" ht="15" customHeight="1" x14ac:dyDescent="0.65"/>
    <row r="1343" ht="15" customHeight="1" x14ac:dyDescent="0.65"/>
    <row r="1344" ht="15" customHeight="1" x14ac:dyDescent="0.65"/>
    <row r="1345" ht="15" customHeight="1" x14ac:dyDescent="0.65"/>
    <row r="1346" ht="15" customHeight="1" x14ac:dyDescent="0.65"/>
    <row r="1347" ht="15" customHeight="1" x14ac:dyDescent="0.65"/>
    <row r="1348" ht="15" customHeight="1" x14ac:dyDescent="0.65"/>
    <row r="1349" ht="15" customHeight="1" x14ac:dyDescent="0.65"/>
    <row r="1350" ht="15" customHeight="1" x14ac:dyDescent="0.65"/>
    <row r="1351" ht="15" customHeight="1" x14ac:dyDescent="0.65"/>
    <row r="1352" ht="15" customHeight="1" x14ac:dyDescent="0.65"/>
    <row r="1353" ht="15" customHeight="1" x14ac:dyDescent="0.65"/>
    <row r="1354" ht="15" customHeight="1" x14ac:dyDescent="0.65"/>
    <row r="1355" ht="15" customHeight="1" x14ac:dyDescent="0.65"/>
    <row r="1356" ht="15" customHeight="1" x14ac:dyDescent="0.65"/>
    <row r="1357" ht="15" customHeight="1" x14ac:dyDescent="0.65"/>
    <row r="1358" ht="15" customHeight="1" x14ac:dyDescent="0.65"/>
    <row r="1359" ht="15" customHeight="1" x14ac:dyDescent="0.65"/>
    <row r="1360" ht="15" customHeight="1" x14ac:dyDescent="0.65"/>
    <row r="1361" ht="15" customHeight="1" x14ac:dyDescent="0.65"/>
    <row r="1362" ht="15" customHeight="1" x14ac:dyDescent="0.65"/>
    <row r="1363" ht="15" customHeight="1" x14ac:dyDescent="0.65"/>
    <row r="1364" ht="15" customHeight="1" x14ac:dyDescent="0.65"/>
    <row r="1365" ht="15" customHeight="1" x14ac:dyDescent="0.65"/>
    <row r="1366" ht="15" customHeight="1" x14ac:dyDescent="0.65"/>
    <row r="1367" ht="15" customHeight="1" x14ac:dyDescent="0.65"/>
    <row r="1368" ht="15" customHeight="1" x14ac:dyDescent="0.65"/>
    <row r="1369" ht="15" customHeight="1" x14ac:dyDescent="0.65"/>
    <row r="1370" ht="15" customHeight="1" x14ac:dyDescent="0.65"/>
    <row r="1371" ht="15" customHeight="1" x14ac:dyDescent="0.65"/>
    <row r="1372" ht="15" customHeight="1" x14ac:dyDescent="0.65"/>
    <row r="1373" ht="15" customHeight="1" x14ac:dyDescent="0.65"/>
    <row r="1374" ht="15" customHeight="1" x14ac:dyDescent="0.65"/>
    <row r="1375" ht="15" customHeight="1" x14ac:dyDescent="0.65"/>
    <row r="1376" ht="15" customHeight="1" x14ac:dyDescent="0.65"/>
    <row r="1377" spans="2:33" ht="15" customHeight="1" x14ac:dyDescent="0.65"/>
    <row r="1378" spans="2:33" ht="15" customHeight="1" x14ac:dyDescent="0.65"/>
    <row r="1379" spans="2:33" ht="15" customHeight="1" x14ac:dyDescent="0.65"/>
    <row r="1380" spans="2:33" ht="15" customHeight="1" x14ac:dyDescent="0.65"/>
    <row r="1381" spans="2:33" ht="15" customHeight="1" x14ac:dyDescent="0.65"/>
    <row r="1382" spans="2:33" ht="15" customHeight="1" x14ac:dyDescent="0.65"/>
    <row r="1383" spans="2:33" ht="15" customHeight="1" x14ac:dyDescent="0.65"/>
    <row r="1384" spans="2:33" ht="15" customHeight="1" x14ac:dyDescent="0.65"/>
    <row r="1385" spans="2:33" ht="15" customHeight="1" x14ac:dyDescent="0.65"/>
    <row r="1386" spans="2:33" ht="15" customHeight="1" x14ac:dyDescent="0.65"/>
    <row r="1387" spans="2:33" ht="15" customHeight="1" x14ac:dyDescent="0.65"/>
    <row r="1388" spans="2:33" ht="15" customHeight="1" x14ac:dyDescent="0.65"/>
    <row r="1389" spans="2:33" ht="15" customHeight="1" x14ac:dyDescent="0.65"/>
    <row r="1390" spans="2:33" ht="15" customHeight="1" x14ac:dyDescent="0.65">
      <c r="B1390" s="475"/>
      <c r="C1390" s="475"/>
      <c r="D1390" s="475"/>
      <c r="E1390" s="475"/>
      <c r="F1390" s="475"/>
      <c r="G1390" s="475"/>
      <c r="H1390" s="475"/>
      <c r="I1390" s="475"/>
      <c r="J1390" s="475"/>
      <c r="K1390" s="475"/>
      <c r="L1390" s="475"/>
      <c r="M1390" s="475"/>
      <c r="N1390" s="475"/>
      <c r="O1390" s="475"/>
      <c r="P1390" s="475"/>
      <c r="Q1390" s="475"/>
      <c r="R1390" s="475"/>
      <c r="S1390" s="475"/>
      <c r="T1390" s="475"/>
      <c r="U1390" s="475"/>
      <c r="V1390" s="475"/>
      <c r="W1390" s="475"/>
      <c r="X1390" s="475"/>
      <c r="Y1390" s="475"/>
      <c r="Z1390" s="475"/>
      <c r="AA1390" s="475"/>
      <c r="AB1390" s="475"/>
      <c r="AC1390" s="475"/>
      <c r="AD1390" s="475"/>
      <c r="AE1390" s="475"/>
      <c r="AF1390" s="475"/>
      <c r="AG1390" s="475"/>
    </row>
    <row r="1391" spans="2:33" ht="15" customHeight="1" x14ac:dyDescent="0.65"/>
    <row r="1392" spans="2:33" ht="15" customHeight="1" x14ac:dyDescent="0.65"/>
    <row r="1393" ht="15" customHeight="1" x14ac:dyDescent="0.65"/>
    <row r="1394" ht="15" customHeight="1" x14ac:dyDescent="0.65"/>
    <row r="1395" ht="15" customHeight="1" x14ac:dyDescent="0.65"/>
    <row r="1396" ht="15" customHeight="1" x14ac:dyDescent="0.65"/>
    <row r="1397" ht="15" customHeight="1" x14ac:dyDescent="0.65"/>
    <row r="1398" ht="15" customHeight="1" x14ac:dyDescent="0.65"/>
    <row r="1399" ht="15" customHeight="1" x14ac:dyDescent="0.65"/>
    <row r="1400" ht="15" customHeight="1" x14ac:dyDescent="0.65"/>
    <row r="1401" ht="15" customHeight="1" x14ac:dyDescent="0.65"/>
    <row r="1402" ht="15" customHeight="1" x14ac:dyDescent="0.65"/>
    <row r="1403" ht="15" customHeight="1" x14ac:dyDescent="0.65"/>
    <row r="1404" ht="15" customHeight="1" x14ac:dyDescent="0.65"/>
    <row r="1405" ht="15" customHeight="1" x14ac:dyDescent="0.65"/>
    <row r="1406" ht="15" customHeight="1" x14ac:dyDescent="0.65"/>
    <row r="1407" ht="15" customHeight="1" x14ac:dyDescent="0.65"/>
    <row r="1408" ht="15" customHeight="1" x14ac:dyDescent="0.65"/>
    <row r="1409" ht="15" customHeight="1" x14ac:dyDescent="0.65"/>
    <row r="1410" ht="15" customHeight="1" x14ac:dyDescent="0.65"/>
    <row r="1411" ht="15" customHeight="1" x14ac:dyDescent="0.65"/>
    <row r="1412" ht="15" customHeight="1" x14ac:dyDescent="0.65"/>
    <row r="1413" ht="15" customHeight="1" x14ac:dyDescent="0.65"/>
    <row r="1414" ht="15" customHeight="1" x14ac:dyDescent="0.65"/>
    <row r="1415" ht="15" customHeight="1" x14ac:dyDescent="0.65"/>
    <row r="1416" ht="15" customHeight="1" x14ac:dyDescent="0.65"/>
    <row r="1417" ht="15" customHeight="1" x14ac:dyDescent="0.65"/>
    <row r="1418" ht="15" customHeight="1" x14ac:dyDescent="0.65"/>
    <row r="1419" ht="15" customHeight="1" x14ac:dyDescent="0.65"/>
    <row r="1420" ht="15" customHeight="1" x14ac:dyDescent="0.65"/>
    <row r="1421" ht="15" customHeight="1" x14ac:dyDescent="0.65"/>
    <row r="1422" ht="15" customHeight="1" x14ac:dyDescent="0.65"/>
    <row r="1423" ht="15" customHeight="1" x14ac:dyDescent="0.65"/>
    <row r="1424" ht="15" customHeight="1" x14ac:dyDescent="0.65"/>
    <row r="1425" ht="15" customHeight="1" x14ac:dyDescent="0.65"/>
    <row r="1426" ht="15" customHeight="1" x14ac:dyDescent="0.65"/>
    <row r="1427" ht="15" customHeight="1" x14ac:dyDescent="0.65"/>
    <row r="1428" ht="15" customHeight="1" x14ac:dyDescent="0.65"/>
    <row r="1429" ht="15" customHeight="1" x14ac:dyDescent="0.65"/>
    <row r="1430" ht="15" customHeight="1" x14ac:dyDescent="0.65"/>
    <row r="1431" ht="15" customHeight="1" x14ac:dyDescent="0.65"/>
    <row r="1432" ht="15" customHeight="1" x14ac:dyDescent="0.65"/>
    <row r="1433" ht="15" customHeight="1" x14ac:dyDescent="0.65"/>
    <row r="1434" ht="15" customHeight="1" x14ac:dyDescent="0.65"/>
    <row r="1435" ht="15" customHeight="1" x14ac:dyDescent="0.65"/>
    <row r="1436" ht="15" customHeight="1" x14ac:dyDescent="0.65"/>
    <row r="1437" ht="15" customHeight="1" x14ac:dyDescent="0.65"/>
    <row r="1438" ht="15" customHeight="1" x14ac:dyDescent="0.65"/>
    <row r="1439" ht="15" customHeight="1" x14ac:dyDescent="0.65"/>
    <row r="1440" ht="15" customHeight="1" x14ac:dyDescent="0.65"/>
    <row r="1441" ht="15" customHeight="1" x14ac:dyDescent="0.65"/>
    <row r="1442" ht="15" customHeight="1" x14ac:dyDescent="0.65"/>
    <row r="1443" ht="15" customHeight="1" x14ac:dyDescent="0.65"/>
    <row r="1444" ht="15" customHeight="1" x14ac:dyDescent="0.65"/>
    <row r="1445" ht="15" customHeight="1" x14ac:dyDescent="0.65"/>
    <row r="1446" ht="15" customHeight="1" x14ac:dyDescent="0.65"/>
    <row r="1447" ht="15" customHeight="1" x14ac:dyDescent="0.65"/>
    <row r="1448" ht="15" customHeight="1" x14ac:dyDescent="0.65"/>
    <row r="1449" ht="15" customHeight="1" x14ac:dyDescent="0.65"/>
    <row r="1450" ht="15" customHeight="1" x14ac:dyDescent="0.65"/>
    <row r="1451" ht="15" customHeight="1" x14ac:dyDescent="0.65"/>
    <row r="1452" ht="15" customHeight="1" x14ac:dyDescent="0.65"/>
    <row r="1453" ht="15" customHeight="1" x14ac:dyDescent="0.65"/>
    <row r="1454" ht="15" customHeight="1" x14ac:dyDescent="0.65"/>
    <row r="1455" ht="15" customHeight="1" x14ac:dyDescent="0.65"/>
    <row r="1456" ht="15" customHeight="1" x14ac:dyDescent="0.65"/>
    <row r="1457" ht="15" customHeight="1" x14ac:dyDescent="0.65"/>
    <row r="1458" ht="15" customHeight="1" x14ac:dyDescent="0.65"/>
    <row r="1459" ht="15" customHeight="1" x14ac:dyDescent="0.65"/>
    <row r="1460" ht="15" customHeight="1" x14ac:dyDescent="0.65"/>
    <row r="1461" ht="15" customHeight="1" x14ac:dyDescent="0.65"/>
    <row r="1462" ht="15" customHeight="1" x14ac:dyDescent="0.65"/>
    <row r="1463" ht="15" customHeight="1" x14ac:dyDescent="0.65"/>
    <row r="1464" ht="15" customHeight="1" x14ac:dyDescent="0.65"/>
    <row r="1465" ht="15" customHeight="1" x14ac:dyDescent="0.65"/>
    <row r="1466" ht="15" customHeight="1" x14ac:dyDescent="0.65"/>
    <row r="1467" ht="15" customHeight="1" x14ac:dyDescent="0.65"/>
    <row r="1468" ht="15" customHeight="1" x14ac:dyDescent="0.65"/>
    <row r="1469" ht="15" customHeight="1" x14ac:dyDescent="0.65"/>
    <row r="1470" ht="15" customHeight="1" x14ac:dyDescent="0.65"/>
    <row r="1471" ht="15" customHeight="1" x14ac:dyDescent="0.65"/>
    <row r="1472" ht="15" customHeight="1" x14ac:dyDescent="0.65"/>
    <row r="1473" ht="15" customHeight="1" x14ac:dyDescent="0.65"/>
    <row r="1474" ht="15" customHeight="1" x14ac:dyDescent="0.65"/>
    <row r="1475" ht="15" customHeight="1" x14ac:dyDescent="0.65"/>
    <row r="1476" ht="15" customHeight="1" x14ac:dyDescent="0.65"/>
    <row r="1477" ht="15" customHeight="1" x14ac:dyDescent="0.65"/>
    <row r="1478" ht="15" customHeight="1" x14ac:dyDescent="0.65"/>
    <row r="1479" ht="15" customHeight="1" x14ac:dyDescent="0.65"/>
    <row r="1480" ht="15" customHeight="1" x14ac:dyDescent="0.65"/>
    <row r="1481" ht="15" customHeight="1" x14ac:dyDescent="0.65"/>
    <row r="1482" ht="15" customHeight="1" x14ac:dyDescent="0.65"/>
    <row r="1483" ht="15" customHeight="1" x14ac:dyDescent="0.65"/>
    <row r="1484" ht="15" customHeight="1" x14ac:dyDescent="0.65"/>
    <row r="1485" ht="15" customHeight="1" x14ac:dyDescent="0.65"/>
    <row r="1486" ht="15" customHeight="1" x14ac:dyDescent="0.65"/>
    <row r="1487" ht="15" customHeight="1" x14ac:dyDescent="0.65"/>
    <row r="1488" ht="15" customHeight="1" x14ac:dyDescent="0.65"/>
    <row r="1489" spans="2:33" ht="15" customHeight="1" x14ac:dyDescent="0.65"/>
    <row r="1490" spans="2:33" ht="15" customHeight="1" x14ac:dyDescent="0.65"/>
    <row r="1491" spans="2:33" ht="15" customHeight="1" x14ac:dyDescent="0.65"/>
    <row r="1492" spans="2:33" ht="15" customHeight="1" x14ac:dyDescent="0.65"/>
    <row r="1493" spans="2:33" ht="15" customHeight="1" x14ac:dyDescent="0.65"/>
    <row r="1494" spans="2:33" ht="15" customHeight="1" x14ac:dyDescent="0.65"/>
    <row r="1495" spans="2:33" ht="15" customHeight="1" x14ac:dyDescent="0.65"/>
    <row r="1496" spans="2:33" ht="15" customHeight="1" x14ac:dyDescent="0.65"/>
    <row r="1497" spans="2:33" ht="15" customHeight="1" x14ac:dyDescent="0.65"/>
    <row r="1498" spans="2:33" ht="15" customHeight="1" x14ac:dyDescent="0.65"/>
    <row r="1499" spans="2:33" ht="15" customHeight="1" x14ac:dyDescent="0.65"/>
    <row r="1500" spans="2:33" ht="15" customHeight="1" x14ac:dyDescent="0.65"/>
    <row r="1501" spans="2:33" ht="15" customHeight="1" x14ac:dyDescent="0.65"/>
    <row r="1502" spans="2:33" ht="15" customHeight="1" x14ac:dyDescent="0.65">
      <c r="B1502" s="475"/>
      <c r="C1502" s="475"/>
      <c r="D1502" s="475"/>
      <c r="E1502" s="475"/>
      <c r="F1502" s="475"/>
      <c r="G1502" s="475"/>
      <c r="H1502" s="475"/>
      <c r="I1502" s="475"/>
      <c r="J1502" s="475"/>
      <c r="K1502" s="475"/>
      <c r="L1502" s="475"/>
      <c r="M1502" s="475"/>
      <c r="N1502" s="475"/>
      <c r="O1502" s="475"/>
      <c r="P1502" s="475"/>
      <c r="Q1502" s="475"/>
      <c r="R1502" s="475"/>
      <c r="S1502" s="475"/>
      <c r="T1502" s="475"/>
      <c r="U1502" s="475"/>
      <c r="V1502" s="475"/>
      <c r="W1502" s="475"/>
      <c r="X1502" s="475"/>
      <c r="Y1502" s="475"/>
      <c r="Z1502" s="475"/>
      <c r="AA1502" s="475"/>
      <c r="AB1502" s="475"/>
      <c r="AC1502" s="475"/>
      <c r="AD1502" s="475"/>
      <c r="AE1502" s="475"/>
      <c r="AF1502" s="475"/>
      <c r="AG1502" s="475"/>
    </row>
    <row r="1503" spans="2:33" ht="15" customHeight="1" x14ac:dyDescent="0.65"/>
    <row r="1504" spans="2:33" ht="15" customHeight="1" x14ac:dyDescent="0.65"/>
    <row r="1505" ht="15" customHeight="1" x14ac:dyDescent="0.65"/>
    <row r="1506" ht="15" customHeight="1" x14ac:dyDescent="0.65"/>
    <row r="1507" ht="15" customHeight="1" x14ac:dyDescent="0.65"/>
    <row r="1508" ht="15" customHeight="1" x14ac:dyDescent="0.65"/>
    <row r="1509" ht="15" customHeight="1" x14ac:dyDescent="0.65"/>
    <row r="1510" ht="15" customHeight="1" x14ac:dyDescent="0.65"/>
    <row r="1511" ht="15" customHeight="1" x14ac:dyDescent="0.65"/>
    <row r="1512" ht="15" customHeight="1" x14ac:dyDescent="0.65"/>
    <row r="1513" ht="15" customHeight="1" x14ac:dyDescent="0.65"/>
    <row r="1514" ht="15" customHeight="1" x14ac:dyDescent="0.65"/>
    <row r="1515" ht="15" customHeight="1" x14ac:dyDescent="0.65"/>
    <row r="1516" ht="15" customHeight="1" x14ac:dyDescent="0.65"/>
    <row r="1517" ht="15" customHeight="1" x14ac:dyDescent="0.65"/>
    <row r="1518" ht="15" customHeight="1" x14ac:dyDescent="0.65"/>
    <row r="1519" ht="15" customHeight="1" x14ac:dyDescent="0.65"/>
    <row r="1520" ht="15" customHeight="1" x14ac:dyDescent="0.65"/>
    <row r="1521" ht="15" customHeight="1" x14ac:dyDescent="0.65"/>
    <row r="1522" ht="15" customHeight="1" x14ac:dyDescent="0.65"/>
    <row r="1523" ht="15" customHeight="1" x14ac:dyDescent="0.65"/>
    <row r="1524" ht="15" customHeight="1" x14ac:dyDescent="0.65"/>
    <row r="1525" ht="15" customHeight="1" x14ac:dyDescent="0.65"/>
    <row r="1526" ht="15" customHeight="1" x14ac:dyDescent="0.65"/>
    <row r="1527" ht="15" customHeight="1" x14ac:dyDescent="0.65"/>
    <row r="1528" ht="15" customHeight="1" x14ac:dyDescent="0.65"/>
    <row r="1529" ht="15" customHeight="1" x14ac:dyDescent="0.65"/>
    <row r="1530" ht="15" customHeight="1" x14ac:dyDescent="0.65"/>
    <row r="1531" ht="15" customHeight="1" x14ac:dyDescent="0.65"/>
    <row r="1532" ht="15" customHeight="1" x14ac:dyDescent="0.65"/>
    <row r="1533" ht="15" customHeight="1" x14ac:dyDescent="0.65"/>
    <row r="1534" ht="15" customHeight="1" x14ac:dyDescent="0.65"/>
    <row r="1535" ht="15" customHeight="1" x14ac:dyDescent="0.65"/>
    <row r="1536" ht="15" customHeight="1" x14ac:dyDescent="0.65"/>
    <row r="1537" ht="15" customHeight="1" x14ac:dyDescent="0.65"/>
    <row r="1538" ht="15" customHeight="1" x14ac:dyDescent="0.65"/>
    <row r="1539" ht="15" customHeight="1" x14ac:dyDescent="0.65"/>
    <row r="1540" ht="15" customHeight="1" x14ac:dyDescent="0.65"/>
    <row r="1541" ht="15" customHeight="1" x14ac:dyDescent="0.65"/>
    <row r="1542" ht="15" customHeight="1" x14ac:dyDescent="0.65"/>
    <row r="1543" ht="15" customHeight="1" x14ac:dyDescent="0.65"/>
    <row r="1544" ht="15" customHeight="1" x14ac:dyDescent="0.65"/>
    <row r="1545" ht="15" customHeight="1" x14ac:dyDescent="0.65"/>
    <row r="1546" ht="15" customHeight="1" x14ac:dyDescent="0.65"/>
    <row r="1547" ht="15" customHeight="1" x14ac:dyDescent="0.65"/>
    <row r="1548" ht="15" customHeight="1" x14ac:dyDescent="0.65"/>
    <row r="1549" ht="15" customHeight="1" x14ac:dyDescent="0.65"/>
    <row r="1550" ht="15" customHeight="1" x14ac:dyDescent="0.65"/>
    <row r="1551" ht="15" customHeight="1" x14ac:dyDescent="0.65"/>
    <row r="1552" ht="15" customHeight="1" x14ac:dyDescent="0.65"/>
    <row r="1553" ht="15" customHeight="1" x14ac:dyDescent="0.65"/>
    <row r="1554" ht="15" customHeight="1" x14ac:dyDescent="0.65"/>
    <row r="1555" ht="15" customHeight="1" x14ac:dyDescent="0.65"/>
    <row r="1556" ht="15" customHeight="1" x14ac:dyDescent="0.65"/>
    <row r="1557" ht="15" customHeight="1" x14ac:dyDescent="0.65"/>
    <row r="1558" ht="15" customHeight="1" x14ac:dyDescent="0.65"/>
    <row r="1559" ht="15" customHeight="1" x14ac:dyDescent="0.65"/>
    <row r="1560" ht="15" customHeight="1" x14ac:dyDescent="0.65"/>
    <row r="1561" ht="15" customHeight="1" x14ac:dyDescent="0.65"/>
    <row r="1562" ht="15" customHeight="1" x14ac:dyDescent="0.65"/>
    <row r="1563" ht="15" customHeight="1" x14ac:dyDescent="0.65"/>
    <row r="1564" ht="15" customHeight="1" x14ac:dyDescent="0.65"/>
    <row r="1565" ht="15" customHeight="1" x14ac:dyDescent="0.65"/>
    <row r="1566" ht="15" customHeight="1" x14ac:dyDescent="0.65"/>
    <row r="1567" ht="15" customHeight="1" x14ac:dyDescent="0.65"/>
    <row r="1568" ht="15" customHeight="1" x14ac:dyDescent="0.65"/>
    <row r="1569" ht="15" customHeight="1" x14ac:dyDescent="0.65"/>
    <row r="1570" ht="15" customHeight="1" x14ac:dyDescent="0.65"/>
    <row r="1571" ht="15" customHeight="1" x14ac:dyDescent="0.65"/>
    <row r="1572" ht="15" customHeight="1" x14ac:dyDescent="0.65"/>
    <row r="1573" ht="15" customHeight="1" x14ac:dyDescent="0.65"/>
    <row r="1574" ht="15" customHeight="1" x14ac:dyDescent="0.65"/>
    <row r="1575" ht="15" customHeight="1" x14ac:dyDescent="0.65"/>
    <row r="1576" ht="15" customHeight="1" x14ac:dyDescent="0.65"/>
    <row r="1577" ht="15" customHeight="1" x14ac:dyDescent="0.65"/>
    <row r="1578" ht="15" customHeight="1" x14ac:dyDescent="0.65"/>
    <row r="1579" ht="15" customHeight="1" x14ac:dyDescent="0.65"/>
    <row r="1580" ht="15" customHeight="1" x14ac:dyDescent="0.65"/>
    <row r="1581" ht="15" customHeight="1" x14ac:dyDescent="0.65"/>
    <row r="1582" ht="15" customHeight="1" x14ac:dyDescent="0.65"/>
    <row r="1583" ht="15" customHeight="1" x14ac:dyDescent="0.65"/>
    <row r="1584" ht="15" customHeight="1" x14ac:dyDescent="0.65"/>
    <row r="1585" ht="15" customHeight="1" x14ac:dyDescent="0.65"/>
    <row r="1586" ht="15" customHeight="1" x14ac:dyDescent="0.65"/>
    <row r="1587" ht="15" customHeight="1" x14ac:dyDescent="0.65"/>
    <row r="1588" ht="15" customHeight="1" x14ac:dyDescent="0.65"/>
    <row r="1589" ht="15" customHeight="1" x14ac:dyDescent="0.65"/>
    <row r="1590" ht="15" customHeight="1" x14ac:dyDescent="0.65"/>
    <row r="1591" ht="15" customHeight="1" x14ac:dyDescent="0.65"/>
    <row r="1592" ht="15" customHeight="1" x14ac:dyDescent="0.65"/>
    <row r="1593" ht="15" customHeight="1" x14ac:dyDescent="0.65"/>
    <row r="1594" ht="15" customHeight="1" x14ac:dyDescent="0.65"/>
    <row r="1595" ht="15" customHeight="1" x14ac:dyDescent="0.65"/>
    <row r="1596" ht="15" customHeight="1" x14ac:dyDescent="0.65"/>
    <row r="1597" ht="15" customHeight="1" x14ac:dyDescent="0.65"/>
    <row r="1598" ht="15" customHeight="1" x14ac:dyDescent="0.65"/>
    <row r="1599" ht="15" customHeight="1" x14ac:dyDescent="0.65"/>
    <row r="1600" ht="15" customHeight="1" x14ac:dyDescent="0.65"/>
    <row r="1601" spans="2:33" ht="15" customHeight="1" x14ac:dyDescent="0.65"/>
    <row r="1602" spans="2:33" ht="15" customHeight="1" x14ac:dyDescent="0.65"/>
    <row r="1603" spans="2:33" ht="15" customHeight="1" x14ac:dyDescent="0.65"/>
    <row r="1604" spans="2:33" ht="15" customHeight="1" x14ac:dyDescent="0.65">
      <c r="B1604" s="475"/>
      <c r="C1604" s="475"/>
      <c r="D1604" s="475"/>
      <c r="E1604" s="475"/>
      <c r="F1604" s="475"/>
      <c r="G1604" s="475"/>
      <c r="H1604" s="475"/>
      <c r="I1604" s="475"/>
      <c r="J1604" s="475"/>
      <c r="K1604" s="475"/>
      <c r="L1604" s="475"/>
      <c r="M1604" s="475"/>
      <c r="N1604" s="475"/>
      <c r="O1604" s="475"/>
      <c r="P1604" s="475"/>
      <c r="Q1604" s="475"/>
      <c r="R1604" s="475"/>
      <c r="S1604" s="475"/>
      <c r="T1604" s="475"/>
      <c r="U1604" s="475"/>
      <c r="V1604" s="475"/>
      <c r="W1604" s="475"/>
      <c r="X1604" s="475"/>
      <c r="Y1604" s="475"/>
      <c r="Z1604" s="475"/>
      <c r="AA1604" s="475"/>
      <c r="AB1604" s="475"/>
      <c r="AC1604" s="475"/>
      <c r="AD1604" s="475"/>
      <c r="AE1604" s="475"/>
      <c r="AF1604" s="475"/>
      <c r="AG1604" s="475"/>
    </row>
    <row r="1605" spans="2:33" ht="15" customHeight="1" x14ac:dyDescent="0.65"/>
    <row r="1606" spans="2:33" ht="15" customHeight="1" x14ac:dyDescent="0.65"/>
    <row r="1607" spans="2:33" ht="15" customHeight="1" x14ac:dyDescent="0.65"/>
    <row r="1608" spans="2:33" ht="15" customHeight="1" x14ac:dyDescent="0.65"/>
    <row r="1609" spans="2:33" ht="15" customHeight="1" x14ac:dyDescent="0.65"/>
    <row r="1610" spans="2:33" ht="15" customHeight="1" x14ac:dyDescent="0.65"/>
    <row r="1611" spans="2:33" ht="15" customHeight="1" x14ac:dyDescent="0.65"/>
    <row r="1612" spans="2:33" ht="15" customHeight="1" x14ac:dyDescent="0.65"/>
    <row r="1613" spans="2:33" ht="15" customHeight="1" x14ac:dyDescent="0.65"/>
    <row r="1614" spans="2:33" ht="15" customHeight="1" x14ac:dyDescent="0.65"/>
    <row r="1615" spans="2:33" ht="15" customHeight="1" x14ac:dyDescent="0.65"/>
    <row r="1616" spans="2:33" ht="15" customHeight="1" x14ac:dyDescent="0.65"/>
    <row r="1617" ht="15" customHeight="1" x14ac:dyDescent="0.65"/>
    <row r="1618" ht="15" customHeight="1" x14ac:dyDescent="0.65"/>
    <row r="1619" ht="15" customHeight="1" x14ac:dyDescent="0.65"/>
    <row r="1620" ht="15" customHeight="1" x14ac:dyDescent="0.65"/>
    <row r="1621" ht="15" customHeight="1" x14ac:dyDescent="0.65"/>
    <row r="1622" ht="15" customHeight="1" x14ac:dyDescent="0.65"/>
    <row r="1623" ht="15" customHeight="1" x14ac:dyDescent="0.65"/>
    <row r="1624" ht="15" customHeight="1" x14ac:dyDescent="0.65"/>
    <row r="1625" ht="15" customHeight="1" x14ac:dyDescent="0.65"/>
    <row r="1626" ht="15" customHeight="1" x14ac:dyDescent="0.65"/>
    <row r="1627" ht="15" customHeight="1" x14ac:dyDescent="0.65"/>
    <row r="1628" ht="15" customHeight="1" x14ac:dyDescent="0.65"/>
    <row r="1629" ht="15" customHeight="1" x14ac:dyDescent="0.65"/>
    <row r="1630" ht="15" customHeight="1" x14ac:dyDescent="0.65"/>
    <row r="1631" ht="15" customHeight="1" x14ac:dyDescent="0.65"/>
    <row r="1632" ht="15" customHeight="1" x14ac:dyDescent="0.65"/>
    <row r="1633" ht="15" customHeight="1" x14ac:dyDescent="0.65"/>
    <row r="1634" ht="15" customHeight="1" x14ac:dyDescent="0.65"/>
    <row r="1635" ht="15" customHeight="1" x14ac:dyDescent="0.65"/>
    <row r="1636" ht="15" customHeight="1" x14ac:dyDescent="0.65"/>
    <row r="1637" ht="15" customHeight="1" x14ac:dyDescent="0.65"/>
    <row r="1638" ht="15" customHeight="1" x14ac:dyDescent="0.65"/>
    <row r="1639" ht="15" customHeight="1" x14ac:dyDescent="0.65"/>
    <row r="1640" ht="15" customHeight="1" x14ac:dyDescent="0.65"/>
    <row r="1641" ht="15" customHeight="1" x14ac:dyDescent="0.65"/>
    <row r="1642" ht="15" customHeight="1" x14ac:dyDescent="0.65"/>
    <row r="1643" ht="15" customHeight="1" x14ac:dyDescent="0.65"/>
    <row r="1644" ht="15" customHeight="1" x14ac:dyDescent="0.65"/>
    <row r="1645" ht="15" customHeight="1" x14ac:dyDescent="0.65"/>
    <row r="1646" ht="15" customHeight="1" x14ac:dyDescent="0.65"/>
    <row r="1647" ht="15" customHeight="1" x14ac:dyDescent="0.65"/>
    <row r="1648" ht="15" customHeight="1" x14ac:dyDescent="0.65"/>
    <row r="1649" ht="15" customHeight="1" x14ac:dyDescent="0.65"/>
    <row r="1650" ht="15" customHeight="1" x14ac:dyDescent="0.65"/>
    <row r="1651" ht="15" customHeight="1" x14ac:dyDescent="0.65"/>
    <row r="1652" ht="15" customHeight="1" x14ac:dyDescent="0.65"/>
    <row r="1653" ht="15" customHeight="1" x14ac:dyDescent="0.65"/>
    <row r="1654" ht="15" customHeight="1" x14ac:dyDescent="0.65"/>
    <row r="1655" ht="15" customHeight="1" x14ac:dyDescent="0.65"/>
    <row r="1656" ht="15" customHeight="1" x14ac:dyDescent="0.65"/>
    <row r="1657" ht="15" customHeight="1" x14ac:dyDescent="0.65"/>
    <row r="1658" ht="15" customHeight="1" x14ac:dyDescent="0.65"/>
    <row r="1659" ht="15" customHeight="1" x14ac:dyDescent="0.65"/>
    <row r="1660" ht="15" customHeight="1" x14ac:dyDescent="0.65"/>
    <row r="1661" ht="15" customHeight="1" x14ac:dyDescent="0.65"/>
    <row r="1662" ht="15" customHeight="1" x14ac:dyDescent="0.65"/>
    <row r="1663" ht="15" customHeight="1" x14ac:dyDescent="0.65"/>
    <row r="1664" ht="15" customHeight="1" x14ac:dyDescent="0.65"/>
    <row r="1665" ht="15" customHeight="1" x14ac:dyDescent="0.65"/>
    <row r="1666" ht="15" customHeight="1" x14ac:dyDescent="0.65"/>
    <row r="1667" ht="15" customHeight="1" x14ac:dyDescent="0.65"/>
    <row r="1668" ht="15" customHeight="1" x14ac:dyDescent="0.65"/>
    <row r="1669" ht="15" customHeight="1" x14ac:dyDescent="0.65"/>
    <row r="1670" ht="15" customHeight="1" x14ac:dyDescent="0.65"/>
    <row r="1671" ht="15" customHeight="1" x14ac:dyDescent="0.65"/>
    <row r="1672" ht="15" customHeight="1" x14ac:dyDescent="0.65"/>
    <row r="1673" ht="15" customHeight="1" x14ac:dyDescent="0.65"/>
    <row r="1674" ht="15" customHeight="1" x14ac:dyDescent="0.65"/>
    <row r="1675" ht="15" customHeight="1" x14ac:dyDescent="0.65"/>
    <row r="1676" ht="15" customHeight="1" x14ac:dyDescent="0.65"/>
    <row r="1677" ht="15" customHeight="1" x14ac:dyDescent="0.65"/>
    <row r="1678" ht="15" customHeight="1" x14ac:dyDescent="0.65"/>
    <row r="1679" ht="15" customHeight="1" x14ac:dyDescent="0.65"/>
    <row r="1680" ht="15" customHeight="1" x14ac:dyDescent="0.65"/>
    <row r="1681" ht="15" customHeight="1" x14ac:dyDescent="0.65"/>
    <row r="1682" ht="15" customHeight="1" x14ac:dyDescent="0.65"/>
    <row r="1683" ht="15" customHeight="1" x14ac:dyDescent="0.65"/>
    <row r="1684" ht="15" customHeight="1" x14ac:dyDescent="0.65"/>
    <row r="1685" ht="15" customHeight="1" x14ac:dyDescent="0.65"/>
    <row r="1686" ht="15" customHeight="1" x14ac:dyDescent="0.65"/>
    <row r="1687" ht="15" customHeight="1" x14ac:dyDescent="0.65"/>
    <row r="1688" ht="15" customHeight="1" x14ac:dyDescent="0.65"/>
    <row r="1689" ht="15" customHeight="1" x14ac:dyDescent="0.65"/>
    <row r="1690" ht="15" customHeight="1" x14ac:dyDescent="0.65"/>
    <row r="1691" ht="15" customHeight="1" x14ac:dyDescent="0.65"/>
    <row r="1692" ht="15" customHeight="1" x14ac:dyDescent="0.65"/>
    <row r="1693" ht="15" customHeight="1" x14ac:dyDescent="0.65"/>
    <row r="1694" ht="15" customHeight="1" x14ac:dyDescent="0.65"/>
    <row r="1695" ht="15" customHeight="1" x14ac:dyDescent="0.65"/>
    <row r="1696" ht="15" customHeight="1" x14ac:dyDescent="0.65"/>
    <row r="1697" spans="2:33" ht="15" customHeight="1" x14ac:dyDescent="0.65"/>
    <row r="1698" spans="2:33" ht="15" customHeight="1" x14ac:dyDescent="0.65">
      <c r="B1698" s="475"/>
      <c r="C1698" s="475"/>
      <c r="D1698" s="475"/>
      <c r="E1698" s="475"/>
      <c r="F1698" s="475"/>
      <c r="G1698" s="475"/>
      <c r="H1698" s="475"/>
      <c r="I1698" s="475"/>
      <c r="J1698" s="475"/>
      <c r="K1698" s="475"/>
      <c r="L1698" s="475"/>
      <c r="M1698" s="475"/>
      <c r="N1698" s="475"/>
      <c r="O1698" s="475"/>
      <c r="P1698" s="475"/>
      <c r="Q1698" s="475"/>
      <c r="R1698" s="475"/>
      <c r="S1698" s="475"/>
      <c r="T1698" s="475"/>
      <c r="U1698" s="475"/>
      <c r="V1698" s="475"/>
      <c r="W1698" s="475"/>
      <c r="X1698" s="475"/>
      <c r="Y1698" s="475"/>
      <c r="Z1698" s="475"/>
      <c r="AA1698" s="475"/>
      <c r="AB1698" s="475"/>
      <c r="AC1698" s="475"/>
      <c r="AD1698" s="475"/>
      <c r="AE1698" s="475"/>
      <c r="AF1698" s="475"/>
      <c r="AG1698" s="475"/>
    </row>
    <row r="1699" spans="2:33" ht="15" customHeight="1" x14ac:dyDescent="0.65"/>
    <row r="1700" spans="2:33" ht="15" customHeight="1" x14ac:dyDescent="0.65"/>
    <row r="1701" spans="2:33" ht="15" customHeight="1" x14ac:dyDescent="0.65"/>
    <row r="1702" spans="2:33" ht="15" customHeight="1" x14ac:dyDescent="0.65"/>
    <row r="1703" spans="2:33" ht="15" customHeight="1" x14ac:dyDescent="0.65"/>
    <row r="1704" spans="2:33" ht="15" customHeight="1" x14ac:dyDescent="0.65"/>
    <row r="1705" spans="2:33" ht="15" customHeight="1" x14ac:dyDescent="0.65"/>
    <row r="1706" spans="2:33" ht="15" customHeight="1" x14ac:dyDescent="0.65"/>
    <row r="1707" spans="2:33" ht="15" customHeight="1" x14ac:dyDescent="0.65"/>
    <row r="1708" spans="2:33" ht="15" customHeight="1" x14ac:dyDescent="0.65"/>
    <row r="1709" spans="2:33" ht="15" customHeight="1" x14ac:dyDescent="0.65"/>
    <row r="1710" spans="2:33" ht="15" customHeight="1" x14ac:dyDescent="0.65"/>
    <row r="1711" spans="2:33" ht="15" customHeight="1" x14ac:dyDescent="0.65"/>
    <row r="1712" spans="2:33" ht="15" customHeight="1" x14ac:dyDescent="0.65"/>
    <row r="1713" ht="15" customHeight="1" x14ac:dyDescent="0.65"/>
    <row r="1714" ht="15" customHeight="1" x14ac:dyDescent="0.65"/>
    <row r="1715" ht="15" customHeight="1" x14ac:dyDescent="0.65"/>
    <row r="1716" ht="15" customHeight="1" x14ac:dyDescent="0.65"/>
    <row r="1717" ht="15" customHeight="1" x14ac:dyDescent="0.65"/>
    <row r="1718" ht="15" customHeight="1" x14ac:dyDescent="0.65"/>
    <row r="1719" ht="15" customHeight="1" x14ac:dyDescent="0.65"/>
    <row r="1720" ht="15" customHeight="1" x14ac:dyDescent="0.65"/>
    <row r="1721" ht="15" customHeight="1" x14ac:dyDescent="0.65"/>
    <row r="1722" ht="15" customHeight="1" x14ac:dyDescent="0.65"/>
    <row r="1723" ht="15" customHeight="1" x14ac:dyDescent="0.65"/>
    <row r="1724" ht="15" customHeight="1" x14ac:dyDescent="0.65"/>
    <row r="1725" ht="15" customHeight="1" x14ac:dyDescent="0.65"/>
    <row r="1726" ht="15" customHeight="1" x14ac:dyDescent="0.65"/>
    <row r="1727" ht="15" customHeight="1" x14ac:dyDescent="0.65"/>
    <row r="1728" ht="15" customHeight="1" x14ac:dyDescent="0.65"/>
    <row r="1729" ht="15" customHeight="1" x14ac:dyDescent="0.65"/>
    <row r="1730" ht="15" customHeight="1" x14ac:dyDescent="0.65"/>
    <row r="1731" ht="15" customHeight="1" x14ac:dyDescent="0.65"/>
    <row r="1732" ht="15" customHeight="1" x14ac:dyDescent="0.65"/>
    <row r="1733" ht="15" customHeight="1" x14ac:dyDescent="0.65"/>
    <row r="1734" ht="15" customHeight="1" x14ac:dyDescent="0.65"/>
    <row r="1735" ht="15" customHeight="1" x14ac:dyDescent="0.65"/>
    <row r="1736" ht="15" customHeight="1" x14ac:dyDescent="0.65"/>
    <row r="1737" ht="15" customHeight="1" x14ac:dyDescent="0.65"/>
    <row r="1738" ht="15" customHeight="1" x14ac:dyDescent="0.65"/>
    <row r="1739" ht="15" customHeight="1" x14ac:dyDescent="0.65"/>
    <row r="1740" ht="15" customHeight="1" x14ac:dyDescent="0.65"/>
    <row r="1741" ht="15" customHeight="1" x14ac:dyDescent="0.65"/>
    <row r="1742" ht="15" customHeight="1" x14ac:dyDescent="0.65"/>
    <row r="1743" ht="15" customHeight="1" x14ac:dyDescent="0.65"/>
    <row r="1744" ht="15" customHeight="1" x14ac:dyDescent="0.65"/>
    <row r="1745" ht="15" customHeight="1" x14ac:dyDescent="0.65"/>
    <row r="1746" ht="15" customHeight="1" x14ac:dyDescent="0.65"/>
    <row r="1747" ht="15" customHeight="1" x14ac:dyDescent="0.65"/>
    <row r="1748" ht="15" customHeight="1" x14ac:dyDescent="0.65"/>
    <row r="1749" ht="15" customHeight="1" x14ac:dyDescent="0.65"/>
    <row r="1750" ht="15" customHeight="1" x14ac:dyDescent="0.65"/>
    <row r="1751" ht="15" customHeight="1" x14ac:dyDescent="0.65"/>
    <row r="1752" ht="15" customHeight="1" x14ac:dyDescent="0.65"/>
    <row r="1753" ht="15" customHeight="1" x14ac:dyDescent="0.65"/>
    <row r="1754" ht="15" customHeight="1" x14ac:dyDescent="0.65"/>
    <row r="1755" ht="15" customHeight="1" x14ac:dyDescent="0.65"/>
    <row r="1756" ht="15" customHeight="1" x14ac:dyDescent="0.65"/>
    <row r="1757" ht="15" customHeight="1" x14ac:dyDescent="0.65"/>
    <row r="1758" ht="15" customHeight="1" x14ac:dyDescent="0.65"/>
    <row r="1759" ht="15" customHeight="1" x14ac:dyDescent="0.65"/>
    <row r="1760" ht="15" customHeight="1" x14ac:dyDescent="0.65"/>
    <row r="1761" ht="15" customHeight="1" x14ac:dyDescent="0.65"/>
    <row r="1762" ht="15" customHeight="1" x14ac:dyDescent="0.65"/>
    <row r="1763" ht="15" customHeight="1" x14ac:dyDescent="0.65"/>
    <row r="1764" ht="15" customHeight="1" x14ac:dyDescent="0.65"/>
    <row r="1765" ht="15" customHeight="1" x14ac:dyDescent="0.65"/>
    <row r="1766" ht="15" customHeight="1" x14ac:dyDescent="0.65"/>
    <row r="1767" ht="15" customHeight="1" x14ac:dyDescent="0.65"/>
    <row r="1768" ht="15" customHeight="1" x14ac:dyDescent="0.65"/>
    <row r="1769" ht="15" customHeight="1" x14ac:dyDescent="0.65"/>
    <row r="1770" ht="15" customHeight="1" x14ac:dyDescent="0.65"/>
    <row r="1771" ht="15" customHeight="1" x14ac:dyDescent="0.65"/>
    <row r="1772" ht="15" customHeight="1" x14ac:dyDescent="0.65"/>
    <row r="1773" ht="15" customHeight="1" x14ac:dyDescent="0.65"/>
    <row r="1774" ht="15" customHeight="1" x14ac:dyDescent="0.65"/>
    <row r="1775" ht="15" customHeight="1" x14ac:dyDescent="0.65"/>
    <row r="1776" ht="15" customHeight="1" x14ac:dyDescent="0.65"/>
    <row r="1777" ht="15" customHeight="1" x14ac:dyDescent="0.65"/>
    <row r="1778" ht="15" customHeight="1" x14ac:dyDescent="0.65"/>
    <row r="1779" ht="15" customHeight="1" x14ac:dyDescent="0.65"/>
    <row r="1780" ht="15" customHeight="1" x14ac:dyDescent="0.65"/>
    <row r="1781" ht="15" customHeight="1" x14ac:dyDescent="0.65"/>
    <row r="1782" ht="15" customHeight="1" x14ac:dyDescent="0.65"/>
    <row r="1783" ht="15" customHeight="1" x14ac:dyDescent="0.65"/>
    <row r="1784" ht="15" customHeight="1" x14ac:dyDescent="0.65"/>
    <row r="1785" ht="15" customHeight="1" x14ac:dyDescent="0.65"/>
    <row r="1786" ht="15" customHeight="1" x14ac:dyDescent="0.65"/>
    <row r="1787" ht="15" customHeight="1" x14ac:dyDescent="0.65"/>
    <row r="1788" ht="15" customHeight="1" x14ac:dyDescent="0.65"/>
    <row r="1789" ht="15" customHeight="1" x14ac:dyDescent="0.65"/>
    <row r="1790" ht="15" customHeight="1" x14ac:dyDescent="0.65"/>
    <row r="1791" ht="15" customHeight="1" x14ac:dyDescent="0.65"/>
    <row r="1792" ht="15" customHeight="1" x14ac:dyDescent="0.65"/>
    <row r="1793" ht="15" customHeight="1" x14ac:dyDescent="0.65"/>
    <row r="1794" ht="15" customHeight="1" x14ac:dyDescent="0.65"/>
    <row r="1795" ht="15" customHeight="1" x14ac:dyDescent="0.65"/>
    <row r="1796" ht="15" customHeight="1" x14ac:dyDescent="0.65"/>
    <row r="1797" ht="15" customHeight="1" x14ac:dyDescent="0.65"/>
    <row r="1798" ht="15" customHeight="1" x14ac:dyDescent="0.65"/>
    <row r="1799" ht="15" customHeight="1" x14ac:dyDescent="0.65"/>
    <row r="1800" ht="15" customHeight="1" x14ac:dyDescent="0.65"/>
    <row r="1801" ht="15" customHeight="1" x14ac:dyDescent="0.65"/>
    <row r="1802" ht="15" customHeight="1" x14ac:dyDescent="0.65"/>
    <row r="1803" ht="15" customHeight="1" x14ac:dyDescent="0.65"/>
    <row r="1804" ht="15" customHeight="1" x14ac:dyDescent="0.65"/>
    <row r="1805" ht="15" customHeight="1" x14ac:dyDescent="0.65"/>
    <row r="1806" ht="15" customHeight="1" x14ac:dyDescent="0.65"/>
    <row r="1807" ht="15" customHeight="1" x14ac:dyDescent="0.65"/>
    <row r="1808" ht="15" customHeight="1" x14ac:dyDescent="0.65"/>
    <row r="1809" ht="15" customHeight="1" x14ac:dyDescent="0.65"/>
    <row r="1810" ht="15" customHeight="1" x14ac:dyDescent="0.65"/>
    <row r="1811" ht="15" customHeight="1" x14ac:dyDescent="0.65"/>
    <row r="1812" ht="15" customHeight="1" x14ac:dyDescent="0.65"/>
    <row r="1813" ht="15" customHeight="1" x14ac:dyDescent="0.65"/>
    <row r="1814" ht="15" customHeight="1" x14ac:dyDescent="0.65"/>
    <row r="1815" ht="15" customHeight="1" x14ac:dyDescent="0.65"/>
    <row r="1816" ht="15" customHeight="1" x14ac:dyDescent="0.65"/>
    <row r="1817" ht="15" customHeight="1" x14ac:dyDescent="0.65"/>
    <row r="1818" ht="15" customHeight="1" x14ac:dyDescent="0.65"/>
    <row r="1819" ht="15" customHeight="1" x14ac:dyDescent="0.65"/>
    <row r="1820" ht="15" customHeight="1" x14ac:dyDescent="0.65"/>
    <row r="1821" ht="15" customHeight="1" x14ac:dyDescent="0.65"/>
    <row r="1822" ht="15" customHeight="1" x14ac:dyDescent="0.65"/>
    <row r="1823" ht="15" customHeight="1" x14ac:dyDescent="0.65"/>
    <row r="1824" ht="15" customHeight="1" x14ac:dyDescent="0.65"/>
    <row r="1825" ht="15" customHeight="1" x14ac:dyDescent="0.65"/>
    <row r="1826" ht="15" customHeight="1" x14ac:dyDescent="0.65"/>
    <row r="1827" ht="15" customHeight="1" x14ac:dyDescent="0.65"/>
    <row r="1828" ht="15" customHeight="1" x14ac:dyDescent="0.65"/>
    <row r="1829" ht="15" customHeight="1" x14ac:dyDescent="0.65"/>
    <row r="1830" ht="15" customHeight="1" x14ac:dyDescent="0.65"/>
    <row r="1831" ht="15" customHeight="1" x14ac:dyDescent="0.65"/>
    <row r="1832" ht="15" customHeight="1" x14ac:dyDescent="0.65"/>
    <row r="1833" ht="15" customHeight="1" x14ac:dyDescent="0.65"/>
    <row r="1834" ht="15" customHeight="1" x14ac:dyDescent="0.65"/>
    <row r="1835" ht="15" customHeight="1" x14ac:dyDescent="0.65"/>
    <row r="1836" ht="15" customHeight="1" x14ac:dyDescent="0.65"/>
    <row r="1837" ht="15" customHeight="1" x14ac:dyDescent="0.65"/>
    <row r="1838" ht="15" customHeight="1" x14ac:dyDescent="0.65"/>
    <row r="1839" ht="15" customHeight="1" x14ac:dyDescent="0.65"/>
    <row r="1840" ht="15" customHeight="1" x14ac:dyDescent="0.65"/>
    <row r="1841" ht="15" customHeight="1" x14ac:dyDescent="0.65"/>
    <row r="1842" ht="15" customHeight="1" x14ac:dyDescent="0.65"/>
    <row r="1843" ht="15" customHeight="1" x14ac:dyDescent="0.65"/>
    <row r="1844" ht="15" customHeight="1" x14ac:dyDescent="0.65"/>
    <row r="1845" ht="15" customHeight="1" x14ac:dyDescent="0.65"/>
    <row r="1846" ht="15" customHeight="1" x14ac:dyDescent="0.65"/>
    <row r="1847" ht="15" customHeight="1" x14ac:dyDescent="0.65"/>
    <row r="1848" ht="15" customHeight="1" x14ac:dyDescent="0.65"/>
    <row r="1849" ht="15" customHeight="1" x14ac:dyDescent="0.65"/>
    <row r="1850" ht="15" customHeight="1" x14ac:dyDescent="0.65"/>
    <row r="1851" ht="15" customHeight="1" x14ac:dyDescent="0.65"/>
    <row r="1852" ht="15" customHeight="1" x14ac:dyDescent="0.65"/>
    <row r="1853" ht="15" customHeight="1" x14ac:dyDescent="0.65"/>
    <row r="1854" ht="15" customHeight="1" x14ac:dyDescent="0.65"/>
    <row r="1855" ht="15" customHeight="1" x14ac:dyDescent="0.65"/>
    <row r="1856" ht="15" customHeight="1" x14ac:dyDescent="0.65"/>
    <row r="1857" ht="15" customHeight="1" x14ac:dyDescent="0.65"/>
    <row r="1858" ht="15" customHeight="1" x14ac:dyDescent="0.65"/>
    <row r="1859" ht="15" customHeight="1" x14ac:dyDescent="0.65"/>
    <row r="1860" ht="15" customHeight="1" x14ac:dyDescent="0.65"/>
    <row r="1861" ht="15" customHeight="1" x14ac:dyDescent="0.65"/>
    <row r="1862" ht="15" customHeight="1" x14ac:dyDescent="0.65"/>
    <row r="1863" ht="15" customHeight="1" x14ac:dyDescent="0.65"/>
    <row r="1864" ht="15" customHeight="1" x14ac:dyDescent="0.65"/>
    <row r="1865" ht="15" customHeight="1" x14ac:dyDescent="0.65"/>
    <row r="1866" ht="15" customHeight="1" x14ac:dyDescent="0.65"/>
    <row r="1867" ht="15" customHeight="1" x14ac:dyDescent="0.65"/>
    <row r="1868" ht="15" customHeight="1" x14ac:dyDescent="0.65"/>
    <row r="1869" ht="15" customHeight="1" x14ac:dyDescent="0.65"/>
    <row r="1870" ht="15" customHeight="1" x14ac:dyDescent="0.65"/>
    <row r="1871" ht="15" customHeight="1" x14ac:dyDescent="0.65"/>
    <row r="1872" ht="15" customHeight="1" x14ac:dyDescent="0.65"/>
    <row r="1873" ht="15" customHeight="1" x14ac:dyDescent="0.65"/>
    <row r="1874" ht="15" customHeight="1" x14ac:dyDescent="0.65"/>
    <row r="1875" ht="15" customHeight="1" x14ac:dyDescent="0.65"/>
    <row r="1876" ht="15" customHeight="1" x14ac:dyDescent="0.65"/>
    <row r="1877" ht="15" customHeight="1" x14ac:dyDescent="0.65"/>
    <row r="1878" ht="15" customHeight="1" x14ac:dyDescent="0.65"/>
    <row r="1879" ht="15" customHeight="1" x14ac:dyDescent="0.65"/>
    <row r="1880" ht="15" customHeight="1" x14ac:dyDescent="0.65"/>
    <row r="1881" ht="15" customHeight="1" x14ac:dyDescent="0.65"/>
    <row r="1882" ht="15" customHeight="1" x14ac:dyDescent="0.65"/>
    <row r="1883" ht="15" customHeight="1" x14ac:dyDescent="0.65"/>
    <row r="1884" ht="15" customHeight="1" x14ac:dyDescent="0.65"/>
    <row r="1885" ht="15" customHeight="1" x14ac:dyDescent="0.65"/>
    <row r="1886" ht="15" customHeight="1" x14ac:dyDescent="0.65"/>
    <row r="1887" ht="15" customHeight="1" x14ac:dyDescent="0.65"/>
    <row r="1888" ht="15" customHeight="1" x14ac:dyDescent="0.65"/>
    <row r="1889" ht="15" customHeight="1" x14ac:dyDescent="0.65"/>
    <row r="1890" ht="15" customHeight="1" x14ac:dyDescent="0.65"/>
    <row r="1891" ht="15" customHeight="1" x14ac:dyDescent="0.65"/>
    <row r="1892" ht="15" customHeight="1" x14ac:dyDescent="0.65"/>
    <row r="1893" ht="15" customHeight="1" x14ac:dyDescent="0.65"/>
    <row r="1894" ht="15" customHeight="1" x14ac:dyDescent="0.65"/>
    <row r="1895" ht="15" customHeight="1" x14ac:dyDescent="0.65"/>
    <row r="1896" ht="15" customHeight="1" x14ac:dyDescent="0.65"/>
    <row r="1897" ht="15" customHeight="1" x14ac:dyDescent="0.65"/>
    <row r="1898" ht="15" customHeight="1" x14ac:dyDescent="0.65"/>
    <row r="1899" ht="15" customHeight="1" x14ac:dyDescent="0.65"/>
    <row r="1900" ht="15" customHeight="1" x14ac:dyDescent="0.65"/>
    <row r="1901" ht="15" customHeight="1" x14ac:dyDescent="0.65"/>
    <row r="1902" ht="15" customHeight="1" x14ac:dyDescent="0.65"/>
    <row r="1903" ht="15" customHeight="1" x14ac:dyDescent="0.65"/>
    <row r="1904" ht="15" customHeight="1" x14ac:dyDescent="0.65"/>
    <row r="1905" ht="15" customHeight="1" x14ac:dyDescent="0.65"/>
    <row r="1906" ht="15" customHeight="1" x14ac:dyDescent="0.65"/>
    <row r="1907" ht="15" customHeight="1" x14ac:dyDescent="0.65"/>
    <row r="1908" ht="15" customHeight="1" x14ac:dyDescent="0.65"/>
    <row r="1909" ht="15" customHeight="1" x14ac:dyDescent="0.65"/>
    <row r="1910" ht="15" customHeight="1" x14ac:dyDescent="0.65"/>
    <row r="1911" ht="15" customHeight="1" x14ac:dyDescent="0.65"/>
    <row r="1912" ht="15" customHeight="1" x14ac:dyDescent="0.65"/>
    <row r="1913" ht="15" customHeight="1" x14ac:dyDescent="0.65"/>
    <row r="1914" ht="15" customHeight="1" x14ac:dyDescent="0.65"/>
    <row r="1915" ht="15" customHeight="1" x14ac:dyDescent="0.65"/>
    <row r="1916" ht="15" customHeight="1" x14ac:dyDescent="0.65"/>
    <row r="1917" ht="15" customHeight="1" x14ac:dyDescent="0.65"/>
    <row r="1918" ht="15" customHeight="1" x14ac:dyDescent="0.65"/>
    <row r="1919" ht="15" customHeight="1" x14ac:dyDescent="0.65"/>
    <row r="1920" ht="15" customHeight="1" x14ac:dyDescent="0.65"/>
    <row r="1921" ht="15" customHeight="1" x14ac:dyDescent="0.65"/>
    <row r="1922" ht="15" customHeight="1" x14ac:dyDescent="0.65"/>
    <row r="1923" ht="15" customHeight="1" x14ac:dyDescent="0.65"/>
    <row r="1924" ht="15" customHeight="1" x14ac:dyDescent="0.65"/>
    <row r="1925" ht="15" customHeight="1" x14ac:dyDescent="0.65"/>
    <row r="1926" ht="15" customHeight="1" x14ac:dyDescent="0.65"/>
    <row r="1927" ht="15" customHeight="1" x14ac:dyDescent="0.65"/>
    <row r="1928" ht="15" customHeight="1" x14ac:dyDescent="0.65"/>
    <row r="1929" ht="15" customHeight="1" x14ac:dyDescent="0.65"/>
    <row r="1930" ht="15" customHeight="1" x14ac:dyDescent="0.65"/>
    <row r="1931" ht="15" customHeight="1" x14ac:dyDescent="0.65"/>
    <row r="1932" ht="15" customHeight="1" x14ac:dyDescent="0.65"/>
    <row r="1933" ht="15" customHeight="1" x14ac:dyDescent="0.65"/>
    <row r="1934" ht="15" customHeight="1" x14ac:dyDescent="0.65"/>
    <row r="1935" ht="15" customHeight="1" x14ac:dyDescent="0.65"/>
    <row r="1936" ht="15" customHeight="1" x14ac:dyDescent="0.65"/>
    <row r="1937" spans="2:33" ht="15" customHeight="1" x14ac:dyDescent="0.65"/>
    <row r="1938" spans="2:33" ht="15" customHeight="1" x14ac:dyDescent="0.65"/>
    <row r="1939" spans="2:33" ht="15" customHeight="1" x14ac:dyDescent="0.65"/>
    <row r="1940" spans="2:33" ht="15" customHeight="1" x14ac:dyDescent="0.65"/>
    <row r="1941" spans="2:33" ht="15" customHeight="1" x14ac:dyDescent="0.65"/>
    <row r="1942" spans="2:33" ht="15" customHeight="1" x14ac:dyDescent="0.65"/>
    <row r="1943" spans="2:33" ht="15" customHeight="1" x14ac:dyDescent="0.65"/>
    <row r="1944" spans="2:33" ht="15" customHeight="1" x14ac:dyDescent="0.65"/>
    <row r="1945" spans="2:33" ht="15" customHeight="1" x14ac:dyDescent="0.65">
      <c r="B1945" s="475"/>
      <c r="C1945" s="475"/>
      <c r="D1945" s="475"/>
      <c r="E1945" s="475"/>
      <c r="F1945" s="475"/>
      <c r="G1945" s="475"/>
      <c r="H1945" s="475"/>
      <c r="I1945" s="475"/>
      <c r="J1945" s="475"/>
      <c r="K1945" s="475"/>
      <c r="L1945" s="475"/>
      <c r="M1945" s="475"/>
      <c r="N1945" s="475"/>
      <c r="O1945" s="475"/>
      <c r="P1945" s="475"/>
      <c r="Q1945" s="475"/>
      <c r="R1945" s="475"/>
      <c r="S1945" s="475"/>
      <c r="T1945" s="475"/>
      <c r="U1945" s="475"/>
      <c r="V1945" s="475"/>
      <c r="W1945" s="475"/>
      <c r="X1945" s="475"/>
      <c r="Y1945" s="475"/>
      <c r="Z1945" s="475"/>
      <c r="AA1945" s="475"/>
      <c r="AB1945" s="475"/>
      <c r="AC1945" s="475"/>
      <c r="AD1945" s="475"/>
      <c r="AE1945" s="475"/>
      <c r="AF1945" s="475"/>
      <c r="AG1945" s="475"/>
    </row>
    <row r="1946" spans="2:33" ht="15" customHeight="1" x14ac:dyDescent="0.65"/>
    <row r="1947" spans="2:33" ht="15" customHeight="1" x14ac:dyDescent="0.65"/>
    <row r="1948" spans="2:33" ht="15" customHeight="1" x14ac:dyDescent="0.65"/>
    <row r="1949" spans="2:33" ht="15" customHeight="1" x14ac:dyDescent="0.65"/>
    <row r="1950" spans="2:33" ht="15" customHeight="1" x14ac:dyDescent="0.65"/>
    <row r="1951" spans="2:33" ht="15" customHeight="1" x14ac:dyDescent="0.65"/>
    <row r="1952" spans="2:33" ht="15" customHeight="1" x14ac:dyDescent="0.65"/>
    <row r="1953" ht="15" customHeight="1" x14ac:dyDescent="0.65"/>
    <row r="1954" ht="15" customHeight="1" x14ac:dyDescent="0.65"/>
    <row r="1955" ht="15" customHeight="1" x14ac:dyDescent="0.65"/>
    <row r="1956" ht="15" customHeight="1" x14ac:dyDescent="0.65"/>
    <row r="1957" ht="15" customHeight="1" x14ac:dyDescent="0.65"/>
    <row r="1958" ht="15" customHeight="1" x14ac:dyDescent="0.65"/>
    <row r="1959" ht="15" customHeight="1" x14ac:dyDescent="0.65"/>
    <row r="1960" ht="15" customHeight="1" x14ac:dyDescent="0.65"/>
    <row r="1961" ht="15" customHeight="1" x14ac:dyDescent="0.65"/>
    <row r="1962" ht="15" customHeight="1" x14ac:dyDescent="0.65"/>
    <row r="1963" ht="15" customHeight="1" x14ac:dyDescent="0.65"/>
    <row r="1964" ht="15" customHeight="1" x14ac:dyDescent="0.65"/>
    <row r="1965" ht="15" customHeight="1" x14ac:dyDescent="0.65"/>
    <row r="1966" ht="15" customHeight="1" x14ac:dyDescent="0.65"/>
    <row r="1967" ht="15" customHeight="1" x14ac:dyDescent="0.65"/>
    <row r="1968" ht="15" customHeight="1" x14ac:dyDescent="0.65"/>
    <row r="1969" ht="15" customHeight="1" x14ac:dyDescent="0.65"/>
    <row r="1970" ht="15" customHeight="1" x14ac:dyDescent="0.65"/>
    <row r="1971" ht="15" customHeight="1" x14ac:dyDescent="0.65"/>
    <row r="1972" ht="15" customHeight="1" x14ac:dyDescent="0.65"/>
    <row r="1973" ht="15" customHeight="1" x14ac:dyDescent="0.65"/>
    <row r="1974" ht="15" customHeight="1" x14ac:dyDescent="0.65"/>
    <row r="1975" ht="15" customHeight="1" x14ac:dyDescent="0.65"/>
    <row r="1976" ht="15" customHeight="1" x14ac:dyDescent="0.65"/>
    <row r="1977" ht="15" customHeight="1" x14ac:dyDescent="0.65"/>
    <row r="1978" ht="15" customHeight="1" x14ac:dyDescent="0.65"/>
    <row r="1979" ht="15" customHeight="1" x14ac:dyDescent="0.65"/>
    <row r="1980" ht="15" customHeight="1" x14ac:dyDescent="0.65"/>
    <row r="1981" ht="15" customHeight="1" x14ac:dyDescent="0.65"/>
    <row r="1982" ht="15" customHeight="1" x14ac:dyDescent="0.65"/>
    <row r="1983" ht="15" customHeight="1" x14ac:dyDescent="0.65"/>
    <row r="1984" ht="15" customHeight="1" x14ac:dyDescent="0.65"/>
    <row r="1985" ht="15" customHeight="1" x14ac:dyDescent="0.65"/>
    <row r="1986" ht="15" customHeight="1" x14ac:dyDescent="0.65"/>
    <row r="1987" ht="15" customHeight="1" x14ac:dyDescent="0.65"/>
    <row r="1988" ht="15" customHeight="1" x14ac:dyDescent="0.65"/>
    <row r="1989" ht="15" customHeight="1" x14ac:dyDescent="0.65"/>
    <row r="1990" ht="15" customHeight="1" x14ac:dyDescent="0.65"/>
    <row r="1991" ht="15" customHeight="1" x14ac:dyDescent="0.65"/>
    <row r="1992" ht="15" customHeight="1" x14ac:dyDescent="0.65"/>
    <row r="1993" ht="15" customHeight="1" x14ac:dyDescent="0.65"/>
    <row r="1994" ht="15" customHeight="1" x14ac:dyDescent="0.65"/>
    <row r="1995" ht="15" customHeight="1" x14ac:dyDescent="0.65"/>
    <row r="1996" ht="15" customHeight="1" x14ac:dyDescent="0.65"/>
    <row r="1997" ht="15" customHeight="1" x14ac:dyDescent="0.65"/>
    <row r="1998" ht="15" customHeight="1" x14ac:dyDescent="0.65"/>
    <row r="1999" ht="15" customHeight="1" x14ac:dyDescent="0.65"/>
    <row r="2000" ht="15" customHeight="1" x14ac:dyDescent="0.65"/>
    <row r="2001" ht="15" customHeight="1" x14ac:dyDescent="0.65"/>
    <row r="2002" ht="15" customHeight="1" x14ac:dyDescent="0.65"/>
    <row r="2003" ht="15" customHeight="1" x14ac:dyDescent="0.65"/>
    <row r="2004" ht="15" customHeight="1" x14ac:dyDescent="0.65"/>
    <row r="2005" ht="15" customHeight="1" x14ac:dyDescent="0.65"/>
    <row r="2006" ht="15" customHeight="1" x14ac:dyDescent="0.65"/>
    <row r="2007" ht="15" customHeight="1" x14ac:dyDescent="0.65"/>
    <row r="2008" ht="15" customHeight="1" x14ac:dyDescent="0.65"/>
    <row r="2009" ht="15" customHeight="1" x14ac:dyDescent="0.65"/>
    <row r="2010" ht="15" customHeight="1" x14ac:dyDescent="0.65"/>
    <row r="2011" ht="15" customHeight="1" x14ac:dyDescent="0.65"/>
    <row r="2012" ht="15" customHeight="1" x14ac:dyDescent="0.65"/>
    <row r="2013" ht="15" customHeight="1" x14ac:dyDescent="0.65"/>
    <row r="2014" ht="15" customHeight="1" x14ac:dyDescent="0.65"/>
    <row r="2015" ht="15" customHeight="1" x14ac:dyDescent="0.65"/>
    <row r="2016" ht="15" customHeight="1" x14ac:dyDescent="0.65"/>
    <row r="2017" spans="2:33" ht="15" customHeight="1" x14ac:dyDescent="0.65"/>
    <row r="2018" spans="2:33" ht="15" customHeight="1" x14ac:dyDescent="0.65"/>
    <row r="2019" spans="2:33" ht="15" customHeight="1" x14ac:dyDescent="0.65"/>
    <row r="2020" spans="2:33" ht="15" customHeight="1" x14ac:dyDescent="0.65"/>
    <row r="2021" spans="2:33" ht="15" customHeight="1" x14ac:dyDescent="0.65"/>
    <row r="2022" spans="2:33" ht="15" customHeight="1" x14ac:dyDescent="0.65"/>
    <row r="2023" spans="2:33" ht="15" customHeight="1" x14ac:dyDescent="0.65"/>
    <row r="2024" spans="2:33" ht="15" customHeight="1" x14ac:dyDescent="0.65"/>
    <row r="2025" spans="2:33" ht="15" customHeight="1" x14ac:dyDescent="0.65"/>
    <row r="2026" spans="2:33" ht="15" customHeight="1" x14ac:dyDescent="0.65"/>
    <row r="2027" spans="2:33" ht="15" customHeight="1" x14ac:dyDescent="0.65"/>
    <row r="2028" spans="2:33" ht="15" customHeight="1" x14ac:dyDescent="0.65"/>
    <row r="2029" spans="2:33" ht="15" customHeight="1" x14ac:dyDescent="0.65"/>
    <row r="2030" spans="2:33" ht="15" customHeight="1" x14ac:dyDescent="0.65"/>
    <row r="2031" spans="2:33" ht="15" customHeight="1" x14ac:dyDescent="0.65">
      <c r="B2031" s="475"/>
      <c r="C2031" s="475"/>
      <c r="D2031" s="475"/>
      <c r="E2031" s="475"/>
      <c r="F2031" s="475"/>
      <c r="G2031" s="475"/>
      <c r="H2031" s="475"/>
      <c r="I2031" s="475"/>
      <c r="J2031" s="475"/>
      <c r="K2031" s="475"/>
      <c r="L2031" s="475"/>
      <c r="M2031" s="475"/>
      <c r="N2031" s="475"/>
      <c r="O2031" s="475"/>
      <c r="P2031" s="475"/>
      <c r="Q2031" s="475"/>
      <c r="R2031" s="475"/>
      <c r="S2031" s="475"/>
      <c r="T2031" s="475"/>
      <c r="U2031" s="475"/>
      <c r="V2031" s="475"/>
      <c r="W2031" s="475"/>
      <c r="X2031" s="475"/>
      <c r="Y2031" s="475"/>
      <c r="Z2031" s="475"/>
      <c r="AA2031" s="475"/>
      <c r="AB2031" s="475"/>
      <c r="AC2031" s="475"/>
      <c r="AD2031" s="475"/>
      <c r="AE2031" s="475"/>
      <c r="AF2031" s="475"/>
      <c r="AG2031" s="475"/>
    </row>
    <row r="2032" spans="2:33" ht="15" customHeight="1" x14ac:dyDescent="0.65"/>
    <row r="2033" ht="15" customHeight="1" x14ac:dyDescent="0.65"/>
    <row r="2034" ht="15" customHeight="1" x14ac:dyDescent="0.65"/>
    <row r="2035" ht="15" customHeight="1" x14ac:dyDescent="0.65"/>
    <row r="2036" ht="15" customHeight="1" x14ac:dyDescent="0.65"/>
    <row r="2037" ht="15" customHeight="1" x14ac:dyDescent="0.65"/>
    <row r="2038" ht="15" customHeight="1" x14ac:dyDescent="0.65"/>
    <row r="2039" ht="15" customHeight="1" x14ac:dyDescent="0.65"/>
    <row r="2040" ht="15" customHeight="1" x14ac:dyDescent="0.65"/>
    <row r="2041" ht="15" customHeight="1" x14ac:dyDescent="0.65"/>
    <row r="2042" ht="15" customHeight="1" x14ac:dyDescent="0.65"/>
    <row r="2043" ht="15" customHeight="1" x14ac:dyDescent="0.65"/>
    <row r="2044" ht="15" customHeight="1" x14ac:dyDescent="0.65"/>
    <row r="2045" ht="15" customHeight="1" x14ac:dyDescent="0.65"/>
    <row r="2046" ht="15" customHeight="1" x14ac:dyDescent="0.65"/>
    <row r="2047" ht="15" customHeight="1" x14ac:dyDescent="0.65"/>
    <row r="2048" ht="15" customHeight="1" x14ac:dyDescent="0.65"/>
    <row r="2049" ht="15" customHeight="1" x14ac:dyDescent="0.65"/>
    <row r="2050" ht="15" customHeight="1" x14ac:dyDescent="0.65"/>
    <row r="2051" ht="15" customHeight="1" x14ac:dyDescent="0.65"/>
    <row r="2052" ht="15" customHeight="1" x14ac:dyDescent="0.65"/>
    <row r="2053" ht="15" customHeight="1" x14ac:dyDescent="0.65"/>
    <row r="2054" ht="15" customHeight="1" x14ac:dyDescent="0.65"/>
    <row r="2055" ht="15" customHeight="1" x14ac:dyDescent="0.65"/>
    <row r="2056" ht="15" customHeight="1" x14ac:dyDescent="0.65"/>
    <row r="2057" ht="15" customHeight="1" x14ac:dyDescent="0.65"/>
    <row r="2058" ht="15" customHeight="1" x14ac:dyDescent="0.65"/>
    <row r="2059" ht="15" customHeight="1" x14ac:dyDescent="0.65"/>
    <row r="2060" ht="15" customHeight="1" x14ac:dyDescent="0.65"/>
    <row r="2061" ht="15" customHeight="1" x14ac:dyDescent="0.65"/>
    <row r="2062" ht="15" customHeight="1" x14ac:dyDescent="0.65"/>
    <row r="2063" ht="15" customHeight="1" x14ac:dyDescent="0.65"/>
    <row r="2064" ht="15" customHeight="1" x14ac:dyDescent="0.65"/>
    <row r="2065" ht="15" customHeight="1" x14ac:dyDescent="0.65"/>
    <row r="2066" ht="15" customHeight="1" x14ac:dyDescent="0.65"/>
    <row r="2067" ht="15" customHeight="1" x14ac:dyDescent="0.65"/>
    <row r="2068" ht="15" customHeight="1" x14ac:dyDescent="0.65"/>
    <row r="2069" ht="15" customHeight="1" x14ac:dyDescent="0.65"/>
    <row r="2070" ht="15" customHeight="1" x14ac:dyDescent="0.65"/>
    <row r="2071" ht="15" customHeight="1" x14ac:dyDescent="0.65"/>
    <row r="2072" ht="15" customHeight="1" x14ac:dyDescent="0.65"/>
    <row r="2073" ht="15" customHeight="1" x14ac:dyDescent="0.65"/>
    <row r="2074" ht="15" customHeight="1" x14ac:dyDescent="0.65"/>
    <row r="2075" ht="15" customHeight="1" x14ac:dyDescent="0.65"/>
    <row r="2076" ht="15" customHeight="1" x14ac:dyDescent="0.65"/>
    <row r="2077" ht="15" customHeight="1" x14ac:dyDescent="0.65"/>
    <row r="2078" ht="15" customHeight="1" x14ac:dyDescent="0.65"/>
    <row r="2079" ht="15" customHeight="1" x14ac:dyDescent="0.65"/>
    <row r="2080" ht="15" customHeight="1" x14ac:dyDescent="0.65"/>
    <row r="2081" ht="15" customHeight="1" x14ac:dyDescent="0.65"/>
    <row r="2082" ht="15" customHeight="1" x14ac:dyDescent="0.65"/>
    <row r="2083" ht="15" customHeight="1" x14ac:dyDescent="0.65"/>
    <row r="2084" ht="15" customHeight="1" x14ac:dyDescent="0.65"/>
    <row r="2085" ht="15" customHeight="1" x14ac:dyDescent="0.65"/>
    <row r="2086" ht="15" customHeight="1" x14ac:dyDescent="0.65"/>
    <row r="2087" ht="15" customHeight="1" x14ac:dyDescent="0.65"/>
    <row r="2088" ht="15" customHeight="1" x14ac:dyDescent="0.65"/>
    <row r="2089" ht="15" customHeight="1" x14ac:dyDescent="0.65"/>
    <row r="2090" ht="15" customHeight="1" x14ac:dyDescent="0.65"/>
    <row r="2091" ht="15" customHeight="1" x14ac:dyDescent="0.65"/>
    <row r="2092" ht="15" customHeight="1" x14ac:dyDescent="0.65"/>
    <row r="2093" ht="15" customHeight="1" x14ac:dyDescent="0.65"/>
    <row r="2094" ht="15" customHeight="1" x14ac:dyDescent="0.65"/>
    <row r="2095" ht="15" customHeight="1" x14ac:dyDescent="0.65"/>
    <row r="2096" ht="15" customHeight="1" x14ac:dyDescent="0.65"/>
    <row r="2097" ht="15" customHeight="1" x14ac:dyDescent="0.65"/>
    <row r="2098" ht="15" customHeight="1" x14ac:dyDescent="0.65"/>
    <row r="2099" ht="15" customHeight="1" x14ac:dyDescent="0.65"/>
    <row r="2100" ht="15" customHeight="1" x14ac:dyDescent="0.65"/>
    <row r="2101" ht="15" customHeight="1" x14ac:dyDescent="0.65"/>
    <row r="2102" ht="15" customHeight="1" x14ac:dyDescent="0.65"/>
    <row r="2103" ht="15" customHeight="1" x14ac:dyDescent="0.65"/>
    <row r="2104" ht="15" customHeight="1" x14ac:dyDescent="0.65"/>
    <row r="2105" ht="15" customHeight="1" x14ac:dyDescent="0.65"/>
    <row r="2106" ht="15" customHeight="1" x14ac:dyDescent="0.65"/>
    <row r="2107" ht="15" customHeight="1" x14ac:dyDescent="0.65"/>
    <row r="2108" ht="15" customHeight="1" x14ac:dyDescent="0.65"/>
    <row r="2109" ht="15" customHeight="1" x14ac:dyDescent="0.65"/>
    <row r="2110" ht="15" customHeight="1" x14ac:dyDescent="0.65"/>
    <row r="2111" ht="15" customHeight="1" x14ac:dyDescent="0.65"/>
    <row r="2112" ht="15" customHeight="1" x14ac:dyDescent="0.65"/>
    <row r="2113" ht="15" customHeight="1" x14ac:dyDescent="0.65"/>
    <row r="2114" ht="15" customHeight="1" x14ac:dyDescent="0.65"/>
    <row r="2115" ht="15" customHeight="1" x14ac:dyDescent="0.65"/>
    <row r="2116" ht="15" customHeight="1" x14ac:dyDescent="0.65"/>
    <row r="2117" ht="15" customHeight="1" x14ac:dyDescent="0.65"/>
    <row r="2118" ht="15" customHeight="1" x14ac:dyDescent="0.65"/>
    <row r="2119" ht="15" customHeight="1" x14ac:dyDescent="0.65"/>
    <row r="2120" ht="15" customHeight="1" x14ac:dyDescent="0.65"/>
    <row r="2121" ht="15" customHeight="1" x14ac:dyDescent="0.65"/>
    <row r="2122" ht="15" customHeight="1" x14ac:dyDescent="0.65"/>
    <row r="2123" ht="15" customHeight="1" x14ac:dyDescent="0.65"/>
    <row r="2124" ht="15" customHeight="1" x14ac:dyDescent="0.65"/>
    <row r="2125" ht="15" customHeight="1" x14ac:dyDescent="0.65"/>
    <row r="2126" ht="15" customHeight="1" x14ac:dyDescent="0.65"/>
    <row r="2127" ht="15" customHeight="1" x14ac:dyDescent="0.65"/>
    <row r="2128" ht="15" customHeight="1" x14ac:dyDescent="0.65"/>
    <row r="2129" ht="15" customHeight="1" x14ac:dyDescent="0.65"/>
    <row r="2130" ht="15" customHeight="1" x14ac:dyDescent="0.65"/>
    <row r="2131" ht="15" customHeight="1" x14ac:dyDescent="0.65"/>
    <row r="2132" ht="15" customHeight="1" x14ac:dyDescent="0.65"/>
    <row r="2133" ht="15" customHeight="1" x14ac:dyDescent="0.65"/>
    <row r="2134" ht="15" customHeight="1" x14ac:dyDescent="0.65"/>
    <row r="2135" ht="15" customHeight="1" x14ac:dyDescent="0.65"/>
    <row r="2136" ht="15" customHeight="1" x14ac:dyDescent="0.65"/>
    <row r="2137" ht="15" customHeight="1" x14ac:dyDescent="0.65"/>
    <row r="2138" ht="15" customHeight="1" x14ac:dyDescent="0.65"/>
    <row r="2139" ht="15" customHeight="1" x14ac:dyDescent="0.65"/>
    <row r="2140" ht="15" customHeight="1" x14ac:dyDescent="0.65"/>
    <row r="2141" ht="15" customHeight="1" x14ac:dyDescent="0.65"/>
    <row r="2142" ht="15" customHeight="1" x14ac:dyDescent="0.65"/>
    <row r="2143" ht="15" customHeight="1" x14ac:dyDescent="0.65"/>
    <row r="2144" ht="15" customHeight="1" x14ac:dyDescent="0.65"/>
    <row r="2145" spans="2:33" ht="15" customHeight="1" x14ac:dyDescent="0.65"/>
    <row r="2146" spans="2:33" ht="15" customHeight="1" x14ac:dyDescent="0.65"/>
    <row r="2147" spans="2:33" ht="15" customHeight="1" x14ac:dyDescent="0.65"/>
    <row r="2148" spans="2:33" ht="15" customHeight="1" x14ac:dyDescent="0.65"/>
    <row r="2149" spans="2:33" ht="15" customHeight="1" x14ac:dyDescent="0.65"/>
    <row r="2150" spans="2:33" ht="15" customHeight="1" x14ac:dyDescent="0.65"/>
    <row r="2151" spans="2:33" ht="15" customHeight="1" x14ac:dyDescent="0.65"/>
    <row r="2152" spans="2:33" ht="15" customHeight="1" x14ac:dyDescent="0.65"/>
    <row r="2153" spans="2:33" ht="15" customHeight="1" x14ac:dyDescent="0.65">
      <c r="B2153" s="475"/>
      <c r="C2153" s="475"/>
      <c r="D2153" s="475"/>
      <c r="E2153" s="475"/>
      <c r="F2153" s="475"/>
      <c r="G2153" s="475"/>
      <c r="H2153" s="475"/>
      <c r="I2153" s="475"/>
      <c r="J2153" s="475"/>
      <c r="K2153" s="475"/>
      <c r="L2153" s="475"/>
      <c r="M2153" s="475"/>
      <c r="N2153" s="475"/>
      <c r="O2153" s="475"/>
      <c r="P2153" s="475"/>
      <c r="Q2153" s="475"/>
      <c r="R2153" s="475"/>
      <c r="S2153" s="475"/>
      <c r="T2153" s="475"/>
      <c r="U2153" s="475"/>
      <c r="V2153" s="475"/>
      <c r="W2153" s="475"/>
      <c r="X2153" s="475"/>
      <c r="Y2153" s="475"/>
      <c r="Z2153" s="475"/>
      <c r="AA2153" s="475"/>
      <c r="AB2153" s="475"/>
      <c r="AC2153" s="475"/>
      <c r="AD2153" s="475"/>
      <c r="AE2153" s="475"/>
      <c r="AF2153" s="475"/>
      <c r="AG2153" s="475"/>
    </row>
    <row r="2154" spans="2:33" ht="15" customHeight="1" x14ac:dyDescent="0.65"/>
    <row r="2155" spans="2:33" ht="15" customHeight="1" x14ac:dyDescent="0.65"/>
    <row r="2156" spans="2:33" ht="15" customHeight="1" x14ac:dyDescent="0.65"/>
    <row r="2157" spans="2:33" ht="15" customHeight="1" x14ac:dyDescent="0.65"/>
    <row r="2158" spans="2:33" ht="15" customHeight="1" x14ac:dyDescent="0.65"/>
    <row r="2159" spans="2:33" ht="15" customHeight="1" x14ac:dyDescent="0.65"/>
    <row r="2160" spans="2:33" ht="15" customHeight="1" x14ac:dyDescent="0.65"/>
    <row r="2161" ht="15" customHeight="1" x14ac:dyDescent="0.65"/>
    <row r="2162" ht="15" customHeight="1" x14ac:dyDescent="0.65"/>
    <row r="2163" ht="15" customHeight="1" x14ac:dyDescent="0.65"/>
    <row r="2164" ht="15" customHeight="1" x14ac:dyDescent="0.65"/>
    <row r="2165" ht="15" customHeight="1" x14ac:dyDescent="0.65"/>
    <row r="2166" ht="15" customHeight="1" x14ac:dyDescent="0.65"/>
    <row r="2167" ht="15" customHeight="1" x14ac:dyDescent="0.65"/>
    <row r="2168" ht="15" customHeight="1" x14ac:dyDescent="0.65"/>
    <row r="2169" ht="15" customHeight="1" x14ac:dyDescent="0.65"/>
    <row r="2170" ht="15" customHeight="1" x14ac:dyDescent="0.65"/>
    <row r="2171" ht="15" customHeight="1" x14ac:dyDescent="0.65"/>
    <row r="2172" ht="15" customHeight="1" x14ac:dyDescent="0.65"/>
    <row r="2173" ht="15" customHeight="1" x14ac:dyDescent="0.65"/>
    <row r="2174" ht="15" customHeight="1" x14ac:dyDescent="0.65"/>
    <row r="2175" ht="15" customHeight="1" x14ac:dyDescent="0.65"/>
    <row r="2176" ht="15" customHeight="1" x14ac:dyDescent="0.65"/>
    <row r="2177" ht="15" customHeight="1" x14ac:dyDescent="0.65"/>
    <row r="2178" ht="15" customHeight="1" x14ac:dyDescent="0.65"/>
    <row r="2179" ht="15" customHeight="1" x14ac:dyDescent="0.65"/>
    <row r="2180" ht="15" customHeight="1" x14ac:dyDescent="0.65"/>
    <row r="2181" ht="15" customHeight="1" x14ac:dyDescent="0.65"/>
    <row r="2182" ht="15" customHeight="1" x14ac:dyDescent="0.65"/>
    <row r="2183" ht="15" customHeight="1" x14ac:dyDescent="0.65"/>
    <row r="2184" ht="15" customHeight="1" x14ac:dyDescent="0.65"/>
    <row r="2185" ht="15" customHeight="1" x14ac:dyDescent="0.65"/>
    <row r="2186" ht="15" customHeight="1" x14ac:dyDescent="0.65"/>
    <row r="2187" ht="15" customHeight="1" x14ac:dyDescent="0.65"/>
    <row r="2188" ht="15" customHeight="1" x14ac:dyDescent="0.65"/>
    <row r="2189" ht="15" customHeight="1" x14ac:dyDescent="0.65"/>
    <row r="2190" ht="15" customHeight="1" x14ac:dyDescent="0.65"/>
    <row r="2191" ht="15" customHeight="1" x14ac:dyDescent="0.65"/>
    <row r="2192" ht="15" customHeight="1" x14ac:dyDescent="0.65"/>
    <row r="2193" ht="15" customHeight="1" x14ac:dyDescent="0.65"/>
    <row r="2194" ht="15" customHeight="1" x14ac:dyDescent="0.65"/>
    <row r="2195" ht="15" customHeight="1" x14ac:dyDescent="0.65"/>
    <row r="2196" ht="15" customHeight="1" x14ac:dyDescent="0.65"/>
    <row r="2197" ht="15" customHeight="1" x14ac:dyDescent="0.65"/>
    <row r="2198" ht="15" customHeight="1" x14ac:dyDescent="0.65"/>
    <row r="2199" ht="15" customHeight="1" x14ac:dyDescent="0.65"/>
    <row r="2200" ht="15" customHeight="1" x14ac:dyDescent="0.65"/>
    <row r="2201" ht="15" customHeight="1" x14ac:dyDescent="0.65"/>
    <row r="2202" ht="15" customHeight="1" x14ac:dyDescent="0.65"/>
    <row r="2203" ht="15" customHeight="1" x14ac:dyDescent="0.65"/>
    <row r="2204" ht="15" customHeight="1" x14ac:dyDescent="0.65"/>
    <row r="2205" ht="15" customHeight="1" x14ac:dyDescent="0.65"/>
    <row r="2206" ht="15" customHeight="1" x14ac:dyDescent="0.65"/>
    <row r="2207" ht="15" customHeight="1" x14ac:dyDescent="0.65"/>
    <row r="2208" ht="15" customHeight="1" x14ac:dyDescent="0.65"/>
    <row r="2209" ht="15" customHeight="1" x14ac:dyDescent="0.65"/>
    <row r="2210" ht="15" customHeight="1" x14ac:dyDescent="0.65"/>
    <row r="2211" ht="15" customHeight="1" x14ac:dyDescent="0.65"/>
    <row r="2212" ht="15" customHeight="1" x14ac:dyDescent="0.65"/>
    <row r="2213" ht="15" customHeight="1" x14ac:dyDescent="0.65"/>
    <row r="2214" ht="15" customHeight="1" x14ac:dyDescent="0.65"/>
    <row r="2215" ht="15" customHeight="1" x14ac:dyDescent="0.65"/>
    <row r="2216" ht="15" customHeight="1" x14ac:dyDescent="0.65"/>
    <row r="2217" ht="15" customHeight="1" x14ac:dyDescent="0.65"/>
    <row r="2218" ht="15" customHeight="1" x14ac:dyDescent="0.65"/>
    <row r="2219" ht="15" customHeight="1" x14ac:dyDescent="0.65"/>
    <row r="2220" ht="15" customHeight="1" x14ac:dyDescent="0.65"/>
    <row r="2221" ht="15" customHeight="1" x14ac:dyDescent="0.65"/>
    <row r="2222" ht="15" customHeight="1" x14ac:dyDescent="0.65"/>
    <row r="2223" ht="15" customHeight="1" x14ac:dyDescent="0.65"/>
    <row r="2224" ht="15" customHeight="1" x14ac:dyDescent="0.65"/>
    <row r="2225" ht="15" customHeight="1" x14ac:dyDescent="0.65"/>
    <row r="2226" ht="15" customHeight="1" x14ac:dyDescent="0.65"/>
    <row r="2227" ht="15" customHeight="1" x14ac:dyDescent="0.65"/>
    <row r="2228" ht="15" customHeight="1" x14ac:dyDescent="0.65"/>
    <row r="2229" ht="15" customHeight="1" x14ac:dyDescent="0.65"/>
    <row r="2230" ht="15" customHeight="1" x14ac:dyDescent="0.65"/>
    <row r="2231" ht="15" customHeight="1" x14ac:dyDescent="0.65"/>
    <row r="2232" ht="15" customHeight="1" x14ac:dyDescent="0.65"/>
    <row r="2233" ht="15" customHeight="1" x14ac:dyDescent="0.65"/>
    <row r="2234" ht="15" customHeight="1" x14ac:dyDescent="0.65"/>
    <row r="2235" ht="15" customHeight="1" x14ac:dyDescent="0.65"/>
    <row r="2236" ht="15" customHeight="1" x14ac:dyDescent="0.65"/>
    <row r="2237" ht="15" customHeight="1" x14ac:dyDescent="0.65"/>
    <row r="2238" ht="15" customHeight="1" x14ac:dyDescent="0.65"/>
    <row r="2239" ht="15" customHeight="1" x14ac:dyDescent="0.65"/>
    <row r="2240" ht="15" customHeight="1" x14ac:dyDescent="0.65"/>
    <row r="2241" ht="15" customHeight="1" x14ac:dyDescent="0.65"/>
    <row r="2242" ht="15" customHeight="1" x14ac:dyDescent="0.65"/>
    <row r="2243" ht="15" customHeight="1" x14ac:dyDescent="0.65"/>
    <row r="2244" ht="15" customHeight="1" x14ac:dyDescent="0.65"/>
    <row r="2245" ht="15" customHeight="1" x14ac:dyDescent="0.65"/>
    <row r="2246" ht="15" customHeight="1" x14ac:dyDescent="0.65"/>
    <row r="2247" ht="15" customHeight="1" x14ac:dyDescent="0.65"/>
    <row r="2248" ht="15" customHeight="1" x14ac:dyDescent="0.65"/>
    <row r="2249" ht="15" customHeight="1" x14ac:dyDescent="0.65"/>
    <row r="2250" ht="15" customHeight="1" x14ac:dyDescent="0.65"/>
    <row r="2251" ht="15" customHeight="1" x14ac:dyDescent="0.65"/>
    <row r="2252" ht="15" customHeight="1" x14ac:dyDescent="0.65"/>
    <row r="2253" ht="15" customHeight="1" x14ac:dyDescent="0.65"/>
    <row r="2254" ht="15" customHeight="1" x14ac:dyDescent="0.65"/>
    <row r="2255" ht="15" customHeight="1" x14ac:dyDescent="0.65"/>
    <row r="2256" ht="15" customHeight="1" x14ac:dyDescent="0.65"/>
    <row r="2257" ht="15" customHeight="1" x14ac:dyDescent="0.65"/>
    <row r="2258" ht="15" customHeight="1" x14ac:dyDescent="0.65"/>
    <row r="2259" ht="15" customHeight="1" x14ac:dyDescent="0.65"/>
    <row r="2260" ht="15" customHeight="1" x14ac:dyDescent="0.65"/>
    <row r="2261" ht="15" customHeight="1" x14ac:dyDescent="0.65"/>
    <row r="2262" ht="15" customHeight="1" x14ac:dyDescent="0.65"/>
    <row r="2263" ht="15" customHeight="1" x14ac:dyDescent="0.65"/>
    <row r="2264" ht="15" customHeight="1" x14ac:dyDescent="0.65"/>
    <row r="2265" ht="15" customHeight="1" x14ac:dyDescent="0.65"/>
    <row r="2266" ht="15" customHeight="1" x14ac:dyDescent="0.65"/>
    <row r="2267" ht="15" customHeight="1" x14ac:dyDescent="0.65"/>
    <row r="2268" ht="15" customHeight="1" x14ac:dyDescent="0.65"/>
    <row r="2269" ht="15" customHeight="1" x14ac:dyDescent="0.65"/>
    <row r="2270" ht="15" customHeight="1" x14ac:dyDescent="0.65"/>
    <row r="2271" ht="15" customHeight="1" x14ac:dyDescent="0.65"/>
    <row r="2272" ht="15" customHeight="1" x14ac:dyDescent="0.65"/>
    <row r="2273" ht="15" customHeight="1" x14ac:dyDescent="0.65"/>
    <row r="2274" ht="15" customHeight="1" x14ac:dyDescent="0.65"/>
    <row r="2275" ht="15" customHeight="1" x14ac:dyDescent="0.65"/>
    <row r="2276" ht="15" customHeight="1" x14ac:dyDescent="0.65"/>
    <row r="2277" ht="15" customHeight="1" x14ac:dyDescent="0.65"/>
    <row r="2278" ht="15" customHeight="1" x14ac:dyDescent="0.65"/>
    <row r="2279" ht="15" customHeight="1" x14ac:dyDescent="0.65"/>
    <row r="2280" ht="15" customHeight="1" x14ac:dyDescent="0.65"/>
    <row r="2281" ht="15" customHeight="1" x14ac:dyDescent="0.65"/>
    <row r="2282" ht="15" customHeight="1" x14ac:dyDescent="0.65"/>
    <row r="2283" ht="15" customHeight="1" x14ac:dyDescent="0.65"/>
    <row r="2284" ht="15" customHeight="1" x14ac:dyDescent="0.65"/>
    <row r="2285" ht="15" customHeight="1" x14ac:dyDescent="0.65"/>
    <row r="2286" ht="15" customHeight="1" x14ac:dyDescent="0.65"/>
    <row r="2287" ht="15" customHeight="1" x14ac:dyDescent="0.65"/>
    <row r="2288" ht="15" customHeight="1" x14ac:dyDescent="0.65"/>
    <row r="2289" ht="15" customHeight="1" x14ac:dyDescent="0.65"/>
    <row r="2290" ht="15" customHeight="1" x14ac:dyDescent="0.65"/>
    <row r="2291" ht="15" customHeight="1" x14ac:dyDescent="0.65"/>
    <row r="2292" ht="15" customHeight="1" x14ac:dyDescent="0.65"/>
    <row r="2293" ht="15" customHeight="1" x14ac:dyDescent="0.65"/>
    <row r="2294" ht="15" customHeight="1" x14ac:dyDescent="0.65"/>
    <row r="2295" ht="15" customHeight="1" x14ac:dyDescent="0.65"/>
    <row r="2296" ht="15" customHeight="1" x14ac:dyDescent="0.65"/>
    <row r="2297" ht="15" customHeight="1" x14ac:dyDescent="0.65"/>
    <row r="2298" ht="15" customHeight="1" x14ac:dyDescent="0.65"/>
    <row r="2299" ht="15" customHeight="1" x14ac:dyDescent="0.65"/>
    <row r="2300" ht="15" customHeight="1" x14ac:dyDescent="0.65"/>
    <row r="2301" ht="15" customHeight="1" x14ac:dyDescent="0.65"/>
    <row r="2302" ht="15" customHeight="1" x14ac:dyDescent="0.65"/>
    <row r="2303" ht="15" customHeight="1" x14ac:dyDescent="0.65"/>
    <row r="2304" ht="15" customHeight="1" x14ac:dyDescent="0.65"/>
    <row r="2305" spans="2:33" ht="15" customHeight="1" x14ac:dyDescent="0.65"/>
    <row r="2306" spans="2:33" ht="15" customHeight="1" x14ac:dyDescent="0.65"/>
    <row r="2307" spans="2:33" ht="15" customHeight="1" x14ac:dyDescent="0.65"/>
    <row r="2308" spans="2:33" ht="15" customHeight="1" x14ac:dyDescent="0.65"/>
    <row r="2309" spans="2:33" ht="15" customHeight="1" x14ac:dyDescent="0.65"/>
    <row r="2310" spans="2:33" ht="15" customHeight="1" x14ac:dyDescent="0.65"/>
    <row r="2311" spans="2:33" ht="15" customHeight="1" x14ac:dyDescent="0.65"/>
    <row r="2312" spans="2:33" ht="15" customHeight="1" x14ac:dyDescent="0.65"/>
    <row r="2313" spans="2:33" ht="15" customHeight="1" x14ac:dyDescent="0.65"/>
    <row r="2314" spans="2:33" ht="15" customHeight="1" x14ac:dyDescent="0.65"/>
    <row r="2315" spans="2:33" ht="15" customHeight="1" x14ac:dyDescent="0.65"/>
    <row r="2316" spans="2:33" ht="15" customHeight="1" x14ac:dyDescent="0.65"/>
    <row r="2317" spans="2:33" ht="15" customHeight="1" x14ac:dyDescent="0.65">
      <c r="B2317" s="475"/>
      <c r="C2317" s="475"/>
      <c r="D2317" s="475"/>
      <c r="E2317" s="475"/>
      <c r="F2317" s="475"/>
      <c r="G2317" s="475"/>
      <c r="H2317" s="475"/>
      <c r="I2317" s="475"/>
      <c r="J2317" s="475"/>
      <c r="K2317" s="475"/>
      <c r="L2317" s="475"/>
      <c r="M2317" s="475"/>
      <c r="N2317" s="475"/>
      <c r="O2317" s="475"/>
      <c r="P2317" s="475"/>
      <c r="Q2317" s="475"/>
      <c r="R2317" s="475"/>
      <c r="S2317" s="475"/>
      <c r="T2317" s="475"/>
      <c r="U2317" s="475"/>
      <c r="V2317" s="475"/>
      <c r="W2317" s="475"/>
      <c r="X2317" s="475"/>
      <c r="Y2317" s="475"/>
      <c r="Z2317" s="475"/>
      <c r="AA2317" s="475"/>
      <c r="AB2317" s="475"/>
      <c r="AC2317" s="475"/>
      <c r="AD2317" s="475"/>
      <c r="AE2317" s="475"/>
      <c r="AF2317" s="475"/>
      <c r="AG2317" s="475"/>
    </row>
    <row r="2318" spans="2:33" ht="15" customHeight="1" x14ac:dyDescent="0.65"/>
    <row r="2319" spans="2:33" ht="15" customHeight="1" x14ac:dyDescent="0.65"/>
    <row r="2320" spans="2:33" ht="15" customHeight="1" x14ac:dyDescent="0.65"/>
    <row r="2321" ht="15" customHeight="1" x14ac:dyDescent="0.65"/>
    <row r="2322" ht="15" customHeight="1" x14ac:dyDescent="0.65"/>
    <row r="2323" ht="15" customHeight="1" x14ac:dyDescent="0.65"/>
    <row r="2324" ht="15" customHeight="1" x14ac:dyDescent="0.65"/>
    <row r="2325" ht="15" customHeight="1" x14ac:dyDescent="0.65"/>
    <row r="2326" ht="15" customHeight="1" x14ac:dyDescent="0.65"/>
    <row r="2327" ht="15" customHeight="1" x14ac:dyDescent="0.65"/>
    <row r="2328" ht="15" customHeight="1" x14ac:dyDescent="0.65"/>
    <row r="2329" ht="15" customHeight="1" x14ac:dyDescent="0.65"/>
    <row r="2330" ht="15" customHeight="1" x14ac:dyDescent="0.65"/>
    <row r="2331" ht="15" customHeight="1" x14ac:dyDescent="0.65"/>
    <row r="2332" ht="15" customHeight="1" x14ac:dyDescent="0.65"/>
    <row r="2333" ht="15" customHeight="1" x14ac:dyDescent="0.65"/>
    <row r="2334" ht="15" customHeight="1" x14ac:dyDescent="0.65"/>
    <row r="2335" ht="15" customHeight="1" x14ac:dyDescent="0.65"/>
    <row r="2336" ht="15" customHeight="1" x14ac:dyDescent="0.65"/>
    <row r="2337" ht="15" customHeight="1" x14ac:dyDescent="0.65"/>
    <row r="2338" ht="15" customHeight="1" x14ac:dyDescent="0.65"/>
    <row r="2339" ht="15" customHeight="1" x14ac:dyDescent="0.65"/>
    <row r="2340" ht="15" customHeight="1" x14ac:dyDescent="0.65"/>
    <row r="2341" ht="15" customHeight="1" x14ac:dyDescent="0.65"/>
    <row r="2342" ht="15" customHeight="1" x14ac:dyDescent="0.65"/>
    <row r="2343" ht="15" customHeight="1" x14ac:dyDescent="0.65"/>
    <row r="2344" ht="15" customHeight="1" x14ac:dyDescent="0.65"/>
    <row r="2345" ht="15" customHeight="1" x14ac:dyDescent="0.65"/>
    <row r="2346" ht="15" customHeight="1" x14ac:dyDescent="0.65"/>
    <row r="2347" ht="15" customHeight="1" x14ac:dyDescent="0.65"/>
    <row r="2348" ht="15" customHeight="1" x14ac:dyDescent="0.65"/>
    <row r="2349" ht="15" customHeight="1" x14ac:dyDescent="0.65"/>
    <row r="2350" ht="15" customHeight="1" x14ac:dyDescent="0.65"/>
    <row r="2351" ht="15" customHeight="1" x14ac:dyDescent="0.65"/>
    <row r="2352" ht="15" customHeight="1" x14ac:dyDescent="0.65"/>
    <row r="2353" ht="15" customHeight="1" x14ac:dyDescent="0.65"/>
    <row r="2354" ht="15" customHeight="1" x14ac:dyDescent="0.65"/>
    <row r="2355" ht="15" customHeight="1" x14ac:dyDescent="0.65"/>
    <row r="2356" ht="15" customHeight="1" x14ac:dyDescent="0.65"/>
    <row r="2357" ht="15" customHeight="1" x14ac:dyDescent="0.65"/>
    <row r="2358" ht="15" customHeight="1" x14ac:dyDescent="0.65"/>
    <row r="2359" ht="15" customHeight="1" x14ac:dyDescent="0.65"/>
    <row r="2360" ht="15" customHeight="1" x14ac:dyDescent="0.65"/>
    <row r="2361" ht="15" customHeight="1" x14ac:dyDescent="0.65"/>
    <row r="2362" ht="15" customHeight="1" x14ac:dyDescent="0.65"/>
    <row r="2363" ht="15" customHeight="1" x14ac:dyDescent="0.65"/>
    <row r="2364" ht="15" customHeight="1" x14ac:dyDescent="0.65"/>
    <row r="2365" ht="15" customHeight="1" x14ac:dyDescent="0.65"/>
    <row r="2366" ht="15" customHeight="1" x14ac:dyDescent="0.65"/>
    <row r="2367" ht="15" customHeight="1" x14ac:dyDescent="0.65"/>
    <row r="2368" ht="15" customHeight="1" x14ac:dyDescent="0.65"/>
    <row r="2369" ht="15" customHeight="1" x14ac:dyDescent="0.65"/>
    <row r="2370" ht="15" customHeight="1" x14ac:dyDescent="0.65"/>
    <row r="2371" ht="15" customHeight="1" x14ac:dyDescent="0.65"/>
    <row r="2372" ht="15" customHeight="1" x14ac:dyDescent="0.65"/>
    <row r="2373" ht="15" customHeight="1" x14ac:dyDescent="0.65"/>
    <row r="2374" ht="15" customHeight="1" x14ac:dyDescent="0.65"/>
    <row r="2375" ht="15" customHeight="1" x14ac:dyDescent="0.65"/>
    <row r="2376" ht="15" customHeight="1" x14ac:dyDescent="0.65"/>
    <row r="2377" ht="15" customHeight="1" x14ac:dyDescent="0.65"/>
    <row r="2378" ht="15" customHeight="1" x14ac:dyDescent="0.65"/>
    <row r="2379" ht="15" customHeight="1" x14ac:dyDescent="0.65"/>
    <row r="2380" ht="15" customHeight="1" x14ac:dyDescent="0.65"/>
    <row r="2381" ht="15" customHeight="1" x14ac:dyDescent="0.65"/>
    <row r="2382" ht="15" customHeight="1" x14ac:dyDescent="0.65"/>
    <row r="2383" ht="15" customHeight="1" x14ac:dyDescent="0.65"/>
    <row r="2384" ht="15" customHeight="1" x14ac:dyDescent="0.65"/>
    <row r="2385" ht="15" customHeight="1" x14ac:dyDescent="0.65"/>
    <row r="2386" ht="15" customHeight="1" x14ac:dyDescent="0.65"/>
    <row r="2387" ht="15" customHeight="1" x14ac:dyDescent="0.65"/>
    <row r="2388" ht="15" customHeight="1" x14ac:dyDescent="0.65"/>
    <row r="2389" ht="15" customHeight="1" x14ac:dyDescent="0.65"/>
    <row r="2390" ht="15" customHeight="1" x14ac:dyDescent="0.65"/>
    <row r="2391" ht="15" customHeight="1" x14ac:dyDescent="0.65"/>
    <row r="2392" ht="15" customHeight="1" x14ac:dyDescent="0.65"/>
    <row r="2393" ht="15" customHeight="1" x14ac:dyDescent="0.65"/>
    <row r="2394" ht="15" customHeight="1" x14ac:dyDescent="0.65"/>
    <row r="2395" ht="15" customHeight="1" x14ac:dyDescent="0.65"/>
    <row r="2396" ht="15" customHeight="1" x14ac:dyDescent="0.65"/>
    <row r="2397" ht="15" customHeight="1" x14ac:dyDescent="0.65"/>
    <row r="2398" ht="15" customHeight="1" x14ac:dyDescent="0.65"/>
    <row r="2399" ht="15" customHeight="1" x14ac:dyDescent="0.65"/>
    <row r="2400" ht="15" customHeight="1" x14ac:dyDescent="0.65"/>
    <row r="2401" ht="15" customHeight="1" x14ac:dyDescent="0.65"/>
    <row r="2402" ht="15" customHeight="1" x14ac:dyDescent="0.65"/>
    <row r="2403" ht="15" customHeight="1" x14ac:dyDescent="0.65"/>
    <row r="2404" ht="15" customHeight="1" x14ac:dyDescent="0.65"/>
    <row r="2405" ht="15" customHeight="1" x14ac:dyDescent="0.65"/>
    <row r="2406" ht="15" customHeight="1" x14ac:dyDescent="0.65"/>
    <row r="2407" ht="15" customHeight="1" x14ac:dyDescent="0.65"/>
    <row r="2408" ht="15" customHeight="1" x14ac:dyDescent="0.65"/>
    <row r="2409" ht="15" customHeight="1" x14ac:dyDescent="0.65"/>
    <row r="2410" ht="15" customHeight="1" x14ac:dyDescent="0.65"/>
    <row r="2411" ht="15" customHeight="1" x14ac:dyDescent="0.65"/>
    <row r="2412" ht="15" customHeight="1" x14ac:dyDescent="0.65"/>
    <row r="2413" ht="15" customHeight="1" x14ac:dyDescent="0.65"/>
    <row r="2414" ht="15" customHeight="1" x14ac:dyDescent="0.65"/>
    <row r="2415" ht="15" customHeight="1" x14ac:dyDescent="0.65"/>
    <row r="2416" ht="15" customHeight="1" x14ac:dyDescent="0.65"/>
    <row r="2417" spans="2:33" ht="15" customHeight="1" x14ac:dyDescent="0.65"/>
    <row r="2418" spans="2:33" ht="15" customHeight="1" x14ac:dyDescent="0.65"/>
    <row r="2419" spans="2:33" ht="15" customHeight="1" x14ac:dyDescent="0.65">
      <c r="B2419" s="475"/>
      <c r="C2419" s="475"/>
      <c r="D2419" s="475"/>
      <c r="E2419" s="475"/>
      <c r="F2419" s="475"/>
      <c r="G2419" s="475"/>
      <c r="H2419" s="475"/>
      <c r="I2419" s="475"/>
      <c r="J2419" s="475"/>
      <c r="K2419" s="475"/>
      <c r="L2419" s="475"/>
      <c r="M2419" s="475"/>
      <c r="N2419" s="475"/>
      <c r="O2419" s="475"/>
      <c r="P2419" s="475"/>
      <c r="Q2419" s="475"/>
      <c r="R2419" s="475"/>
      <c r="S2419" s="475"/>
      <c r="T2419" s="475"/>
      <c r="U2419" s="475"/>
      <c r="V2419" s="475"/>
      <c r="W2419" s="475"/>
      <c r="X2419" s="475"/>
      <c r="Y2419" s="475"/>
      <c r="Z2419" s="475"/>
      <c r="AA2419" s="475"/>
      <c r="AB2419" s="475"/>
      <c r="AC2419" s="475"/>
      <c r="AD2419" s="475"/>
      <c r="AE2419" s="475"/>
      <c r="AF2419" s="475"/>
      <c r="AG2419" s="475"/>
    </row>
    <row r="2420" spans="2:33" ht="15" customHeight="1" x14ac:dyDescent="0.65"/>
    <row r="2421" spans="2:33" ht="15" customHeight="1" x14ac:dyDescent="0.65"/>
    <row r="2422" spans="2:33" ht="15" customHeight="1" x14ac:dyDescent="0.65"/>
    <row r="2423" spans="2:33" ht="15" customHeight="1" x14ac:dyDescent="0.65"/>
    <row r="2424" spans="2:33" ht="15" customHeight="1" x14ac:dyDescent="0.65"/>
    <row r="2425" spans="2:33" ht="15" customHeight="1" x14ac:dyDescent="0.65"/>
    <row r="2426" spans="2:33" ht="15" customHeight="1" x14ac:dyDescent="0.65"/>
    <row r="2427" spans="2:33" ht="15" customHeight="1" x14ac:dyDescent="0.65"/>
    <row r="2428" spans="2:33" ht="15" customHeight="1" x14ac:dyDescent="0.65"/>
    <row r="2429" spans="2:33" ht="15" customHeight="1" x14ac:dyDescent="0.65"/>
    <row r="2430" spans="2:33" ht="15" customHeight="1" x14ac:dyDescent="0.65"/>
    <row r="2431" spans="2:33" ht="15" customHeight="1" x14ac:dyDescent="0.65"/>
    <row r="2432" spans="2:33" ht="15" customHeight="1" x14ac:dyDescent="0.65"/>
    <row r="2433" ht="15" customHeight="1" x14ac:dyDescent="0.65"/>
    <row r="2434" ht="15" customHeight="1" x14ac:dyDescent="0.65"/>
    <row r="2435" ht="15" customHeight="1" x14ac:dyDescent="0.65"/>
    <row r="2436" ht="15" customHeight="1" x14ac:dyDescent="0.65"/>
    <row r="2437" ht="15" customHeight="1" x14ac:dyDescent="0.65"/>
    <row r="2438" ht="15" customHeight="1" x14ac:dyDescent="0.65"/>
    <row r="2439" ht="15" customHeight="1" x14ac:dyDescent="0.65"/>
    <row r="2440" ht="15" customHeight="1" x14ac:dyDescent="0.65"/>
    <row r="2441" ht="15" customHeight="1" x14ac:dyDescent="0.65"/>
    <row r="2442" ht="15" customHeight="1" x14ac:dyDescent="0.65"/>
    <row r="2443" ht="15" customHeight="1" x14ac:dyDescent="0.65"/>
    <row r="2444" ht="15" customHeight="1" x14ac:dyDescent="0.65"/>
    <row r="2445" ht="15" customHeight="1" x14ac:dyDescent="0.65"/>
    <row r="2446" ht="15" customHeight="1" x14ac:dyDescent="0.65"/>
    <row r="2447" ht="15" customHeight="1" x14ac:dyDescent="0.65"/>
    <row r="2448" ht="15" customHeight="1" x14ac:dyDescent="0.65"/>
    <row r="2449" ht="15" customHeight="1" x14ac:dyDescent="0.65"/>
    <row r="2450" ht="15" customHeight="1" x14ac:dyDescent="0.65"/>
    <row r="2451" ht="15" customHeight="1" x14ac:dyDescent="0.65"/>
    <row r="2452" ht="15" customHeight="1" x14ac:dyDescent="0.65"/>
    <row r="2453" ht="15" customHeight="1" x14ac:dyDescent="0.65"/>
    <row r="2454" ht="15" customHeight="1" x14ac:dyDescent="0.65"/>
    <row r="2455" ht="15" customHeight="1" x14ac:dyDescent="0.65"/>
    <row r="2456" ht="15" customHeight="1" x14ac:dyDescent="0.65"/>
    <row r="2457" ht="15" customHeight="1" x14ac:dyDescent="0.65"/>
    <row r="2458" ht="15" customHeight="1" x14ac:dyDescent="0.65"/>
    <row r="2459" ht="15" customHeight="1" x14ac:dyDescent="0.65"/>
    <row r="2460" ht="15" customHeight="1" x14ac:dyDescent="0.65"/>
    <row r="2461" ht="15" customHeight="1" x14ac:dyDescent="0.65"/>
    <row r="2462" ht="15" customHeight="1" x14ac:dyDescent="0.65"/>
    <row r="2463" ht="15" customHeight="1" x14ac:dyDescent="0.65"/>
    <row r="2464" ht="15" customHeight="1" x14ac:dyDescent="0.65"/>
    <row r="2465" ht="15" customHeight="1" x14ac:dyDescent="0.65"/>
    <row r="2466" ht="15" customHeight="1" x14ac:dyDescent="0.65"/>
    <row r="2467" ht="15" customHeight="1" x14ac:dyDescent="0.65"/>
    <row r="2468" ht="15" customHeight="1" x14ac:dyDescent="0.65"/>
    <row r="2469" ht="15" customHeight="1" x14ac:dyDescent="0.65"/>
    <row r="2470" ht="15" customHeight="1" x14ac:dyDescent="0.65"/>
    <row r="2471" ht="15" customHeight="1" x14ac:dyDescent="0.65"/>
    <row r="2472" ht="15" customHeight="1" x14ac:dyDescent="0.65"/>
    <row r="2473" ht="15" customHeight="1" x14ac:dyDescent="0.65"/>
    <row r="2474" ht="15" customHeight="1" x14ac:dyDescent="0.65"/>
    <row r="2475" ht="15" customHeight="1" x14ac:dyDescent="0.65"/>
    <row r="2476" ht="15" customHeight="1" x14ac:dyDescent="0.65"/>
    <row r="2477" ht="15" customHeight="1" x14ac:dyDescent="0.65"/>
    <row r="2478" ht="15" customHeight="1" x14ac:dyDescent="0.65"/>
    <row r="2479" ht="15" customHeight="1" x14ac:dyDescent="0.65"/>
    <row r="2480" ht="15" customHeight="1" x14ac:dyDescent="0.65"/>
    <row r="2481" ht="15" customHeight="1" x14ac:dyDescent="0.65"/>
    <row r="2482" ht="15" customHeight="1" x14ac:dyDescent="0.65"/>
    <row r="2483" ht="15" customHeight="1" x14ac:dyDescent="0.65"/>
    <row r="2484" ht="15" customHeight="1" x14ac:dyDescent="0.65"/>
    <row r="2485" ht="15" customHeight="1" x14ac:dyDescent="0.65"/>
    <row r="2486" ht="15" customHeight="1" x14ac:dyDescent="0.65"/>
    <row r="2487" ht="15" customHeight="1" x14ac:dyDescent="0.65"/>
    <row r="2488" ht="15" customHeight="1" x14ac:dyDescent="0.65"/>
    <row r="2489" ht="15" customHeight="1" x14ac:dyDescent="0.65"/>
    <row r="2490" ht="15" customHeight="1" x14ac:dyDescent="0.65"/>
    <row r="2491" ht="15" customHeight="1" x14ac:dyDescent="0.65"/>
    <row r="2492" ht="15" customHeight="1" x14ac:dyDescent="0.65"/>
    <row r="2493" ht="15" customHeight="1" x14ac:dyDescent="0.65"/>
    <row r="2494" ht="15" customHeight="1" x14ac:dyDescent="0.65"/>
    <row r="2495" ht="15" customHeight="1" x14ac:dyDescent="0.65"/>
    <row r="2496" ht="15" customHeight="1" x14ac:dyDescent="0.65"/>
    <row r="2497" spans="2:33" ht="15" customHeight="1" x14ac:dyDescent="0.65"/>
    <row r="2498" spans="2:33" ht="15" customHeight="1" x14ac:dyDescent="0.65"/>
    <row r="2499" spans="2:33" ht="15" customHeight="1" x14ac:dyDescent="0.65"/>
    <row r="2500" spans="2:33" ht="15" customHeight="1" x14ac:dyDescent="0.65"/>
    <row r="2501" spans="2:33" ht="15" customHeight="1" x14ac:dyDescent="0.65"/>
    <row r="2502" spans="2:33" ht="15" customHeight="1" x14ac:dyDescent="0.65"/>
    <row r="2503" spans="2:33" ht="15" customHeight="1" x14ac:dyDescent="0.65"/>
    <row r="2504" spans="2:33" ht="15" customHeight="1" x14ac:dyDescent="0.65"/>
    <row r="2505" spans="2:33" ht="15" customHeight="1" x14ac:dyDescent="0.65"/>
    <row r="2506" spans="2:33" ht="15" customHeight="1" x14ac:dyDescent="0.65"/>
    <row r="2507" spans="2:33" ht="15" customHeight="1" x14ac:dyDescent="0.65"/>
    <row r="2508" spans="2:33" ht="15" customHeight="1" x14ac:dyDescent="0.65"/>
    <row r="2509" spans="2:33" ht="15" customHeight="1" x14ac:dyDescent="0.65">
      <c r="B2509" s="475"/>
      <c r="C2509" s="475"/>
      <c r="D2509" s="475"/>
      <c r="E2509" s="475"/>
      <c r="F2509" s="475"/>
      <c r="G2509" s="475"/>
      <c r="H2509" s="475"/>
      <c r="I2509" s="475"/>
      <c r="J2509" s="475"/>
      <c r="K2509" s="475"/>
      <c r="L2509" s="475"/>
      <c r="M2509" s="475"/>
      <c r="N2509" s="475"/>
      <c r="O2509" s="475"/>
      <c r="P2509" s="475"/>
      <c r="Q2509" s="475"/>
      <c r="R2509" s="475"/>
      <c r="S2509" s="475"/>
      <c r="T2509" s="475"/>
      <c r="U2509" s="475"/>
      <c r="V2509" s="475"/>
      <c r="W2509" s="475"/>
      <c r="X2509" s="475"/>
      <c r="Y2509" s="475"/>
      <c r="Z2509" s="475"/>
      <c r="AA2509" s="475"/>
      <c r="AB2509" s="475"/>
      <c r="AC2509" s="475"/>
      <c r="AD2509" s="475"/>
      <c r="AE2509" s="475"/>
      <c r="AF2509" s="475"/>
      <c r="AG2509" s="475"/>
    </row>
    <row r="2510" spans="2:33" ht="15" customHeight="1" x14ac:dyDescent="0.65"/>
    <row r="2511" spans="2:33" ht="15" customHeight="1" x14ac:dyDescent="0.65"/>
    <row r="2512" spans="2:33" ht="15" customHeight="1" x14ac:dyDescent="0.65"/>
    <row r="2513" ht="15" customHeight="1" x14ac:dyDescent="0.65"/>
    <row r="2514" ht="15" customHeight="1" x14ac:dyDescent="0.65"/>
    <row r="2515" ht="15" customHeight="1" x14ac:dyDescent="0.65"/>
    <row r="2516" ht="15" customHeight="1" x14ac:dyDescent="0.65"/>
    <row r="2517" ht="15" customHeight="1" x14ac:dyDescent="0.65"/>
    <row r="2518" ht="15" customHeight="1" x14ac:dyDescent="0.65"/>
    <row r="2519" ht="15" customHeight="1" x14ac:dyDescent="0.65"/>
    <row r="2520" ht="15" customHeight="1" x14ac:dyDescent="0.65"/>
    <row r="2521" ht="15" customHeight="1" x14ac:dyDescent="0.65"/>
    <row r="2522" ht="15" customHeight="1" x14ac:dyDescent="0.65"/>
    <row r="2523" ht="15" customHeight="1" x14ac:dyDescent="0.65"/>
    <row r="2524" ht="15" customHeight="1" x14ac:dyDescent="0.65"/>
    <row r="2525" ht="15" customHeight="1" x14ac:dyDescent="0.65"/>
    <row r="2526" ht="15" customHeight="1" x14ac:dyDescent="0.65"/>
    <row r="2527" ht="15" customHeight="1" x14ac:dyDescent="0.65"/>
    <row r="2528" ht="15" customHeight="1" x14ac:dyDescent="0.65"/>
    <row r="2529" ht="15" customHeight="1" x14ac:dyDescent="0.65"/>
    <row r="2530" ht="15" customHeight="1" x14ac:dyDescent="0.65"/>
    <row r="2531" ht="15" customHeight="1" x14ac:dyDescent="0.65"/>
    <row r="2532" ht="15" customHeight="1" x14ac:dyDescent="0.65"/>
    <row r="2533" ht="15" customHeight="1" x14ac:dyDescent="0.65"/>
    <row r="2534" ht="15" customHeight="1" x14ac:dyDescent="0.65"/>
    <row r="2535" ht="15" customHeight="1" x14ac:dyDescent="0.65"/>
    <row r="2536" ht="15" customHeight="1" x14ac:dyDescent="0.65"/>
    <row r="2537" ht="15" customHeight="1" x14ac:dyDescent="0.65"/>
    <row r="2538" ht="15" customHeight="1" x14ac:dyDescent="0.65"/>
    <row r="2539" ht="15" customHeight="1" x14ac:dyDescent="0.65"/>
    <row r="2540" ht="15" customHeight="1" x14ac:dyDescent="0.65"/>
    <row r="2541" ht="15" customHeight="1" x14ac:dyDescent="0.65"/>
    <row r="2542" ht="15" customHeight="1" x14ac:dyDescent="0.65"/>
    <row r="2543" ht="15" customHeight="1" x14ac:dyDescent="0.65"/>
    <row r="2544" ht="15" customHeight="1" x14ac:dyDescent="0.65"/>
    <row r="2545" ht="15" customHeight="1" x14ac:dyDescent="0.65"/>
    <row r="2546" ht="15" customHeight="1" x14ac:dyDescent="0.65"/>
    <row r="2547" ht="15" customHeight="1" x14ac:dyDescent="0.65"/>
    <row r="2548" ht="15" customHeight="1" x14ac:dyDescent="0.65"/>
    <row r="2549" ht="15" customHeight="1" x14ac:dyDescent="0.65"/>
    <row r="2550" ht="15" customHeight="1" x14ac:dyDescent="0.65"/>
    <row r="2551" ht="15" customHeight="1" x14ac:dyDescent="0.65"/>
    <row r="2552" ht="15" customHeight="1" x14ac:dyDescent="0.65"/>
    <row r="2553" ht="15" customHeight="1" x14ac:dyDescent="0.65"/>
    <row r="2554" ht="15" customHeight="1" x14ac:dyDescent="0.65"/>
    <row r="2555" ht="15" customHeight="1" x14ac:dyDescent="0.65"/>
    <row r="2556" ht="15" customHeight="1" x14ac:dyDescent="0.65"/>
    <row r="2557" ht="15" customHeight="1" x14ac:dyDescent="0.65"/>
    <row r="2558" ht="15" customHeight="1" x14ac:dyDescent="0.65"/>
    <row r="2559" ht="15" customHeight="1" x14ac:dyDescent="0.65"/>
    <row r="2560" ht="15" customHeight="1" x14ac:dyDescent="0.65"/>
    <row r="2561" ht="15" customHeight="1" x14ac:dyDescent="0.65"/>
    <row r="2562" ht="15" customHeight="1" x14ac:dyDescent="0.65"/>
    <row r="2563" ht="15" customHeight="1" x14ac:dyDescent="0.65"/>
    <row r="2564" ht="15" customHeight="1" x14ac:dyDescent="0.65"/>
    <row r="2565" ht="15" customHeight="1" x14ac:dyDescent="0.65"/>
    <row r="2566" ht="15" customHeight="1" x14ac:dyDescent="0.65"/>
    <row r="2567" ht="15" customHeight="1" x14ac:dyDescent="0.65"/>
    <row r="2568" ht="15" customHeight="1" x14ac:dyDescent="0.65"/>
    <row r="2569" ht="15" customHeight="1" x14ac:dyDescent="0.65"/>
    <row r="2570" ht="15" customHeight="1" x14ac:dyDescent="0.65"/>
    <row r="2571" ht="15" customHeight="1" x14ac:dyDescent="0.65"/>
    <row r="2572" ht="15" customHeight="1" x14ac:dyDescent="0.65"/>
    <row r="2573" ht="15" customHeight="1" x14ac:dyDescent="0.65"/>
    <row r="2574" ht="15" customHeight="1" x14ac:dyDescent="0.65"/>
    <row r="2575" ht="15" customHeight="1" x14ac:dyDescent="0.65"/>
    <row r="2576" ht="15" customHeight="1" x14ac:dyDescent="0.65"/>
    <row r="2577" ht="15" customHeight="1" x14ac:dyDescent="0.65"/>
    <row r="2578" ht="15" customHeight="1" x14ac:dyDescent="0.65"/>
    <row r="2579" ht="15" customHeight="1" x14ac:dyDescent="0.65"/>
    <row r="2580" ht="15" customHeight="1" x14ac:dyDescent="0.65"/>
    <row r="2581" ht="15" customHeight="1" x14ac:dyDescent="0.65"/>
    <row r="2582" ht="15" customHeight="1" x14ac:dyDescent="0.65"/>
    <row r="2583" ht="15" customHeight="1" x14ac:dyDescent="0.65"/>
    <row r="2584" ht="15" customHeight="1" x14ac:dyDescent="0.65"/>
    <row r="2585" ht="15" customHeight="1" x14ac:dyDescent="0.65"/>
    <row r="2586" ht="15" customHeight="1" x14ac:dyDescent="0.65"/>
    <row r="2587" ht="15" customHeight="1" x14ac:dyDescent="0.65"/>
    <row r="2588" ht="15" customHeight="1" x14ac:dyDescent="0.65"/>
    <row r="2589" ht="15" customHeight="1" x14ac:dyDescent="0.65"/>
    <row r="2590" ht="15" customHeight="1" x14ac:dyDescent="0.65"/>
    <row r="2591" ht="15" customHeight="1" x14ac:dyDescent="0.65"/>
    <row r="2592" ht="15" customHeight="1" x14ac:dyDescent="0.65"/>
    <row r="2593" spans="2:33" ht="15" customHeight="1" x14ac:dyDescent="0.65"/>
    <row r="2594" spans="2:33" ht="15" customHeight="1" x14ac:dyDescent="0.65"/>
    <row r="2595" spans="2:33" ht="15" customHeight="1" x14ac:dyDescent="0.65"/>
    <row r="2596" spans="2:33" ht="15" customHeight="1" x14ac:dyDescent="0.65"/>
    <row r="2597" spans="2:33" ht="15" customHeight="1" x14ac:dyDescent="0.65"/>
    <row r="2598" spans="2:33" ht="15" customHeight="1" x14ac:dyDescent="0.65">
      <c r="B2598" s="475"/>
      <c r="C2598" s="475"/>
      <c r="D2598" s="475"/>
      <c r="E2598" s="475"/>
      <c r="F2598" s="475"/>
      <c r="G2598" s="475"/>
      <c r="H2598" s="475"/>
      <c r="I2598" s="475"/>
      <c r="J2598" s="475"/>
      <c r="K2598" s="475"/>
      <c r="L2598" s="475"/>
      <c r="M2598" s="475"/>
      <c r="N2598" s="475"/>
      <c r="O2598" s="475"/>
      <c r="P2598" s="475"/>
      <c r="Q2598" s="475"/>
      <c r="R2598" s="475"/>
      <c r="S2598" s="475"/>
      <c r="T2598" s="475"/>
      <c r="U2598" s="475"/>
      <c r="V2598" s="475"/>
      <c r="W2598" s="475"/>
      <c r="X2598" s="475"/>
      <c r="Y2598" s="475"/>
      <c r="Z2598" s="475"/>
      <c r="AA2598" s="475"/>
      <c r="AB2598" s="475"/>
      <c r="AC2598" s="475"/>
      <c r="AD2598" s="475"/>
      <c r="AE2598" s="475"/>
      <c r="AF2598" s="475"/>
      <c r="AG2598" s="475"/>
    </row>
    <row r="2599" spans="2:33" ht="15" customHeight="1" x14ac:dyDescent="0.65"/>
    <row r="2600" spans="2:33" ht="15" customHeight="1" x14ac:dyDescent="0.65"/>
    <row r="2601" spans="2:33" ht="15" customHeight="1" x14ac:dyDescent="0.65"/>
    <row r="2602" spans="2:33" ht="15" customHeight="1" x14ac:dyDescent="0.65"/>
    <row r="2603" spans="2:33" ht="15" customHeight="1" x14ac:dyDescent="0.65"/>
    <row r="2604" spans="2:33" ht="15" customHeight="1" x14ac:dyDescent="0.65"/>
    <row r="2605" spans="2:33" ht="15" customHeight="1" x14ac:dyDescent="0.65"/>
    <row r="2606" spans="2:33" ht="15" customHeight="1" x14ac:dyDescent="0.65"/>
    <row r="2607" spans="2:33" ht="15" customHeight="1" x14ac:dyDescent="0.65"/>
    <row r="2608" spans="2:33" ht="15" customHeight="1" x14ac:dyDescent="0.65"/>
    <row r="2609" ht="15" customHeight="1" x14ac:dyDescent="0.65"/>
    <row r="2610" ht="15" customHeight="1" x14ac:dyDescent="0.65"/>
    <row r="2611" ht="15" customHeight="1" x14ac:dyDescent="0.65"/>
    <row r="2612" ht="15" customHeight="1" x14ac:dyDescent="0.65"/>
    <row r="2613" ht="15" customHeight="1" x14ac:dyDescent="0.65"/>
    <row r="2614" ht="15" customHeight="1" x14ac:dyDescent="0.65"/>
    <row r="2615" ht="15" customHeight="1" x14ac:dyDescent="0.65"/>
    <row r="2616" ht="15" customHeight="1" x14ac:dyDescent="0.65"/>
    <row r="2617" ht="15" customHeight="1" x14ac:dyDescent="0.65"/>
    <row r="2618" ht="15" customHeight="1" x14ac:dyDescent="0.65"/>
    <row r="2619" ht="15" customHeight="1" x14ac:dyDescent="0.65"/>
    <row r="2620" ht="15" customHeight="1" x14ac:dyDescent="0.65"/>
    <row r="2621" ht="15" customHeight="1" x14ac:dyDescent="0.65"/>
    <row r="2622" ht="15" customHeight="1" x14ac:dyDescent="0.65"/>
    <row r="2623" ht="15" customHeight="1" x14ac:dyDescent="0.65"/>
    <row r="2624" ht="15" customHeight="1" x14ac:dyDescent="0.65"/>
    <row r="2625" ht="15" customHeight="1" x14ac:dyDescent="0.65"/>
    <row r="2626" ht="15" customHeight="1" x14ac:dyDescent="0.65"/>
    <row r="2627" ht="15" customHeight="1" x14ac:dyDescent="0.65"/>
    <row r="2628" ht="15" customHeight="1" x14ac:dyDescent="0.65"/>
    <row r="2629" ht="15" customHeight="1" x14ac:dyDescent="0.65"/>
    <row r="2630" ht="15" customHeight="1" x14ac:dyDescent="0.65"/>
    <row r="2631" ht="15" customHeight="1" x14ac:dyDescent="0.65"/>
    <row r="2632" ht="15" customHeight="1" x14ac:dyDescent="0.65"/>
    <row r="2633" ht="15" customHeight="1" x14ac:dyDescent="0.65"/>
    <row r="2634" ht="15" customHeight="1" x14ac:dyDescent="0.65"/>
    <row r="2635" ht="15" customHeight="1" x14ac:dyDescent="0.65"/>
    <row r="2636" ht="15" customHeight="1" x14ac:dyDescent="0.65"/>
    <row r="2637" ht="15" customHeight="1" x14ac:dyDescent="0.65"/>
    <row r="2638" ht="15" customHeight="1" x14ac:dyDescent="0.65"/>
    <row r="2639" ht="15" customHeight="1" x14ac:dyDescent="0.65"/>
    <row r="2640" ht="15" customHeight="1" x14ac:dyDescent="0.65"/>
    <row r="2641" ht="15" customHeight="1" x14ac:dyDescent="0.65"/>
    <row r="2642" ht="15" customHeight="1" x14ac:dyDescent="0.65"/>
    <row r="2643" ht="15" customHeight="1" x14ac:dyDescent="0.65"/>
    <row r="2644" ht="15" customHeight="1" x14ac:dyDescent="0.65"/>
    <row r="2645" ht="15" customHeight="1" x14ac:dyDescent="0.65"/>
    <row r="2646" ht="15" customHeight="1" x14ac:dyDescent="0.65"/>
    <row r="2647" ht="15" customHeight="1" x14ac:dyDescent="0.65"/>
    <row r="2648" ht="15" customHeight="1" x14ac:dyDescent="0.65"/>
    <row r="2649" ht="15" customHeight="1" x14ac:dyDescent="0.65"/>
    <row r="2650" ht="15" customHeight="1" x14ac:dyDescent="0.65"/>
    <row r="2651" ht="15" customHeight="1" x14ac:dyDescent="0.65"/>
    <row r="2652" ht="15" customHeight="1" x14ac:dyDescent="0.65"/>
    <row r="2653" ht="15" customHeight="1" x14ac:dyDescent="0.65"/>
    <row r="2654" ht="15" customHeight="1" x14ac:dyDescent="0.65"/>
    <row r="2655" ht="15" customHeight="1" x14ac:dyDescent="0.65"/>
    <row r="2656" ht="15" customHeight="1" x14ac:dyDescent="0.65"/>
    <row r="2657" ht="15" customHeight="1" x14ac:dyDescent="0.65"/>
    <row r="2658" ht="15" customHeight="1" x14ac:dyDescent="0.65"/>
    <row r="2659" ht="15" customHeight="1" x14ac:dyDescent="0.65"/>
    <row r="2660" ht="15" customHeight="1" x14ac:dyDescent="0.65"/>
    <row r="2661" ht="15" customHeight="1" x14ac:dyDescent="0.65"/>
    <row r="2662" ht="15" customHeight="1" x14ac:dyDescent="0.65"/>
    <row r="2663" ht="15" customHeight="1" x14ac:dyDescent="0.65"/>
    <row r="2664" ht="15" customHeight="1" x14ac:dyDescent="0.65"/>
    <row r="2665" ht="15" customHeight="1" x14ac:dyDescent="0.65"/>
    <row r="2666" ht="15" customHeight="1" x14ac:dyDescent="0.65"/>
    <row r="2667" ht="15" customHeight="1" x14ac:dyDescent="0.65"/>
    <row r="2668" ht="15" customHeight="1" x14ac:dyDescent="0.65"/>
    <row r="2669" ht="15" customHeight="1" x14ac:dyDescent="0.65"/>
    <row r="2670" ht="15" customHeight="1" x14ac:dyDescent="0.65"/>
    <row r="2671" ht="15" customHeight="1" x14ac:dyDescent="0.65"/>
    <row r="2672" ht="15" customHeight="1" x14ac:dyDescent="0.65"/>
    <row r="2673" ht="15" customHeight="1" x14ac:dyDescent="0.65"/>
    <row r="2674" ht="15" customHeight="1" x14ac:dyDescent="0.65"/>
    <row r="2675" ht="15" customHeight="1" x14ac:dyDescent="0.65"/>
    <row r="2676" ht="15" customHeight="1" x14ac:dyDescent="0.65"/>
    <row r="2677" ht="15" customHeight="1" x14ac:dyDescent="0.65"/>
    <row r="2678" ht="15" customHeight="1" x14ac:dyDescent="0.65"/>
    <row r="2679" ht="15" customHeight="1" x14ac:dyDescent="0.65"/>
    <row r="2680" ht="15" customHeight="1" x14ac:dyDescent="0.65"/>
    <row r="2681" ht="15" customHeight="1" x14ac:dyDescent="0.65"/>
    <row r="2682" ht="15" customHeight="1" x14ac:dyDescent="0.65"/>
    <row r="2683" ht="15" customHeight="1" x14ac:dyDescent="0.65"/>
    <row r="2684" ht="15" customHeight="1" x14ac:dyDescent="0.65"/>
    <row r="2685" ht="15" customHeight="1" x14ac:dyDescent="0.65"/>
    <row r="2686" ht="15" customHeight="1" x14ac:dyDescent="0.65"/>
    <row r="2687" ht="15" customHeight="1" x14ac:dyDescent="0.65"/>
    <row r="2688" ht="15" customHeight="1" x14ac:dyDescent="0.65"/>
    <row r="2689" ht="15" customHeight="1" x14ac:dyDescent="0.65"/>
    <row r="2690" ht="15" customHeight="1" x14ac:dyDescent="0.65"/>
    <row r="2691" ht="15" customHeight="1" x14ac:dyDescent="0.65"/>
    <row r="2692" ht="15" customHeight="1" x14ac:dyDescent="0.65"/>
    <row r="2693" ht="15" customHeight="1" x14ac:dyDescent="0.65"/>
    <row r="2694" ht="15" customHeight="1" x14ac:dyDescent="0.65"/>
    <row r="2695" ht="15" customHeight="1" x14ac:dyDescent="0.65"/>
    <row r="2696" ht="15" customHeight="1" x14ac:dyDescent="0.65"/>
    <row r="2697" ht="15" customHeight="1" x14ac:dyDescent="0.65"/>
    <row r="2698" ht="15" customHeight="1" x14ac:dyDescent="0.65"/>
    <row r="2699" ht="15" customHeight="1" x14ac:dyDescent="0.65"/>
    <row r="2700" ht="15" customHeight="1" x14ac:dyDescent="0.65"/>
    <row r="2701" ht="15" customHeight="1" x14ac:dyDescent="0.65"/>
    <row r="2702" ht="15" customHeight="1" x14ac:dyDescent="0.65"/>
    <row r="2703" ht="15" customHeight="1" x14ac:dyDescent="0.65"/>
    <row r="2704" ht="15" customHeight="1" x14ac:dyDescent="0.65"/>
    <row r="2705" spans="2:33" ht="15" customHeight="1" x14ac:dyDescent="0.65"/>
    <row r="2706" spans="2:33" ht="15" customHeight="1" x14ac:dyDescent="0.65"/>
    <row r="2707" spans="2:33" ht="15" customHeight="1" x14ac:dyDescent="0.65"/>
    <row r="2708" spans="2:33" ht="15" customHeight="1" x14ac:dyDescent="0.65"/>
    <row r="2709" spans="2:33" ht="15" customHeight="1" x14ac:dyDescent="0.65"/>
    <row r="2710" spans="2:33" ht="15" customHeight="1" x14ac:dyDescent="0.65"/>
    <row r="2711" spans="2:33" ht="15" customHeight="1" x14ac:dyDescent="0.65"/>
    <row r="2712" spans="2:33" ht="15" customHeight="1" x14ac:dyDescent="0.65"/>
    <row r="2713" spans="2:33" ht="15" customHeight="1" x14ac:dyDescent="0.65"/>
    <row r="2714" spans="2:33" ht="15" customHeight="1" x14ac:dyDescent="0.65"/>
    <row r="2715" spans="2:33" ht="15" customHeight="1" x14ac:dyDescent="0.65"/>
    <row r="2716" spans="2:33" ht="15" customHeight="1" x14ac:dyDescent="0.65"/>
    <row r="2717" spans="2:33" ht="15" customHeight="1" x14ac:dyDescent="0.65"/>
    <row r="2718" spans="2:33" ht="15" customHeight="1" x14ac:dyDescent="0.65"/>
    <row r="2719" spans="2:33" ht="15" customHeight="1" x14ac:dyDescent="0.65">
      <c r="B2719" s="475"/>
      <c r="C2719" s="475"/>
      <c r="D2719" s="475"/>
      <c r="E2719" s="475"/>
      <c r="F2719" s="475"/>
      <c r="G2719" s="475"/>
      <c r="H2719" s="475"/>
      <c r="I2719" s="475"/>
      <c r="J2719" s="475"/>
      <c r="K2719" s="475"/>
      <c r="L2719" s="475"/>
      <c r="M2719" s="475"/>
      <c r="N2719" s="475"/>
      <c r="O2719" s="475"/>
      <c r="P2719" s="475"/>
      <c r="Q2719" s="475"/>
      <c r="R2719" s="475"/>
      <c r="S2719" s="475"/>
      <c r="T2719" s="475"/>
      <c r="U2719" s="475"/>
      <c r="V2719" s="475"/>
      <c r="W2719" s="475"/>
      <c r="X2719" s="475"/>
      <c r="Y2719" s="475"/>
      <c r="Z2719" s="475"/>
      <c r="AA2719" s="475"/>
      <c r="AB2719" s="475"/>
      <c r="AC2719" s="475"/>
      <c r="AD2719" s="475"/>
      <c r="AE2719" s="475"/>
      <c r="AF2719" s="475"/>
      <c r="AG2719" s="475"/>
    </row>
    <row r="2720" spans="2:33" ht="15" customHeight="1" x14ac:dyDescent="0.65"/>
    <row r="2721" ht="15" customHeight="1" x14ac:dyDescent="0.65"/>
    <row r="2722" ht="15" customHeight="1" x14ac:dyDescent="0.65"/>
    <row r="2723" ht="15" customHeight="1" x14ac:dyDescent="0.65"/>
    <row r="2724" ht="15" customHeight="1" x14ac:dyDescent="0.65"/>
    <row r="2725" ht="15" customHeight="1" x14ac:dyDescent="0.65"/>
    <row r="2726" ht="15" customHeight="1" x14ac:dyDescent="0.65"/>
    <row r="2727" ht="15" customHeight="1" x14ac:dyDescent="0.65"/>
    <row r="2728" ht="15" customHeight="1" x14ac:dyDescent="0.65"/>
    <row r="2729" ht="15" customHeight="1" x14ac:dyDescent="0.65"/>
    <row r="2730" ht="15" customHeight="1" x14ac:dyDescent="0.65"/>
    <row r="2731" ht="15" customHeight="1" x14ac:dyDescent="0.65"/>
    <row r="2732" ht="15" customHeight="1" x14ac:dyDescent="0.65"/>
    <row r="2733" ht="15" customHeight="1" x14ac:dyDescent="0.65"/>
    <row r="2734" ht="15" customHeight="1" x14ac:dyDescent="0.65"/>
    <row r="2735" ht="15" customHeight="1" x14ac:dyDescent="0.65"/>
    <row r="2736" ht="15" customHeight="1" x14ac:dyDescent="0.65"/>
    <row r="2737" ht="15" customHeight="1" x14ac:dyDescent="0.65"/>
    <row r="2738" ht="15" customHeight="1" x14ac:dyDescent="0.65"/>
    <row r="2739" ht="15" customHeight="1" x14ac:dyDescent="0.65"/>
    <row r="2740" ht="15" customHeight="1" x14ac:dyDescent="0.65"/>
    <row r="2741" ht="15" customHeight="1" x14ac:dyDescent="0.65"/>
    <row r="2742" ht="15" customHeight="1" x14ac:dyDescent="0.65"/>
    <row r="2743" ht="15" customHeight="1" x14ac:dyDescent="0.65"/>
    <row r="2744" ht="15" customHeight="1" x14ac:dyDescent="0.65"/>
    <row r="2745" ht="15" customHeight="1" x14ac:dyDescent="0.65"/>
    <row r="2746" ht="15" customHeight="1" x14ac:dyDescent="0.65"/>
    <row r="2747" ht="15" customHeight="1" x14ac:dyDescent="0.65"/>
    <row r="2748" ht="15" customHeight="1" x14ac:dyDescent="0.65"/>
    <row r="2749" ht="15" customHeight="1" x14ac:dyDescent="0.65"/>
    <row r="2750" ht="15" customHeight="1" x14ac:dyDescent="0.65"/>
    <row r="2751" ht="15" customHeight="1" x14ac:dyDescent="0.65"/>
    <row r="2752" ht="15" customHeight="1" x14ac:dyDescent="0.65"/>
    <row r="2753" ht="15" customHeight="1" x14ac:dyDescent="0.65"/>
    <row r="2754" ht="15" customHeight="1" x14ac:dyDescent="0.65"/>
    <row r="2755" ht="15" customHeight="1" x14ac:dyDescent="0.65"/>
    <row r="2756" ht="15" customHeight="1" x14ac:dyDescent="0.65"/>
    <row r="2757" ht="15" customHeight="1" x14ac:dyDescent="0.65"/>
    <row r="2758" ht="15" customHeight="1" x14ac:dyDescent="0.65"/>
    <row r="2759" ht="15" customHeight="1" x14ac:dyDescent="0.65"/>
    <row r="2760" ht="15" customHeight="1" x14ac:dyDescent="0.65"/>
    <row r="2761" ht="15" customHeight="1" x14ac:dyDescent="0.65"/>
    <row r="2762" ht="15" customHeight="1" x14ac:dyDescent="0.65"/>
    <row r="2763" ht="15" customHeight="1" x14ac:dyDescent="0.65"/>
    <row r="2764" ht="15" customHeight="1" x14ac:dyDescent="0.65"/>
    <row r="2765" ht="15" customHeight="1" x14ac:dyDescent="0.65"/>
    <row r="2766" ht="15" customHeight="1" x14ac:dyDescent="0.65"/>
    <row r="2767" ht="15" customHeight="1" x14ac:dyDescent="0.65"/>
    <row r="2768" ht="15" customHeight="1" x14ac:dyDescent="0.65"/>
    <row r="2769" ht="15" customHeight="1" x14ac:dyDescent="0.65"/>
    <row r="2770" ht="15" customHeight="1" x14ac:dyDescent="0.65"/>
    <row r="2771" ht="15" customHeight="1" x14ac:dyDescent="0.65"/>
    <row r="2772" ht="15" customHeight="1" x14ac:dyDescent="0.65"/>
    <row r="2773" ht="15" customHeight="1" x14ac:dyDescent="0.65"/>
    <row r="2774" ht="15" customHeight="1" x14ac:dyDescent="0.65"/>
    <row r="2775" ht="15" customHeight="1" x14ac:dyDescent="0.65"/>
    <row r="2776" ht="15" customHeight="1" x14ac:dyDescent="0.65"/>
    <row r="2777" ht="15" customHeight="1" x14ac:dyDescent="0.65"/>
    <row r="2778" ht="15" customHeight="1" x14ac:dyDescent="0.65"/>
    <row r="2779" ht="15" customHeight="1" x14ac:dyDescent="0.65"/>
    <row r="2780" ht="15" customHeight="1" x14ac:dyDescent="0.65"/>
    <row r="2781" ht="15" customHeight="1" x14ac:dyDescent="0.65"/>
    <row r="2782" ht="15" customHeight="1" x14ac:dyDescent="0.65"/>
    <row r="2783" ht="15" customHeight="1" x14ac:dyDescent="0.65"/>
    <row r="2784" ht="15" customHeight="1" x14ac:dyDescent="0.65"/>
    <row r="2785" ht="15" customHeight="1" x14ac:dyDescent="0.65"/>
    <row r="2786" ht="15" customHeight="1" x14ac:dyDescent="0.65"/>
    <row r="2787" ht="15" customHeight="1" x14ac:dyDescent="0.65"/>
    <row r="2788" ht="15" customHeight="1" x14ac:dyDescent="0.65"/>
    <row r="2789" ht="15" customHeight="1" x14ac:dyDescent="0.65"/>
    <row r="2790" ht="15" customHeight="1" x14ac:dyDescent="0.65"/>
    <row r="2791" ht="15" customHeight="1" x14ac:dyDescent="0.65"/>
    <row r="2792" ht="15" customHeight="1" x14ac:dyDescent="0.65"/>
    <row r="2793" ht="15" customHeight="1" x14ac:dyDescent="0.65"/>
    <row r="2794" ht="15" customHeight="1" x14ac:dyDescent="0.65"/>
    <row r="2795" ht="15" customHeight="1" x14ac:dyDescent="0.65"/>
    <row r="2796" ht="15" customHeight="1" x14ac:dyDescent="0.65"/>
    <row r="2797" ht="15" customHeight="1" x14ac:dyDescent="0.65"/>
    <row r="2798" ht="15" customHeight="1" x14ac:dyDescent="0.65"/>
    <row r="2799" ht="15" customHeight="1" x14ac:dyDescent="0.65"/>
    <row r="2800" ht="15" customHeight="1" x14ac:dyDescent="0.65"/>
    <row r="2801" ht="15" customHeight="1" x14ac:dyDescent="0.65"/>
    <row r="2802" ht="15" customHeight="1" x14ac:dyDescent="0.65"/>
    <row r="2803" ht="15" customHeight="1" x14ac:dyDescent="0.65"/>
    <row r="2804" ht="15" customHeight="1" x14ac:dyDescent="0.65"/>
    <row r="2805" ht="15" customHeight="1" x14ac:dyDescent="0.65"/>
    <row r="2806" ht="15" customHeight="1" x14ac:dyDescent="0.65"/>
    <row r="2807" ht="15" customHeight="1" x14ac:dyDescent="0.65"/>
    <row r="2808" ht="15" customHeight="1" x14ac:dyDescent="0.65"/>
    <row r="2809" ht="15" customHeight="1" x14ac:dyDescent="0.65"/>
    <row r="2810" ht="15" customHeight="1" x14ac:dyDescent="0.65"/>
    <row r="2811" ht="15" customHeight="1" x14ac:dyDescent="0.65"/>
    <row r="2812" ht="15" customHeight="1" x14ac:dyDescent="0.65"/>
    <row r="2813" ht="15" customHeight="1" x14ac:dyDescent="0.65"/>
    <row r="2814" ht="15" customHeight="1" x14ac:dyDescent="0.65"/>
    <row r="2815" ht="15" customHeight="1" x14ac:dyDescent="0.65"/>
    <row r="2816" ht="15" customHeight="1" x14ac:dyDescent="0.65"/>
    <row r="2817" ht="15" customHeight="1" x14ac:dyDescent="0.65"/>
    <row r="2818" ht="15" customHeight="1" x14ac:dyDescent="0.65"/>
    <row r="2819" ht="15" customHeight="1" x14ac:dyDescent="0.65"/>
    <row r="2820" ht="15" customHeight="1" x14ac:dyDescent="0.65"/>
    <row r="2821" ht="15" customHeight="1" x14ac:dyDescent="0.65"/>
    <row r="2822" ht="15" customHeight="1" x14ac:dyDescent="0.65"/>
    <row r="2823" ht="15" customHeight="1" x14ac:dyDescent="0.65"/>
    <row r="2824" ht="15" customHeight="1" x14ac:dyDescent="0.65"/>
    <row r="2825" ht="15" customHeight="1" x14ac:dyDescent="0.65"/>
    <row r="2826" ht="15" customHeight="1" x14ac:dyDescent="0.65"/>
    <row r="2827" ht="15" customHeight="1" x14ac:dyDescent="0.65"/>
    <row r="2828" ht="15" customHeight="1" x14ac:dyDescent="0.65"/>
    <row r="2829" ht="15" customHeight="1" x14ac:dyDescent="0.65"/>
    <row r="2830" ht="15" customHeight="1" x14ac:dyDescent="0.65"/>
    <row r="2831" ht="15" customHeight="1" x14ac:dyDescent="0.65"/>
    <row r="2832" ht="15" customHeight="1" x14ac:dyDescent="0.65"/>
    <row r="2833" spans="2:33" ht="15" customHeight="1" x14ac:dyDescent="0.65"/>
    <row r="2834" spans="2:33" ht="15" customHeight="1" x14ac:dyDescent="0.65"/>
    <row r="2835" spans="2:33" ht="15" customHeight="1" x14ac:dyDescent="0.65"/>
    <row r="2836" spans="2:33" ht="15" customHeight="1" x14ac:dyDescent="0.65"/>
    <row r="2837" spans="2:33" ht="15" customHeight="1" x14ac:dyDescent="0.65">
      <c r="B2837" s="475"/>
      <c r="C2837" s="475"/>
      <c r="D2837" s="475"/>
      <c r="E2837" s="475"/>
      <c r="F2837" s="475"/>
      <c r="G2837" s="475"/>
      <c r="H2837" s="475"/>
      <c r="I2837" s="475"/>
      <c r="J2837" s="475"/>
      <c r="K2837" s="475"/>
      <c r="L2837" s="475"/>
      <c r="M2837" s="475"/>
      <c r="N2837" s="475"/>
      <c r="O2837" s="475"/>
      <c r="P2837" s="475"/>
      <c r="Q2837" s="475"/>
      <c r="R2837" s="475"/>
      <c r="S2837" s="475"/>
      <c r="T2837" s="475"/>
      <c r="U2837" s="475"/>
      <c r="V2837" s="475"/>
      <c r="W2837" s="475"/>
      <c r="X2837" s="475"/>
      <c r="Y2837" s="475"/>
      <c r="Z2837" s="475"/>
      <c r="AA2837" s="475"/>
      <c r="AB2837" s="475"/>
      <c r="AC2837" s="475"/>
      <c r="AD2837" s="475"/>
      <c r="AE2837" s="475"/>
      <c r="AF2837" s="475"/>
      <c r="AG2837" s="475"/>
    </row>
  </sheetData>
  <mergeCells count="20">
    <mergeCell ref="B2419:AG2419"/>
    <mergeCell ref="B2509:AG2509"/>
    <mergeCell ref="B2598:AG2598"/>
    <mergeCell ref="B2719:AG2719"/>
    <mergeCell ref="B2837:AG2837"/>
    <mergeCell ref="B1698:AG1698"/>
    <mergeCell ref="B1945:AG1945"/>
    <mergeCell ref="B2031:AG2031"/>
    <mergeCell ref="B2153:AG2153"/>
    <mergeCell ref="B2317:AG2317"/>
    <mergeCell ref="B1100:AG1100"/>
    <mergeCell ref="B1227:AG1227"/>
    <mergeCell ref="B1390:AG1390"/>
    <mergeCell ref="B1502:AG1502"/>
    <mergeCell ref="B1604:AG1604"/>
    <mergeCell ref="B112:AG112"/>
    <mergeCell ref="B308:AG308"/>
    <mergeCell ref="B511:AG511"/>
    <mergeCell ref="B712:AG712"/>
    <mergeCell ref="B887:AG887"/>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1</vt:i4>
      </vt:variant>
    </vt:vector>
  </HeadingPairs>
  <TitlesOfParts>
    <vt:vector size="20" baseType="lpstr">
      <vt:lpstr>About</vt:lpstr>
      <vt:lpstr>Inflation Reduction Act</vt:lpstr>
      <vt:lpstr>Tax Credits</vt:lpstr>
      <vt:lpstr>Solar - Utility PV</vt:lpstr>
      <vt:lpstr>Land-Based Wind</vt:lpstr>
      <vt:lpstr>Subsidies Paid</vt:lpstr>
      <vt:lpstr>AEO 2022 Table 1</vt:lpstr>
      <vt:lpstr>AEO 2023 Table 1</vt:lpstr>
      <vt:lpstr>AEO 2022 Table 8</vt:lpstr>
      <vt:lpstr>AEO 2023 Table 8</vt:lpstr>
      <vt:lpstr>AEO 2022 Table 11</vt:lpstr>
      <vt:lpstr>AEO 2023 Table 11</vt:lpstr>
      <vt:lpstr>Calculations</vt:lpstr>
      <vt:lpstr>Wind PV Calcs</vt:lpstr>
      <vt:lpstr>Monetizing Tax Credit Penalty</vt:lpstr>
      <vt:lpstr>BS-BSfTFpEUP</vt:lpstr>
      <vt:lpstr>BS-BSpUEO</vt:lpstr>
      <vt:lpstr>BS-BSpUECB</vt:lpstr>
      <vt:lpstr>JCT Table 1_Notes</vt:lpstr>
      <vt:lpstr>dollars_2020_2012</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2014-08-21T02:04:37Z</dcterms:created>
  <dcterms:modified xsi:type="dcterms:W3CDTF">2024-03-12T21:19:30Z</dcterms:modified>
</cp:coreProperties>
</file>