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2DDF3433-6679-4543-8E3F-4A0DBE7D3437}"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15" i="26"/>
  <c r="E10" i="26"/>
  <c r="E11" i="26"/>
  <c r="L13" i="22"/>
  <c r="J64" i="19" s="1"/>
  <c r="L11" i="26"/>
  <c r="L19" i="26"/>
  <c r="V5" i="26"/>
  <c r="N8" i="26"/>
  <c r="V12" i="26"/>
  <c r="V14" i="26"/>
  <c r="V19" i="26"/>
  <c r="V21" i="26"/>
  <c r="AE46" i="26"/>
  <c r="AE47" i="26"/>
  <c r="O10" i="24"/>
  <c r="P10" i="24" s="1"/>
  <c r="O6" i="26"/>
  <c r="O12" i="26"/>
  <c r="W12" i="26"/>
  <c r="O17" i="26"/>
  <c r="W19" i="26"/>
  <c r="AF22" i="26"/>
  <c r="AF30" i="26"/>
  <c r="AF39" i="26"/>
  <c r="AF47" i="26"/>
  <c r="K62" i="26"/>
  <c r="O24" i="24"/>
  <c r="P24" i="24" s="1"/>
  <c r="P6" i="26"/>
  <c r="X8" i="26"/>
  <c r="X10" i="26"/>
  <c r="P13" i="26"/>
  <c r="P15" i="26"/>
  <c r="X17" i="26"/>
  <c r="X19" i="26"/>
  <c r="G23" i="26"/>
  <c r="G32" i="26"/>
  <c r="G40" i="26"/>
  <c r="G51" i="26"/>
  <c r="W62" i="26"/>
  <c r="O36" i="24"/>
  <c r="P36" i="24" s="1"/>
  <c r="Q4" i="26"/>
  <c r="AG5" i="26"/>
  <c r="AG7" i="26"/>
  <c r="AG9" i="26"/>
  <c r="Y11" i="26"/>
  <c r="Y13" i="26"/>
  <c r="Q15" i="26"/>
  <c r="Q17" i="26"/>
  <c r="Y18" i="26"/>
  <c r="Y20" i="26"/>
  <c r="H23" i="26"/>
  <c r="H29" i="26"/>
  <c r="H36" i="26"/>
  <c r="H43" i="26"/>
  <c r="H47" i="26"/>
  <c r="H48" i="26"/>
  <c r="K56" i="26"/>
  <c r="AE65" i="26"/>
  <c r="J39" i="24"/>
  <c r="K39" i="24" s="1"/>
  <c r="AH86" i="26"/>
  <c r="J86" i="26"/>
  <c r="R85" i="26"/>
  <c r="Z83" i="26"/>
  <c r="R83" i="26"/>
  <c r="J82" i="26"/>
  <c r="Z81" i="26"/>
  <c r="R81"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AC8" i="26" l="1"/>
  <c r="AG21" i="26"/>
  <c r="Y14" i="26"/>
  <c r="Y7" i="26"/>
  <c r="G48" i="26"/>
  <c r="P19" i="26"/>
  <c r="P10" i="26"/>
  <c r="R57" i="26"/>
  <c r="O21" i="26"/>
  <c r="W10" i="26"/>
  <c r="AE30" i="26"/>
  <c r="N10" i="26"/>
  <c r="W44" i="26"/>
  <c r="R82" i="26"/>
  <c r="J87" i="26"/>
  <c r="H44" i="26"/>
  <c r="Q21" i="26"/>
  <c r="AG13" i="26"/>
  <c r="Y6" i="26"/>
  <c r="G43" i="26"/>
  <c r="P18" i="26"/>
  <c r="P9" i="26"/>
  <c r="AF50" i="26"/>
  <c r="O20" i="26"/>
  <c r="W7" i="26"/>
  <c r="AE27" i="26"/>
  <c r="V9" i="26"/>
  <c r="X37" i="26"/>
  <c r="U12" i="26"/>
  <c r="J80" i="26"/>
  <c r="J84" i="26"/>
  <c r="K64" i="26"/>
  <c r="H35" i="26"/>
  <c r="Q18" i="26"/>
  <c r="Q11" i="26"/>
  <c r="G28" i="26"/>
  <c r="X14" i="26"/>
  <c r="X5" i="26"/>
  <c r="AF38" i="26"/>
  <c r="W16" i="26"/>
  <c r="U82" i="26"/>
  <c r="V18" i="26"/>
  <c r="N5" i="26"/>
  <c r="D8" i="26"/>
  <c r="J21" i="24"/>
  <c r="K21" i="24" s="1"/>
  <c r="R80" i="26"/>
  <c r="R84" i="26"/>
  <c r="AE57" i="26"/>
  <c r="H31" i="26"/>
  <c r="Y17" i="26"/>
  <c r="Q10" i="26"/>
  <c r="J64" i="26"/>
  <c r="G24" i="26"/>
  <c r="X13" i="26"/>
  <c r="X4" i="26"/>
  <c r="AF31" i="26"/>
  <c r="O15" i="26"/>
  <c r="Q57" i="26"/>
  <c r="N17" i="26"/>
  <c r="AD61" i="26"/>
  <c r="F65" i="26"/>
  <c r="U9" i="26"/>
  <c r="L7" i="22"/>
  <c r="J41" i="19" s="1"/>
  <c r="AB12" i="26"/>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AA1" i="26" s="1"/>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G8" i="24" s="1"/>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8" i="24" l="1"/>
  <c r="O8" i="24"/>
  <c r="P8" i="24"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8"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<sst xmlns="http://schemas.openxmlformats.org/spreadsheetml/2006/main" count="28264" uniqueCount="2481">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</sst>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1927</v>
      </c>
      <c r="C1" s="260">
        <v>45369</v>
      </c>
      <c r="G1" s="147" t="s">
        <v>1914</v>
      </c>
      <c r="H1" s="147" t="s">
        <v>1915</v>
      </c>
    </row>
    <row r="2" spans="1:8" x14ac:dyDescent="0.25">
      <c r="B2" t="str">
        <f>B1</f>
        <v>Connecticut</v>
      </c>
      <c r="C2" t="str">
        <f>INDEX(G:G,MATCH(B1,H:H,0))</f>
        <v>CT</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Connecticut.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Connecticut.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Connecticut.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Connecticut,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Connecticut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PV:**Connecticut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Wind:**Connecticut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Connecticut will retire 0 MW of coal by 2050. Connecticut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Connecticut will retire 3950 MW of natural gas by 2050. Connecticut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Connecticut will retire 2000 MW of nuclear by 2050. Connecticut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Connecticut will retire 100 MW of natural gas by 2050. Connecticut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Connecticut will retire 0 MW of lignite by 2050. Connecticut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13% to 22% through 2050.//**Urban Residential Appliances:** In the BAU case, in Connecticut,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13% to 22% through 2050.//**Rural Residential Appliances:** In the BAU case, in Connecticut,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rise from 9% to 10% through 2050.//**Comercial Appliances:** In the BAU case, in Connecticut, the share of electricity among fuels used for appliances in commercial buildings will fall from 39% to 37% through 2050.//**Comercial Other Components:** In the BAU case, in Connecticut,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Connecticut.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0 MW of coal capacity.//**Natural gas non-peaker:** The EIA projects that Connecticut will retire 3950 MW of natural gas by 2050. Connecticut currently has 18863 MW of natural gas non-peaker capacity.//**Nuclear:** The EIA projects that Connecticut will retire 2000 MW of nuclear by 2050. Connecticut currently has 2240 MW of nuclear capacity.//**Natural gas peaker:** The EIA projects that Connecticut will retire 100 MW of natural gas by 2050. Connecticut currently has 15301 MW of natural gas peaker capacity.//**Lignite:** The EIA projects that Connecticut will retire 0 MW of lignite by 2050. Connecticut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45% below 2001 levels by 2030</v>
      </c>
      <c r="C2" s="1">
        <f>IF(INDEX('State Targets'!I:I,MATCH(About!$B$2,'State Targets'!$B:$B,0))=0,"",INDEX('State Targets'!I:I,MATCH(About!$B$2,'State Targets'!$B:$B,0)))</f>
        <v>2030</v>
      </c>
      <c r="D2" s="1">
        <f>INDEX('State Targets'!J:J,MATCH(About!$B$2,'State Targets'!$B:$B,0))</f>
        <v>24.200000000000003</v>
      </c>
      <c r="E2" s="1">
        <f>INDEX('State Targets'!K:K,MATCH(About!$B$2,'State Targets'!$B:$B,0))</f>
        <v>24.200000000000003</v>
      </c>
      <c r="F2" s="1" t="str">
        <f>IF(INDEX('State Targets'!L:L,MATCH(About!$B$2,'State Targets'!$B:$B,0))=0,"",INDEX('State Targets'!L:L,MATCH(About!$B$2,'State Targets'!$B:$B,0)))</f>
        <v xml:space="preserve">Connecticut codified in 2022 a statutory target to reduce GHG emissions 45% below 2001 levels by 2030. </v>
      </c>
    </row>
    <row r="3" spans="1:6" x14ac:dyDescent="0.25">
      <c r="A3" s="1"/>
      <c r="B3" s="1" t="str">
        <f>IF(INDEX('State Targets'!H:H,MATCH(About!$B$2,'State Targets'!$B:$B,0))=0,"",INDEX('State Targets'!H:H,MATCH(About!$B$2,'State Targets'!$B:$B,0)))</f>
        <v>45% below 2001 levels by 2030</v>
      </c>
      <c r="C3" s="1">
        <f>IF(INDEX('State Targets'!I:I,MATCH(About!$B$2,'State Targets'!$B:$B,0))=0,"",INDEX('State Targets'!I:I,MATCH(About!$B$2,'State Targets'!$B:$B,0)))</f>
        <v>2030</v>
      </c>
      <c r="D3" s="1">
        <f>INDEX('State Targets'!J:J,MATCH(About!$B$2,'State Targets'!$B:$B,0))</f>
        <v>24.200000000000003</v>
      </c>
      <c r="E3" s="1">
        <f>INDEX('State Targets'!K:K,MATCH(About!$B$2,'State Targets'!$B:$B,0))</f>
        <v>24.200000000000003</v>
      </c>
      <c r="F3" s="1" t="str">
        <f>IF(INDEX('State Targets'!L:L,MATCH(About!$B$2,'State Targets'!$B:$B,0))=0,"",INDEX('State Targets'!L:L,MATCH(About!$B$2,'State Targets'!$B:$B,0)))</f>
        <v xml:space="preserve">Connecticut codified in 2022 a statutory target to reduce GHG emissions 45% below 2001 levels by 2030.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44</v>
      </c>
      <c r="H8" s="1" t="s">
        <v>2141</v>
      </c>
      <c r="I8" s="213">
        <v>2030</v>
      </c>
      <c r="J8" s="213">
        <f t="shared" si="0"/>
        <v>24.200000000000003</v>
      </c>
      <c r="K8" s="213">
        <f t="shared" si="1"/>
        <v>24.200000000000003</v>
      </c>
      <c r="L8" s="214" t="s">
        <v>2142</v>
      </c>
      <c r="M8" s="1" t="s">
        <v>2143</v>
      </c>
      <c r="N8" s="215">
        <v>2050</v>
      </c>
      <c r="O8">
        <f t="shared" si="2"/>
        <v>8.7999999999999972</v>
      </c>
      <c r="P8">
        <f t="shared" si="3"/>
        <v>8.7999999999999972</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CT</v>
      </c>
      <c r="C1" s="223">
        <f>SUM(C4:C87)</f>
        <v>42.712065073150598</v>
      </c>
      <c r="D1" s="223">
        <f t="shared" ref="D1:AH1" si="0">SUM(D4:D87)</f>
        <v>41.969091373574102</v>
      </c>
      <c r="E1" s="223">
        <f t="shared" si="0"/>
        <v>41.959235902576594</v>
      </c>
      <c r="F1" s="223">
        <f t="shared" si="0"/>
        <v>39.626965847428501</v>
      </c>
      <c r="G1" s="223">
        <f t="shared" si="0"/>
        <v>39.140327380092494</v>
      </c>
      <c r="H1" s="223">
        <f t="shared" si="0"/>
        <v>38.525058046885192</v>
      </c>
      <c r="I1" s="223">
        <f t="shared" si="0"/>
        <v>41.281732013579301</v>
      </c>
      <c r="J1" s="223">
        <f t="shared" si="0"/>
        <v>44.9604505128043</v>
      </c>
      <c r="K1" s="223">
        <f t="shared" si="0"/>
        <v>42.220366991181002</v>
      </c>
      <c r="L1" s="223">
        <f t="shared" si="0"/>
        <v>43.078059295413809</v>
      </c>
      <c r="M1" s="223">
        <f t="shared" si="0"/>
        <v>45.454231750999995</v>
      </c>
      <c r="N1" s="223">
        <f t="shared" si="0"/>
        <v>43.926706863542094</v>
      </c>
      <c r="O1" s="223">
        <f t="shared" si="0"/>
        <v>42.130327204062894</v>
      </c>
      <c r="P1" s="223">
        <f t="shared" si="0"/>
        <v>45.714860714065004</v>
      </c>
      <c r="Q1" s="223">
        <f t="shared" si="0"/>
        <v>47.797774092176496</v>
      </c>
      <c r="R1" s="223">
        <f t="shared" si="0"/>
        <v>46.029345381320496</v>
      </c>
      <c r="S1" s="223">
        <f t="shared" si="0"/>
        <v>44.060493896550696</v>
      </c>
      <c r="T1" s="223">
        <f t="shared" si="0"/>
        <v>43.210628934538001</v>
      </c>
      <c r="U1" s="223">
        <f t="shared" si="0"/>
        <v>39.974384453328817</v>
      </c>
      <c r="V1" s="223">
        <f t="shared" si="0"/>
        <v>38.723755776145005</v>
      </c>
      <c r="W1" s="223">
        <f t="shared" si="0"/>
        <v>38.874570350485016</v>
      </c>
      <c r="X1" s="223">
        <f t="shared" si="0"/>
        <v>37.657609162117282</v>
      </c>
      <c r="Y1" s="223">
        <f t="shared" si="0"/>
        <v>36.530763942555694</v>
      </c>
      <c r="Z1" s="223">
        <f t="shared" si="0"/>
        <v>37.2356082535645</v>
      </c>
      <c r="AA1" s="223">
        <f t="shared" si="0"/>
        <v>37.870397343649699</v>
      </c>
      <c r="AB1" s="223">
        <f t="shared" si="0"/>
        <v>38.9876930789517</v>
      </c>
      <c r="AC1" s="223">
        <f t="shared" si="0"/>
        <v>36.632816945684702</v>
      </c>
      <c r="AD1" s="223">
        <f t="shared" si="0"/>
        <v>35.737676755936</v>
      </c>
      <c r="AE1" s="223">
        <f t="shared" si="0"/>
        <v>39.562125700730498</v>
      </c>
      <c r="AF1" s="223">
        <f t="shared" si="0"/>
        <v>38.821499565367489</v>
      </c>
      <c r="AG1" s="223">
        <f t="shared" si="0"/>
        <v>36.204760284000905</v>
      </c>
      <c r="AH1" s="223">
        <f t="shared" si="0"/>
        <v>38.149881906066092</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227" t="s">
        <v>479</v>
      </c>
      <c r="B5" s="199" t="s">
        <v>2259</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227" t="s">
        <v>479</v>
      </c>
      <c r="B6" s="199" t="s">
        <v>2263</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227" t="s">
        <v>479</v>
      </c>
      <c r="B7" s="199" t="s">
        <v>2265</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227" t="s">
        <v>479</v>
      </c>
      <c r="B8" s="199" t="s">
        <v>2267</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227" t="s">
        <v>479</v>
      </c>
      <c r="B9" s="199" t="s">
        <v>2277</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227" t="s">
        <v>479</v>
      </c>
      <c r="B10" s="199" t="s">
        <v>2286</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227" t="s">
        <v>479</v>
      </c>
      <c r="B17" s="199" t="s">
        <v>2294</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1.6651466420599999E-2</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6.9759745406999998E-3</v>
      </c>
      <c r="T33" s="228">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228">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4.2294281306999998E-3</v>
      </c>
      <c r="AD33" s="228">
        <f>SUMIFS('EPA Export Aggregation'!AG:AG,'EPA Export Aggregation'!$A:$A,$B33,'EPA Export Aggregation'!$D:$D,$A$1)*IF($A33="CH4",About!$D$58,IF($A33="N2O",About!$D$59,1))</f>
        <v>1.2971156924200001E-2</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3.2978302505699997E-2</v>
      </c>
      <c r="AH33" s="228">
        <f>SUMIFS('EPA Export Aggregation'!AK:AK,'EPA Export Aggregation'!$A:$A,$B33,'EPA Export Aggregation'!$D:$D,$A$1)*IF($A33="CH4",About!$D$58,IF($A33="N2O",About!$D$59,1))</f>
        <v>3.4466479090099998E-2</v>
      </c>
    </row>
    <row r="34" spans="1:34" x14ac:dyDescent="0.25">
      <c r="A34" s="227" t="s">
        <v>479</v>
      </c>
      <c r="B34" s="199" t="s">
        <v>2298</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2024-03-18T21:12:05Z</dcterms:modified>
</cp:coreProperties>
</file>