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CT\webappdata\"/>
    </mc:Choice>
  </mc:AlternateContent>
  <xr:revisionPtr revIDLastSave="0" documentId="8_{48F39777-0799-489F-80DB-63CE36D13B38}"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29" i="27"/>
  <c r="G49" i="27"/>
  <c r="G10" i="27"/>
  <c r="G32" i="27"/>
  <c r="F4" i="23"/>
  <c r="N6" i="23"/>
  <c r="AD6" i="23"/>
  <c r="AD7" i="23"/>
  <c r="V8" i="23"/>
  <c r="F9" i="23"/>
  <c r="AD9" i="23"/>
  <c r="V10" i="23"/>
  <c r="F11" i="23"/>
  <c r="AD11" i="23"/>
  <c r="V12" i="23"/>
  <c r="F13" i="23"/>
  <c r="AD13" i="23"/>
  <c r="V14" i="23"/>
  <c r="F15" i="23"/>
  <c r="AD15" i="23"/>
  <c r="V16" i="23"/>
  <c r="F17" i="23"/>
  <c r="AD17" i="23"/>
  <c r="V18" i="23"/>
  <c r="F19" i="23"/>
  <c r="AG19" i="23"/>
  <c r="AC20" i="23"/>
  <c r="Q21" i="23"/>
  <c r="Q22" i="23"/>
  <c r="Q23" i="23"/>
  <c r="G24" i="23"/>
  <c r="I26" i="23"/>
  <c r="AB28" i="23"/>
  <c r="T30" i="23"/>
  <c r="T33" i="23"/>
  <c r="AB36" i="23"/>
  <c r="S39" i="23"/>
  <c r="Y43" i="23"/>
  <c r="C49" i="23"/>
  <c r="Q52" i="23"/>
  <c r="I60" i="23"/>
  <c r="M77" i="23"/>
  <c r="AF4" i="23"/>
  <c r="X5" i="23"/>
  <c r="P6" i="23"/>
  <c r="AF6" i="23"/>
  <c r="X7" i="23"/>
  <c r="P8" i="23"/>
  <c r="AF8" i="23"/>
  <c r="X9" i="23"/>
  <c r="P10" i="23"/>
  <c r="AF10" i="23"/>
  <c r="X11" i="23"/>
  <c r="P12" i="23"/>
  <c r="AF12" i="23"/>
  <c r="X13" i="23"/>
  <c r="P14" i="23"/>
  <c r="AF14" i="23"/>
  <c r="X15" i="23"/>
  <c r="P16" i="23"/>
  <c r="AF16" i="23"/>
  <c r="X17" i="23"/>
  <c r="P18" i="23"/>
  <c r="AF18" i="23"/>
  <c r="Z19" i="23"/>
  <c r="V20" i="23"/>
  <c r="I21" i="23"/>
  <c r="I22" i="23"/>
  <c r="I23" i="23"/>
  <c r="AE23" i="23"/>
  <c r="S25" i="23"/>
  <c r="I28" i="23"/>
  <c r="AG29" i="23"/>
  <c r="AB32" i="23"/>
  <c r="AG35" i="23"/>
  <c r="L38" i="23"/>
  <c r="L42" i="23"/>
  <c r="Y47" i="23"/>
  <c r="D51" i="23"/>
  <c r="G58" i="23"/>
  <c r="AA68" i="23"/>
  <c r="Y16" i="23"/>
  <c r="Q17" i="23"/>
  <c r="I18" i="23"/>
  <c r="Y18" i="23"/>
  <c r="R19" i="23"/>
  <c r="N20" i="23"/>
  <c r="AF20" i="23"/>
  <c r="AF21" i="23"/>
  <c r="AF22" i="23"/>
  <c r="U23" i="23"/>
  <c r="Y24" i="23"/>
  <c r="L27" i="23"/>
  <c r="D29" i="23"/>
  <c r="AA31" i="23"/>
  <c r="C35" i="23"/>
  <c r="D37" i="23"/>
  <c r="D41" i="23"/>
  <c r="K46" i="23"/>
  <c r="Y49" i="23"/>
  <c r="AC55" i="23"/>
  <c r="J64" i="23"/>
  <c r="J41" i="27"/>
  <c r="K41" i="27" s="1"/>
  <c r="R87" i="23"/>
  <c r="Z86" i="23"/>
  <c r="J86" i="23"/>
  <c r="R85" i="23"/>
  <c r="Z84" i="23"/>
  <c r="J84" i="23"/>
  <c r="R83" i="23"/>
  <c r="Z82" i="23"/>
  <c r="J82" i="23"/>
  <c r="R81" i="23"/>
  <c r="Z80" i="23"/>
  <c r="J80" i="23"/>
  <c r="R79" i="23"/>
  <c r="Z78" i="23"/>
  <c r="J78" i="23"/>
  <c r="R77" i="23"/>
  <c r="Z76" i="23"/>
  <c r="J76" i="23"/>
  <c r="R75" i="23"/>
  <c r="Z74" i="23"/>
  <c r="J74" i="23"/>
  <c r="R73" i="23"/>
  <c r="Z72" i="23"/>
  <c r="J72" i="23"/>
  <c r="R71" i="23"/>
  <c r="Z70" i="23"/>
  <c r="J70" i="23"/>
  <c r="R69" i="23"/>
  <c r="Z68" i="23"/>
  <c r="J68" i="23"/>
  <c r="R67" i="23"/>
  <c r="AG87" i="23"/>
  <c r="Q87" i="23"/>
  <c r="Y86" i="23"/>
  <c r="AG85" i="23"/>
  <c r="Q85" i="23"/>
  <c r="Y84" i="23"/>
  <c r="AG83" i="23"/>
  <c r="Q83" i="23"/>
  <c r="Y82" i="23"/>
  <c r="AG81" i="23"/>
  <c r="Q81" i="23"/>
  <c r="Y80" i="23"/>
  <c r="AG79" i="23"/>
  <c r="Q79" i="23"/>
  <c r="I79"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G78" i="23" l="1"/>
  <c r="AG80" i="23"/>
  <c r="AG82" i="23"/>
  <c r="AG84" i="23"/>
  <c r="AG86" i="23"/>
  <c r="Z67" i="23"/>
  <c r="Z69" i="23"/>
  <c r="Z71" i="23"/>
  <c r="Z73" i="23"/>
  <c r="Z75" i="23"/>
  <c r="Z77" i="23"/>
  <c r="Z79" i="23"/>
  <c r="Z81" i="23"/>
  <c r="Z83" i="23"/>
  <c r="Z85" i="23"/>
  <c r="Z87" i="23"/>
  <c r="D53" i="23"/>
  <c r="AA39" i="23"/>
  <c r="AG30" i="23"/>
  <c r="J24" i="23"/>
  <c r="U21" i="23"/>
  <c r="I19" i="23"/>
  <c r="I17" i="23"/>
  <c r="Y55" i="23"/>
  <c r="C41" i="23"/>
  <c r="Y31" i="23"/>
  <c r="T24" i="23"/>
  <c r="AE21" i="23"/>
  <c r="Q19" i="23"/>
  <c r="P17" i="23"/>
  <c r="P15" i="23"/>
  <c r="P13" i="23"/>
  <c r="P11" i="23"/>
  <c r="P9" i="23"/>
  <c r="P7" i="23"/>
  <c r="P5" i="23"/>
  <c r="AC57" i="23"/>
  <c r="I42" i="23"/>
  <c r="Q32" i="23"/>
  <c r="K25" i="23"/>
  <c r="G22" i="23"/>
  <c r="X19" i="23"/>
  <c r="V17" i="23"/>
  <c r="V15" i="23"/>
  <c r="V13" i="23"/>
  <c r="V11" i="23"/>
  <c r="V9" i="23"/>
  <c r="N7" i="23"/>
  <c r="I81" i="23"/>
  <c r="I83" i="23"/>
  <c r="I85" i="23"/>
  <c r="I87" i="23"/>
  <c r="AH67" i="23"/>
  <c r="AH69" i="23"/>
  <c r="AH71" i="23"/>
  <c r="AH73" i="23"/>
  <c r="AH75" i="23"/>
  <c r="AH77" i="23"/>
  <c r="AH79" i="23"/>
  <c r="AH81" i="23"/>
  <c r="AH83" i="23"/>
  <c r="AH85" i="23"/>
  <c r="AH87" i="23"/>
  <c r="T51" i="23"/>
  <c r="Q38" i="23"/>
  <c r="C30" i="23"/>
  <c r="AF23" i="23"/>
  <c r="J21" i="23"/>
  <c r="AG18" i="23"/>
  <c r="AG16" i="23"/>
  <c r="C53" i="23"/>
  <c r="Y39" i="23"/>
  <c r="AB30" i="23"/>
  <c r="I24" i="23"/>
  <c r="T21" i="23"/>
  <c r="H19" i="23"/>
  <c r="H17" i="23"/>
  <c r="H15" i="23"/>
  <c r="H13" i="23"/>
  <c r="H11" i="23"/>
  <c r="H9" i="23"/>
  <c r="H7" i="23"/>
  <c r="H5" i="23"/>
  <c r="X54" i="23"/>
  <c r="AB40" i="23"/>
  <c r="S31" i="23"/>
  <c r="Q24" i="23"/>
  <c r="AB21" i="23"/>
  <c r="O19" i="23"/>
  <c r="N17" i="23"/>
  <c r="N15" i="23"/>
  <c r="N13" i="23"/>
  <c r="N11" i="23"/>
  <c r="N9" i="23"/>
  <c r="F7" i="23"/>
  <c r="Y79" i="23"/>
  <c r="Y81" i="23"/>
  <c r="Y83" i="23"/>
  <c r="Y85" i="23"/>
  <c r="Y87" i="23"/>
  <c r="R68" i="23"/>
  <c r="R70" i="23"/>
  <c r="R72" i="23"/>
  <c r="R74" i="23"/>
  <c r="R76" i="23"/>
  <c r="R78" i="23"/>
  <c r="R80" i="23"/>
  <c r="R82" i="23"/>
  <c r="R84" i="23"/>
  <c r="R86" i="23"/>
  <c r="AC70" i="23"/>
  <c r="AA47" i="23"/>
  <c r="I36" i="23"/>
  <c r="K28" i="23"/>
  <c r="J23" i="23"/>
  <c r="W20" i="23"/>
  <c r="Q18" i="23"/>
  <c r="AD79" i="23"/>
  <c r="T49" i="23"/>
  <c r="C37" i="23"/>
  <c r="C29" i="23"/>
  <c r="T23" i="23"/>
  <c r="AE20" i="23"/>
  <c r="X18" i="23"/>
  <c r="X16" i="23"/>
  <c r="X14" i="23"/>
  <c r="X12" i="23"/>
  <c r="X10" i="23"/>
  <c r="X8" i="23"/>
  <c r="X6" i="23"/>
  <c r="X1" i="23" s="1"/>
  <c r="X4" i="23"/>
  <c r="AG50" i="23"/>
  <c r="I38" i="23"/>
  <c r="Y29" i="23"/>
  <c r="AB23" i="23"/>
  <c r="G21" i="23"/>
  <c r="AD18" i="23"/>
  <c r="AD16" i="23"/>
  <c r="AD14" i="23"/>
  <c r="AD12" i="23"/>
  <c r="AD10" i="23"/>
  <c r="AD8" i="23"/>
  <c r="V6" i="23"/>
  <c r="I80" i="23"/>
  <c r="I82" i="23"/>
  <c r="I84" i="23"/>
  <c r="I86" i="23"/>
  <c r="AH66" i="23"/>
  <c r="AH68" i="23"/>
  <c r="AH70" i="23"/>
  <c r="AH72" i="23"/>
  <c r="AH74" i="23"/>
  <c r="AH76" i="23"/>
  <c r="AH78" i="23"/>
  <c r="AH80" i="23"/>
  <c r="AH82" i="23"/>
  <c r="AH84" i="23"/>
  <c r="AH86" i="23"/>
  <c r="M61" i="23"/>
  <c r="L44" i="23"/>
  <c r="AG33" i="23"/>
  <c r="Q26" i="23"/>
  <c r="U22" i="23"/>
  <c r="E20" i="23"/>
  <c r="AG17" i="23"/>
  <c r="I64" i="23"/>
  <c r="AA45" i="23"/>
  <c r="AG34" i="23"/>
  <c r="K27" i="23"/>
  <c r="AE22" i="23"/>
  <c r="M20" i="23"/>
  <c r="H18" i="23"/>
  <c r="H16" i="23"/>
  <c r="H14" i="23"/>
  <c r="H12" i="23"/>
  <c r="H10" i="23"/>
  <c r="H8" i="23"/>
  <c r="H6" i="23"/>
  <c r="W66" i="23"/>
  <c r="D47" i="23"/>
  <c r="Y35" i="23"/>
  <c r="AG27" i="23"/>
  <c r="G23" i="23"/>
  <c r="T20" i="23"/>
  <c r="N18" i="23"/>
  <c r="N16" i="23"/>
  <c r="N14" i="23"/>
  <c r="N12" i="23"/>
  <c r="N10" i="23"/>
  <c r="N8" i="23"/>
  <c r="F6" i="23"/>
  <c r="Q80" i="23"/>
  <c r="Q82" i="23"/>
  <c r="Q84" i="23"/>
  <c r="Q86" i="23"/>
  <c r="J67" i="23"/>
  <c r="J69" i="23"/>
  <c r="J71" i="23"/>
  <c r="J73" i="23"/>
  <c r="J75" i="23"/>
  <c r="J77" i="23"/>
  <c r="J79" i="23"/>
  <c r="J81" i="23"/>
  <c r="J83" i="23"/>
  <c r="J85" i="23"/>
  <c r="J87" i="23"/>
  <c r="AF58" i="23"/>
  <c r="Q42" i="23"/>
  <c r="AG32" i="23"/>
  <c r="T25" i="23"/>
  <c r="J22" i="23"/>
  <c r="AB19" i="23"/>
  <c r="Y17" i="23"/>
  <c r="E61" i="23"/>
  <c r="K44" i="23"/>
  <c r="AA33" i="23"/>
  <c r="L26" i="23"/>
  <c r="T22" i="23"/>
  <c r="D20" i="23"/>
  <c r="AF17" i="23"/>
  <c r="AF15" i="23"/>
  <c r="AF13" i="23"/>
  <c r="AF11" i="23"/>
  <c r="AF9" i="23"/>
  <c r="AF7" i="23"/>
  <c r="AF5" i="23"/>
  <c r="AF1" i="23" s="1"/>
  <c r="M63" i="23"/>
  <c r="T45" i="23"/>
  <c r="T34" i="23"/>
  <c r="C27" i="23"/>
  <c r="AB22" i="23"/>
  <c r="J20" i="23"/>
  <c r="F18" i="23"/>
  <c r="F16" i="23"/>
  <c r="F14" i="23"/>
  <c r="F12" i="23"/>
  <c r="F1" i="23" s="1"/>
  <c r="F10" i="23"/>
  <c r="F8" i="23"/>
  <c r="N5" i="23"/>
  <c r="AD5" i="23"/>
  <c r="AD4" i="23"/>
  <c r="V4" i="23"/>
  <c r="N4" i="23"/>
  <c r="Q7" i="29"/>
  <c r="K4" i="29"/>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Z1" i="23" s="1"/>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S1" i="23"/>
  <c r="V1" i="23" l="1"/>
  <c r="AH1" i="23"/>
  <c r="K1" i="23"/>
  <c r="AA1" i="23"/>
  <c r="J1" i="23"/>
  <c r="L1" i="23"/>
  <c r="H1" i="23"/>
  <c r="Y1" i="23"/>
  <c r="C1" i="23"/>
  <c r="P1" i="23"/>
  <c r="U1" i="23"/>
  <c r="I1" i="23"/>
  <c r="T1" i="23"/>
  <c r="AB1" i="23"/>
  <c r="E1" i="23"/>
  <c r="AG1" i="23"/>
  <c r="AC1" i="23"/>
  <c r="Q1" i="23"/>
  <c r="R1" i="23"/>
  <c r="L7" i="29"/>
  <c r="W1" i="23"/>
  <c r="G1" i="23"/>
  <c r="N1" i="23"/>
  <c r="G8" i="27" s="1"/>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O8" i="27" l="1"/>
  <c r="P8" i="27" s="1"/>
  <c r="J8" i="27"/>
  <c r="K8" i="27" s="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<sst xmlns="http://schemas.openxmlformats.org/spreadsheetml/2006/main" count="30815" uniqueCount="2737">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</sst>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2295</v>
      </c>
      <c r="C1" s="193">
        <v>45967</v>
      </c>
      <c r="G1" s="123" t="s">
        <v>2262</v>
      </c>
      <c r="H1" s="123" t="s">
        <v>2263</v>
      </c>
    </row>
    <row r="2" spans="1:8" x14ac:dyDescent="0.25">
      <c r="B2" t="str">
        <f>_xlfn.XLOOKUP(B1,H:H,G:G,0,0,1)</f>
        <v>CT</v>
      </c>
      <c r="C2" t="str">
        <f>_xlfn.XLOOKUP(B2,G:G, H:H, 0,0,1)</f>
        <v>Connecticut</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Connecticut, the share of electricity among fuels used for heating in urban, residential buildings will rise from 6% to 13% through 2050.//**Urban Residential Appliances:** In the BAU case, in Connecticut, the share of electricity among fuels used for appliances in urban, residential buildings will rise from 42% to 43% through 2050.//**Urban Residential Other Components:** In the United States, the share of electricity among fuels used by other components in urban, residential buildings is 100%.//**Rural Residential Heating:** In the BAU case, in Connecticut, the share of electricity among fuels used for heating in rural, residential buildings will rise from 6% to 12% through 2050.//**Rural Residential Appliances:** In the BAU case, in Connecticut, the share of electricity among fuels used for appliances in rural, residential buildings will fall from 42% to 42% through 2050.//**Rural Residential Other Components:** In the United States, the share of electricity among fuels used by other components in rural, residential buildings is 100%.//**Commercial Heating:** In the BAU case, in Connecticut, the share of electricity among fuels used for heating in commercial buildings will fall from 2% to 2% through 2050.//**Comercial Appliances:** In the BAU case, in Connecticut, the share of electricity among fuels used for appliances in commercial buildings will fall from 45% to 40% through 2050.//**Comercial Other Components:** In the BAU case, in Connecticut, the share of electricity among fuels used for other components in commercial buildings will rise from 50% to 63%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Connecticut.</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Connecticut.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The BAU scenario includes a CES alternative compliance payment of roughly 55.15 $/MWh.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Connecticut.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Connecticut, a 100% setting provides for an additional  1855 MW of demand response capacity in 2050 (on top of a BAU quantity of 887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Connecticut, the share of electricity among fuels used for heating in urban, residential buildings will rise from 6% to 13%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Connecticut, the share of electricity among fuels used for heating in urban, residential buildings will rise from 6% to 13% through 2050.//**Urban Residential Appliances:** In the BAU case, in Connecticut, the share of electricity among fuels used for appliances in urban, residential buildings will rise from 42% to 43% through 2050.//**Urban Residential Other Components:** In the United States, the share of electricity among fuels used by other components in urban, residential buildings is 100%.//**Rural Residential Heating:** In the BAU case, in Connecticut, the share of electricity among fuels used for heating in rural, residential buildings will rise from 6% to 12% through 2050.//**Rural Residential Appliances:** In the BAU case, in Connecticut, the share of electricity among fuels used for appliances in rural, residential buildings will fall from 42% to 42% through 2050.//**Rural Residential Other Components:** In the United States, the share of electricity among fuels used by other components in rural, residential buildings is 100%.//**Commercial Heating:** In the BAU case, in Connecticut, the share of electricity among fuels used for heating in commercial buildings will fall from 2% to 2% through 2050.//**Comercial Appliances:** In the BAU case, in Connecticut, the share of electricity among fuels used for appliances in commercial buildings will fall from 45% to 40% through 2050.//**Comercial Other Components:** In the BAU case, in Connecticut, the share of electricity among fuels used for other components in commercial buildings will rise from 50% to 63%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Connecticut, the share of electricity among fuels used for appliances in urban, residential buildings will rise from 42% to 43%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Connecticut, the share of electricity among fuels used for heating in rural, residential buildings will rise from 6% to 12%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Connecticut, the share of electricity among fuels used for appliances in rural, residential buildings will fall from 42% to 42%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Connecticut, the share of electricity among fuels used for heating in commercial buildings will fall from 2% to 2%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Connecticut, the share of electricity among fuels used for appliances in commercial buildings will fall from 45% to 40%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Connecticut, the share of electricity among fuels used for other components in commercial buildings will rise from 50% to 63%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Connecticut.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Connecticut.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Connecticut.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Connecticut.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-98%.</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Connecticut, a 100% setting provides for an additional  1855 MW of demand response capacity in 2050 (on top of a BAU quantity of 887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Connecticut, a 100% setting provides for an additional  1855 MW of demand response capacity in 2050 (on top of a BAU quantity of 887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Connecticut does not have a capacity construction subsidy. However, the Investment Tax Credit, a similar program for solar power, covers 30% of system costs through 2019, with declining amounts thereafter.//**Solar PV: **Connecticut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**Connecticut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Connecticut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**Connecticut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**Connecticut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3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Connecticut.</v>
      </c>
      <c r="L9" s="143" t="str">
        <f>J9&amp;K9</f>
        <v>**Description:** This policy prevents new capacity of the selected type(s) from being built or deployed.  // **Guidance for setting values:** No new coal is planned in Connecticut.</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As of late 2020, there is an additional state subsidy of $2250.</v>
      </c>
      <c r="L10" s="219" t="str">
        <f>J10&amp;K10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Connecticut will retire 0 MW of coal by 2050. Connecticut currently has 383 MW of coal capacity.</v>
      </c>
      <c r="L12" s="78" t="str">
        <f>J12&amp;K12&amp;M12&amp;N12&amp;O12&amp;P12</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CT will retire 0 MW of natural gas by 2050. CT currently has 3918 MW of natural gas non-peaker capacity.</v>
      </c>
      <c r="N12" t="str">
        <f>_xlfn.CONCAT("//**Nuclear:** The EIA projects that ", About!B2, " will retire ", 'Supporting Data'!$O$3, " MW of nuclear by 2050. ", About!B2, " currently has ",'Supporting Data'!$V$3, " MW of nuclear capacity." )</f>
        <v>//**Nuclear:** The EIA projects that CT will retire 0 MW of nuclear by 2050. CT currently has 2073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CT will retire 50 MW of natural gas by 2050. CT currently has 1288 MW of natural gas peaker capacity.</v>
      </c>
      <c r="P12" t="str">
        <f>_xlfn.CONCAT("//**Lignite:** The EIA projects that ", About!B2, " will retire ", 'Supporting Data'!$S$3, " MW of lignite by 2050. ", About!B2, " currently has ",'Supporting Data'!$AE$3, " MW of lignite capacity." )</f>
        <v>//**Lignite:** The EIA projects that CT will retire 0 MW of lignite by 2050. CT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but not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The BAU scenario includes a CES alternative compliance payment of roughly 55.15 $/MWh.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55.15 $/MWh.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Connecticut</v>
      </c>
      <c r="B3" s="182">
        <f>ROUND(SUMIFS(B$4:B$54, $A$4:$A$54, $A$3),0)</f>
        <v>3467</v>
      </c>
      <c r="C3" s="183">
        <f t="shared" ref="C3" si="0">ROUND(SUMIFS(C$4:C$54, $A$4:$A$54, $A$3),0)</f>
        <v>3</v>
      </c>
      <c r="D3" s="182">
        <f>SUMIFS(D$4:D$54, $A$4:$A$54, $A$3)</f>
        <v>3587296</v>
      </c>
      <c r="E3" s="182">
        <f>SUMIFS(E$4:E$54, $A$4:$A$54, $A$3)</f>
        <v>73555</v>
      </c>
      <c r="F3" s="134">
        <f>ROUND(SUMIFS(F$4:F$54,$A$4:$A$54,$A$3)*100,0)</f>
        <v>-98</v>
      </c>
      <c r="G3" s="58">
        <f>SUMIFS(G$4:G$54, $A$4:$A$54, $A$3)</f>
        <v>171332</v>
      </c>
      <c r="H3" s="58">
        <f>SUMIFS(H$4:H$54, $A$4:$A$54, $A$3)</f>
        <v>13974993</v>
      </c>
      <c r="I3" s="134">
        <f>ROUND(SUMIFS(I$4:I$54,$A$4:$A$54,$A$3)*100,0)</f>
        <v>8057</v>
      </c>
      <c r="J3" s="134">
        <f>ROUND(SUMIFS(J$4:J$54, $A$4:$A$54, $A$3),0)</f>
        <v>1855</v>
      </c>
      <c r="K3" s="58">
        <f t="shared" ref="K3:AI3" si="1">ROUND(SUMIFS(K$4:K$54, $A$4:$A$54, $A$3),0)</f>
        <v>675</v>
      </c>
      <c r="L3" s="134">
        <f t="shared" si="1"/>
        <v>887</v>
      </c>
      <c r="M3" s="58">
        <f t="shared" si="1"/>
        <v>0</v>
      </c>
      <c r="N3" s="58">
        <f t="shared" si="1"/>
        <v>0</v>
      </c>
      <c r="O3" s="58">
        <f t="shared" si="1"/>
        <v>0</v>
      </c>
      <c r="P3" s="58">
        <f t="shared" si="1"/>
        <v>0</v>
      </c>
      <c r="Q3" s="58">
        <f t="shared" si="1"/>
        <v>0</v>
      </c>
      <c r="R3" s="58">
        <f t="shared" si="1"/>
        <v>50</v>
      </c>
      <c r="S3" s="134">
        <f t="shared" si="1"/>
        <v>0</v>
      </c>
      <c r="T3" s="58">
        <f t="shared" si="1"/>
        <v>383</v>
      </c>
      <c r="U3" s="58">
        <f t="shared" si="1"/>
        <v>3918</v>
      </c>
      <c r="V3" s="58">
        <f t="shared" si="1"/>
        <v>2073</v>
      </c>
      <c r="W3" s="58">
        <f t="shared" si="1"/>
        <v>119</v>
      </c>
      <c r="X3" s="58">
        <f t="shared" si="1"/>
        <v>1</v>
      </c>
      <c r="Y3" s="58">
        <f t="shared" si="1"/>
        <v>132</v>
      </c>
      <c r="Z3" s="58">
        <f t="shared" si="1"/>
        <v>0</v>
      </c>
      <c r="AA3" s="58">
        <f t="shared" si="1"/>
        <v>40</v>
      </c>
      <c r="AB3" s="58">
        <f t="shared" si="1"/>
        <v>0</v>
      </c>
      <c r="AC3" s="58">
        <f t="shared" si="1"/>
        <v>1052</v>
      </c>
      <c r="AD3" s="58">
        <f t="shared" si="1"/>
        <v>1288</v>
      </c>
      <c r="AE3" s="58">
        <f t="shared" si="1"/>
        <v>0</v>
      </c>
      <c r="AF3" s="58">
        <f t="shared" si="1"/>
        <v>0</v>
      </c>
      <c r="AG3" s="58">
        <f t="shared" si="1"/>
        <v>0</v>
      </c>
      <c r="AH3" s="58">
        <f t="shared" si="1"/>
        <v>0</v>
      </c>
      <c r="AI3" s="134">
        <f t="shared" si="1"/>
        <v>160</v>
      </c>
      <c r="AJ3" s="58">
        <f>ROUND(SUMIFS(AJ$4:AJ$54,$A$4:$A$54,$A$3)*100,0)</f>
        <v>71</v>
      </c>
      <c r="AK3" s="58">
        <f t="shared" ref="AK3:AL3" si="2">ROUND(SUMIFS(AK$4:AK$54,$A$4:$A$54,$A$3)*100,0)</f>
        <v>88</v>
      </c>
      <c r="AL3" s="58">
        <f t="shared" si="2"/>
        <v>69</v>
      </c>
      <c r="AM3" s="58">
        <f>SUMIFS(AM$4:AM$54, $A$4:$A$54, $A$3)</f>
        <v>0</v>
      </c>
      <c r="AN3" s="58">
        <f t="shared" ref="AN3:AQ3" si="3">SUMIFS(AN$4:AN$54, $A$4:$A$54, $A$3)</f>
        <v>2250</v>
      </c>
      <c r="AO3" s="134">
        <f t="shared" si="3"/>
        <v>0</v>
      </c>
      <c r="AP3" s="134">
        <f t="shared" si="3"/>
        <v>1216</v>
      </c>
      <c r="AQ3" s="134">
        <f t="shared" si="3"/>
        <v>3625646</v>
      </c>
      <c r="AR3" s="134">
        <f>ROUND(SUMIFS(AR$4:AR$54,$A$4:$A$54,$A$3),2)</f>
        <v>33.54</v>
      </c>
      <c r="AS3" s="58">
        <f>SUMIFS(AS$4:AS$54, $A$4:$A$54, $A$3)</f>
        <v>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0</v>
      </c>
      <c r="BB3" s="58">
        <f t="shared" si="4"/>
        <v>0</v>
      </c>
      <c r="BC3" s="58">
        <f t="shared" si="4"/>
        <v>0</v>
      </c>
      <c r="BD3" s="58">
        <f t="shared" si="4"/>
        <v>0</v>
      </c>
      <c r="BE3" s="58">
        <f t="shared" si="4"/>
        <v>0</v>
      </c>
      <c r="BF3" s="58">
        <f t="shared" si="4"/>
        <v>0</v>
      </c>
      <c r="BG3" s="58">
        <f t="shared" si="4"/>
        <v>0</v>
      </c>
      <c r="BH3" s="58">
        <f t="shared" si="4"/>
        <v>0</v>
      </c>
      <c r="BI3" s="58">
        <f>ROUND(SUMIFS(BI$4:BI$54,$A$4:$A$54,$A$3),2)</f>
        <v>0</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2</v>
      </c>
      <c r="BR3" s="134">
        <f t="shared" si="6"/>
        <v>2</v>
      </c>
      <c r="BS3" s="134">
        <f>ROUND(SUMIFS(BS$4:BS$54,$A$4:$A$54,$A$3)*100,0)</f>
        <v>45</v>
      </c>
      <c r="BT3" s="134">
        <f>ROUND(SUMIFS(BT$4:BT$54,$A$4:$A$54,$A$3)*100,0)</f>
        <v>40</v>
      </c>
      <c r="BU3" s="134">
        <f t="shared" ref="BU3:CH3" si="7">ROUND(SUMIFS(BU$4:BU$54,$A$4:$A$54,$A$3)*100,0)</f>
        <v>50</v>
      </c>
      <c r="BV3" s="134">
        <f t="shared" si="7"/>
        <v>63</v>
      </c>
      <c r="BW3" s="134">
        <f t="shared" si="7"/>
        <v>6</v>
      </c>
      <c r="BX3" s="134">
        <f t="shared" si="7"/>
        <v>13</v>
      </c>
      <c r="BY3" s="134">
        <f t="shared" si="7"/>
        <v>42</v>
      </c>
      <c r="BZ3" s="134">
        <f>ROUND(SUMIFS(BZ$4:BZ$54,$A$4:$A$54,$A$3)*100,0)</f>
        <v>43</v>
      </c>
      <c r="CA3" s="134">
        <f>ROUND(SUMIFS(CA$4:CA$54,$A$4:$A$54,$A$3)*100,0)</f>
        <v>100</v>
      </c>
      <c r="CB3" s="134">
        <f>ROUND(SUMIFS(CB$4:CB$54,$A$4:$A$54,$A$3)*100,0)</f>
        <v>100</v>
      </c>
      <c r="CC3" s="134">
        <f t="shared" si="7"/>
        <v>6</v>
      </c>
      <c r="CD3" s="134">
        <f t="shared" si="7"/>
        <v>12</v>
      </c>
      <c r="CE3" s="134">
        <f t="shared" si="7"/>
        <v>42</v>
      </c>
      <c r="CF3" s="134">
        <f t="shared" si="7"/>
        <v>42</v>
      </c>
      <c r="CG3" s="134">
        <f t="shared" si="7"/>
        <v>100</v>
      </c>
      <c r="CH3" s="134">
        <f t="shared" si="7"/>
        <v>100</v>
      </c>
      <c r="CI3" s="58">
        <f>SUMIFS(CI$4:CI$54, $A$4:$A$54, $A$3)</f>
        <v>1</v>
      </c>
      <c r="CJ3" s="58">
        <f t="shared" ref="CJ3:CK3" si="8">SUMIFS(CJ$4:CJ$54, $A$4:$A$54, $A$3)</f>
        <v>0</v>
      </c>
      <c r="CK3" s="58">
        <f t="shared" si="8"/>
        <v>0</v>
      </c>
      <c r="CL3" s="58" t="str">
        <f>_xlfn.XLOOKUP($A$3,A4:A54,CL4:CL54,0,0,1)</f>
        <v>TRUE</v>
      </c>
      <c r="CM3" s="58">
        <f>SUMIFS(CM$4:CM$54, $A$4:$A$54, $A$3)</f>
        <v>55.15</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$2250.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Connecticut, the share of electricity among fuels used for heating in urban, residential buildings will rise from 6% to 13% through 2050.//**Urban Residential Appliances:** In the BAU case, in Connecticut, the share of electricity among fuels used for appliances in urban, residential buildings will rise from 42% to 43% through 2050.//**Urban Residential Other Components:** In the United States, the share of electricity among fuels used by other components in urban, residential buildings is 100%.//**Rural Residential Heating:** In the BAU case, in Connecticut, the share of electricity among fuels used for heating in rural, residential buildings will rise from 6% to 12% through 2050.//**Rural Residential Appliances:** In the BAU case, in Connecticut, the share of electricity among fuels used for appliances in rural, residential buildings will fall from 42% to 42% through 2050.//**Rural Residential Other Components:** In the United States, the share of electricity among fuels used by other components in rural, residential buildings is 100%.//**Commercial Heating:** In the BAU case, in Connecticut, the share of electricity among fuels used for heating in commercial buildings will fall from 2% to 2% through 2050.//**Comercial Appliances:** In the BAU case, in Connecticut, the share of electricity among fuels used for appliances in commercial buildings will fall from 45% to 40% through 2050.//**Comercial Other Components:** In the BAU case, in Connecticut, the share of electricity among fuels used for other components in commercial buildings will rise from 50% to 63%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Connecticut, the share of electricity among fuels used for heating in urban, residential buildings will rise from 6% to 13% through 2050.//**Urban Residential Appliances:** In the BAU case, in Connecticut, the share of electricity among fuels used for appliances in urban, residential buildings will rise from 42% to 43% through 2050.//**Urban Residential Other Components:** In the United States, the share of electricity among fuels used by other components in urban, residential buildings is 100%.//**Rural Residential Heating:** In the BAU case, in Connecticut, the share of electricity among fuels used for heating in rural, residential buildings will rise from 6% to 12% through 2050.//**Rural Residential Appliances:** In the BAU case, in Connecticut, the share of electricity among fuels used for appliances in rural, residential buildings will fall from 42% to 42% through 2050.//**Rural Residential Other Components:** In the United States, the share of electricity among fuels used by other components in rural, residential buildings is 100%.//**Commercial Heating:** In the BAU case, in Connecticut, the share of electricity among fuels used for heating in commercial buildings will fall from 2% to 2% through 2050.//**Comercial Appliances:** In the BAU case, in Connecticut, the share of electricity among fuels used for appliances in commercial buildings will fall from 45% to 40% through 2050.//**Comercial Other Components:** In the BAU case, in Connecticut, the share of electricity among fuels used for other components in commercial buildings will rise from 50% to 63%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Connecticut, the share of electricity among fuels used for heating in urban, residential buildings will rise from 6% to 13% through 2050.//**Urban Residential Appliances:** In the BAU case, in Connecticut, the share of electricity among fuels used for appliances in urban, residential buildings will rise from 42% to 43% through 2050.//**Urban Residential Other Components:** In the United States, the share of electricity among fuels used by other components in urban, residential buildings is 100%.//**Rural Residential Heating:** In the BAU case, in Connecticut, the share of electricity among fuels used for heating in rural, residential buildings will rise from 6% to 12% through 2050.//**Rural Residential Appliances:** In the BAU case, in Connecticut, the share of electricity among fuels used for appliances in rural, residential buildings will fall from 42% to 42% through 2050.//**Rural Residential Other Components:** In the United States, the share of electricity among fuels used by other components in rural, residential buildings is 100%.//**Commercial Heating:** In the BAU case, in Connecticut, the share of electricity among fuels used for heating in commercial buildings will fall from 2% to 2% through 2050.//**Comercial Appliances:** In the BAU case, in Connecticut, the share of electricity among fuels used for appliances in commercial buildings will fall from 45% to 40% through 2050.//**Comercial Other Components:** In the BAU case, in Connecticut, the share of electricity among fuels used for other components in commercial buildings will rise from 50% to 63%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Connecticut, the share of electricity among fuels used for heating in urban, residential buildings will rise from 6% to 13% through 2050.//**Urban Residential Appliances:** In the BAU case, in Connecticut, the share of electricity among fuels used for appliances in urban, residential buildings will rise from 42% to 43% through 2050.//**Urban Residential Other Components:** In the United States, the share of electricity among fuels used by other components in urban, residential buildings is 100%.//**Rural Residential Heating:** In the BAU case, in Connecticut, the share of electricity among fuels used for heating in rural, residential buildings will rise from 6% to 12% through 2050.//**Rural Residential Appliances:** In the BAU case, in Connecticut, the share of electricity among fuels used for appliances in rural, residential buildings will fall from 42% to 42% through 2050.//**Rural Residential Other Components:** In the United States, the share of electricity among fuels used by other components in rural, residential buildings is 100%.//**Commercial Heating:** In the BAU case, in Connecticut, the share of electricity among fuels used for heating in commercial buildings will fall from 2% to 2% through 2050.//**Comercial Appliances:** In the BAU case, in Connecticut, the share of electricity among fuels used for appliances in commercial buildings will fall from 45% to 40% through 2050.//**Comercial Other Components:** In the BAU case, in Connecticut, the share of electricity among fuels used for other components in commercial buildings will rise from 50% to 63%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Connecticut, the share of electricity among fuels used for heating in urban, residential buildings will rise from 6% to 13% through 2050.//**Urban Residential Appliances:** In the BAU case, in Connecticut, the share of electricity among fuels used for appliances in urban, residential buildings will rise from 42% to 43% through 2050.//**Urban Residential Other Components:** In the United States, the share of electricity among fuels used by other components in urban, residential buildings is 100%.//**Rural Residential Heating:** In the BAU case, in Connecticut, the share of electricity among fuels used for heating in rural, residential buildings will rise from 6% to 12% through 2050.//**Rural Residential Appliances:** In the BAU case, in Connecticut, the share of electricity among fuels used for appliances in rural, residential buildings will fall from 42% to 42% through 2050.//**Rural Residential Other Components:** In the United States, the share of electricity among fuels used by other components in rural, residential buildings is 100%.//**Commercial Heating:** In the BAU case, in Connecticut, the share of electricity among fuels used for heating in commercial buildings will fall from 2% to 2% through 2050.//**Comercial Appliances:** In the BAU case, in Connecticut, the share of electricity among fuels used for appliances in commercial buildings will fall from 45% to 40% through 2050.//**Comercial Other Components:** In the BAU case, in Connecticut, the share of electricity among fuels used for other components in commercial buildings will rise from 50% to 63%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Connecticut, the share of electricity among fuels used for heating in urban, residential buildings will rise from 6% to 13% through 2050.//**Urban Residential Appliances:** In the BAU case, in Connecticut, the share of electricity among fuels used for appliances in urban, residential buildings will rise from 42% to 43% through 2050.//**Urban Residential Other Components:** In the United States, the share of electricity among fuels used by other components in urban, residential buildings is 100%.//**Rural Residential Heating:** In the BAU case, in Connecticut, the share of electricity among fuels used for heating in rural, residential buildings will rise from 6% to 12% through 2050.//**Rural Residential Appliances:** In the BAU case, in Connecticut, the share of electricity among fuels used for appliances in rural, residential buildings will fall from 42% to 42% through 2050.//**Rural Residential Other Components:** In the United States, the share of electricity among fuels used by other components in rural, residential buildings is 100%.//**Commercial Heating:** In the BAU case, in Connecticut, the share of electricity among fuels used for heating in commercial buildings will fall from 2% to 2% through 2050.//**Comercial Appliances:** In the BAU case, in Connecticut, the share of electricity among fuels used for appliances in commercial buildings will fall from 45% to 40% through 2050.//**Comercial Other Components:** In the BAU case, in Connecticut, the share of electricity among fuels used for other components in commercial buildings will rise from 50% to 63%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Connecticut, the share of electricity among fuels used for heating in urban, residential buildings will rise from 6% to 13% through 2050.//**Urban Residential Appliances:** In the BAU case, in Connecticut, the share of electricity among fuels used for appliances in urban, residential buildings will rise from 42% to 43% through 2050.//**Urban Residential Other Components:** In the United States, the share of electricity among fuels used by other components in urban, residential buildings is 100%.//**Rural Residential Heating:** In the BAU case, in Connecticut, the share of electricity among fuels used for heating in rural, residential buildings will rise from 6% to 12% through 2050.//**Rural Residential Appliances:** In the BAU case, in Connecticut, the share of electricity among fuels used for appliances in rural, residential buildings will fall from 42% to 42% through 2050.//**Rural Residential Other Components:** In the United States, the share of electricity among fuels used by other components in rural, residential buildings is 100%.//**Commercial Heating:** In the BAU case, in Connecticut, the share of electricity among fuels used for heating in commercial buildings will fall from 2% to 2% through 2050.//**Comercial Appliances:** In the BAU case, in Connecticut, the share of electricity among fuels used for appliances in commercial buildings will fall from 45% to 40% through 2050.//**Comercial Other Components:** In the BAU case, in Connecticut, the share of electricity among fuels used for other components in commercial buildings will rise from 50% to 63%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Connecticut, the share of electricity among fuels used for heating in urban, residential buildings will rise from 6% to 13% through 2050.//**Urban Residential Appliances:** In the BAU case, in Connecticut, the share of electricity among fuels used for appliances in urban, residential buildings will rise from 42% to 43% through 2050.//**Urban Residential Other Components:** In the United States, the share of electricity among fuels used by other components in urban, residential buildings is 100%.//**Rural Residential Heating:** In the BAU case, in Connecticut, the share of electricity among fuels used for heating in rural, residential buildings will rise from 6% to 12% through 2050.//**Rural Residential Appliances:** In the BAU case, in Connecticut, the share of electricity among fuels used for appliances in rural, residential buildings will fall from 42% to 42% through 2050.//**Rural Residential Other Components:** In the United States, the share of electricity among fuels used by other components in rural, residential buildings is 100%.//**Commercial Heating:** In the BAU case, in Connecticut, the share of electricity among fuels used for heating in commercial buildings will fall from 2% to 2% through 2050.//**Comercial Appliances:** In the BAU case, in Connecticut, the share of electricity among fuels used for appliances in commercial buildings will fall from 45% to 40% through 2050.//**Comercial Other Components:** In the BAU case, in Connecticut, the share of electricity among fuels used for other components in commercial buildings will rise from 50% to 63%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Connecticut, the share of electricity among fuels used for heating in urban, residential buildings will rise from 6% to 13% through 2050.//**Urban Residential Appliances:** In the BAU case, in Connecticut, the share of electricity among fuels used for appliances in urban, residential buildings will rise from 42% to 43% through 2050.//**Urban Residential Other Components:** In the United States, the share of electricity among fuels used by other components in urban, residential buildings is 100%.//**Rural Residential Heating:** In the BAU case, in Connecticut, the share of electricity among fuels used for heating in rural, residential buildings will rise from 6% to 12% through 2050.//**Rural Residential Appliances:** In the BAU case, in Connecticut, the share of electricity among fuels used for appliances in rural, residential buildings will fall from 42% to 42% through 2050.//**Rural Residential Other Components:** In the United States, the share of electricity among fuels used by other components in rural, residential buildings is 100%.//**Commercial Heating:** In the BAU case, in Connecticut, the share of electricity among fuels used for heating in commercial buildings will fall from 2% to 2% through 2050.//**Comercial Appliances:** In the BAU case, in Connecticut, the share of electricity among fuels used for appliances in commercial buildings will fall from 45% to 40% through 2050.//**Comercial Other Components:** In the BAU case, in Connecticut, the share of electricity among fuels used for other components in commercial buildings will rise from 50% to 63%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Connecticut, the share of electricity among fuels used for heating in urban, residential buildings will rise from 6% to 13% through 2050.//**Urban Residential Appliances:** In the BAU case, in Connecticut, the share of electricity among fuels used for appliances in urban, residential buildings will rise from 42% to 43% through 2050.//**Urban Residential Other Components:** In the United States, the share of electricity among fuels used by other components in urban, residential buildings is 100%.//**Rural Residential Heating:** In the BAU case, in Connecticut, the share of electricity among fuels used for heating in rural, residential buildings will rise from 6% to 12% through 2050.//**Rural Residential Appliances:** In the BAU case, in Connecticut, the share of electricity among fuels used for appliances in rural, residential buildings will fall from 42% to 42% through 2050.//**Rural Residential Other Components:** In the United States, the share of electricity among fuels used by other components in rural, residential buildings is 100%.//**Commercial Heating:** In the BAU case, in Connecticut, the share of electricity among fuels used for heating in commercial buildings will fall from 2% to 2% through 2050.//**Comercial Appliances:** In the BAU case, in Connecticut, the share of electricity among fuels used for appliances in commercial buildings will fall from 45% to 40% through 2050.//**Comercial Other Components:** In the BAU case, in Connecticut, the share of electricity among fuels used for other components in commercial buildings will rise from 50% to 63%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Connecticut, the share of electricity among fuels used for heating in urban, residential buildings will rise from 6% to 13% through 2050.//**Urban Residential Appliances:** In the BAU case, in Connecticut, the share of electricity among fuels used for appliances in urban, residential buildings will rise from 42% to 43% through 2050.//**Urban Residential Other Components:** In the United States, the share of electricity among fuels used by other components in urban, residential buildings is 100%.//**Rural Residential Heating:** In the BAU case, in Connecticut, the share of electricity among fuels used for heating in rural, residential buildings will rise from 6% to 12% through 2050.//**Rural Residential Appliances:** In the BAU case, in Connecticut, the share of electricity among fuels used for appliances in rural, residential buildings will fall from 42% to 42% through 2050.//**Rural Residential Other Components:** In the United States, the share of electricity among fuels used by other components in rural, residential buildings is 100%.//**Commercial Heating:** In the BAU case, in Connecticut, the share of electricity among fuels used for heating in commercial buildings will fall from 2% to 2% through 2050.//**Comercial Appliances:** In the BAU case, in Connecticut, the share of electricity among fuels used for appliances in commercial buildings will fall from 45% to 40% through 2050.//**Comercial Other Components:** In the BAU case, in Connecticut, the share of electricity among fuels used for other components in commercial buildings will rise from 50% to 63%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Connecticut, the share of electricity among fuels used for heating in urban, residential buildings will rise from 6% to 13% through 2050.//**Urban Residential Appliances:** In the BAU case, in Connecticut, the share of electricity among fuels used for appliances in urban, residential buildings will rise from 42% to 43% through 2050.//**Urban Residential Other Components:** In the United States, the share of electricity among fuels used by other components in urban, residential buildings is 100%.//**Rural Residential Heating:** In the BAU case, in Connecticut, the share of electricity among fuels used for heating in rural, residential buildings will rise from 6% to 12% through 2050.//**Rural Residential Appliances:** In the BAU case, in Connecticut, the share of electricity among fuels used for appliances in rural, residential buildings will fall from 42% to 42% through 2050.//**Rural Residential Other Components:** In the United States, the share of electricity among fuels used by other components in rural, residential buildings is 100%.//**Commercial Heating:** In the BAU case, in Connecticut, the share of electricity among fuels used for heating in commercial buildings will fall from 2% to 2% through 2050.//**Comercial Appliances:** In the BAU case, in Connecticut, the share of electricity among fuels used for appliances in commercial buildings will fall from 45% to 40% through 2050.//**Comercial Other Components:** In the BAU case, in Connecticut, the share of electricity among fuels used for other components in commercial buildings will rise from 50% to 63%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Connecticut, the share of electricity among fuels used for heating in urban, residential buildings will rise from 6% to 13% through 2050.//**Urban Residential Appliances:** In the BAU case, in Connecticut, the share of electricity among fuels used for appliances in urban, residential buildings will rise from 42% to 43% through 2050.//**Urban Residential Other Components:** In the United States, the share of electricity among fuels used by other components in urban, residential buildings is 100%.//**Rural Residential Heating:** In the BAU case, in Connecticut, the share of electricity among fuels used for heating in rural, residential buildings will rise from 6% to 12% through 2050.//**Rural Residential Appliances:** In the BAU case, in Connecticut, the share of electricity among fuels used for appliances in rural, residential buildings will fall from 42% to 42% through 2050.//**Rural Residential Other Components:** In the United States, the share of electricity among fuels used by other components in rural, residential buildings is 100%.//**Commercial Heating:** In the BAU case, in Connecticut, the share of electricity among fuels used for heating in commercial buildings will fall from 2% to 2% through 2050.//**Comercial Appliances:** In the BAU case, in Connecticut, the share of electricity among fuels used for appliances in commercial buildings will fall from 45% to 40% through 2050.//**Comercial Other Components:** In the BAU case, in Connecticut, the share of electricity among fuels used for other components in commercial buildings will rise from 50% to 63%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Connecticut, the share of electricity among fuels used for heating in urban, residential buildings will rise from 6% to 13% through 2050.//**Urban Residential Appliances:** In the BAU case, in Connecticut, the share of electricity among fuels used for appliances in urban, residential buildings will rise from 42% to 43% through 2050.//**Urban Residential Other Components:** In the United States, the share of electricity among fuels used by other components in urban, residential buildings is 100%.//**Rural Residential Heating:** In the BAU case, in Connecticut, the share of electricity among fuels used for heating in rural, residential buildings will rise from 6% to 12% through 2050.//**Rural Residential Appliances:** In the BAU case, in Connecticut, the share of electricity among fuels used for appliances in rural, residential buildings will fall from 42% to 42% through 2050.//**Rural Residential Other Components:** In the United States, the share of electricity among fuels used by other components in rural, residential buildings is 100%.//**Commercial Heating:** In the BAU case, in Connecticut, the share of electricity among fuels used for heating in commercial buildings will fall from 2% to 2% through 2050.//**Comercial Appliances:** In the BAU case, in Connecticut, the share of electricity among fuels used for appliances in commercial buildings will fall from 45% to 40% through 2050.//**Comercial Other Components:** In the BAU case, in Connecticut, the share of electricity among fuels used for other components in commercial buildings will rise from 50% to 63%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Connecticut, the share of electricity among fuels used for heating in urban, residential buildings will rise from 6% to 13% through 2050.//**Urban Residential Appliances:** In the BAU case, in Connecticut, the share of electricity among fuels used for appliances in urban, residential buildings will rise from 42% to 43% through 2050.//**Urban Residential Other Components:** In the United States, the share of electricity among fuels used by other components in urban, residential buildings is 100%.//**Rural Residential Heating:** In the BAU case, in Connecticut, the share of electricity among fuels used for heating in rural, residential buildings will rise from 6% to 12% through 2050.//**Rural Residential Appliances:** In the BAU case, in Connecticut, the share of electricity among fuels used for appliances in rural, residential buildings will fall from 42% to 42% through 2050.//**Rural Residential Other Components:** In the United States, the share of electricity among fuels used by other components in rural, residential buildings is 100%.//**Commercial Heating:** In the BAU case, in Connecticut, the share of electricity among fuels used for heating in commercial buildings will fall from 2% to 2% through 2050.//**Comercial Appliances:** In the BAU case, in Connecticut, the share of electricity among fuels used for appliances in commercial buildings will fall from 45% to 40% through 2050.//**Comercial Other Components:** In the BAU case, in Connecticut, the share of electricity among fuels used for other components in commercial buildings will rise from 50% to 63%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Connecticut.</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Connecticut.</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Connecticut.</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Connecticut.</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Connecticut.</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Connecticut.</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Connecticut.</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Connecticut.</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Connecticut.</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Connecticut.</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Connecticut.</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Connecticut.</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Connecticut.</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Connecticut.</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Connecticut.</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Connecticut.</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Connecticut.</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Connecticut.</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Connecticut.</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Connecticut.</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Connecticut.</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Connecticut.</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Connecticut.</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Connecticut.</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Connecticut.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55.15 $/MWh.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Connecticut.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-98%.</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Connecticut, a 100% setting provides for an additional  1855 MW of demand response capacity in 2050 (on top of a BAU quantity of 887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Connecticut will retire 0 MW of coal by 2050. Connecticut currently has 383 MW of coal capacity.//**Natural gas non-peaker:** The EIA projects that CT will retire 0 MW of natural gas by 2050. CT currently has 3918 MW of natural gas non-peaker capacity.//**Nuclear:** The EIA projects that CT will retire 0 MW of nuclear by 2050. CT currently has 2073 MW of nuclear capacity.//**Natural gas peaker:** The EIA projects that CT will retire 50 MW of natural gas by 2050. CT currently has 1288 MW of natural gas peaker capacity.//**Lignite:** The EIA projects that CT will retire 0 MW of lignite by 2050. CT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45% below 2001 levels by 2030</v>
      </c>
      <c r="C2" s="1">
        <f>IF(INDEX('State Targets'!I:I,MATCH(About!$C$2,'State Targets'!$B:$B,0))=0,"",INDEX('State Targets'!I:I,MATCH(About!$C$2,'State Targets'!$B:$B,0)))</f>
        <v>2030</v>
      </c>
      <c r="D2" s="1">
        <f>INDEX('State Targets'!J:J,MATCH(About!$C$2,'State Targets'!$B:$B,0))</f>
        <v>24.200000000000003</v>
      </c>
      <c r="E2" s="1">
        <f>INDEX('State Targets'!K:K,MATCH(About!$C$2,'State Targets'!$B:$B,0))</f>
        <v>24.200000000000003</v>
      </c>
      <c r="F2" s="1" t="str">
        <f>IF(INDEX('State Targets'!L:L,MATCH(About!$C$2,'State Targets'!$B:$B,0))=0,"",INDEX('State Targets'!L:L,MATCH(About!$C$2,'State Targets'!$B:$B,0)))</f>
        <v xml:space="preserve">Connecticut codified in 2022 a statutory target to reduce GHG emissions 45% below 2001 levels by 2030. </v>
      </c>
    </row>
    <row r="3" spans="1:6" x14ac:dyDescent="0.25">
      <c r="A3" s="1" t="s">
        <v>1739</v>
      </c>
      <c r="B3" s="1" t="str">
        <f>IF(INDEX('State Targets'!M:M,MATCH(About!$C$2,'State Targets'!$B:$B,0))=0,"",INDEX('State Targets'!M:M,MATCH(About!$C$2,'State Targets'!$B:$B,0)))</f>
        <v>80% below 2001 levels by 2050</v>
      </c>
      <c r="C3" s="1">
        <f>IF(INDEX('State Targets'!N:N,MATCH(About!$C$2,'State Targets'!$B:$B,0))=0,"",INDEX('State Targets'!N:N,MATCH(About!$C$2,'State Targets'!$B:$B,0)))</f>
        <v>2050</v>
      </c>
      <c r="D3" s="1">
        <f>INDEX('State Targets'!O:O,MATCH(About!$C$2,'State Targets'!$B:$B,0))</f>
        <v>8.7999999999999972</v>
      </c>
      <c r="E3" s="1">
        <f>INDEX('State Targets'!P:P,MATCH(About!$C$2,'State Targets'!$B:$B,0))</f>
        <v>8.7999999999999972</v>
      </c>
      <c r="F3" s="1" t="str">
        <f>IF(INDEX('State Targets'!Q:Q,MATCH(About!$C$2,'State Targets'!$B:$B,0))=0,"",INDEX('State Targets'!Q:Q,MATCH(About!$C$2,'State Targets'!$B:$B,0)))</f>
        <v>Connecticut set statutory targets in 2008 to reduce GHG emissions at least 80% below 2001 levels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44</v>
      </c>
      <c r="H8" t="s">
        <v>2297</v>
      </c>
      <c r="I8" s="132">
        <v>2030</v>
      </c>
      <c r="J8" s="132">
        <f t="shared" si="0"/>
        <v>24.200000000000003</v>
      </c>
      <c r="K8" s="132">
        <f t="shared" si="1"/>
        <v>24.200000000000003</v>
      </c>
      <c r="L8" s="132" t="s">
        <v>2298</v>
      </c>
      <c r="M8" t="s">
        <v>2299</v>
      </c>
      <c r="N8" s="133">
        <v>2050</v>
      </c>
      <c r="O8">
        <f t="shared" si="2"/>
        <v>8.7999999999999972</v>
      </c>
      <c r="P8">
        <f t="shared" si="3"/>
        <v>8.7999999999999972</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CT</v>
      </c>
      <c r="C1" s="115">
        <f>SUM(C4:C87)</f>
        <v>42.712065073150598</v>
      </c>
      <c r="D1" s="115">
        <f t="shared" ref="D1:AG1" si="0">SUM(D4:D87)</f>
        <v>41.969091373574102</v>
      </c>
      <c r="E1" s="115">
        <f t="shared" si="0"/>
        <v>41.959235902576594</v>
      </c>
      <c r="F1" s="115">
        <f t="shared" si="0"/>
        <v>39.626965847428501</v>
      </c>
      <c r="G1" s="115">
        <f t="shared" si="0"/>
        <v>39.140327380092494</v>
      </c>
      <c r="H1" s="115">
        <f t="shared" si="0"/>
        <v>38.525058046885192</v>
      </c>
      <c r="I1" s="115">
        <f t="shared" si="0"/>
        <v>41.281732013579301</v>
      </c>
      <c r="J1" s="115">
        <f t="shared" si="0"/>
        <v>44.9604505128043</v>
      </c>
      <c r="K1" s="115">
        <f t="shared" si="0"/>
        <v>42.220366991181002</v>
      </c>
      <c r="L1" s="115">
        <f t="shared" si="0"/>
        <v>43.078059295413809</v>
      </c>
      <c r="M1" s="115">
        <f t="shared" si="0"/>
        <v>45.454231750999995</v>
      </c>
      <c r="N1" s="115">
        <f t="shared" si="0"/>
        <v>43.926706863542094</v>
      </c>
      <c r="O1" s="115">
        <f t="shared" si="0"/>
        <v>42.130327204062894</v>
      </c>
      <c r="P1" s="115">
        <f t="shared" si="0"/>
        <v>45.714860714065004</v>
      </c>
      <c r="Q1" s="115">
        <f t="shared" si="0"/>
        <v>47.797774092176496</v>
      </c>
      <c r="R1" s="115">
        <f t="shared" si="0"/>
        <v>46.029345381320496</v>
      </c>
      <c r="S1" s="115">
        <f t="shared" si="0"/>
        <v>44.060493896550696</v>
      </c>
      <c r="T1" s="115">
        <f t="shared" si="0"/>
        <v>43.210628934538001</v>
      </c>
      <c r="U1" s="115">
        <f t="shared" si="0"/>
        <v>39.974384453328817</v>
      </c>
      <c r="V1" s="115">
        <f t="shared" si="0"/>
        <v>38.723755776145005</v>
      </c>
      <c r="W1" s="115">
        <f t="shared" si="0"/>
        <v>38.874570350485016</v>
      </c>
      <c r="X1" s="115">
        <f t="shared" si="0"/>
        <v>37.657609162117282</v>
      </c>
      <c r="Y1" s="115">
        <f t="shared" si="0"/>
        <v>36.530763942555694</v>
      </c>
      <c r="Z1" s="115">
        <f t="shared" si="0"/>
        <v>37.2356082535645</v>
      </c>
      <c r="AA1" s="115">
        <f t="shared" si="0"/>
        <v>37.870397343649699</v>
      </c>
      <c r="AB1" s="115">
        <f t="shared" si="0"/>
        <v>38.9876930789517</v>
      </c>
      <c r="AC1" s="115">
        <f t="shared" si="0"/>
        <v>36.632816945684702</v>
      </c>
      <c r="AD1" s="115">
        <f t="shared" si="0"/>
        <v>35.737676755936</v>
      </c>
      <c r="AE1" s="115">
        <f t="shared" si="0"/>
        <v>39.562125700730498</v>
      </c>
      <c r="AF1" s="115">
        <f t="shared" si="0"/>
        <v>38.821499565367489</v>
      </c>
      <c r="AG1" s="115">
        <f t="shared" si="0"/>
        <v>36.204760284000905</v>
      </c>
      <c r="AH1" s="115">
        <f>SUM(AH4:AH87)</f>
        <v>38.149881906066092</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11.0253821842182</v>
      </c>
      <c r="D4">
        <f>SUMIFS('EPA Export Aggregation'!G:G,'EPA Export Aggregation'!$A:$A,$B4,'EPA Export Aggregation'!$D:$D,$A$1)*IF($A4="CH4",About!$D$58,IF($A4="N2O",About!$D$59,1))</f>
        <v>10.618979201950101</v>
      </c>
      <c r="E4">
        <f>SUMIFS('EPA Export Aggregation'!H:H,'EPA Export Aggregation'!$A:$A,$B4,'EPA Export Aggregation'!$D:$D,$A$1)*IF($A4="CH4",About!$D$58,IF($A4="N2O",About!$D$59,1))</f>
        <v>8.5670210687751993</v>
      </c>
      <c r="F4">
        <f>SUMIFS('EPA Export Aggregation'!I:I,'EPA Export Aggregation'!$A:$A,$B4,'EPA Export Aggregation'!$D:$D,$A$1)*IF($A4="CH4",About!$D$58,IF($A4="N2O",About!$D$59,1))</f>
        <v>7.4032008280237998</v>
      </c>
      <c r="G4">
        <f>SUMIFS('EPA Export Aggregation'!J:J,'EPA Export Aggregation'!$A:$A,$B4,'EPA Export Aggregation'!$D:$D,$A$1)*IF($A4="CH4",About!$D$58,IF($A4="N2O",About!$D$59,1))</f>
        <v>7.2710394704140002</v>
      </c>
      <c r="H4">
        <f>SUMIFS('EPA Export Aggregation'!K:K,'EPA Export Aggregation'!$A:$A,$B4,'EPA Export Aggregation'!$D:$D,$A$1)*IF($A4="CH4",About!$D$58,IF($A4="N2O",About!$D$59,1))</f>
        <v>8.0910203065202992</v>
      </c>
      <c r="I4">
        <f>SUMIFS('EPA Export Aggregation'!L:L,'EPA Export Aggregation'!$A:$A,$B4,'EPA Export Aggregation'!$D:$D,$A$1)*IF($A4="CH4",About!$D$58,IF($A4="N2O",About!$D$59,1))</f>
        <v>9.1393797791505005</v>
      </c>
      <c r="J4">
        <f>SUMIFS('EPA Export Aggregation'!M:M,'EPA Export Aggregation'!$A:$A,$B4,'EPA Export Aggregation'!$D:$D,$A$1)*IF($A4="CH4",About!$D$58,IF($A4="N2O",About!$D$59,1))</f>
        <v>12.210387568700501</v>
      </c>
      <c r="K4">
        <f>SUMIFS('EPA Export Aggregation'!N:N,'EPA Export Aggregation'!$A:$A,$B4,'EPA Export Aggregation'!$D:$D,$A$1)*IF($A4="CH4",About!$D$58,IF($A4="N2O",About!$D$59,1))</f>
        <v>11.0807289261896</v>
      </c>
      <c r="L4">
        <f>SUMIFS('EPA Export Aggregation'!O:O,'EPA Export Aggregation'!$A:$A,$B4,'EPA Export Aggregation'!$D:$D,$A$1)*IF($A4="CH4",About!$D$58,IF($A4="N2O",About!$D$59,1))</f>
        <v>9.8464973038531998</v>
      </c>
      <c r="M4">
        <f>SUMIFS('EPA Export Aggregation'!P:P,'EPA Export Aggregation'!$A:$A,$B4,'EPA Export Aggregation'!$D:$D,$A$1)*IF($A4="CH4",About!$D$58,IF($A4="N2O",About!$D$59,1))</f>
        <v>10.6418147374347</v>
      </c>
      <c r="N4">
        <f>SUMIFS('EPA Export Aggregation'!Q:Q,'EPA Export Aggregation'!$A:$A,$B4,'EPA Export Aggregation'!$D:$D,$A$1)*IF($A4="CH4",About!$D$58,IF($A4="N2O",About!$D$59,1))</f>
        <v>9.4633891407091006</v>
      </c>
      <c r="O4">
        <f>SUMIFS('EPA Export Aggregation'!R:R,'EPA Export Aggregation'!$A:$A,$B4,'EPA Export Aggregation'!$D:$D,$A$1)*IF($A4="CH4",About!$D$58,IF($A4="N2O",About!$D$59,1))</f>
        <v>8.5819685032286994</v>
      </c>
      <c r="P4">
        <f>SUMIFS('EPA Export Aggregation'!S:S,'EPA Export Aggregation'!$A:$A,$B4,'EPA Export Aggregation'!$D:$D,$A$1)*IF($A4="CH4",About!$D$58,IF($A4="N2O",About!$D$59,1))</f>
        <v>7.8620537826790997</v>
      </c>
      <c r="Q4">
        <f>SUMIFS('EPA Export Aggregation'!T:T,'EPA Export Aggregation'!$A:$A,$B4,'EPA Export Aggregation'!$D:$D,$A$1)*IF($A4="CH4",About!$D$58,IF($A4="N2O",About!$D$59,1))</f>
        <v>8.6513773067201001</v>
      </c>
      <c r="R4">
        <f>SUMIFS('EPA Export Aggregation'!U:U,'EPA Export Aggregation'!$A:$A,$B4,'EPA Export Aggregation'!$D:$D,$A$1)*IF($A4="CH4",About!$D$58,IF($A4="N2O",About!$D$59,1))</f>
        <v>9.8793230943193002</v>
      </c>
      <c r="S4">
        <f>SUMIFS('EPA Export Aggregation'!V:V,'EPA Export Aggregation'!$A:$A,$B4,'EPA Export Aggregation'!$D:$D,$A$1)*IF($A4="CH4",About!$D$58,IF($A4="N2O",About!$D$59,1))</f>
        <v>9.4636725805933004</v>
      </c>
      <c r="T4">
        <f>SUMIFS('EPA Export Aggregation'!W:W,'EPA Export Aggregation'!$A:$A,$B4,'EPA Export Aggregation'!$D:$D,$A$1)*IF($A4="CH4",About!$D$58,IF($A4="N2O",About!$D$59,1))</f>
        <v>8.8119032265843007</v>
      </c>
      <c r="U4">
        <f>SUMIFS('EPA Export Aggregation'!X:X,'EPA Export Aggregation'!$A:$A,$B4,'EPA Export Aggregation'!$D:$D,$A$1)*IF($A4="CH4",About!$D$58,IF($A4="N2O",About!$D$59,1))</f>
        <v>7.9430397435196003</v>
      </c>
      <c r="V4">
        <f>SUMIFS('EPA Export Aggregation'!Y:Y,'EPA Export Aggregation'!$A:$A,$B4,'EPA Export Aggregation'!$D:$D,$A$1)*IF($A4="CH4",About!$D$58,IF($A4="N2O",About!$D$59,1))</f>
        <v>6.5562806551529</v>
      </c>
      <c r="W4">
        <f>SUMIFS('EPA Export Aggregation'!Z:Z,'EPA Export Aggregation'!$A:$A,$B4,'EPA Export Aggregation'!$D:$D,$A$1)*IF($A4="CH4",About!$D$58,IF($A4="N2O",About!$D$59,1))</f>
        <v>7.6865171497437004</v>
      </c>
      <c r="X4">
        <f>SUMIFS('EPA Export Aggregation'!AA:AA,'EPA Export Aggregation'!$A:$A,$B4,'EPA Export Aggregation'!$D:$D,$A$1)*IF($A4="CH4",About!$D$58,IF($A4="N2O",About!$D$59,1))</f>
        <v>6.5685635537181</v>
      </c>
      <c r="Y4">
        <f>SUMIFS('EPA Export Aggregation'!AB:AB,'EPA Export Aggregation'!$A:$A,$B4,'EPA Export Aggregation'!$D:$D,$A$1)*IF($A4="CH4",About!$D$58,IF($A4="N2O",About!$D$59,1))</f>
        <v>7.2114695830958002</v>
      </c>
      <c r="Z4">
        <f>SUMIFS('EPA Export Aggregation'!AC:AC,'EPA Export Aggregation'!$A:$A,$B4,'EPA Export Aggregation'!$D:$D,$A$1)*IF($A4="CH4",About!$D$58,IF($A4="N2O",About!$D$59,1))</f>
        <v>6.7692908882733001</v>
      </c>
      <c r="AA4">
        <f>SUMIFS('EPA Export Aggregation'!AD:AD,'EPA Export Aggregation'!$A:$A,$B4,'EPA Export Aggregation'!$D:$D,$A$1)*IF($A4="CH4",About!$D$58,IF($A4="N2O",About!$D$59,1))</f>
        <v>6.6742029419259996</v>
      </c>
      <c r="AB4">
        <f>SUMIFS('EPA Export Aggregation'!AE:AE,'EPA Export Aggregation'!$A:$A,$B4,'EPA Export Aggregation'!$D:$D,$A$1)*IF($A4="CH4",About!$D$58,IF($A4="N2O",About!$D$59,1))</f>
        <v>7.4139205774196002</v>
      </c>
      <c r="AC4">
        <f>SUMIFS('EPA Export Aggregation'!AF:AF,'EPA Export Aggregation'!$A:$A,$B4,'EPA Export Aggregation'!$D:$D,$A$1)*IF($A4="CH4",About!$D$58,IF($A4="N2O",About!$D$59,1))</f>
        <v>6.957629922942</v>
      </c>
      <c r="AD4">
        <f>SUMIFS('EPA Export Aggregation'!AG:AG,'EPA Export Aggregation'!$A:$A,$B4,'EPA Export Aggregation'!$D:$D,$A$1)*IF($A4="CH4",About!$D$58,IF($A4="N2O",About!$D$59,1))</f>
        <v>6.2605318133854002</v>
      </c>
      <c r="AE4">
        <f>SUMIFS('EPA Export Aggregation'!AH:AH,'EPA Export Aggregation'!$A:$A,$B4,'EPA Export Aggregation'!$D:$D,$A$1)*IF($A4="CH4",About!$D$58,IF($A4="N2O",About!$D$59,1))</f>
        <v>8.0150334527754001</v>
      </c>
      <c r="AF4">
        <f>SUMIFS('EPA Export Aggregation'!AI:AI,'EPA Export Aggregation'!$A:$A,$B4,'EPA Export Aggregation'!$D:$D,$A$1)*IF($A4="CH4",About!$D$58,IF($A4="N2O",About!$D$59,1))</f>
        <v>7.9042306601090999</v>
      </c>
      <c r="AG4">
        <f>SUMIFS('EPA Export Aggregation'!AJ:AJ,'EPA Export Aggregation'!$A:$A,$B4,'EPA Export Aggregation'!$D:$D,$A$1)*IF($A4="CH4",About!$D$58,IF($A4="N2O",About!$D$59,1))</f>
        <v>8.6457365475587</v>
      </c>
      <c r="AH4">
        <f>SUMIFS('EPA Export Aggregation'!AK:AK,'EPA Export Aggregation'!$A:$A,$B4,'EPA Export Aggregation'!$D:$D,$A$1)*IF($A4="CH4",About!$D$58,IF($A4="N2O",About!$D$59,1))</f>
        <v>9.2143210953099999</v>
      </c>
    </row>
    <row r="5" spans="1:34" x14ac:dyDescent="0.25">
      <c r="A5" s="119" t="s">
        <v>479</v>
      </c>
      <c r="B5" s="120" t="s">
        <v>1957</v>
      </c>
      <c r="C5">
        <f>SUMIFS('EPA Export Aggregation'!F:F,'EPA Export Aggregation'!$A:$A,$B5,'EPA Export Aggregation'!$D:$D,$A$1)*IF($A5="CH4",About!$D$58,IF($A5="N2O",About!$D$59,1))</f>
        <v>14.673273622378501</v>
      </c>
      <c r="D5">
        <f>SUMIFS('EPA Export Aggregation'!G:G,'EPA Export Aggregation'!$A:$A,$B5,'EPA Export Aggregation'!$D:$D,$A$1)*IF($A5="CH4",About!$D$58,IF($A5="N2O",About!$D$59,1))</f>
        <v>14.422044766292601</v>
      </c>
      <c r="E5">
        <f>SUMIFS('EPA Export Aggregation'!H:H,'EPA Export Aggregation'!$A:$A,$B5,'EPA Export Aggregation'!$D:$D,$A$1)*IF($A5="CH4",About!$D$58,IF($A5="N2O",About!$D$59,1))</f>
        <v>14.704407376555</v>
      </c>
      <c r="F5">
        <f>SUMIFS('EPA Export Aggregation'!I:I,'EPA Export Aggregation'!$A:$A,$B5,'EPA Export Aggregation'!$D:$D,$A$1)*IF($A5="CH4",About!$D$58,IF($A5="N2O",About!$D$59,1))</f>
        <v>14.744444946555999</v>
      </c>
      <c r="G5">
        <f>SUMIFS('EPA Export Aggregation'!J:J,'EPA Export Aggregation'!$A:$A,$B5,'EPA Export Aggregation'!$D:$D,$A$1)*IF($A5="CH4",About!$D$58,IF($A5="N2O",About!$D$59,1))</f>
        <v>14.675070232948199</v>
      </c>
      <c r="H5">
        <f>SUMIFS('EPA Export Aggregation'!K:K,'EPA Export Aggregation'!$A:$A,$B5,'EPA Export Aggregation'!$D:$D,$A$1)*IF($A5="CH4",About!$D$58,IF($A5="N2O",About!$D$59,1))</f>
        <v>14.2842216249025</v>
      </c>
      <c r="I5">
        <f>SUMIFS('EPA Export Aggregation'!L:L,'EPA Export Aggregation'!$A:$A,$B5,'EPA Export Aggregation'!$D:$D,$A$1)*IF($A5="CH4",About!$D$58,IF($A5="N2O",About!$D$59,1))</f>
        <v>14.7522726877097</v>
      </c>
      <c r="J5">
        <f>SUMIFS('EPA Export Aggregation'!M:M,'EPA Export Aggregation'!$A:$A,$B5,'EPA Export Aggregation'!$D:$D,$A$1)*IF($A5="CH4",About!$D$58,IF($A5="N2O",About!$D$59,1))</f>
        <v>15.471745658862501</v>
      </c>
      <c r="K5">
        <f>SUMIFS('EPA Export Aggregation'!N:N,'EPA Export Aggregation'!$A:$A,$B5,'EPA Export Aggregation'!$D:$D,$A$1)*IF($A5="CH4",About!$D$58,IF($A5="N2O",About!$D$59,1))</f>
        <v>15.461225319397601</v>
      </c>
      <c r="L5">
        <f>SUMIFS('EPA Export Aggregation'!O:O,'EPA Export Aggregation'!$A:$A,$B5,'EPA Export Aggregation'!$D:$D,$A$1)*IF($A5="CH4",About!$D$58,IF($A5="N2O",About!$D$59,1))</f>
        <v>16.793720276821801</v>
      </c>
      <c r="M5">
        <f>SUMIFS('EPA Export Aggregation'!P:P,'EPA Export Aggregation'!$A:$A,$B5,'EPA Export Aggregation'!$D:$D,$A$1)*IF($A5="CH4",About!$D$58,IF($A5="N2O",About!$D$59,1))</f>
        <v>16.741477203209801</v>
      </c>
      <c r="N5">
        <f>SUMIFS('EPA Export Aggregation'!Q:Q,'EPA Export Aggregation'!$A:$A,$B5,'EPA Export Aggregation'!$D:$D,$A$1)*IF($A5="CH4",About!$D$58,IF($A5="N2O",About!$D$59,1))</f>
        <v>16.885799448221402</v>
      </c>
      <c r="O5">
        <f>SUMIFS('EPA Export Aggregation'!R:R,'EPA Export Aggregation'!$A:$A,$B5,'EPA Export Aggregation'!$D:$D,$A$1)*IF($A5="CH4",About!$D$58,IF($A5="N2O",About!$D$59,1))</f>
        <v>16.7122881720579</v>
      </c>
      <c r="P5">
        <f>SUMIFS('EPA Export Aggregation'!S:S,'EPA Export Aggregation'!$A:$A,$B5,'EPA Export Aggregation'!$D:$D,$A$1)*IF($A5="CH4",About!$D$58,IF($A5="N2O",About!$D$59,1))</f>
        <v>18.0508870229637</v>
      </c>
      <c r="Q5">
        <f>SUMIFS('EPA Export Aggregation'!T:T,'EPA Export Aggregation'!$A:$A,$B5,'EPA Export Aggregation'!$D:$D,$A$1)*IF($A5="CH4",About!$D$58,IF($A5="N2O",About!$D$59,1))</f>
        <v>19.772396988376698</v>
      </c>
      <c r="R5">
        <f>SUMIFS('EPA Export Aggregation'!U:U,'EPA Export Aggregation'!$A:$A,$B5,'EPA Export Aggregation'!$D:$D,$A$1)*IF($A5="CH4",About!$D$58,IF($A5="N2O",About!$D$59,1))</f>
        <v>18.0429707464031</v>
      </c>
      <c r="S5">
        <f>SUMIFS('EPA Export Aggregation'!V:V,'EPA Export Aggregation'!$A:$A,$B5,'EPA Export Aggregation'!$D:$D,$A$1)*IF($A5="CH4",About!$D$58,IF($A5="N2O",About!$D$59,1))</f>
        <v>17.390895399101101</v>
      </c>
      <c r="T5">
        <f>SUMIFS('EPA Export Aggregation'!W:W,'EPA Export Aggregation'!$A:$A,$B5,'EPA Export Aggregation'!$D:$D,$A$1)*IF($A5="CH4",About!$D$58,IF($A5="N2O",About!$D$59,1))</f>
        <v>17.3521678995027</v>
      </c>
      <c r="U5">
        <f>SUMIFS('EPA Export Aggregation'!X:X,'EPA Export Aggregation'!$A:$A,$B5,'EPA Export Aggregation'!$D:$D,$A$1)*IF($A5="CH4",About!$D$58,IF($A5="N2O",About!$D$59,1))</f>
        <v>16.241067732206599</v>
      </c>
      <c r="V5">
        <f>SUMIFS('EPA Export Aggregation'!Y:Y,'EPA Export Aggregation'!$A:$A,$B5,'EPA Export Aggregation'!$D:$D,$A$1)*IF($A5="CH4",About!$D$58,IF($A5="N2O",About!$D$59,1))</f>
        <v>15.8817841378838</v>
      </c>
      <c r="W5">
        <f>SUMIFS('EPA Export Aggregation'!Z:Z,'EPA Export Aggregation'!$A:$A,$B5,'EPA Export Aggregation'!$D:$D,$A$1)*IF($A5="CH4",About!$D$58,IF($A5="N2O",About!$D$59,1))</f>
        <v>15.735941749814501</v>
      </c>
      <c r="X5">
        <f>SUMIFS('EPA Export Aggregation'!AA:AA,'EPA Export Aggregation'!$A:$A,$B5,'EPA Export Aggregation'!$D:$D,$A$1)*IF($A5="CH4",About!$D$58,IF($A5="N2O",About!$D$59,1))</f>
        <v>15.4788295021482</v>
      </c>
      <c r="Y5">
        <f>SUMIFS('EPA Export Aggregation'!AB:AB,'EPA Export Aggregation'!$A:$A,$B5,'EPA Export Aggregation'!$D:$D,$A$1)*IF($A5="CH4",About!$D$58,IF($A5="N2O",About!$D$59,1))</f>
        <v>15.137791962866601</v>
      </c>
      <c r="Z5">
        <f>SUMIFS('EPA Export Aggregation'!AC:AC,'EPA Export Aggregation'!$A:$A,$B5,'EPA Export Aggregation'!$D:$D,$A$1)*IF($A5="CH4",About!$D$58,IF($A5="N2O",About!$D$59,1))</f>
        <v>14.7031436036345</v>
      </c>
      <c r="AA5">
        <f>SUMIFS('EPA Export Aggregation'!AD:AD,'EPA Export Aggregation'!$A:$A,$B5,'EPA Export Aggregation'!$D:$D,$A$1)*IF($A5="CH4",About!$D$58,IF($A5="N2O",About!$D$59,1))</f>
        <v>14.914338755997299</v>
      </c>
      <c r="AB5">
        <f>SUMIFS('EPA Export Aggregation'!AE:AE,'EPA Export Aggregation'!$A:$A,$B5,'EPA Export Aggregation'!$D:$D,$A$1)*IF($A5="CH4",About!$D$58,IF($A5="N2O",About!$D$59,1))</f>
        <v>15.104922116757701</v>
      </c>
      <c r="AC5">
        <f>SUMIFS('EPA Export Aggregation'!AF:AF,'EPA Export Aggregation'!$A:$A,$B5,'EPA Export Aggregation'!$D:$D,$A$1)*IF($A5="CH4",About!$D$58,IF($A5="N2O",About!$D$59,1))</f>
        <v>15.2775681308103</v>
      </c>
      <c r="AD5">
        <f>SUMIFS('EPA Export Aggregation'!AG:AG,'EPA Export Aggregation'!$A:$A,$B5,'EPA Export Aggregation'!$D:$D,$A$1)*IF($A5="CH4",About!$D$58,IF($A5="N2O",About!$D$59,1))</f>
        <v>15.4319051597813</v>
      </c>
      <c r="AE5">
        <f>SUMIFS('EPA Export Aggregation'!AH:AH,'EPA Export Aggregation'!$A:$A,$B5,'EPA Export Aggregation'!$D:$D,$A$1)*IF($A5="CH4",About!$D$58,IF($A5="N2O",About!$D$59,1))</f>
        <v>15.940496219823901</v>
      </c>
      <c r="AF5">
        <f>SUMIFS('EPA Export Aggregation'!AI:AI,'EPA Export Aggregation'!$A:$A,$B5,'EPA Export Aggregation'!$D:$D,$A$1)*IF($A5="CH4",About!$D$58,IF($A5="N2O",About!$D$59,1))</f>
        <v>15.556098475776199</v>
      </c>
      <c r="AG5">
        <f>SUMIFS('EPA Export Aggregation'!AJ:AJ,'EPA Export Aggregation'!$A:$A,$B5,'EPA Export Aggregation'!$D:$D,$A$1)*IF($A5="CH4",About!$D$58,IF($A5="N2O",About!$D$59,1))</f>
        <v>13.2107523946445</v>
      </c>
      <c r="AH5">
        <f>SUMIFS('EPA Export Aggregation'!AK:AK,'EPA Export Aggregation'!$A:$A,$B5,'EPA Export Aggregation'!$D:$D,$A$1)*IF($A5="CH4",About!$D$58,IF($A5="N2O",About!$D$59,1))</f>
        <v>14.610100855712799</v>
      </c>
    </row>
    <row r="6" spans="1:34" x14ac:dyDescent="0.25">
      <c r="A6" s="119" t="s">
        <v>479</v>
      </c>
      <c r="B6" s="120" t="s">
        <v>1958</v>
      </c>
      <c r="C6">
        <f>SUMIFS('EPA Export Aggregation'!F:F,'EPA Export Aggregation'!$A:$A,$B6,'EPA Export Aggregation'!$D:$D,$A$1)*IF($A6="CH4",About!$D$58,IF($A6="N2O",About!$D$59,1))</f>
        <v>2.6387370270492001</v>
      </c>
      <c r="D6">
        <f>SUMIFS('EPA Export Aggregation'!G:G,'EPA Export Aggregation'!$A:$A,$B6,'EPA Export Aggregation'!$D:$D,$A$1)*IF($A6="CH4",About!$D$58,IF($A6="N2O",About!$D$59,1))</f>
        <v>2.8412608733606</v>
      </c>
      <c r="E6">
        <f>SUMIFS('EPA Export Aggregation'!H:H,'EPA Export Aggregation'!$A:$A,$B6,'EPA Export Aggregation'!$D:$D,$A$1)*IF($A6="CH4",About!$D$58,IF($A6="N2O",About!$D$59,1))</f>
        <v>2.9794217880717002</v>
      </c>
      <c r="F6">
        <f>SUMIFS('EPA Export Aggregation'!I:I,'EPA Export Aggregation'!$A:$A,$B6,'EPA Export Aggregation'!$D:$D,$A$1)*IF($A6="CH4",About!$D$58,IF($A6="N2O",About!$D$59,1))</f>
        <v>3.0418571851057998</v>
      </c>
      <c r="G6">
        <f>SUMIFS('EPA Export Aggregation'!J:J,'EPA Export Aggregation'!$A:$A,$B6,'EPA Export Aggregation'!$D:$D,$A$1)*IF($A6="CH4",About!$D$58,IF($A6="N2O",About!$D$59,1))</f>
        <v>2.6478714297576</v>
      </c>
      <c r="H6">
        <f>SUMIFS('EPA Export Aggregation'!K:K,'EPA Export Aggregation'!$A:$A,$B6,'EPA Export Aggregation'!$D:$D,$A$1)*IF($A6="CH4",About!$D$58,IF($A6="N2O",About!$D$59,1))</f>
        <v>2.4734814388186002</v>
      </c>
      <c r="I6">
        <f>SUMIFS('EPA Export Aggregation'!L:L,'EPA Export Aggregation'!$A:$A,$B6,'EPA Export Aggregation'!$D:$D,$A$1)*IF($A6="CH4",About!$D$58,IF($A6="N2O",About!$D$59,1))</f>
        <v>2.5396203803551001</v>
      </c>
      <c r="J6">
        <f>SUMIFS('EPA Export Aggregation'!M:M,'EPA Export Aggregation'!$A:$A,$B6,'EPA Export Aggregation'!$D:$D,$A$1)*IF($A6="CH4",About!$D$58,IF($A6="N2O",About!$D$59,1))</f>
        <v>2.3875929338124</v>
      </c>
      <c r="K6">
        <f>SUMIFS('EPA Export Aggregation'!N:N,'EPA Export Aggregation'!$A:$A,$B6,'EPA Export Aggregation'!$D:$D,$A$1)*IF($A6="CH4",About!$D$58,IF($A6="N2O",About!$D$59,1))</f>
        <v>2.1701935060809001</v>
      </c>
      <c r="L6">
        <f>SUMIFS('EPA Export Aggregation'!O:O,'EPA Export Aggregation'!$A:$A,$B6,'EPA Export Aggregation'!$D:$D,$A$1)*IF($A6="CH4",About!$D$58,IF($A6="N2O",About!$D$59,1))</f>
        <v>2.1837456815334</v>
      </c>
      <c r="M6">
        <f>SUMIFS('EPA Export Aggregation'!P:P,'EPA Export Aggregation'!$A:$A,$B6,'EPA Export Aggregation'!$D:$D,$A$1)*IF($A6="CH4",About!$D$58,IF($A6="N2O",About!$D$59,1))</f>
        <v>2.3857995610943998</v>
      </c>
      <c r="N6">
        <f>SUMIFS('EPA Export Aggregation'!Q:Q,'EPA Export Aggregation'!$A:$A,$B6,'EPA Export Aggregation'!$D:$D,$A$1)*IF($A6="CH4",About!$D$58,IF($A6="N2O",About!$D$59,1))</f>
        <v>2.2850418700589001</v>
      </c>
      <c r="O6">
        <f>SUMIFS('EPA Export Aggregation'!R:R,'EPA Export Aggregation'!$A:$A,$B6,'EPA Export Aggregation'!$D:$D,$A$1)*IF($A6="CH4",About!$D$58,IF($A6="N2O",About!$D$59,1))</f>
        <v>2.2622515111025998</v>
      </c>
      <c r="P6">
        <f>SUMIFS('EPA Export Aggregation'!S:S,'EPA Export Aggregation'!$A:$A,$B6,'EPA Export Aggregation'!$D:$D,$A$1)*IF($A6="CH4",About!$D$58,IF($A6="N2O",About!$D$59,1))</f>
        <v>2.6740873003949002</v>
      </c>
      <c r="Q6">
        <f>SUMIFS('EPA Export Aggregation'!T:T,'EPA Export Aggregation'!$A:$A,$B6,'EPA Export Aggregation'!$D:$D,$A$1)*IF($A6="CH4",About!$D$58,IF($A6="N2O",About!$D$59,1))</f>
        <v>2.4336132900784002</v>
      </c>
      <c r="R6">
        <f>SUMIFS('EPA Export Aggregation'!U:U,'EPA Export Aggregation'!$A:$A,$B6,'EPA Export Aggregation'!$D:$D,$A$1)*IF($A6="CH4",About!$D$58,IF($A6="N2O",About!$D$59,1))</f>
        <v>2.4968582970814999</v>
      </c>
      <c r="S6">
        <f>SUMIFS('EPA Export Aggregation'!V:V,'EPA Export Aggregation'!$A:$A,$B6,'EPA Export Aggregation'!$D:$D,$A$1)*IF($A6="CH4",About!$D$58,IF($A6="N2O",About!$D$59,1))</f>
        <v>2.5216848198220001</v>
      </c>
      <c r="T6">
        <f>SUMIFS('EPA Export Aggregation'!W:W,'EPA Export Aggregation'!$A:$A,$B6,'EPA Export Aggregation'!$D:$D,$A$1)*IF($A6="CH4",About!$D$58,IF($A6="N2O",About!$D$59,1))</f>
        <v>2.2440554343378998</v>
      </c>
      <c r="U6">
        <f>SUMIFS('EPA Export Aggregation'!X:X,'EPA Export Aggregation'!$A:$A,$B6,'EPA Export Aggregation'!$D:$D,$A$1)*IF($A6="CH4",About!$D$58,IF($A6="N2O",About!$D$59,1))</f>
        <v>1.9343475930502001</v>
      </c>
      <c r="V6">
        <f>SUMIFS('EPA Export Aggregation'!Y:Y,'EPA Export Aggregation'!$A:$A,$B6,'EPA Export Aggregation'!$D:$D,$A$1)*IF($A6="CH4",About!$D$58,IF($A6="N2O",About!$D$59,1))</f>
        <v>2.0809459653554998</v>
      </c>
      <c r="W6">
        <f>SUMIFS('EPA Export Aggregation'!Z:Z,'EPA Export Aggregation'!$A:$A,$B6,'EPA Export Aggregation'!$D:$D,$A$1)*IF($A6="CH4",About!$D$58,IF($A6="N2O",About!$D$59,1))</f>
        <v>2.0303110374580999</v>
      </c>
      <c r="X6">
        <f>SUMIFS('EPA Export Aggregation'!AA:AA,'EPA Export Aggregation'!$A:$A,$B6,'EPA Export Aggregation'!$D:$D,$A$1)*IF($A6="CH4",About!$D$58,IF($A6="N2O",About!$D$59,1))</f>
        <v>2.0835835938035001</v>
      </c>
      <c r="Y6">
        <f>SUMIFS('EPA Export Aggregation'!AB:AB,'EPA Export Aggregation'!$A:$A,$B6,'EPA Export Aggregation'!$D:$D,$A$1)*IF($A6="CH4",About!$D$58,IF($A6="N2O",About!$D$59,1))</f>
        <v>1.9744351593167999</v>
      </c>
      <c r="Z6">
        <f>SUMIFS('EPA Export Aggregation'!AC:AC,'EPA Export Aggregation'!$A:$A,$B6,'EPA Export Aggregation'!$D:$D,$A$1)*IF($A6="CH4",About!$D$58,IF($A6="N2O",About!$D$59,1))</f>
        <v>2.2835305527660998</v>
      </c>
      <c r="AA6">
        <f>SUMIFS('EPA Export Aggregation'!AD:AD,'EPA Export Aggregation'!$A:$A,$B6,'EPA Export Aggregation'!$D:$D,$A$1)*IF($A6="CH4",About!$D$58,IF($A6="N2O",About!$D$59,1))</f>
        <v>1.9292854606348999</v>
      </c>
      <c r="AB6">
        <f>SUMIFS('EPA Export Aggregation'!AE:AE,'EPA Export Aggregation'!$A:$A,$B6,'EPA Export Aggregation'!$D:$D,$A$1)*IF($A6="CH4",About!$D$58,IF($A6="N2O",About!$D$59,1))</f>
        <v>1.7651991682948001</v>
      </c>
      <c r="AC6">
        <f>SUMIFS('EPA Export Aggregation'!AF:AF,'EPA Export Aggregation'!$A:$A,$B6,'EPA Export Aggregation'!$D:$D,$A$1)*IF($A6="CH4",About!$D$58,IF($A6="N2O",About!$D$59,1))</f>
        <v>1.6660374581823001</v>
      </c>
      <c r="AD6">
        <f>SUMIFS('EPA Export Aggregation'!AG:AG,'EPA Export Aggregation'!$A:$A,$B6,'EPA Export Aggregation'!$D:$D,$A$1)*IF($A6="CH4",About!$D$58,IF($A6="N2O",About!$D$59,1))</f>
        <v>1.6808890910733001</v>
      </c>
      <c r="AE6">
        <f>SUMIFS('EPA Export Aggregation'!AH:AH,'EPA Export Aggregation'!$A:$A,$B6,'EPA Export Aggregation'!$D:$D,$A$1)*IF($A6="CH4",About!$D$58,IF($A6="N2O",About!$D$59,1))</f>
        <v>1.6677429855664001</v>
      </c>
      <c r="AF6">
        <f>SUMIFS('EPA Export Aggregation'!AI:AI,'EPA Export Aggregation'!$A:$A,$B6,'EPA Export Aggregation'!$D:$D,$A$1)*IF($A6="CH4",About!$D$58,IF($A6="N2O",About!$D$59,1))</f>
        <v>1.6651265126099</v>
      </c>
      <c r="AG6">
        <f>SUMIFS('EPA Export Aggregation'!AJ:AJ,'EPA Export Aggregation'!$A:$A,$B6,'EPA Export Aggregation'!$D:$D,$A$1)*IF($A6="CH4",About!$D$58,IF($A6="N2O",About!$D$59,1))</f>
        <v>1.6098904645976</v>
      </c>
      <c r="AH6">
        <f>SUMIFS('EPA Export Aggregation'!AK:AK,'EPA Export Aggregation'!$A:$A,$B6,'EPA Export Aggregation'!$D:$D,$A$1)*IF($A6="CH4",About!$D$58,IF($A6="N2O",About!$D$59,1))</f>
        <v>1.5151504330673</v>
      </c>
    </row>
    <row r="7" spans="1:34" x14ac:dyDescent="0.25">
      <c r="A7" s="119" t="s">
        <v>479</v>
      </c>
      <c r="B7" s="120" t="s">
        <v>1959</v>
      </c>
      <c r="C7">
        <f>SUMIFS('EPA Export Aggregation'!F:F,'EPA Export Aggregation'!$A:$A,$B7,'EPA Export Aggregation'!$D:$D,$A$1)*IF($A7="CH4",About!$D$58,IF($A7="N2O",About!$D$59,1))</f>
        <v>8.0371668625493999</v>
      </c>
      <c r="D7">
        <f>SUMIFS('EPA Export Aggregation'!G:G,'EPA Export Aggregation'!$A:$A,$B7,'EPA Export Aggregation'!$D:$D,$A$1)*IF($A7="CH4",About!$D$58,IF($A7="N2O",About!$D$59,1))</f>
        <v>7.9020607259247999</v>
      </c>
      <c r="E7">
        <f>SUMIFS('EPA Export Aggregation'!H:H,'EPA Export Aggregation'!$A:$A,$B7,'EPA Export Aggregation'!$D:$D,$A$1)*IF($A7="CH4",About!$D$58,IF($A7="N2O",About!$D$59,1))</f>
        <v>9.0373612749105003</v>
      </c>
      <c r="F7">
        <f>SUMIFS('EPA Export Aggregation'!I:I,'EPA Export Aggregation'!$A:$A,$B7,'EPA Export Aggregation'!$D:$D,$A$1)*IF($A7="CH4",About!$D$58,IF($A7="N2O",About!$D$59,1))</f>
        <v>8.3448730818867993</v>
      </c>
      <c r="G7">
        <f>SUMIFS('EPA Export Aggregation'!J:J,'EPA Export Aggregation'!$A:$A,$B7,'EPA Export Aggregation'!$D:$D,$A$1)*IF($A7="CH4",About!$D$58,IF($A7="N2O",About!$D$59,1))</f>
        <v>7.8915125832796997</v>
      </c>
      <c r="H7">
        <f>SUMIFS('EPA Export Aggregation'!K:K,'EPA Export Aggregation'!$A:$A,$B7,'EPA Export Aggregation'!$D:$D,$A$1)*IF($A7="CH4",About!$D$58,IF($A7="N2O",About!$D$59,1))</f>
        <v>7.1658766914037999</v>
      </c>
      <c r="I7">
        <f>SUMIFS('EPA Export Aggregation'!L:L,'EPA Export Aggregation'!$A:$A,$B7,'EPA Export Aggregation'!$D:$D,$A$1)*IF($A7="CH4",About!$D$58,IF($A7="N2O",About!$D$59,1))</f>
        <v>7.7811171919284998</v>
      </c>
      <c r="J7">
        <f>SUMIFS('EPA Export Aggregation'!M:M,'EPA Export Aggregation'!$A:$A,$B7,'EPA Export Aggregation'!$D:$D,$A$1)*IF($A7="CH4",About!$D$58,IF($A7="N2O",About!$D$59,1))</f>
        <v>7.5007334121628997</v>
      </c>
      <c r="K7">
        <f>SUMIFS('EPA Export Aggregation'!N:N,'EPA Export Aggregation'!$A:$A,$B7,'EPA Export Aggregation'!$D:$D,$A$1)*IF($A7="CH4",About!$D$58,IF($A7="N2O",About!$D$59,1))</f>
        <v>6.4169222169175999</v>
      </c>
      <c r="L7">
        <f>SUMIFS('EPA Export Aggregation'!O:O,'EPA Export Aggregation'!$A:$A,$B7,'EPA Export Aggregation'!$D:$D,$A$1)*IF($A7="CH4",About!$D$58,IF($A7="N2O",About!$D$59,1))</f>
        <v>7.1022352503099997</v>
      </c>
      <c r="M7">
        <f>SUMIFS('EPA Export Aggregation'!P:P,'EPA Export Aggregation'!$A:$A,$B7,'EPA Export Aggregation'!$D:$D,$A$1)*IF($A7="CH4",About!$D$58,IF($A7="N2O",About!$D$59,1))</f>
        <v>7.8843505248663002</v>
      </c>
      <c r="N7">
        <f>SUMIFS('EPA Export Aggregation'!Q:Q,'EPA Export Aggregation'!$A:$A,$B7,'EPA Export Aggregation'!$D:$D,$A$1)*IF($A7="CH4",About!$D$58,IF($A7="N2O",About!$D$59,1))</f>
        <v>8.0274179190015005</v>
      </c>
      <c r="O7">
        <f>SUMIFS('EPA Export Aggregation'!R:R,'EPA Export Aggregation'!$A:$A,$B7,'EPA Export Aggregation'!$D:$D,$A$1)*IF($A7="CH4",About!$D$58,IF($A7="N2O",About!$D$59,1))</f>
        <v>7.5404666860146996</v>
      </c>
      <c r="P7">
        <f>SUMIFS('EPA Export Aggregation'!S:S,'EPA Export Aggregation'!$A:$A,$B7,'EPA Export Aggregation'!$D:$D,$A$1)*IF($A7="CH4",About!$D$58,IF($A7="N2O",About!$D$59,1))</f>
        <v>9.1612898370579998</v>
      </c>
      <c r="Q7">
        <f>SUMIFS('EPA Export Aggregation'!T:T,'EPA Export Aggregation'!$A:$A,$B7,'EPA Export Aggregation'!$D:$D,$A$1)*IF($A7="CH4",About!$D$58,IF($A7="N2O",About!$D$59,1))</f>
        <v>9.8793971490072998</v>
      </c>
      <c r="R7">
        <f>SUMIFS('EPA Export Aggregation'!U:U,'EPA Export Aggregation'!$A:$A,$B7,'EPA Export Aggregation'!$D:$D,$A$1)*IF($A7="CH4",About!$D$58,IF($A7="N2O",About!$D$59,1))</f>
        <v>8.7109405363432</v>
      </c>
      <c r="S7">
        <f>SUMIFS('EPA Export Aggregation'!V:V,'EPA Export Aggregation'!$A:$A,$B7,'EPA Export Aggregation'!$D:$D,$A$1)*IF($A7="CH4",About!$D$58,IF($A7="N2O",About!$D$59,1))</f>
        <v>7.8576524917675998</v>
      </c>
      <c r="T7">
        <f>SUMIFS('EPA Export Aggregation'!W:W,'EPA Export Aggregation'!$A:$A,$B7,'EPA Export Aggregation'!$D:$D,$A$1)*IF($A7="CH4",About!$D$58,IF($A7="N2O",About!$D$59,1))</f>
        <v>7.9618560297803</v>
      </c>
      <c r="U7">
        <f>SUMIFS('EPA Export Aggregation'!X:X,'EPA Export Aggregation'!$A:$A,$B7,'EPA Export Aggregation'!$D:$D,$A$1)*IF($A7="CH4",About!$D$58,IF($A7="N2O",About!$D$59,1))</f>
        <v>7.1707782552320003</v>
      </c>
      <c r="V7">
        <f>SUMIFS('EPA Export Aggregation'!Y:Y,'EPA Export Aggregation'!$A:$A,$B7,'EPA Export Aggregation'!$D:$D,$A$1)*IF($A7="CH4",About!$D$58,IF($A7="N2O",About!$D$59,1))</f>
        <v>7.8497371422816</v>
      </c>
      <c r="W7">
        <f>SUMIFS('EPA Export Aggregation'!Z:Z,'EPA Export Aggregation'!$A:$A,$B7,'EPA Export Aggregation'!$D:$D,$A$1)*IF($A7="CH4",About!$D$58,IF($A7="N2O",About!$D$59,1))</f>
        <v>7.4510153060431996</v>
      </c>
      <c r="X7">
        <f>SUMIFS('EPA Export Aggregation'!AA:AA,'EPA Export Aggregation'!$A:$A,$B7,'EPA Export Aggregation'!$D:$D,$A$1)*IF($A7="CH4",About!$D$58,IF($A7="N2O",About!$D$59,1))</f>
        <v>7.2406806112725999</v>
      </c>
      <c r="Y7">
        <f>SUMIFS('EPA Export Aggregation'!AB:AB,'EPA Export Aggregation'!$A:$A,$B7,'EPA Export Aggregation'!$D:$D,$A$1)*IF($A7="CH4",About!$D$58,IF($A7="N2O",About!$D$59,1))</f>
        <v>6.2277546478202002</v>
      </c>
      <c r="Z7">
        <f>SUMIFS('EPA Export Aggregation'!AC:AC,'EPA Export Aggregation'!$A:$A,$B7,'EPA Export Aggregation'!$D:$D,$A$1)*IF($A7="CH4",About!$D$58,IF($A7="N2O",About!$D$59,1))</f>
        <v>6.8602321294967998</v>
      </c>
      <c r="AA7">
        <f>SUMIFS('EPA Export Aggregation'!AD:AD,'EPA Export Aggregation'!$A:$A,$B7,'EPA Export Aggregation'!$D:$D,$A$1)*IF($A7="CH4",About!$D$58,IF($A7="N2O",About!$D$59,1))</f>
        <v>7.2779536884446001</v>
      </c>
      <c r="AB7">
        <f>SUMIFS('EPA Export Aggregation'!AE:AE,'EPA Export Aggregation'!$A:$A,$B7,'EPA Export Aggregation'!$D:$D,$A$1)*IF($A7="CH4",About!$D$58,IF($A7="N2O",About!$D$59,1))</f>
        <v>7.1784116347267002</v>
      </c>
      <c r="AC7">
        <f>SUMIFS('EPA Export Aggregation'!AF:AF,'EPA Export Aggregation'!$A:$A,$B7,'EPA Export Aggregation'!$D:$D,$A$1)*IF($A7="CH4",About!$D$58,IF($A7="N2O",About!$D$59,1))</f>
        <v>5.7011839181096002</v>
      </c>
      <c r="AD7">
        <f>SUMIFS('EPA Export Aggregation'!AG:AG,'EPA Export Aggregation'!$A:$A,$B7,'EPA Export Aggregation'!$D:$D,$A$1)*IF($A7="CH4",About!$D$58,IF($A7="N2O",About!$D$59,1))</f>
        <v>5.7285393096217003</v>
      </c>
      <c r="AE7">
        <f>SUMIFS('EPA Export Aggregation'!AH:AH,'EPA Export Aggregation'!$A:$A,$B7,'EPA Export Aggregation'!$D:$D,$A$1)*IF($A7="CH4",About!$D$58,IF($A7="N2O",About!$D$59,1))</f>
        <v>6.8992350751688001</v>
      </c>
      <c r="AF7">
        <f>SUMIFS('EPA Export Aggregation'!AI:AI,'EPA Export Aggregation'!$A:$A,$B7,'EPA Export Aggregation'!$D:$D,$A$1)*IF($A7="CH4",About!$D$58,IF($A7="N2O",About!$D$59,1))</f>
        <v>6.7413813469345998</v>
      </c>
      <c r="AG7">
        <f>SUMIFS('EPA Export Aggregation'!AJ:AJ,'EPA Export Aggregation'!$A:$A,$B7,'EPA Export Aggregation'!$D:$D,$A$1)*IF($A7="CH4",About!$D$58,IF($A7="N2O",About!$D$59,1))</f>
        <v>5.9799716839119004</v>
      </c>
      <c r="AH7">
        <f>SUMIFS('EPA Export Aggregation'!AK:AK,'EPA Export Aggregation'!$A:$A,$B7,'EPA Export Aggregation'!$D:$D,$A$1)*IF($A7="CH4",About!$D$58,IF($A7="N2O",About!$D$59,1))</f>
        <v>5.7831948258933998</v>
      </c>
    </row>
    <row r="8" spans="1:34" x14ac:dyDescent="0.25">
      <c r="A8" s="119" t="s">
        <v>479</v>
      </c>
      <c r="B8" s="120" t="s">
        <v>1960</v>
      </c>
      <c r="C8">
        <f>SUMIFS('EPA Export Aggregation'!F:F,'EPA Export Aggregation'!$A:$A,$B8,'EPA Export Aggregation'!$D:$D,$A$1)*IF($A8="CH4",About!$D$58,IF($A8="N2O",About!$D$59,1))</f>
        <v>3.8072840209988001</v>
      </c>
      <c r="D8">
        <f>SUMIFS('EPA Export Aggregation'!G:G,'EPA Export Aggregation'!$A:$A,$B8,'EPA Export Aggregation'!$D:$D,$A$1)*IF($A8="CH4",About!$D$58,IF($A8="N2O",About!$D$59,1))</f>
        <v>3.8631510605894999</v>
      </c>
      <c r="E8">
        <f>SUMIFS('EPA Export Aggregation'!H:H,'EPA Export Aggregation'!$A:$A,$B8,'EPA Export Aggregation'!$D:$D,$A$1)*IF($A8="CH4",About!$D$58,IF($A8="N2O",About!$D$59,1))</f>
        <v>4.3811922902726996</v>
      </c>
      <c r="F8">
        <f>SUMIFS('EPA Export Aggregation'!I:I,'EPA Export Aggregation'!$A:$A,$B8,'EPA Export Aggregation'!$D:$D,$A$1)*IF($A8="CH4",About!$D$58,IF($A8="N2O",About!$D$59,1))</f>
        <v>3.9442671327096002</v>
      </c>
      <c r="G8">
        <f>SUMIFS('EPA Export Aggregation'!J:J,'EPA Export Aggregation'!$A:$A,$B8,'EPA Export Aggregation'!$D:$D,$A$1)*IF($A8="CH4",About!$D$58,IF($A8="N2O",About!$D$59,1))</f>
        <v>4.1335367647472001</v>
      </c>
      <c r="H8">
        <f>SUMIFS('EPA Export Aggregation'!K:K,'EPA Export Aggregation'!$A:$A,$B8,'EPA Export Aggregation'!$D:$D,$A$1)*IF($A8="CH4",About!$D$58,IF($A8="N2O",About!$D$59,1))</f>
        <v>3.7355198306370001</v>
      </c>
      <c r="I8">
        <f>SUMIFS('EPA Export Aggregation'!L:L,'EPA Export Aggregation'!$A:$A,$B8,'EPA Export Aggregation'!$D:$D,$A$1)*IF($A8="CH4",About!$D$58,IF($A8="N2O",About!$D$59,1))</f>
        <v>4.1691795257245996</v>
      </c>
      <c r="J8">
        <f>SUMIFS('EPA Export Aggregation'!M:M,'EPA Export Aggregation'!$A:$A,$B8,'EPA Export Aggregation'!$D:$D,$A$1)*IF($A8="CH4",About!$D$58,IF($A8="N2O",About!$D$59,1))</f>
        <v>4.2867983682144999</v>
      </c>
      <c r="K8">
        <f>SUMIFS('EPA Export Aggregation'!N:N,'EPA Export Aggregation'!$A:$A,$B8,'EPA Export Aggregation'!$D:$D,$A$1)*IF($A8="CH4",About!$D$58,IF($A8="N2O",About!$D$59,1))</f>
        <v>4.0091990705587</v>
      </c>
      <c r="L8">
        <f>SUMIFS('EPA Export Aggregation'!O:O,'EPA Export Aggregation'!$A:$A,$B8,'EPA Export Aggregation'!$D:$D,$A$1)*IF($A8="CH4",About!$D$58,IF($A8="N2O",About!$D$59,1))</f>
        <v>4.0941159141406001</v>
      </c>
      <c r="M8">
        <f>SUMIFS('EPA Export Aggregation'!P:P,'EPA Export Aggregation'!$A:$A,$B8,'EPA Export Aggregation'!$D:$D,$A$1)*IF($A8="CH4",About!$D$58,IF($A8="N2O",About!$D$59,1))</f>
        <v>4.5706681422314999</v>
      </c>
      <c r="N8">
        <f>SUMIFS('EPA Export Aggregation'!Q:Q,'EPA Export Aggregation'!$A:$A,$B8,'EPA Export Aggregation'!$D:$D,$A$1)*IF($A8="CH4",About!$D$58,IF($A8="N2O",About!$D$59,1))</f>
        <v>4.2366150421897997</v>
      </c>
      <c r="O8">
        <f>SUMIFS('EPA Export Aggregation'!R:R,'EPA Export Aggregation'!$A:$A,$B8,'EPA Export Aggregation'!$D:$D,$A$1)*IF($A8="CH4",About!$D$58,IF($A8="N2O",About!$D$59,1))</f>
        <v>4.1216232097659997</v>
      </c>
      <c r="P8">
        <f>SUMIFS('EPA Export Aggregation'!S:S,'EPA Export Aggregation'!$A:$A,$B8,'EPA Export Aggregation'!$D:$D,$A$1)*IF($A8="CH4",About!$D$58,IF($A8="N2O",About!$D$59,1))</f>
        <v>5.1215048905882998</v>
      </c>
      <c r="Q8">
        <f>SUMIFS('EPA Export Aggregation'!T:T,'EPA Export Aggregation'!$A:$A,$B8,'EPA Export Aggregation'!$D:$D,$A$1)*IF($A8="CH4",About!$D$58,IF($A8="N2O",About!$D$59,1))</f>
        <v>3.8837422554951</v>
      </c>
      <c r="R8">
        <f>SUMIFS('EPA Export Aggregation'!U:U,'EPA Export Aggregation'!$A:$A,$B8,'EPA Export Aggregation'!$D:$D,$A$1)*IF($A8="CH4",About!$D$58,IF($A8="N2O",About!$D$59,1))</f>
        <v>3.6821207617388998</v>
      </c>
      <c r="S8">
        <f>SUMIFS('EPA Export Aggregation'!V:V,'EPA Export Aggregation'!$A:$A,$B8,'EPA Export Aggregation'!$D:$D,$A$1)*IF($A8="CH4",About!$D$58,IF($A8="N2O",About!$D$59,1))</f>
        <v>3.3033191626651002</v>
      </c>
      <c r="T8">
        <f>SUMIFS('EPA Export Aggregation'!W:W,'EPA Export Aggregation'!$A:$A,$B8,'EPA Export Aggregation'!$D:$D,$A$1)*IF($A8="CH4",About!$D$58,IF($A8="N2O",About!$D$59,1))</f>
        <v>3.3092369590900002</v>
      </c>
      <c r="U8">
        <f>SUMIFS('EPA Export Aggregation'!X:X,'EPA Export Aggregation'!$A:$A,$B8,'EPA Export Aggregation'!$D:$D,$A$1)*IF($A8="CH4",About!$D$58,IF($A8="N2O",About!$D$59,1))</f>
        <v>3.2438951717763</v>
      </c>
      <c r="V8">
        <f>SUMIFS('EPA Export Aggregation'!Y:Y,'EPA Export Aggregation'!$A:$A,$B8,'EPA Export Aggregation'!$D:$D,$A$1)*IF($A8="CH4",About!$D$58,IF($A8="N2O",About!$D$59,1))</f>
        <v>3.2645365848065002</v>
      </c>
      <c r="W8">
        <f>SUMIFS('EPA Export Aggregation'!Z:Z,'EPA Export Aggregation'!$A:$A,$B8,'EPA Export Aggregation'!$D:$D,$A$1)*IF($A8="CH4",About!$D$58,IF($A8="N2O",About!$D$59,1))</f>
        <v>3.3506271462183999</v>
      </c>
      <c r="X8">
        <f>SUMIFS('EPA Export Aggregation'!AA:AA,'EPA Export Aggregation'!$A:$A,$B8,'EPA Export Aggregation'!$D:$D,$A$1)*IF($A8="CH4",About!$D$58,IF($A8="N2O",About!$D$59,1))</f>
        <v>3.6084725694430002</v>
      </c>
      <c r="Y8">
        <f>SUMIFS('EPA Export Aggregation'!AB:AB,'EPA Export Aggregation'!$A:$A,$B8,'EPA Export Aggregation'!$D:$D,$A$1)*IF($A8="CH4",About!$D$58,IF($A8="N2O",About!$D$59,1))</f>
        <v>3.1756368771935</v>
      </c>
      <c r="Z8">
        <f>SUMIFS('EPA Export Aggregation'!AC:AC,'EPA Export Aggregation'!$A:$A,$B8,'EPA Export Aggregation'!$D:$D,$A$1)*IF($A8="CH4",About!$D$58,IF($A8="N2O",About!$D$59,1))</f>
        <v>3.5079572007204001</v>
      </c>
      <c r="AA8">
        <f>SUMIFS('EPA Export Aggregation'!AD:AD,'EPA Export Aggregation'!$A:$A,$B8,'EPA Export Aggregation'!$D:$D,$A$1)*IF($A8="CH4",About!$D$58,IF($A8="N2O",About!$D$59,1))</f>
        <v>3.7601720273531001</v>
      </c>
      <c r="AB8">
        <f>SUMIFS('EPA Export Aggregation'!AE:AE,'EPA Export Aggregation'!$A:$A,$B8,'EPA Export Aggregation'!$D:$D,$A$1)*IF($A8="CH4",About!$D$58,IF($A8="N2O",About!$D$59,1))</f>
        <v>4.3073919768957003</v>
      </c>
      <c r="AC8">
        <f>SUMIFS('EPA Export Aggregation'!AF:AF,'EPA Export Aggregation'!$A:$A,$B8,'EPA Export Aggregation'!$D:$D,$A$1)*IF($A8="CH4",About!$D$58,IF($A8="N2O",About!$D$59,1))</f>
        <v>3.8226898679287999</v>
      </c>
      <c r="AD8">
        <f>SUMIFS('EPA Export Aggregation'!AG:AG,'EPA Export Aggregation'!$A:$A,$B8,'EPA Export Aggregation'!$D:$D,$A$1)*IF($A8="CH4",About!$D$58,IF($A8="N2O",About!$D$59,1))</f>
        <v>3.8068778639</v>
      </c>
      <c r="AE8">
        <f>SUMIFS('EPA Export Aggregation'!AH:AH,'EPA Export Aggregation'!$A:$A,$B8,'EPA Export Aggregation'!$D:$D,$A$1)*IF($A8="CH4",About!$D$58,IF($A8="N2O",About!$D$59,1))</f>
        <v>4.1541947439548004</v>
      </c>
      <c r="AF8">
        <f>SUMIFS('EPA Export Aggregation'!AI:AI,'EPA Export Aggregation'!$A:$A,$B8,'EPA Export Aggregation'!$D:$D,$A$1)*IF($A8="CH4",About!$D$58,IF($A8="N2O",About!$D$59,1))</f>
        <v>4.0876656511732001</v>
      </c>
      <c r="AG8">
        <f>SUMIFS('EPA Export Aggregation'!AJ:AJ,'EPA Export Aggregation'!$A:$A,$B8,'EPA Export Aggregation'!$D:$D,$A$1)*IF($A8="CH4",About!$D$58,IF($A8="N2O",About!$D$59,1))</f>
        <v>3.7094361799145998</v>
      </c>
      <c r="AH8">
        <f>SUMIFS('EPA Export Aggregation'!AK:AK,'EPA Export Aggregation'!$A:$A,$B8,'EPA Export Aggregation'!$D:$D,$A$1)*IF($A8="CH4",About!$D$58,IF($A8="N2O",About!$D$59,1))</f>
        <v>3.9674708543563999</v>
      </c>
    </row>
    <row r="9" spans="1:34" x14ac:dyDescent="0.25">
      <c r="A9" s="119" t="s">
        <v>479</v>
      </c>
      <c r="B9" s="120" t="s">
        <v>1961</v>
      </c>
      <c r="C9">
        <f>SUMIFS('EPA Export Aggregation'!F:F,'EPA Export Aggregation'!$A:$A,$B9,'EPA Export Aggregation'!$D:$D,$A$1)*IF($A9="CH4",About!$D$58,IF($A9="N2O",About!$D$59,1))</f>
        <v>0.26733771921560001</v>
      </c>
      <c r="D9">
        <f>SUMIFS('EPA Export Aggregation'!G:G,'EPA Export Aggregation'!$A:$A,$B9,'EPA Export Aggregation'!$D:$D,$A$1)*IF($A9="CH4",About!$D$58,IF($A9="N2O",About!$D$59,1))</f>
        <v>0.23226112994420001</v>
      </c>
      <c r="E9">
        <f>SUMIFS('EPA Export Aggregation'!H:H,'EPA Export Aggregation'!$A:$A,$B9,'EPA Export Aggregation'!$D:$D,$A$1)*IF($A9="CH4",About!$D$58,IF($A9="N2O",About!$D$59,1))</f>
        <v>0.24575271128949999</v>
      </c>
      <c r="F9">
        <f>SUMIFS('EPA Export Aggregation'!I:I,'EPA Export Aggregation'!$A:$A,$B9,'EPA Export Aggregation'!$D:$D,$A$1)*IF($A9="CH4",About!$D$58,IF($A9="N2O",About!$D$59,1))</f>
        <v>0.2450757924934</v>
      </c>
      <c r="G9">
        <f>SUMIFS('EPA Export Aggregation'!J:J,'EPA Export Aggregation'!$A:$A,$B9,'EPA Export Aggregation'!$D:$D,$A$1)*IF($A9="CH4",About!$D$58,IF($A9="N2O",About!$D$59,1))</f>
        <v>0.24559741640329999</v>
      </c>
      <c r="H9">
        <f>SUMIFS('EPA Export Aggregation'!K:K,'EPA Export Aggregation'!$A:$A,$B9,'EPA Export Aggregation'!$D:$D,$A$1)*IF($A9="CH4",About!$D$58,IF($A9="N2O",About!$D$59,1))</f>
        <v>0.24096894322949999</v>
      </c>
      <c r="I9">
        <f>SUMIFS('EPA Export Aggregation'!L:L,'EPA Export Aggregation'!$A:$A,$B9,'EPA Export Aggregation'!$D:$D,$A$1)*IF($A9="CH4",About!$D$58,IF($A9="N2O",About!$D$59,1))</f>
        <v>0.23607380495489999</v>
      </c>
      <c r="J9">
        <f>SUMIFS('EPA Export Aggregation'!M:M,'EPA Export Aggregation'!$A:$A,$B9,'EPA Export Aggregation'!$D:$D,$A$1)*IF($A9="CH4",About!$D$58,IF($A9="N2O",About!$D$59,1))</f>
        <v>0.24934464421800001</v>
      </c>
      <c r="K9">
        <f>SUMIFS('EPA Export Aggregation'!N:N,'EPA Export Aggregation'!$A:$A,$B9,'EPA Export Aggregation'!$D:$D,$A$1)*IF($A9="CH4",About!$D$58,IF($A9="N2O",About!$D$59,1))</f>
        <v>0.2714548063794</v>
      </c>
      <c r="L9">
        <f>SUMIFS('EPA Export Aggregation'!O:O,'EPA Export Aggregation'!$A:$A,$B9,'EPA Export Aggregation'!$D:$D,$A$1)*IF($A9="CH4",About!$D$58,IF($A9="N2O",About!$D$59,1))</f>
        <v>0.2730529336916</v>
      </c>
      <c r="M9">
        <f>SUMIFS('EPA Export Aggregation'!P:P,'EPA Export Aggregation'!$A:$A,$B9,'EPA Export Aggregation'!$D:$D,$A$1)*IF($A9="CH4",About!$D$58,IF($A9="N2O",About!$D$59,1))</f>
        <v>0.26638254212529999</v>
      </c>
      <c r="N9">
        <f>SUMIFS('EPA Export Aggregation'!Q:Q,'EPA Export Aggregation'!$A:$A,$B9,'EPA Export Aggregation'!$D:$D,$A$1)*IF($A9="CH4",About!$D$58,IF($A9="N2O",About!$D$59,1))</f>
        <v>0.24626427644599999</v>
      </c>
      <c r="O9">
        <f>SUMIFS('EPA Export Aggregation'!R:R,'EPA Export Aggregation'!$A:$A,$B9,'EPA Export Aggregation'!$D:$D,$A$1)*IF($A9="CH4",About!$D$58,IF($A9="N2O",About!$D$59,1))</f>
        <v>0.21333310436960001</v>
      </c>
      <c r="P9">
        <f>SUMIFS('EPA Export Aggregation'!S:S,'EPA Export Aggregation'!$A:$A,$B9,'EPA Export Aggregation'!$D:$D,$A$1)*IF($A9="CH4",About!$D$58,IF($A9="N2O",About!$D$59,1))</f>
        <v>0.236973710176</v>
      </c>
      <c r="Q9">
        <f>SUMIFS('EPA Export Aggregation'!T:T,'EPA Export Aggregation'!$A:$A,$B9,'EPA Export Aggregation'!$D:$D,$A$1)*IF($A9="CH4",About!$D$58,IF($A9="N2O",About!$D$59,1))</f>
        <v>0.24660294527570001</v>
      </c>
      <c r="R9">
        <f>SUMIFS('EPA Export Aggregation'!U:U,'EPA Export Aggregation'!$A:$A,$B9,'EPA Export Aggregation'!$D:$D,$A$1)*IF($A9="CH4",About!$D$58,IF($A9="N2O",About!$D$59,1))</f>
        <v>0.3299243688022</v>
      </c>
      <c r="S9">
        <f>SUMIFS('EPA Export Aggregation'!V:V,'EPA Export Aggregation'!$A:$A,$B9,'EPA Export Aggregation'!$D:$D,$A$1)*IF($A9="CH4",About!$D$58,IF($A9="N2O",About!$D$59,1))</f>
        <v>0.33086189081650003</v>
      </c>
      <c r="T9">
        <f>SUMIFS('EPA Export Aggregation'!W:W,'EPA Export Aggregation'!$A:$A,$B9,'EPA Export Aggregation'!$D:$D,$A$1)*IF($A9="CH4",About!$D$58,IF($A9="N2O",About!$D$59,1))</f>
        <v>0.28091429206539997</v>
      </c>
      <c r="U9">
        <f>SUMIFS('EPA Export Aggregation'!X:X,'EPA Export Aggregation'!$A:$A,$B9,'EPA Export Aggregation'!$D:$D,$A$1)*IF($A9="CH4",About!$D$58,IF($A9="N2O",About!$D$59,1))</f>
        <v>0.17559838553920001</v>
      </c>
      <c r="V9">
        <f>SUMIFS('EPA Export Aggregation'!Y:Y,'EPA Export Aggregation'!$A:$A,$B9,'EPA Export Aggregation'!$D:$D,$A$1)*IF($A9="CH4",About!$D$58,IF($A9="N2O",About!$D$59,1))</f>
        <v>0.15734994637249999</v>
      </c>
      <c r="W9">
        <f>SUMIFS('EPA Export Aggregation'!Z:Z,'EPA Export Aggregation'!$A:$A,$B9,'EPA Export Aggregation'!$D:$D,$A$1)*IF($A9="CH4",About!$D$58,IF($A9="N2O",About!$D$59,1))</f>
        <v>0.2175135222473</v>
      </c>
      <c r="X9">
        <f>SUMIFS('EPA Export Aggregation'!AA:AA,'EPA Export Aggregation'!$A:$A,$B9,'EPA Export Aggregation'!$D:$D,$A$1)*IF($A9="CH4",About!$D$58,IF($A9="N2O",About!$D$59,1))</f>
        <v>0.20235705620719999</v>
      </c>
      <c r="Y9">
        <f>SUMIFS('EPA Export Aggregation'!AB:AB,'EPA Export Aggregation'!$A:$A,$B9,'EPA Export Aggregation'!$D:$D,$A$1)*IF($A9="CH4",About!$D$58,IF($A9="N2O",About!$D$59,1))</f>
        <v>0.17263557771230001</v>
      </c>
      <c r="Z9">
        <f>SUMIFS('EPA Export Aggregation'!AC:AC,'EPA Export Aggregation'!$A:$A,$B9,'EPA Export Aggregation'!$D:$D,$A$1)*IF($A9="CH4",About!$D$58,IF($A9="N2O",About!$D$59,1))</f>
        <v>0.1905733435508</v>
      </c>
      <c r="AA9">
        <f>SUMIFS('EPA Export Aggregation'!AD:AD,'EPA Export Aggregation'!$A:$A,$B9,'EPA Export Aggregation'!$D:$D,$A$1)*IF($A9="CH4",About!$D$58,IF($A9="N2O",About!$D$59,1))</f>
        <v>0.1943250934112</v>
      </c>
      <c r="AB9">
        <f>SUMIFS('EPA Export Aggregation'!AE:AE,'EPA Export Aggregation'!$A:$A,$B9,'EPA Export Aggregation'!$D:$D,$A$1)*IF($A9="CH4",About!$D$58,IF($A9="N2O",About!$D$59,1))</f>
        <v>0.200556913473</v>
      </c>
      <c r="AC9">
        <f>SUMIFS('EPA Export Aggregation'!AF:AF,'EPA Export Aggregation'!$A:$A,$B9,'EPA Export Aggregation'!$D:$D,$A$1)*IF($A9="CH4",About!$D$58,IF($A9="N2O",About!$D$59,1))</f>
        <v>0.1817699651437</v>
      </c>
      <c r="AD9">
        <f>SUMIFS('EPA Export Aggregation'!AG:AG,'EPA Export Aggregation'!$A:$A,$B9,'EPA Export Aggregation'!$D:$D,$A$1)*IF($A9="CH4",About!$D$58,IF($A9="N2O",About!$D$59,1))</f>
        <v>0.1568592974677</v>
      </c>
      <c r="AE9">
        <f>SUMIFS('EPA Export Aggregation'!AH:AH,'EPA Export Aggregation'!$A:$A,$B9,'EPA Export Aggregation'!$D:$D,$A$1)*IF($A9="CH4",About!$D$58,IF($A9="N2O",About!$D$59,1))</f>
        <v>0.16006742377970001</v>
      </c>
      <c r="AF9">
        <f>SUMIFS('EPA Export Aggregation'!AI:AI,'EPA Export Aggregation'!$A:$A,$B9,'EPA Export Aggregation'!$D:$D,$A$1)*IF($A9="CH4",About!$D$58,IF($A9="N2O",About!$D$59,1))</f>
        <v>0.15746229071529999</v>
      </c>
      <c r="AG9">
        <f>SUMIFS('EPA Export Aggregation'!AJ:AJ,'EPA Export Aggregation'!$A:$A,$B9,'EPA Export Aggregation'!$D:$D,$A$1)*IF($A9="CH4",About!$D$58,IF($A9="N2O",About!$D$59,1))</f>
        <v>0.13413771287449999</v>
      </c>
      <c r="AH9">
        <f>SUMIFS('EPA Export Aggregation'!AK:AK,'EPA Export Aggregation'!$A:$A,$B9,'EPA Export Aggregation'!$D:$D,$A$1)*IF($A9="CH4",About!$D$58,IF($A9="N2O",About!$D$59,1))</f>
        <v>0.14475813888030001</v>
      </c>
    </row>
    <row r="10" spans="1:34" x14ac:dyDescent="0.25">
      <c r="A10" s="119" t="s">
        <v>479</v>
      </c>
      <c r="B10" s="120" t="s">
        <v>1962</v>
      </c>
      <c r="C10">
        <f>SUMIFS('EPA Export Aggregation'!F:F,'EPA Export Aggregation'!$A:$A,$B10,'EPA Export Aggregation'!$D:$D,$A$1)*IF($A10="CH4",About!$D$58,IF($A10="N2O",About!$D$59,1))</f>
        <v>9.5844901639999995E-4</v>
      </c>
      <c r="D10">
        <f>SUMIFS('EPA Export Aggregation'!G:G,'EPA Export Aggregation'!$A:$A,$B10,'EPA Export Aggregation'!$D:$D,$A$1)*IF($A10="CH4",About!$D$58,IF($A10="N2O",About!$D$59,1))</f>
        <v>9.4292141280000001E-4</v>
      </c>
      <c r="E10">
        <f>SUMIFS('EPA Export Aggregation'!H:H,'EPA Export Aggregation'!$A:$A,$B10,'EPA Export Aggregation'!$D:$D,$A$1)*IF($A10="CH4",About!$D$58,IF($A10="N2O",About!$D$59,1))</f>
        <v>9.2196190710000004E-4</v>
      </c>
      <c r="F10">
        <f>SUMIFS('EPA Export Aggregation'!I:I,'EPA Export Aggregation'!$A:$A,$B10,'EPA Export Aggregation'!$D:$D,$A$1)*IF($A10="CH4",About!$D$58,IF($A10="N2O",About!$D$59,1))</f>
        <v>9.0482559539999997E-4</v>
      </c>
      <c r="G10">
        <f>SUMIFS('EPA Export Aggregation'!J:J,'EPA Export Aggregation'!$A:$A,$B10,'EPA Export Aggregation'!$D:$D,$A$1)*IF($A10="CH4",About!$D$58,IF($A10="N2O",About!$D$59,1))</f>
        <v>9.0369402510000001E-4</v>
      </c>
      <c r="H10">
        <f>SUMIFS('EPA Export Aggregation'!K:K,'EPA Export Aggregation'!$A:$A,$B10,'EPA Export Aggregation'!$D:$D,$A$1)*IF($A10="CH4",About!$D$58,IF($A10="N2O",About!$D$59,1))</f>
        <v>8.3694152999999995E-4</v>
      </c>
      <c r="I10">
        <f>SUMIFS('EPA Export Aggregation'!L:L,'EPA Export Aggregation'!$A:$A,$B10,'EPA Export Aggregation'!$D:$D,$A$1)*IF($A10="CH4",About!$D$58,IF($A10="N2O",About!$D$59,1))</f>
        <v>8.1067662259999996E-4</v>
      </c>
      <c r="J10">
        <f>SUMIFS('EPA Export Aggregation'!M:M,'EPA Export Aggregation'!$A:$A,$B10,'EPA Export Aggregation'!$D:$D,$A$1)*IF($A10="CH4",About!$D$58,IF($A10="N2O",About!$D$59,1))</f>
        <v>7.7948731359999996E-4</v>
      </c>
      <c r="K10">
        <f>SUMIFS('EPA Export Aggregation'!N:N,'EPA Export Aggregation'!$A:$A,$B10,'EPA Export Aggregation'!$D:$D,$A$1)*IF($A10="CH4",About!$D$58,IF($A10="N2O",About!$D$59,1))</f>
        <v>7.5248682949999996E-4</v>
      </c>
      <c r="L10">
        <f>SUMIFS('EPA Export Aggregation'!O:O,'EPA Export Aggregation'!$A:$A,$B10,'EPA Export Aggregation'!$D:$D,$A$1)*IF($A10="CH4",About!$D$58,IF($A10="N2O",About!$D$59,1))</f>
        <v>7.2968547320000001E-4</v>
      </c>
      <c r="M10">
        <f>SUMIFS('EPA Export Aggregation'!P:P,'EPA Export Aggregation'!$A:$A,$B10,'EPA Export Aggregation'!$D:$D,$A$1)*IF($A10="CH4",About!$D$58,IF($A10="N2O",About!$D$59,1))</f>
        <v>7.0816761579999997E-4</v>
      </c>
      <c r="N10">
        <f>SUMIFS('EPA Export Aggregation'!Q:Q,'EPA Export Aggregation'!$A:$A,$B10,'EPA Export Aggregation'!$D:$D,$A$1)*IF($A10="CH4",About!$D$58,IF($A10="N2O",About!$D$59,1))</f>
        <v>6.9772563709999999E-4</v>
      </c>
      <c r="O10">
        <f>SUMIFS('EPA Export Aggregation'!R:R,'EPA Export Aggregation'!$A:$A,$B10,'EPA Export Aggregation'!$D:$D,$A$1)*IF($A10="CH4",About!$D$58,IF($A10="N2O",About!$D$59,1))</f>
        <v>9.01980062E-4</v>
      </c>
      <c r="P10">
        <f>SUMIFS('EPA Export Aggregation'!S:S,'EPA Export Aggregation'!$A:$A,$B10,'EPA Export Aggregation'!$D:$D,$A$1)*IF($A10="CH4",About!$D$58,IF($A10="N2O",About!$D$59,1))</f>
        <v>6.5204096189999997E-4</v>
      </c>
      <c r="Q10">
        <f>SUMIFS('EPA Export Aggregation'!T:T,'EPA Export Aggregation'!$A:$A,$B10,'EPA Export Aggregation'!$D:$D,$A$1)*IF($A10="CH4",About!$D$58,IF($A10="N2O",About!$D$59,1))</f>
        <v>6.2999097169999995E-4</v>
      </c>
      <c r="R10">
        <f>SUMIFS('EPA Export Aggregation'!U:U,'EPA Export Aggregation'!$A:$A,$B10,'EPA Export Aggregation'!$D:$D,$A$1)*IF($A10="CH4",About!$D$58,IF($A10="N2O",About!$D$59,1))</f>
        <v>6.2450309839999995E-4</v>
      </c>
      <c r="S10">
        <f>SUMIFS('EPA Export Aggregation'!V:V,'EPA Export Aggregation'!$A:$A,$B10,'EPA Export Aggregation'!$D:$D,$A$1)*IF($A10="CH4",About!$D$58,IF($A10="N2O",About!$D$59,1))</f>
        <v>6.054338162E-4</v>
      </c>
      <c r="T10">
        <f>SUMIFS('EPA Export Aggregation'!W:W,'EPA Export Aggregation'!$A:$A,$B10,'EPA Export Aggregation'!$D:$D,$A$1)*IF($A10="CH4",About!$D$58,IF($A10="N2O",About!$D$59,1))</f>
        <v>5.8463861920000004E-4</v>
      </c>
      <c r="U10">
        <f>SUMIFS('EPA Export Aggregation'!X:X,'EPA Export Aggregation'!$A:$A,$B10,'EPA Export Aggregation'!$D:$D,$A$1)*IF($A10="CH4",About!$D$58,IF($A10="N2O",About!$D$59,1))</f>
        <v>6.124429502E-4</v>
      </c>
      <c r="V10">
        <f>SUMIFS('EPA Export Aggregation'!Y:Y,'EPA Export Aggregation'!$A:$A,$B10,'EPA Export Aggregation'!$D:$D,$A$1)*IF($A10="CH4",About!$D$58,IF($A10="N2O",About!$D$59,1))</f>
        <v>6.0622028750000002E-4</v>
      </c>
      <c r="W10">
        <f>SUMIFS('EPA Export Aggregation'!Z:Z,'EPA Export Aggregation'!$A:$A,$B10,'EPA Export Aggregation'!$D:$D,$A$1)*IF($A10="CH4",About!$D$58,IF($A10="N2O",About!$D$59,1))</f>
        <v>6.1688424320000001E-4</v>
      </c>
      <c r="X10">
        <f>SUMIFS('EPA Export Aggregation'!AA:AA,'EPA Export Aggregation'!$A:$A,$B10,'EPA Export Aggregation'!$D:$D,$A$1)*IF($A10="CH4",About!$D$58,IF($A10="N2O",About!$D$59,1))</f>
        <v>6.1447654080000003E-4</v>
      </c>
      <c r="Y10">
        <f>SUMIFS('EPA Export Aggregation'!AB:AB,'EPA Export Aggregation'!$A:$A,$B10,'EPA Export Aggregation'!$D:$D,$A$1)*IF($A10="CH4",About!$D$58,IF($A10="N2O",About!$D$59,1))</f>
        <v>6.3053481180000003E-4</v>
      </c>
      <c r="Z10">
        <f>SUMIFS('EPA Export Aggregation'!AC:AC,'EPA Export Aggregation'!$A:$A,$B10,'EPA Export Aggregation'!$D:$D,$A$1)*IF($A10="CH4",About!$D$58,IF($A10="N2O",About!$D$59,1))</f>
        <v>6.2542895440000003E-4</v>
      </c>
      <c r="AA10">
        <f>SUMIFS('EPA Export Aggregation'!AD:AD,'EPA Export Aggregation'!$A:$A,$B10,'EPA Export Aggregation'!$D:$D,$A$1)*IF($A10="CH4",About!$D$58,IF($A10="N2O",About!$D$59,1))</f>
        <v>6.3290640250000005E-4</v>
      </c>
      <c r="AB10">
        <f>SUMIFS('EPA Export Aggregation'!AE:AE,'EPA Export Aggregation'!$A:$A,$B10,'EPA Export Aggregation'!$D:$D,$A$1)*IF($A10="CH4",About!$D$58,IF($A10="N2O",About!$D$59,1))</f>
        <v>6.401742635E-4</v>
      </c>
      <c r="AC10">
        <f>SUMIFS('EPA Export Aggregation'!AF:AF,'EPA Export Aggregation'!$A:$A,$B10,'EPA Export Aggregation'!$D:$D,$A$1)*IF($A10="CH4",About!$D$58,IF($A10="N2O",About!$D$59,1))</f>
        <v>8.5582338999999998E-4</v>
      </c>
      <c r="AD10">
        <f>SUMIFS('EPA Export Aggregation'!AG:AG,'EPA Export Aggregation'!$A:$A,$B10,'EPA Export Aggregation'!$D:$D,$A$1)*IF($A10="CH4",About!$D$58,IF($A10="N2O",About!$D$59,1))</f>
        <v>1.1691606321E-3</v>
      </c>
      <c r="AE10">
        <f>SUMIFS('EPA Export Aggregation'!AH:AH,'EPA Export Aggregation'!$A:$A,$B10,'EPA Export Aggregation'!$D:$D,$A$1)*IF($A10="CH4",About!$D$58,IF($A10="N2O",About!$D$59,1))</f>
        <v>1.2581360541999999E-3</v>
      </c>
      <c r="AF10">
        <f>SUMIFS('EPA Export Aggregation'!AI:AI,'EPA Export Aggregation'!$A:$A,$B10,'EPA Export Aggregation'!$D:$D,$A$1)*IF($A10="CH4",About!$D$58,IF($A10="N2O",About!$D$59,1))</f>
        <v>2.6101666125000001E-3</v>
      </c>
      <c r="AG10">
        <f>SUMIFS('EPA Export Aggregation'!AJ:AJ,'EPA Export Aggregation'!$A:$A,$B10,'EPA Export Aggregation'!$D:$D,$A$1)*IF($A10="CH4",About!$D$58,IF($A10="N2O",About!$D$59,1))</f>
        <v>4.1860738581000001E-3</v>
      </c>
      <c r="AH10">
        <f>SUMIFS('EPA Export Aggregation'!AK:AK,'EPA Export Aggregation'!$A:$A,$B10,'EPA Export Aggregation'!$D:$D,$A$1)*IF($A10="CH4",About!$D$58,IF($A10="N2O",About!$D$59,1))</f>
        <v>1.8943921604000001E-3</v>
      </c>
    </row>
    <row r="11" spans="1:34" x14ac:dyDescent="0.25">
      <c r="A11" s="119" t="s">
        <v>479</v>
      </c>
      <c r="B11" s="120" t="s">
        <v>1963</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8.0949872894199998E-2</v>
      </c>
      <c r="D13">
        <f>SUMIFS('EPA Export Aggregation'!G:G,'EPA Export Aggregation'!$A:$A,$B13,'EPA Export Aggregation'!$D:$D,$A$1)*IF($A13="CH4",About!$D$58,IF($A13="N2O",About!$D$59,1))</f>
        <v>7.2140413563399994E-2</v>
      </c>
      <c r="E13">
        <f>SUMIFS('EPA Export Aggregation'!H:H,'EPA Export Aggregation'!$A:$A,$B13,'EPA Export Aggregation'!$D:$D,$A$1)*IF($A13="CH4",About!$D$58,IF($A13="N2O",About!$D$59,1))</f>
        <v>7.0394844475300006E-2</v>
      </c>
      <c r="F13">
        <f>SUMIFS('EPA Export Aggregation'!I:I,'EPA Export Aggregation'!$A:$A,$B13,'EPA Export Aggregation'!$D:$D,$A$1)*IF($A13="CH4",About!$D$58,IF($A13="N2O",About!$D$59,1))</f>
        <v>6.4829785058899997E-2</v>
      </c>
      <c r="G13">
        <f>SUMIFS('EPA Export Aggregation'!J:J,'EPA Export Aggregation'!$A:$A,$B13,'EPA Export Aggregation'!$D:$D,$A$1)*IF($A13="CH4",About!$D$58,IF($A13="N2O",About!$D$59,1))</f>
        <v>6.7668549442600007E-2</v>
      </c>
      <c r="H13">
        <f>SUMIFS('EPA Export Aggregation'!K:K,'EPA Export Aggregation'!$A:$A,$B13,'EPA Export Aggregation'!$D:$D,$A$1)*IF($A13="CH4",About!$D$58,IF($A13="N2O",About!$D$59,1))</f>
        <v>9.0367552083299996E-2</v>
      </c>
      <c r="I13">
        <f>SUMIFS('EPA Export Aggregation'!L:L,'EPA Export Aggregation'!$A:$A,$B13,'EPA Export Aggregation'!$D:$D,$A$1)*IF($A13="CH4",About!$D$58,IF($A13="N2O",About!$D$59,1))</f>
        <v>9.7076055397200003E-2</v>
      </c>
      <c r="J13">
        <f>SUMIFS('EPA Export Aggregation'!M:M,'EPA Export Aggregation'!$A:$A,$B13,'EPA Export Aggregation'!$D:$D,$A$1)*IF($A13="CH4",About!$D$58,IF($A13="N2O",About!$D$59,1))</f>
        <v>9.3087787453500007E-2</v>
      </c>
      <c r="K13">
        <f>SUMIFS('EPA Export Aggregation'!N:N,'EPA Export Aggregation'!$A:$A,$B13,'EPA Export Aggregation'!$D:$D,$A$1)*IF($A13="CH4",About!$D$58,IF($A13="N2O",About!$D$59,1))</f>
        <v>9.4335413951399993E-2</v>
      </c>
      <c r="L13">
        <f>SUMIFS('EPA Export Aggregation'!O:O,'EPA Export Aggregation'!$A:$A,$B13,'EPA Export Aggregation'!$D:$D,$A$1)*IF($A13="CH4",About!$D$58,IF($A13="N2O",About!$D$59,1))</f>
        <v>0.1032604173744</v>
      </c>
      <c r="M13">
        <f>SUMIFS('EPA Export Aggregation'!P:P,'EPA Export Aggregation'!$A:$A,$B13,'EPA Export Aggregation'!$D:$D,$A$1)*IF($A13="CH4",About!$D$58,IF($A13="N2O",About!$D$59,1))</f>
        <v>6.8656462020299999E-2</v>
      </c>
      <c r="N13">
        <f>SUMIFS('EPA Export Aggregation'!Q:Q,'EPA Export Aggregation'!$A:$A,$B13,'EPA Export Aggregation'!$D:$D,$A$1)*IF($A13="CH4",About!$D$58,IF($A13="N2O",About!$D$59,1))</f>
        <v>7.0978272004099993E-2</v>
      </c>
      <c r="O13">
        <f>SUMIFS('EPA Export Aggregation'!R:R,'EPA Export Aggregation'!$A:$A,$B13,'EPA Export Aggregation'!$D:$D,$A$1)*IF($A13="CH4",About!$D$58,IF($A13="N2O",About!$D$59,1))</f>
        <v>7.4427156230299996E-2</v>
      </c>
      <c r="P13">
        <f>SUMIFS('EPA Export Aggregation'!S:S,'EPA Export Aggregation'!$A:$A,$B13,'EPA Export Aggregation'!$D:$D,$A$1)*IF($A13="CH4",About!$D$58,IF($A13="N2O",About!$D$59,1))</f>
        <v>5.7625899805199998E-2</v>
      </c>
      <c r="Q13">
        <f>SUMIFS('EPA Export Aggregation'!T:T,'EPA Export Aggregation'!$A:$A,$B13,'EPA Export Aggregation'!$D:$D,$A$1)*IF($A13="CH4",About!$D$58,IF($A13="N2O",About!$D$59,1))</f>
        <v>7.8759697814600002E-2</v>
      </c>
      <c r="R13">
        <f>SUMIFS('EPA Export Aggregation'!U:U,'EPA Export Aggregation'!$A:$A,$B13,'EPA Export Aggregation'!$D:$D,$A$1)*IF($A13="CH4",About!$D$58,IF($A13="N2O",About!$D$59,1))</f>
        <v>8.7275662164600004E-2</v>
      </c>
      <c r="S13">
        <f>SUMIFS('EPA Export Aggregation'!V:V,'EPA Export Aggregation'!$A:$A,$B13,'EPA Export Aggregation'!$D:$D,$A$1)*IF($A13="CH4",About!$D$58,IF($A13="N2O",About!$D$59,1))</f>
        <v>9.9507955994999994E-2</v>
      </c>
      <c r="T13">
        <f>SUMIFS('EPA Export Aggregation'!W:W,'EPA Export Aggregation'!$A:$A,$B13,'EPA Export Aggregation'!$D:$D,$A$1)*IF($A13="CH4",About!$D$58,IF($A13="N2O",About!$D$59,1))</f>
        <v>9.0856515128699994E-2</v>
      </c>
      <c r="U13">
        <f>SUMIFS('EPA Export Aggregation'!X:X,'EPA Export Aggregation'!$A:$A,$B13,'EPA Export Aggregation'!$D:$D,$A$1)*IF($A13="CH4",About!$D$58,IF($A13="N2O",About!$D$59,1))</f>
        <v>7.7081173772099998E-2</v>
      </c>
      <c r="V13">
        <f>SUMIFS('EPA Export Aggregation'!Y:Y,'EPA Export Aggregation'!$A:$A,$B13,'EPA Export Aggregation'!$D:$D,$A$1)*IF($A13="CH4",About!$D$58,IF($A13="N2O",About!$D$59,1))</f>
        <v>9.9123922137699993E-2</v>
      </c>
      <c r="W13">
        <f>SUMIFS('EPA Export Aggregation'!Z:Z,'EPA Export Aggregation'!$A:$A,$B13,'EPA Export Aggregation'!$D:$D,$A$1)*IF($A13="CH4",About!$D$58,IF($A13="N2O",About!$D$59,1))</f>
        <v>0.1212139921439</v>
      </c>
      <c r="X13">
        <f>SUMIFS('EPA Export Aggregation'!AA:AA,'EPA Export Aggregation'!$A:$A,$B13,'EPA Export Aggregation'!$D:$D,$A$1)*IF($A13="CH4",About!$D$58,IF($A13="N2O",About!$D$59,1))</f>
        <v>0.1105154543723</v>
      </c>
      <c r="Y13">
        <f>SUMIFS('EPA Export Aggregation'!AB:AB,'EPA Export Aggregation'!$A:$A,$B13,'EPA Export Aggregation'!$D:$D,$A$1)*IF($A13="CH4",About!$D$58,IF($A13="N2O",About!$D$59,1))</f>
        <v>0.1010821837125</v>
      </c>
      <c r="Z13">
        <f>SUMIFS('EPA Export Aggregation'!AC:AC,'EPA Export Aggregation'!$A:$A,$B13,'EPA Export Aggregation'!$D:$D,$A$1)*IF($A13="CH4",About!$D$58,IF($A13="N2O",About!$D$59,1))</f>
        <v>0.12243415680310001</v>
      </c>
      <c r="AA13">
        <f>SUMIFS('EPA Export Aggregation'!AD:AD,'EPA Export Aggregation'!$A:$A,$B13,'EPA Export Aggregation'!$D:$D,$A$1)*IF($A13="CH4",About!$D$58,IF($A13="N2O",About!$D$59,1))</f>
        <v>0.14036329882570001</v>
      </c>
      <c r="AB13">
        <f>SUMIFS('EPA Export Aggregation'!AE:AE,'EPA Export Aggregation'!$A:$A,$B13,'EPA Export Aggregation'!$D:$D,$A$1)*IF($A13="CH4",About!$D$58,IF($A13="N2O",About!$D$59,1))</f>
        <v>0.13425621964199999</v>
      </c>
      <c r="AC13">
        <f>SUMIFS('EPA Export Aggregation'!AF:AF,'EPA Export Aggregation'!$A:$A,$B13,'EPA Export Aggregation'!$D:$D,$A$1)*IF($A13="CH4",About!$D$58,IF($A13="N2O",About!$D$59,1))</f>
        <v>0.1184253311114</v>
      </c>
      <c r="AD13">
        <f>SUMIFS('EPA Export Aggregation'!AG:AG,'EPA Export Aggregation'!$A:$A,$B13,'EPA Export Aggregation'!$D:$D,$A$1)*IF($A13="CH4",About!$D$58,IF($A13="N2O",About!$D$59,1))</f>
        <v>0.10730379478880001</v>
      </c>
      <c r="AE13">
        <f>SUMIFS('EPA Export Aggregation'!AH:AH,'EPA Export Aggregation'!$A:$A,$B13,'EPA Export Aggregation'!$D:$D,$A$1)*IF($A13="CH4",About!$D$58,IF($A13="N2O",About!$D$59,1))</f>
        <v>7.9532714741000002E-2</v>
      </c>
      <c r="AF13">
        <f>SUMIFS('EPA Export Aggregation'!AI:AI,'EPA Export Aggregation'!$A:$A,$B13,'EPA Export Aggregation'!$D:$D,$A$1)*IF($A13="CH4",About!$D$58,IF($A13="N2O",About!$D$59,1))</f>
        <v>9.0485071111900003E-2</v>
      </c>
      <c r="AG13">
        <f>SUMIFS('EPA Export Aggregation'!AJ:AJ,'EPA Export Aggregation'!$A:$A,$B13,'EPA Export Aggregation'!$D:$D,$A$1)*IF($A13="CH4",About!$D$58,IF($A13="N2O",About!$D$59,1))</f>
        <v>9.0224843580199998E-2</v>
      </c>
      <c r="AH13">
        <f>SUMIFS('EPA Export Aggregation'!AK:AK,'EPA Export Aggregation'!$A:$A,$B13,'EPA Export Aggregation'!$D:$D,$A$1)*IF($A13="CH4",About!$D$58,IF($A13="N2O",About!$D$59,1))</f>
        <v>8.5445212999100004E-2</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1.9114802260100001E-2</v>
      </c>
      <c r="D16">
        <f>SUMIFS('EPA Export Aggregation'!G:G,'EPA Export Aggregation'!$A:$A,$B16,'EPA Export Aggregation'!$D:$D,$A$1)*IF($A16="CH4",About!$D$58,IF($A16="N2O",About!$D$59,1))</f>
        <v>1.8893071212100002E-2</v>
      </c>
      <c r="E16">
        <f>SUMIFS('EPA Export Aggregation'!H:H,'EPA Export Aggregation'!$A:$A,$B16,'EPA Export Aggregation'!$D:$D,$A$1)*IF($A16="CH4",About!$D$58,IF($A16="N2O",About!$D$59,1))</f>
        <v>1.8539289844199999E-2</v>
      </c>
      <c r="F16">
        <f>SUMIFS('EPA Export Aggregation'!I:I,'EPA Export Aggregation'!$A:$A,$B16,'EPA Export Aggregation'!$D:$D,$A$1)*IF($A16="CH4",About!$D$58,IF($A16="N2O",About!$D$59,1))</f>
        <v>1.84338573732E-2</v>
      </c>
      <c r="G16">
        <f>SUMIFS('EPA Export Aggregation'!J:J,'EPA Export Aggregation'!$A:$A,$B16,'EPA Export Aggregation'!$D:$D,$A$1)*IF($A16="CH4",About!$D$58,IF($A16="N2O",About!$D$59,1))</f>
        <v>1.8329651152700001E-2</v>
      </c>
      <c r="H16">
        <f>SUMIFS('EPA Export Aggregation'!K:K,'EPA Export Aggregation'!$A:$A,$B16,'EPA Export Aggregation'!$D:$D,$A$1)*IF($A16="CH4",About!$D$58,IF($A16="N2O",About!$D$59,1))</f>
        <v>1.81692258828E-2</v>
      </c>
      <c r="I16">
        <f>SUMIFS('EPA Export Aggregation'!L:L,'EPA Export Aggregation'!$A:$A,$B16,'EPA Export Aggregation'!$D:$D,$A$1)*IF($A16="CH4",About!$D$58,IF($A16="N2O",About!$D$59,1))</f>
        <v>1.8130728358399999E-2</v>
      </c>
      <c r="J16">
        <f>SUMIFS('EPA Export Aggregation'!M:M,'EPA Export Aggregation'!$A:$A,$B16,'EPA Export Aggregation'!$D:$D,$A$1)*IF($A16="CH4",About!$D$58,IF($A16="N2O",About!$D$59,1))</f>
        <v>1.7962326472700001E-2</v>
      </c>
      <c r="K16">
        <f>SUMIFS('EPA Export Aggregation'!N:N,'EPA Export Aggregation'!$A:$A,$B16,'EPA Export Aggregation'!$D:$D,$A$1)*IF($A16="CH4",About!$D$58,IF($A16="N2O",About!$D$59,1))</f>
        <v>1.7804285790700002E-2</v>
      </c>
      <c r="L16">
        <f>SUMIFS('EPA Export Aggregation'!O:O,'EPA Export Aggregation'!$A:$A,$B16,'EPA Export Aggregation'!$D:$D,$A$1)*IF($A16="CH4",About!$D$58,IF($A16="N2O",About!$D$59,1))</f>
        <v>1.7686953505300002E-2</v>
      </c>
      <c r="M16">
        <f>SUMIFS('EPA Export Aggregation'!P:P,'EPA Export Aggregation'!$A:$A,$B16,'EPA Export Aggregation'!$D:$D,$A$1)*IF($A16="CH4",About!$D$58,IF($A16="N2O",About!$D$59,1))</f>
        <v>1.7607866407799998E-2</v>
      </c>
      <c r="N16">
        <f>SUMIFS('EPA Export Aggregation'!Q:Q,'EPA Export Aggregation'!$A:$A,$B16,'EPA Export Aggregation'!$D:$D,$A$1)*IF($A16="CH4",About!$D$58,IF($A16="N2O",About!$D$59,1))</f>
        <v>1.0606868532399999E-2</v>
      </c>
      <c r="O16">
        <f>SUMIFS('EPA Export Aggregation'!R:R,'EPA Export Aggregation'!$A:$A,$B16,'EPA Export Aggregation'!$D:$D,$A$1)*IF($A16="CH4",About!$D$58,IF($A16="N2O",About!$D$59,1))</f>
        <v>1.2411256126200001E-2</v>
      </c>
      <c r="P16">
        <f>SUMIFS('EPA Export Aggregation'!S:S,'EPA Export Aggregation'!$A:$A,$B16,'EPA Export Aggregation'!$D:$D,$A$1)*IF($A16="CH4",About!$D$58,IF($A16="N2O",About!$D$59,1))</f>
        <v>1.61560185909E-2</v>
      </c>
      <c r="Q16">
        <f>SUMIFS('EPA Export Aggregation'!T:T,'EPA Export Aggregation'!$A:$A,$B16,'EPA Export Aggregation'!$D:$D,$A$1)*IF($A16="CH4",About!$D$58,IF($A16="N2O",About!$D$59,1))</f>
        <v>1.48231276155E-2</v>
      </c>
      <c r="R16">
        <f>SUMIFS('EPA Export Aggregation'!U:U,'EPA Export Aggregation'!$A:$A,$B16,'EPA Export Aggregation'!$D:$D,$A$1)*IF($A16="CH4",About!$D$58,IF($A16="N2O",About!$D$59,1))</f>
        <v>1.6085826095099998E-2</v>
      </c>
      <c r="S16">
        <f>SUMIFS('EPA Export Aggregation'!V:V,'EPA Export Aggregation'!$A:$A,$B16,'EPA Export Aggregation'!$D:$D,$A$1)*IF($A16="CH4",About!$D$58,IF($A16="N2O",About!$D$59,1))</f>
        <v>2.04382854096E-2</v>
      </c>
      <c r="T16">
        <f>SUMIFS('EPA Export Aggregation'!W:W,'EPA Export Aggregation'!$A:$A,$B16,'EPA Export Aggregation'!$D:$D,$A$1)*IF($A16="CH4",About!$D$58,IF($A16="N2O",About!$D$59,1))</f>
        <v>2.2195252371899999E-2</v>
      </c>
      <c r="U16">
        <f>SUMIFS('EPA Export Aggregation'!X:X,'EPA Export Aggregation'!$A:$A,$B16,'EPA Export Aggregation'!$D:$D,$A$1)*IF($A16="CH4",About!$D$58,IF($A16="N2O",About!$D$59,1))</f>
        <v>2.10908557516E-2</v>
      </c>
      <c r="V16">
        <f>SUMIFS('EPA Export Aggregation'!Y:Y,'EPA Export Aggregation'!$A:$A,$B16,'EPA Export Aggregation'!$D:$D,$A$1)*IF($A16="CH4",About!$D$58,IF($A16="N2O",About!$D$59,1))</f>
        <v>2.05619454822E-2</v>
      </c>
      <c r="W16">
        <f>SUMIFS('EPA Export Aggregation'!Z:Z,'EPA Export Aggregation'!$A:$A,$B16,'EPA Export Aggregation'!$D:$D,$A$1)*IF($A16="CH4",About!$D$58,IF($A16="N2O",About!$D$59,1))</f>
        <v>5.0532146323899997E-2</v>
      </c>
      <c r="X16">
        <f>SUMIFS('EPA Export Aggregation'!AA:AA,'EPA Export Aggregation'!$A:$A,$B16,'EPA Export Aggregation'!$D:$D,$A$1)*IF($A16="CH4",About!$D$58,IF($A16="N2O",About!$D$59,1))</f>
        <v>4.6419924023199999E-2</v>
      </c>
      <c r="Y16">
        <f>SUMIFS('EPA Export Aggregation'!AB:AB,'EPA Export Aggregation'!$A:$A,$B16,'EPA Export Aggregation'!$D:$D,$A$1)*IF($A16="CH4",About!$D$58,IF($A16="N2O",About!$D$59,1))</f>
        <v>4.5453851702800002E-2</v>
      </c>
      <c r="Z16">
        <f>SUMIFS('EPA Export Aggregation'!AC:AC,'EPA Export Aggregation'!$A:$A,$B16,'EPA Export Aggregation'!$D:$D,$A$1)*IF($A16="CH4",About!$D$58,IF($A16="N2O",About!$D$59,1))</f>
        <v>4.7049425538399997E-2</v>
      </c>
      <c r="AA16">
        <f>SUMIFS('EPA Export Aggregation'!AD:AD,'EPA Export Aggregation'!$A:$A,$B16,'EPA Export Aggregation'!$D:$D,$A$1)*IF($A16="CH4",About!$D$58,IF($A16="N2O",About!$D$59,1))</f>
        <v>4.98824227757E-2</v>
      </c>
      <c r="AB16">
        <f>SUMIFS('EPA Export Aggregation'!AE:AE,'EPA Export Aggregation'!$A:$A,$B16,'EPA Export Aggregation'!$D:$D,$A$1)*IF($A16="CH4",About!$D$58,IF($A16="N2O",About!$D$59,1))</f>
        <v>5.4614778312399997E-2</v>
      </c>
      <c r="AC16">
        <f>SUMIFS('EPA Export Aggregation'!AF:AF,'EPA Export Aggregation'!$A:$A,$B16,'EPA Export Aggregation'!$D:$D,$A$1)*IF($A16="CH4",About!$D$58,IF($A16="N2O",About!$D$59,1))</f>
        <v>5.0818605047600003E-2</v>
      </c>
      <c r="AD16">
        <f>SUMIFS('EPA Export Aggregation'!AG:AG,'EPA Export Aggregation'!$A:$A,$B16,'EPA Export Aggregation'!$D:$D,$A$1)*IF($A16="CH4",About!$D$58,IF($A16="N2O",About!$D$59,1))</f>
        <v>4.9798481298999997E-2</v>
      </c>
      <c r="AE16">
        <f>SUMIFS('EPA Export Aggregation'!AH:AH,'EPA Export Aggregation'!$A:$A,$B16,'EPA Export Aggregation'!$D:$D,$A$1)*IF($A16="CH4",About!$D$58,IF($A16="N2O",About!$D$59,1))</f>
        <v>4.4680924011000003E-2</v>
      </c>
      <c r="AF16">
        <f>SUMIFS('EPA Export Aggregation'!AI:AI,'EPA Export Aggregation'!$A:$A,$B16,'EPA Export Aggregation'!$D:$D,$A$1)*IF($A16="CH4",About!$D$58,IF($A16="N2O",About!$D$59,1))</f>
        <v>5.2324761869899997E-2</v>
      </c>
      <c r="AG16">
        <f>SUMIFS('EPA Export Aggregation'!AJ:AJ,'EPA Export Aggregation'!$A:$A,$B16,'EPA Export Aggregation'!$D:$D,$A$1)*IF($A16="CH4",About!$D$58,IF($A16="N2O",About!$D$59,1))</f>
        <v>5.3387849335200001E-2</v>
      </c>
      <c r="AH16">
        <f>SUMIFS('EPA Export Aggregation'!AK:AK,'EPA Export Aggregation'!$A:$A,$B16,'EPA Export Aggregation'!$D:$D,$A$1)*IF($A16="CH4",About!$D$58,IF($A16="N2O",About!$D$59,1))</f>
        <v>5.3622411377299999E-2</v>
      </c>
    </row>
    <row r="17" spans="1:34" x14ac:dyDescent="0.25">
      <c r="A17" s="119" t="s">
        <v>479</v>
      </c>
      <c r="B17" s="120" t="s">
        <v>1969</v>
      </c>
      <c r="C17">
        <f>SUMIFS('EPA Export Aggregation'!F:F,'EPA Export Aggregation'!$A:$A,$B17,'EPA Export Aggregation'!$D:$D,$A$1)*IF($A17="CH4",About!$D$58,IF($A17="N2O",About!$D$59,1))</f>
        <v>0.81007814216329999</v>
      </c>
      <c r="D17">
        <f>SUMIFS('EPA Export Aggregation'!G:G,'EPA Export Aggregation'!$A:$A,$B17,'EPA Export Aggregation'!$D:$D,$A$1)*IF($A17="CH4",About!$D$58,IF($A17="N2O",About!$D$59,1))</f>
        <v>0.76399433873889999</v>
      </c>
      <c r="E17">
        <f>SUMIFS('EPA Export Aggregation'!H:H,'EPA Export Aggregation'!$A:$A,$B17,'EPA Export Aggregation'!$D:$D,$A$1)*IF($A17="CH4",About!$D$58,IF($A17="N2O",About!$D$59,1))</f>
        <v>0.68105691837939997</v>
      </c>
      <c r="F17">
        <f>SUMIFS('EPA Export Aggregation'!I:I,'EPA Export Aggregation'!$A:$A,$B17,'EPA Export Aggregation'!$D:$D,$A$1)*IF($A17="CH4",About!$D$58,IF($A17="N2O",About!$D$59,1))</f>
        <v>0.53902666515789999</v>
      </c>
      <c r="G17">
        <f>SUMIFS('EPA Export Aggregation'!J:J,'EPA Export Aggregation'!$A:$A,$B17,'EPA Export Aggregation'!$D:$D,$A$1)*IF($A17="CH4",About!$D$58,IF($A17="N2O",About!$D$59,1))</f>
        <v>0.81235580349009995</v>
      </c>
      <c r="H17">
        <f>SUMIFS('EPA Export Aggregation'!K:K,'EPA Export Aggregation'!$A:$A,$B17,'EPA Export Aggregation'!$D:$D,$A$1)*IF($A17="CH4",About!$D$58,IF($A17="N2O",About!$D$59,1))</f>
        <v>0.83953751622009998</v>
      </c>
      <c r="I17">
        <f>SUMIFS('EPA Export Aggregation'!L:L,'EPA Export Aggregation'!$A:$A,$B17,'EPA Export Aggregation'!$D:$D,$A$1)*IF($A17="CH4",About!$D$58,IF($A17="N2O",About!$D$59,1))</f>
        <v>0.8605448525428</v>
      </c>
      <c r="J17">
        <f>SUMIFS('EPA Export Aggregation'!M:M,'EPA Export Aggregation'!$A:$A,$B17,'EPA Export Aggregation'!$D:$D,$A$1)*IF($A17="CH4",About!$D$58,IF($A17="N2O",About!$D$59,1))</f>
        <v>0.89709483052299999</v>
      </c>
      <c r="K17">
        <f>SUMIFS('EPA Export Aggregation'!N:N,'EPA Export Aggregation'!$A:$A,$B17,'EPA Export Aggregation'!$D:$D,$A$1)*IF($A17="CH4",About!$D$58,IF($A17="N2O",About!$D$59,1))</f>
        <v>0.88941085648200002</v>
      </c>
      <c r="L17">
        <f>SUMIFS('EPA Export Aggregation'!O:O,'EPA Export Aggregation'!$A:$A,$B17,'EPA Export Aggregation'!$D:$D,$A$1)*IF($A17="CH4",About!$D$58,IF($A17="N2O",About!$D$59,1))</f>
        <v>0.94966603703090002</v>
      </c>
      <c r="M17">
        <f>SUMIFS('EPA Export Aggregation'!P:P,'EPA Export Aggregation'!$A:$A,$B17,'EPA Export Aggregation'!$D:$D,$A$1)*IF($A17="CH4",About!$D$58,IF($A17="N2O",About!$D$59,1))</f>
        <v>0.9882214269049</v>
      </c>
      <c r="N17">
        <f>SUMIFS('EPA Export Aggregation'!Q:Q,'EPA Export Aggregation'!$A:$A,$B17,'EPA Export Aggregation'!$D:$D,$A$1)*IF($A17="CH4",About!$D$58,IF($A17="N2O",About!$D$59,1))</f>
        <v>0.79216353036200005</v>
      </c>
      <c r="O17">
        <f>SUMIFS('EPA Export Aggregation'!R:R,'EPA Export Aggregation'!$A:$A,$B17,'EPA Export Aggregation'!$D:$D,$A$1)*IF($A17="CH4",About!$D$58,IF($A17="N2O",About!$D$59,1))</f>
        <v>0.63445980187710005</v>
      </c>
      <c r="P17">
        <f>SUMIFS('EPA Export Aggregation'!S:S,'EPA Export Aggregation'!$A:$A,$B17,'EPA Export Aggregation'!$D:$D,$A$1)*IF($A17="CH4",About!$D$58,IF($A17="N2O",About!$D$59,1))</f>
        <v>0.74817405849009999</v>
      </c>
      <c r="Q17">
        <f>SUMIFS('EPA Export Aggregation'!T:T,'EPA Export Aggregation'!$A:$A,$B17,'EPA Export Aggregation'!$D:$D,$A$1)*IF($A17="CH4",About!$D$58,IF($A17="N2O",About!$D$59,1))</f>
        <v>0.8445948470836</v>
      </c>
      <c r="R17">
        <f>SUMIFS('EPA Export Aggregation'!U:U,'EPA Export Aggregation'!$A:$A,$B17,'EPA Export Aggregation'!$D:$D,$A$1)*IF($A17="CH4",About!$D$58,IF($A17="N2O",About!$D$59,1))</f>
        <v>0.87965317053909997</v>
      </c>
      <c r="S17">
        <f>SUMIFS('EPA Export Aggregation'!V:V,'EPA Export Aggregation'!$A:$A,$B17,'EPA Export Aggregation'!$D:$D,$A$1)*IF($A17="CH4",About!$D$58,IF($A17="N2O",About!$D$59,1))</f>
        <v>1.1186477555193</v>
      </c>
      <c r="T17">
        <f>SUMIFS('EPA Export Aggregation'!W:W,'EPA Export Aggregation'!$A:$A,$B17,'EPA Export Aggregation'!$D:$D,$A$1)*IF($A17="CH4",About!$D$58,IF($A17="N2O",About!$D$59,1))</f>
        <v>1.1147205955652</v>
      </c>
      <c r="U17">
        <f>SUMIFS('EPA Export Aggregation'!X:X,'EPA Export Aggregation'!$A:$A,$B17,'EPA Export Aggregation'!$D:$D,$A$1)*IF($A17="CH4",About!$D$58,IF($A17="N2O",About!$D$59,1))</f>
        <v>1.0922187383983999</v>
      </c>
      <c r="V17">
        <f>SUMIFS('EPA Export Aggregation'!Y:Y,'EPA Export Aggregation'!$A:$A,$B17,'EPA Export Aggregation'!$D:$D,$A$1)*IF($A17="CH4",About!$D$58,IF($A17="N2O",About!$D$59,1))</f>
        <v>0.99635121520269998</v>
      </c>
      <c r="W17">
        <f>SUMIFS('EPA Export Aggregation'!Z:Z,'EPA Export Aggregation'!$A:$A,$B17,'EPA Export Aggregation'!$D:$D,$A$1)*IF($A17="CH4",About!$D$58,IF($A17="N2O",About!$D$59,1))</f>
        <v>0.94529735287670003</v>
      </c>
      <c r="X17">
        <f>SUMIFS('EPA Export Aggregation'!AA:AA,'EPA Export Aggregation'!$A:$A,$B17,'EPA Export Aggregation'!$D:$D,$A$1)*IF($A17="CH4",About!$D$58,IF($A17="N2O",About!$D$59,1))</f>
        <v>0.96901673446009995</v>
      </c>
      <c r="Y17">
        <f>SUMIFS('EPA Export Aggregation'!AB:AB,'EPA Export Aggregation'!$A:$A,$B17,'EPA Export Aggregation'!$D:$D,$A$1)*IF($A17="CH4",About!$D$58,IF($A17="N2O",About!$D$59,1))</f>
        <v>1.0301885526603001</v>
      </c>
      <c r="Z17">
        <f>SUMIFS('EPA Export Aggregation'!AC:AC,'EPA Export Aggregation'!$A:$A,$B17,'EPA Export Aggregation'!$D:$D,$A$1)*IF($A17="CH4",About!$D$58,IF($A17="N2O",About!$D$59,1))</f>
        <v>1.0604815794211999</v>
      </c>
      <c r="AA17">
        <f>SUMIFS('EPA Export Aggregation'!AD:AD,'EPA Export Aggregation'!$A:$A,$B17,'EPA Export Aggregation'!$D:$D,$A$1)*IF($A17="CH4",About!$D$58,IF($A17="N2O",About!$D$59,1))</f>
        <v>1.0645525353137999</v>
      </c>
      <c r="AB17">
        <f>SUMIFS('EPA Export Aggregation'!AE:AE,'EPA Export Aggregation'!$A:$A,$B17,'EPA Export Aggregation'!$D:$D,$A$1)*IF($A17="CH4",About!$D$58,IF($A17="N2O",About!$D$59,1))</f>
        <v>1.005060158944</v>
      </c>
      <c r="AC17">
        <f>SUMIFS('EPA Export Aggregation'!AF:AF,'EPA Export Aggregation'!$A:$A,$B17,'EPA Export Aggregation'!$D:$D,$A$1)*IF($A17="CH4",About!$D$58,IF($A17="N2O",About!$D$59,1))</f>
        <v>1.0106633221467001</v>
      </c>
      <c r="AD17">
        <f>SUMIFS('EPA Export Aggregation'!AG:AG,'EPA Export Aggregation'!$A:$A,$B17,'EPA Export Aggregation'!$D:$D,$A$1)*IF($A17="CH4",About!$D$58,IF($A17="N2O",About!$D$59,1))</f>
        <v>0.91708413608619999</v>
      </c>
      <c r="AE17">
        <f>SUMIFS('EPA Export Aggregation'!AH:AH,'EPA Export Aggregation'!$A:$A,$B17,'EPA Export Aggregation'!$D:$D,$A$1)*IF($A17="CH4",About!$D$58,IF($A17="N2O",About!$D$59,1))</f>
        <v>0.8256486354957</v>
      </c>
      <c r="AF17">
        <f>SUMIFS('EPA Export Aggregation'!AI:AI,'EPA Export Aggregation'!$A:$A,$B17,'EPA Export Aggregation'!$D:$D,$A$1)*IF($A17="CH4",About!$D$58,IF($A17="N2O",About!$D$59,1))</f>
        <v>0.86743116421629995</v>
      </c>
      <c r="AG17">
        <f>SUMIFS('EPA Export Aggregation'!AJ:AJ,'EPA Export Aggregation'!$A:$A,$B17,'EPA Export Aggregation'!$D:$D,$A$1)*IF($A17="CH4",About!$D$58,IF($A17="N2O",About!$D$59,1))</f>
        <v>0.89623098237120002</v>
      </c>
      <c r="AH17">
        <f>SUMIFS('EPA Export Aggregation'!AK:AK,'EPA Export Aggregation'!$A:$A,$B17,'EPA Export Aggregation'!$D:$D,$A$1)*IF($A17="CH4",About!$D$58,IF($A17="N2O",About!$D$59,1))</f>
        <v>0.82645365978520002</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1.2974515751483</v>
      </c>
      <c r="D20">
        <f>SUMIFS('EPA Export Aggregation'!G:G,'EPA Export Aggregation'!$A:$A,$B20,'EPA Export Aggregation'!$D:$D,$A$1)*IF($A20="CH4",About!$D$58,IF($A20="N2O",About!$D$59,1))</f>
        <v>1.1797922475642999</v>
      </c>
      <c r="E20">
        <f>SUMIFS('EPA Export Aggregation'!H:H,'EPA Export Aggregation'!$A:$A,$B20,'EPA Export Aggregation'!$D:$D,$A$1)*IF($A20="CH4",About!$D$58,IF($A20="N2O",About!$D$59,1))</f>
        <v>1.2039519164563</v>
      </c>
      <c r="F20">
        <f>SUMIFS('EPA Export Aggregation'!I:I,'EPA Export Aggregation'!$A:$A,$B20,'EPA Export Aggregation'!$D:$D,$A$1)*IF($A20="CH4",About!$D$58,IF($A20="N2O",About!$D$59,1))</f>
        <v>1.1608578489104999</v>
      </c>
      <c r="G20">
        <f>SUMIFS('EPA Export Aggregation'!J:J,'EPA Export Aggregation'!$A:$A,$B20,'EPA Export Aggregation'!$D:$D,$A$1)*IF($A20="CH4",About!$D$58,IF($A20="N2O",About!$D$59,1))</f>
        <v>1.1695732513270001</v>
      </c>
      <c r="H20">
        <f>SUMIFS('EPA Export Aggregation'!K:K,'EPA Export Aggregation'!$A:$A,$B20,'EPA Export Aggregation'!$D:$D,$A$1)*IF($A20="CH4",About!$D$58,IF($A20="N2O",About!$D$59,1))</f>
        <v>1.2195119393024001</v>
      </c>
      <c r="I20">
        <f>SUMIFS('EPA Export Aggregation'!L:L,'EPA Export Aggregation'!$A:$A,$B20,'EPA Export Aggregation'!$D:$D,$A$1)*IF($A20="CH4",About!$D$58,IF($A20="N2O",About!$D$59,1))</f>
        <v>1.2041558653940001</v>
      </c>
      <c r="J20">
        <f>SUMIFS('EPA Export Aggregation'!M:M,'EPA Export Aggregation'!$A:$A,$B20,'EPA Export Aggregation'!$D:$D,$A$1)*IF($A20="CH4",About!$D$58,IF($A20="N2O",About!$D$59,1))</f>
        <v>1.2278745849154</v>
      </c>
      <c r="K20">
        <f>SUMIFS('EPA Export Aggregation'!N:N,'EPA Export Aggregation'!$A:$A,$B20,'EPA Export Aggregation'!$D:$D,$A$1)*IF($A20="CH4",About!$D$58,IF($A20="N2O",About!$D$59,1))</f>
        <v>1.0985319686270001</v>
      </c>
      <c r="L20">
        <f>SUMIFS('EPA Export Aggregation'!O:O,'EPA Export Aggregation'!$A:$A,$B20,'EPA Export Aggregation'!$D:$D,$A$1)*IF($A20="CH4",About!$D$58,IF($A20="N2O",About!$D$59,1))</f>
        <v>0.93734672474040004</v>
      </c>
      <c r="M20">
        <f>SUMIFS('EPA Export Aggregation'!P:P,'EPA Export Aggregation'!$A:$A,$B20,'EPA Export Aggregation'!$D:$D,$A$1)*IF($A20="CH4",About!$D$58,IF($A20="N2O",About!$D$59,1))</f>
        <v>1.0439736255497001</v>
      </c>
      <c r="N20">
        <f>SUMIFS('EPA Export Aggregation'!Q:Q,'EPA Export Aggregation'!$A:$A,$B20,'EPA Export Aggregation'!$D:$D,$A$1)*IF($A20="CH4",About!$D$58,IF($A20="N2O",About!$D$59,1))</f>
        <v>0.99494880360780003</v>
      </c>
      <c r="O20">
        <f>SUMIFS('EPA Export Aggregation'!R:R,'EPA Export Aggregation'!$A:$A,$B20,'EPA Export Aggregation'!$D:$D,$A$1)*IF($A20="CH4",About!$D$58,IF($A20="N2O",About!$D$59,1))</f>
        <v>0.99675367370370005</v>
      </c>
      <c r="P20">
        <f>SUMIFS('EPA Export Aggregation'!S:S,'EPA Export Aggregation'!$A:$A,$B20,'EPA Export Aggregation'!$D:$D,$A$1)*IF($A20="CH4",About!$D$58,IF($A20="N2O",About!$D$59,1))</f>
        <v>0.77487437998389996</v>
      </c>
      <c r="Q20">
        <f>SUMIFS('EPA Export Aggregation'!T:T,'EPA Export Aggregation'!$A:$A,$B20,'EPA Export Aggregation'!$D:$D,$A$1)*IF($A20="CH4",About!$D$58,IF($A20="N2O",About!$D$59,1))</f>
        <v>0.94127222715049996</v>
      </c>
      <c r="R20">
        <f>SUMIFS('EPA Export Aggregation'!U:U,'EPA Export Aggregation'!$A:$A,$B20,'EPA Export Aggregation'!$D:$D,$A$1)*IF($A20="CH4",About!$D$58,IF($A20="N2O",About!$D$59,1))</f>
        <v>0.80574860210599997</v>
      </c>
      <c r="S20">
        <f>SUMIFS('EPA Export Aggregation'!V:V,'EPA Export Aggregation'!$A:$A,$B20,'EPA Export Aggregation'!$D:$D,$A$1)*IF($A20="CH4",About!$D$58,IF($A20="N2O",About!$D$59,1))</f>
        <v>0.78161458694529995</v>
      </c>
      <c r="T20">
        <f>SUMIFS('EPA Export Aggregation'!W:W,'EPA Export Aggregation'!$A:$A,$B20,'EPA Export Aggregation'!$D:$D,$A$1)*IF($A20="CH4",About!$D$58,IF($A20="N2O",About!$D$59,1))</f>
        <v>0.76406148817700004</v>
      </c>
      <c r="U20">
        <f>SUMIFS('EPA Export Aggregation'!X:X,'EPA Export Aggregation'!$A:$A,$B20,'EPA Export Aggregation'!$D:$D,$A$1)*IF($A20="CH4",About!$D$58,IF($A20="N2O",About!$D$59,1))</f>
        <v>0.73786423301269999</v>
      </c>
      <c r="V20">
        <f>SUMIFS('EPA Export Aggregation'!Y:Y,'EPA Export Aggregation'!$A:$A,$B20,'EPA Export Aggregation'!$D:$D,$A$1)*IF($A20="CH4",About!$D$58,IF($A20="N2O",About!$D$59,1))</f>
        <v>0.4377610153791</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4.9144459593300001E-2</v>
      </c>
      <c r="D23">
        <f>SUMIFS('EPA Export Aggregation'!G:G,'EPA Export Aggregation'!$A:$A,$B23,'EPA Export Aggregation'!$D:$D,$A$1)*IF($A23="CH4",About!$D$58,IF($A23="N2O",About!$D$59,1))</f>
        <v>4.5017498619999999E-2</v>
      </c>
      <c r="E23">
        <f>SUMIFS('EPA Export Aggregation'!H:H,'EPA Export Aggregation'!$A:$A,$B23,'EPA Export Aggregation'!$D:$D,$A$1)*IF($A23="CH4",About!$D$58,IF($A23="N2O",About!$D$59,1))</f>
        <v>4.8956179962699999E-2</v>
      </c>
      <c r="F23">
        <f>SUMIFS('EPA Export Aggregation'!I:I,'EPA Export Aggregation'!$A:$A,$B23,'EPA Export Aggregation'!$D:$D,$A$1)*IF($A23="CH4",About!$D$58,IF($A23="N2O",About!$D$59,1))</f>
        <v>5.72923309538E-2</v>
      </c>
      <c r="G23">
        <f>SUMIFS('EPA Export Aggregation'!J:J,'EPA Export Aggregation'!$A:$A,$B23,'EPA Export Aggregation'!$D:$D,$A$1)*IF($A23="CH4",About!$D$58,IF($A23="N2O",About!$D$59,1))</f>
        <v>5.29880668003E-2</v>
      </c>
      <c r="H23">
        <f>SUMIFS('EPA Export Aggregation'!K:K,'EPA Export Aggregation'!$A:$A,$B23,'EPA Export Aggregation'!$D:$D,$A$1)*IF($A23="CH4",About!$D$58,IF($A23="N2O",About!$D$59,1))</f>
        <v>5.2323036301799998E-2</v>
      </c>
      <c r="I23">
        <f>SUMIFS('EPA Export Aggregation'!L:L,'EPA Export Aggregation'!$A:$A,$B23,'EPA Export Aggregation'!$D:$D,$A$1)*IF($A23="CH4",About!$D$58,IF($A23="N2O",About!$D$59,1))</f>
        <v>4.7091695635900002E-2</v>
      </c>
      <c r="J23">
        <f>SUMIFS('EPA Export Aggregation'!M:M,'EPA Export Aggregation'!$A:$A,$B23,'EPA Export Aggregation'!$D:$D,$A$1)*IF($A23="CH4",About!$D$58,IF($A23="N2O",About!$D$59,1))</f>
        <v>4.7578809219300001E-2</v>
      </c>
      <c r="K23">
        <f>SUMIFS('EPA Export Aggregation'!N:N,'EPA Export Aggregation'!$A:$A,$B23,'EPA Export Aggregation'!$D:$D,$A$1)*IF($A23="CH4",About!$D$58,IF($A23="N2O",About!$D$59,1))</f>
        <v>5.8223264275999997E-2</v>
      </c>
      <c r="L23">
        <f>SUMIFS('EPA Export Aggregation'!O:O,'EPA Export Aggregation'!$A:$A,$B23,'EPA Export Aggregation'!$D:$D,$A$1)*IF($A23="CH4",About!$D$58,IF($A23="N2O",About!$D$59,1))</f>
        <v>5.56026367418E-2</v>
      </c>
      <c r="M23">
        <f>SUMIFS('EPA Export Aggregation'!P:P,'EPA Export Aggregation'!$A:$A,$B23,'EPA Export Aggregation'!$D:$D,$A$1)*IF($A23="CH4",About!$D$58,IF($A23="N2O",About!$D$59,1))</f>
        <v>5.04042399145E-2</v>
      </c>
      <c r="N23">
        <f>SUMIFS('EPA Export Aggregation'!Q:Q,'EPA Export Aggregation'!$A:$A,$B23,'EPA Export Aggregation'!$D:$D,$A$1)*IF($A23="CH4",About!$D$58,IF($A23="N2O",About!$D$59,1))</f>
        <v>4.8336630266599998E-2</v>
      </c>
      <c r="O23">
        <f>SUMIFS('EPA Export Aggregation'!R:R,'EPA Export Aggregation'!$A:$A,$B23,'EPA Export Aggregation'!$D:$D,$A$1)*IF($A23="CH4",About!$D$58,IF($A23="N2O",About!$D$59,1))</f>
        <v>4.38502444226E-2</v>
      </c>
      <c r="P23">
        <f>SUMIFS('EPA Export Aggregation'!S:S,'EPA Export Aggregation'!$A:$A,$B23,'EPA Export Aggregation'!$D:$D,$A$1)*IF($A23="CH4",About!$D$58,IF($A23="N2O",About!$D$59,1))</f>
        <v>4.2117022230699998E-2</v>
      </c>
      <c r="Q23">
        <f>SUMIFS('EPA Export Aggregation'!T:T,'EPA Export Aggregation'!$A:$A,$B23,'EPA Export Aggregation'!$D:$D,$A$1)*IF($A23="CH4",About!$D$58,IF($A23="N2O",About!$D$59,1))</f>
        <v>4.3233060477399998E-2</v>
      </c>
      <c r="R23">
        <f>SUMIFS('EPA Export Aggregation'!U:U,'EPA Export Aggregation'!$A:$A,$B23,'EPA Export Aggregation'!$D:$D,$A$1)*IF($A23="CH4",About!$D$58,IF($A23="N2O",About!$D$59,1))</f>
        <v>4.2740716406499998E-2</v>
      </c>
      <c r="S23">
        <f>SUMIFS('EPA Export Aggregation'!V:V,'EPA Export Aggregation'!$A:$A,$B23,'EPA Export Aggregation'!$D:$D,$A$1)*IF($A23="CH4",About!$D$58,IF($A23="N2O",About!$D$59,1))</f>
        <v>4.0909797829999997E-2</v>
      </c>
      <c r="T23">
        <f>SUMIFS('EPA Export Aggregation'!W:W,'EPA Export Aggregation'!$A:$A,$B23,'EPA Export Aggregation'!$D:$D,$A$1)*IF($A23="CH4",About!$D$58,IF($A23="N2O",About!$D$59,1))</f>
        <v>5.7096272313399997E-2</v>
      </c>
      <c r="U23">
        <f>SUMIFS('EPA Export Aggregation'!X:X,'EPA Export Aggregation'!$A:$A,$B23,'EPA Export Aggregation'!$D:$D,$A$1)*IF($A23="CH4",About!$D$58,IF($A23="N2O",About!$D$59,1))</f>
        <v>4.6755846030300002E-2</v>
      </c>
      <c r="V23">
        <f>SUMIFS('EPA Export Aggregation'!Y:Y,'EPA Export Aggregation'!$A:$A,$B23,'EPA Export Aggregation'!$D:$D,$A$1)*IF($A23="CH4",About!$D$58,IF($A23="N2O",About!$D$59,1))</f>
        <v>3.9262062367500003E-2</v>
      </c>
      <c r="W23">
        <f>SUMIFS('EPA Export Aggregation'!Z:Z,'EPA Export Aggregation'!$A:$A,$B23,'EPA Export Aggregation'!$D:$D,$A$1)*IF($A23="CH4",About!$D$58,IF($A23="N2O",About!$D$59,1))</f>
        <v>5.4013803717999999E-2</v>
      </c>
      <c r="X23">
        <f>SUMIFS('EPA Export Aggregation'!AA:AA,'EPA Export Aggregation'!$A:$A,$B23,'EPA Export Aggregation'!$D:$D,$A$1)*IF($A23="CH4",About!$D$58,IF($A23="N2O",About!$D$59,1))</f>
        <v>5.79055706086E-2</v>
      </c>
      <c r="Y23">
        <f>SUMIFS('EPA Export Aggregation'!AB:AB,'EPA Export Aggregation'!$A:$A,$B23,'EPA Export Aggregation'!$D:$D,$A$1)*IF($A23="CH4",About!$D$58,IF($A23="N2O",About!$D$59,1))</f>
        <v>5.4508249031600002E-2</v>
      </c>
      <c r="Z23">
        <f>SUMIFS('EPA Export Aggregation'!AC:AC,'EPA Export Aggregation'!$A:$A,$B23,'EPA Export Aggregation'!$D:$D,$A$1)*IF($A23="CH4",About!$D$58,IF($A23="N2O",About!$D$59,1))</f>
        <v>5.1194307703599999E-2</v>
      </c>
      <c r="AA23">
        <f>SUMIFS('EPA Export Aggregation'!AD:AD,'EPA Export Aggregation'!$A:$A,$B23,'EPA Export Aggregation'!$D:$D,$A$1)*IF($A23="CH4",About!$D$58,IF($A23="N2O",About!$D$59,1))</f>
        <v>2.0179574859500001E-2</v>
      </c>
      <c r="AB23">
        <f>SUMIFS('EPA Export Aggregation'!AE:AE,'EPA Export Aggregation'!$A:$A,$B23,'EPA Export Aggregation'!$D:$D,$A$1)*IF($A23="CH4",About!$D$58,IF($A23="N2O",About!$D$59,1))</f>
        <v>5.1149156702900003E-2</v>
      </c>
      <c r="AC23">
        <f>SUMIFS('EPA Export Aggregation'!AF:AF,'EPA Export Aggregation'!$A:$A,$B23,'EPA Export Aggregation'!$D:$D,$A$1)*IF($A23="CH4",About!$D$58,IF($A23="N2O",About!$D$59,1))</f>
        <v>5.79287262841E-2</v>
      </c>
      <c r="AD23">
        <f>SUMIFS('EPA Export Aggregation'!AG:AG,'EPA Export Aggregation'!$A:$A,$B23,'EPA Export Aggregation'!$D:$D,$A$1)*IF($A23="CH4",About!$D$58,IF($A23="N2O",About!$D$59,1))</f>
        <v>5.61152111474E-2</v>
      </c>
      <c r="AE23">
        <f>SUMIFS('EPA Export Aggregation'!AH:AH,'EPA Export Aggregation'!$A:$A,$B23,'EPA Export Aggregation'!$D:$D,$A$1)*IF($A23="CH4",About!$D$58,IF($A23="N2O",About!$D$59,1))</f>
        <v>6.6108225388799999E-2</v>
      </c>
      <c r="AF23">
        <f>SUMIFS('EPA Export Aggregation'!AI:AI,'EPA Export Aggregation'!$A:$A,$B23,'EPA Export Aggregation'!$D:$D,$A$1)*IF($A23="CH4",About!$D$58,IF($A23="N2O",About!$D$59,1))</f>
        <v>6.6118661378100005E-2</v>
      </c>
      <c r="AG23">
        <f>SUMIFS('EPA Export Aggregation'!AJ:AJ,'EPA Export Aggregation'!$A:$A,$B23,'EPA Export Aggregation'!$D:$D,$A$1)*IF($A23="CH4",About!$D$58,IF($A23="N2O",About!$D$59,1))</f>
        <v>6.2457074234000001E-2</v>
      </c>
      <c r="AH23">
        <f>SUMIFS('EPA Export Aggregation'!AK:AK,'EPA Export Aggregation'!$A:$A,$B23,'EPA Export Aggregation'!$D:$D,$A$1)*IF($A23="CH4",About!$D$58,IF($A23="N2O",About!$D$59,1))</f>
        <v>5.3614380718899998E-2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9.4598925429999995E-4</v>
      </c>
      <c r="D26">
        <f>SUMIFS('EPA Export Aggregation'!G:G,'EPA Export Aggregation'!$A:$A,$B26,'EPA Export Aggregation'!$D:$D,$A$1)*IF($A26="CH4",About!$D$58,IF($A26="N2O",About!$D$59,1))</f>
        <v>6.9824144640000003E-4</v>
      </c>
      <c r="E26">
        <f>SUMIFS('EPA Export Aggregation'!H:H,'EPA Export Aggregation'!$A:$A,$B26,'EPA Export Aggregation'!$D:$D,$A$1)*IF($A26="CH4",About!$D$58,IF($A26="N2O",About!$D$59,1))</f>
        <v>8.4052508329999999E-4</v>
      </c>
      <c r="F26">
        <f>SUMIFS('EPA Export Aggregation'!I:I,'EPA Export Aggregation'!$A:$A,$B26,'EPA Export Aggregation'!$D:$D,$A$1)*IF($A26="CH4",About!$D$58,IF($A26="N2O",About!$D$59,1))</f>
        <v>9.2140073950000003E-4</v>
      </c>
      <c r="G26">
        <f>SUMIFS('EPA Export Aggregation'!J:J,'EPA Export Aggregation'!$A:$A,$B26,'EPA Export Aggregation'!$D:$D,$A$1)*IF($A26="CH4",About!$D$58,IF($A26="N2O",About!$D$59,1))</f>
        <v>9.51375044E-4</v>
      </c>
      <c r="H26">
        <f>SUMIFS('EPA Export Aggregation'!K:K,'EPA Export Aggregation'!$A:$A,$B26,'EPA Export Aggregation'!$D:$D,$A$1)*IF($A26="CH4",About!$D$58,IF($A26="N2O",About!$D$59,1))</f>
        <v>1.2713896421999999E-3</v>
      </c>
      <c r="I26">
        <f>SUMIFS('EPA Export Aggregation'!L:L,'EPA Export Aggregation'!$A:$A,$B26,'EPA Export Aggregation'!$D:$D,$A$1)*IF($A26="CH4",About!$D$58,IF($A26="N2O",About!$D$59,1))</f>
        <v>1.4069285495E-3</v>
      </c>
      <c r="J26">
        <f>SUMIFS('EPA Export Aggregation'!M:M,'EPA Export Aggregation'!$A:$A,$B26,'EPA Export Aggregation'!$D:$D,$A$1)*IF($A26="CH4",About!$D$58,IF($A26="N2O",About!$D$59,1))</f>
        <v>1.7362201393999999E-3</v>
      </c>
      <c r="K26">
        <f>SUMIFS('EPA Export Aggregation'!N:N,'EPA Export Aggregation'!$A:$A,$B26,'EPA Export Aggregation'!$D:$D,$A$1)*IF($A26="CH4",About!$D$58,IF($A26="N2O",About!$D$59,1))</f>
        <v>1.9650442572999999E-3</v>
      </c>
      <c r="L26">
        <f>SUMIFS('EPA Export Aggregation'!O:O,'EPA Export Aggregation'!$A:$A,$B26,'EPA Export Aggregation'!$D:$D,$A$1)*IF($A26="CH4",About!$D$58,IF($A26="N2O",About!$D$59,1))</f>
        <v>1.2724652849E-3</v>
      </c>
      <c r="M26">
        <f>SUMIFS('EPA Export Aggregation'!P:P,'EPA Export Aggregation'!$A:$A,$B26,'EPA Export Aggregation'!$D:$D,$A$1)*IF($A26="CH4",About!$D$58,IF($A26="N2O",About!$D$59,1))</f>
        <v>1.3894526189E-3</v>
      </c>
      <c r="N26">
        <f>SUMIFS('EPA Export Aggregation'!Q:Q,'EPA Export Aggregation'!$A:$A,$B26,'EPA Export Aggregation'!$D:$D,$A$1)*IF($A26="CH4",About!$D$58,IF($A26="N2O",About!$D$59,1))</f>
        <v>1.0091059608999999E-3</v>
      </c>
      <c r="O26">
        <f>SUMIFS('EPA Export Aggregation'!R:R,'EPA Export Aggregation'!$A:$A,$B26,'EPA Export Aggregation'!$D:$D,$A$1)*IF($A26="CH4",About!$D$58,IF($A26="N2O",About!$D$59,1))</f>
        <v>1.1808553721000001E-3</v>
      </c>
      <c r="P26">
        <f>SUMIFS('EPA Export Aggregation'!S:S,'EPA Export Aggregation'!$A:$A,$B26,'EPA Export Aggregation'!$D:$D,$A$1)*IF($A26="CH4",About!$D$58,IF($A26="N2O",About!$D$59,1))</f>
        <v>1.242373483E-3</v>
      </c>
      <c r="Q26">
        <f>SUMIFS('EPA Export Aggregation'!T:T,'EPA Export Aggregation'!$A:$A,$B26,'EPA Export Aggregation'!$D:$D,$A$1)*IF($A26="CH4",About!$D$58,IF($A26="N2O",About!$D$59,1))</f>
        <v>1.4866807531000001E-3</v>
      </c>
      <c r="R26">
        <f>SUMIFS('EPA Export Aggregation'!U:U,'EPA Export Aggregation'!$A:$A,$B26,'EPA Export Aggregation'!$D:$D,$A$1)*IF($A26="CH4",About!$D$58,IF($A26="N2O",About!$D$59,1))</f>
        <v>1.4164289862000001E-3</v>
      </c>
      <c r="S26">
        <f>SUMIFS('EPA Export Aggregation'!V:V,'EPA Export Aggregation'!$A:$A,$B26,'EPA Export Aggregation'!$D:$D,$A$1)*IF($A26="CH4",About!$D$58,IF($A26="N2O",About!$D$59,1))</f>
        <v>1.2780779289E-3</v>
      </c>
      <c r="T26">
        <f>SUMIFS('EPA Export Aggregation'!W:W,'EPA Export Aggregation'!$A:$A,$B26,'EPA Export Aggregation'!$D:$D,$A$1)*IF($A26="CH4",About!$D$58,IF($A26="N2O",About!$D$59,1))</f>
        <v>1.1414942051E-3</v>
      </c>
      <c r="U26">
        <f>SUMIFS('EPA Export Aggregation'!X:X,'EPA Export Aggregation'!$A:$A,$B26,'EPA Export Aggregation'!$D:$D,$A$1)*IF($A26="CH4",About!$D$58,IF($A26="N2O",About!$D$59,1))</f>
        <v>9.1664547739999996E-4</v>
      </c>
      <c r="V26">
        <f>SUMIFS('EPA Export Aggregation'!Y:Y,'EPA Export Aggregation'!$A:$A,$B26,'EPA Export Aggregation'!$D:$D,$A$1)*IF($A26="CH4",About!$D$58,IF($A26="N2O",About!$D$59,1))</f>
        <v>5.8130985510000005E-4</v>
      </c>
      <c r="W26">
        <f>SUMIFS('EPA Export Aggregation'!Z:Z,'EPA Export Aggregation'!$A:$A,$B26,'EPA Export Aggregation'!$D:$D,$A$1)*IF($A26="CH4",About!$D$58,IF($A26="N2O",About!$D$59,1))</f>
        <v>9.7033223569999996E-4</v>
      </c>
      <c r="X26">
        <f>SUMIFS('EPA Export Aggregation'!AA:AA,'EPA Export Aggregation'!$A:$A,$B26,'EPA Export Aggregation'!$D:$D,$A$1)*IF($A26="CH4",About!$D$58,IF($A26="N2O",About!$D$59,1))</f>
        <v>8.5155554079999998E-4</v>
      </c>
      <c r="Y26">
        <f>SUMIFS('EPA Export Aggregation'!AB:AB,'EPA Export Aggregation'!$A:$A,$B26,'EPA Export Aggregation'!$D:$D,$A$1)*IF($A26="CH4",About!$D$58,IF($A26="N2O",About!$D$59,1))</f>
        <v>7.1053690149999998E-4</v>
      </c>
      <c r="Z26">
        <f>SUMIFS('EPA Export Aggregation'!AC:AC,'EPA Export Aggregation'!$A:$A,$B26,'EPA Export Aggregation'!$D:$D,$A$1)*IF($A26="CH4",About!$D$58,IF($A26="N2O",About!$D$59,1))</f>
        <v>8.2814709489999997E-4</v>
      </c>
      <c r="AA26">
        <f>SUMIFS('EPA Export Aggregation'!AD:AD,'EPA Export Aggregation'!$A:$A,$B26,'EPA Export Aggregation'!$D:$D,$A$1)*IF($A26="CH4",About!$D$58,IF($A26="N2O",About!$D$59,1))</f>
        <v>8.6325315160000005E-4</v>
      </c>
      <c r="AB26">
        <f>SUMIFS('EPA Export Aggregation'!AE:AE,'EPA Export Aggregation'!$A:$A,$B26,'EPA Export Aggregation'!$D:$D,$A$1)*IF($A26="CH4",About!$D$58,IF($A26="N2O",About!$D$59,1))</f>
        <v>9.3289867979999997E-4</v>
      </c>
      <c r="AC26">
        <f>SUMIFS('EPA Export Aggregation'!AF:AF,'EPA Export Aggregation'!$A:$A,$B26,'EPA Export Aggregation'!$D:$D,$A$1)*IF($A26="CH4",About!$D$58,IF($A26="N2O",About!$D$59,1))</f>
        <v>8.5570277010000001E-4</v>
      </c>
      <c r="AD26">
        <f>SUMIFS('EPA Export Aggregation'!AG:AG,'EPA Export Aggregation'!$A:$A,$B26,'EPA Export Aggregation'!$D:$D,$A$1)*IF($A26="CH4",About!$D$58,IF($A26="N2O",About!$D$59,1))</f>
        <v>9.7736286600000007E-4</v>
      </c>
      <c r="AE26">
        <f>SUMIFS('EPA Export Aggregation'!AH:AH,'EPA Export Aggregation'!$A:$A,$B26,'EPA Export Aggregation'!$D:$D,$A$1)*IF($A26="CH4",About!$D$58,IF($A26="N2O",About!$D$59,1))</f>
        <v>1.0024029656E-3</v>
      </c>
      <c r="AF26">
        <f>SUMIFS('EPA Export Aggregation'!AI:AI,'EPA Export Aggregation'!$A:$A,$B26,'EPA Export Aggregation'!$D:$D,$A$1)*IF($A26="CH4",About!$D$58,IF($A26="N2O",About!$D$59,1))</f>
        <v>9.0032401450000003E-4</v>
      </c>
      <c r="AG26">
        <f>SUMIFS('EPA Export Aggregation'!AJ:AJ,'EPA Export Aggregation'!$A:$A,$B26,'EPA Export Aggregation'!$D:$D,$A$1)*IF($A26="CH4",About!$D$58,IF($A26="N2O",About!$D$59,1))</f>
        <v>6.7182253409999999E-4</v>
      </c>
      <c r="AH26">
        <f>SUMIFS('EPA Export Aggregation'!AK:AK,'EPA Export Aggregation'!$A:$A,$B26,'EPA Export Aggregation'!$D:$D,$A$1)*IF($A26="CH4",About!$D$58,IF($A26="N2O",About!$D$59,1))</f>
        <v>8.6440551460000004E-4</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119" t="s">
        <v>479</v>
      </c>
      <c r="B30" s="120" t="s">
        <v>1982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8.5580584014000004E-3</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1.70578204793E-2</v>
      </c>
      <c r="K33">
        <f>SUMIFS('EPA Export Aggregation'!N:N,'EPA Export Aggregation'!$A:$A,$B33,'EPA Export Aggregation'!$D:$D,$A$1)*IF($A33="CH4",About!$D$58,IF($A33="N2O",About!$D$59,1))</f>
        <v>1.5835859882400001E-2</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1.6651466420599999E-2</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6.9759745406999998E-3</v>
      </c>
      <c r="T33" s="121">
        <f>SUMIFS('EPA Export Aggregation'!W:W,'EPA Export Aggregation'!$A:$A,$B33,'EPA Export Aggregation'!$D:$D,$A$1)*IF($A33="CH4",About!$D$58,IF($A33="N2O",About!$D$59,1))</f>
        <v>0</v>
      </c>
      <c r="U33">
        <f>SUMIFS('EPA Export Aggregation'!X:X,'EPA Export Aggregation'!$A:$A,$B33,'EPA Export Aggregation'!$D:$D,$A$1)*IF($A33="CH4",About!$D$58,IF($A33="N2O",About!$D$59,1))</f>
        <v>2.9270209585000001E-3</v>
      </c>
      <c r="V33" s="121">
        <f>SUMIFS('EPA Export Aggregation'!Y:Y,'EPA Export Aggregation'!$A:$A,$B33,'EPA Export Aggregation'!$D:$D,$A$1)*IF($A33="CH4",About!$D$58,IF($A33="N2O",About!$D$59,1))</f>
        <v>6.3307415615000001E-3</v>
      </c>
      <c r="W33">
        <f>SUMIFS('EPA Export Aggregation'!Z:Z,'EPA Export Aggregation'!$A:$A,$B33,'EPA Export Aggregation'!$D:$D,$A$1)*IF($A33="CH4",About!$D$58,IF($A33="N2O",About!$D$59,1))</f>
        <v>3.5150655572999999E-3</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4.2294281306999998E-3</v>
      </c>
      <c r="AD33" s="121">
        <f>SUMIFS('EPA Export Aggregation'!AG:AG,'EPA Export Aggregation'!$A:$A,$B33,'EPA Export Aggregation'!$D:$D,$A$1)*IF($A33="CH4",About!$D$58,IF($A33="N2O",About!$D$59,1))</f>
        <v>1.2971156924200001E-2</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3.2978302505699997E-2</v>
      </c>
      <c r="AH33" s="121">
        <f>SUMIFS('EPA Export Aggregation'!AK:AK,'EPA Export Aggregation'!$A:$A,$B33,'EPA Export Aggregation'!$D:$D,$A$1)*IF($A33="CH4",About!$D$58,IF($A33="N2O",About!$D$59,1))</f>
        <v>3.4466479090099998E-2</v>
      </c>
    </row>
    <row r="34" spans="1:34" x14ac:dyDescent="0.25">
      <c r="A34" s="119" t="s">
        <v>479</v>
      </c>
      <c r="B34" s="120" t="s">
        <v>1986</v>
      </c>
      <c r="C34">
        <f>SUMIFS('EPA Export Aggregation'!F:F,'EPA Export Aggregation'!$A:$A,$B34,'EPA Export Aggregation'!$D:$D,$A$1)*IF($A34="CH4",About!$D$58,IF($A34="N2O",About!$D$59,1))</f>
        <v>9.5800756000000002E-4</v>
      </c>
      <c r="D34">
        <f>SUMIFS('EPA Export Aggregation'!G:G,'EPA Export Aggregation'!$A:$A,$B34,'EPA Export Aggregation'!$D:$D,$A$1)*IF($A34="CH4",About!$D$58,IF($A34="N2O",About!$D$59,1))</f>
        <v>1.0169416674E-3</v>
      </c>
      <c r="E34">
        <f>SUMIFS('EPA Export Aggregation'!H:H,'EPA Export Aggregation'!$A:$A,$B34,'EPA Export Aggregation'!$D:$D,$A$1)*IF($A34="CH4",About!$D$58,IF($A34="N2O",About!$D$59,1))</f>
        <v>1.1512501739E-3</v>
      </c>
      <c r="F34">
        <f>SUMIFS('EPA Export Aggregation'!I:I,'EPA Export Aggregation'!$A:$A,$B34,'EPA Export Aggregation'!$D:$D,$A$1)*IF($A34="CH4",About!$D$58,IF($A34="N2O",About!$D$59,1))</f>
        <v>2.0578292660999998E-3</v>
      </c>
      <c r="G34">
        <f>SUMIFS('EPA Export Aggregation'!J:J,'EPA Export Aggregation'!$A:$A,$B34,'EPA Export Aggregation'!$D:$D,$A$1)*IF($A34="CH4",About!$D$58,IF($A34="N2O",About!$D$59,1))</f>
        <v>2.5081450301E-3</v>
      </c>
      <c r="H34">
        <f>SUMIFS('EPA Export Aggregation'!K:K,'EPA Export Aggregation'!$A:$A,$B34,'EPA Export Aggregation'!$D:$D,$A$1)*IF($A34="CH4",About!$D$58,IF($A34="N2O",About!$D$59,1))</f>
        <v>1.9750703075000001E-3</v>
      </c>
      <c r="I34">
        <f>SUMIFS('EPA Export Aggregation'!L:L,'EPA Export Aggregation'!$A:$A,$B34,'EPA Export Aggregation'!$D:$D,$A$1)*IF($A34="CH4",About!$D$58,IF($A34="N2O",About!$D$59,1))</f>
        <v>1.1230637757E-3</v>
      </c>
      <c r="J34">
        <f>SUMIFS('EPA Export Aggregation'!M:M,'EPA Export Aggregation'!$A:$A,$B34,'EPA Export Aggregation'!$D:$D,$A$1)*IF($A34="CH4",About!$D$58,IF($A34="N2O",About!$D$59,1))</f>
        <v>1.4448429647E-3</v>
      </c>
      <c r="K34">
        <f>SUMIFS('EPA Export Aggregation'!N:N,'EPA Export Aggregation'!$A:$A,$B34,'EPA Export Aggregation'!$D:$D,$A$1)*IF($A34="CH4",About!$D$58,IF($A34="N2O",About!$D$59,1))</f>
        <v>1.9335850494E-3</v>
      </c>
      <c r="L34">
        <f>SUMIFS('EPA Export Aggregation'!O:O,'EPA Export Aggregation'!$A:$A,$B34,'EPA Export Aggregation'!$D:$D,$A$1)*IF($A34="CH4",About!$D$58,IF($A34="N2O",About!$D$59,1))</f>
        <v>1.8564423478E-3</v>
      </c>
      <c r="M34">
        <f>SUMIFS('EPA Export Aggregation'!P:P,'EPA Export Aggregation'!$A:$A,$B34,'EPA Export Aggregation'!$D:$D,$A$1)*IF($A34="CH4",About!$D$58,IF($A34="N2O",About!$D$59,1))</f>
        <v>3.1449814630000001E-3</v>
      </c>
      <c r="N34">
        <f>SUMIFS('EPA Export Aggregation'!Q:Q,'EPA Export Aggregation'!$A:$A,$B34,'EPA Export Aggregation'!$D:$D,$A$1)*IF($A34="CH4",About!$D$58,IF($A34="N2O",About!$D$59,1))</f>
        <v>4.1126022558999999E-3</v>
      </c>
      <c r="O34">
        <f>SUMIFS('EPA Export Aggregation'!R:R,'EPA Export Aggregation'!$A:$A,$B34,'EPA Export Aggregation'!$D:$D,$A$1)*IF($A34="CH4",About!$D$58,IF($A34="N2O",About!$D$59,1))</f>
        <v>4.8709126977E-3</v>
      </c>
      <c r="P34">
        <f>SUMIFS('EPA Export Aggregation'!S:S,'EPA Export Aggregation'!$A:$A,$B34,'EPA Export Aggregation'!$D:$D,$A$1)*IF($A34="CH4",About!$D$58,IF($A34="N2O",About!$D$59,1))</f>
        <v>3.8321632948999998E-3</v>
      </c>
      <c r="Q34">
        <f>SUMIFS('EPA Export Aggregation'!T:T,'EPA Export Aggregation'!$A:$A,$B34,'EPA Export Aggregation'!$D:$D,$A$1)*IF($A34="CH4",About!$D$58,IF($A34="N2O",About!$D$59,1))</f>
        <v>1.8672211437000001E-3</v>
      </c>
      <c r="R34">
        <f>SUMIFS('EPA Export Aggregation'!U:U,'EPA Export Aggregation'!$A:$A,$B34,'EPA Export Aggregation'!$D:$D,$A$1)*IF($A34="CH4",About!$D$58,IF($A34="N2O",About!$D$59,1))</f>
        <v>6.3372959570000005E-4</v>
      </c>
      <c r="S34">
        <f>SUMIFS('EPA Export Aggregation'!V:V,'EPA Export Aggregation'!$A:$A,$B34,'EPA Export Aggregation'!$D:$D,$A$1)*IF($A34="CH4",About!$D$58,IF($A34="N2O",About!$D$59,1))</f>
        <v>1.2999286341E-3</v>
      </c>
      <c r="T34">
        <f>SUMIFS('EPA Export Aggregation'!W:W,'EPA Export Aggregation'!$A:$A,$B34,'EPA Export Aggregation'!$D:$D,$A$1)*IF($A34="CH4",About!$D$58,IF($A34="N2O",About!$D$59,1))</f>
        <v>1.5577109679999999E-3</v>
      </c>
      <c r="U34">
        <f>SUMIFS('EPA Export Aggregation'!X:X,'EPA Export Aggregation'!$A:$A,$B34,'EPA Export Aggregation'!$D:$D,$A$1)*IF($A34="CH4",About!$D$58,IF($A34="N2O",About!$D$59,1))</f>
        <v>1.3784364813000001E-3</v>
      </c>
      <c r="V34">
        <f>SUMIFS('EPA Export Aggregation'!Y:Y,'EPA Export Aggregation'!$A:$A,$B34,'EPA Export Aggregation'!$D:$D,$A$1)*IF($A34="CH4",About!$D$58,IF($A34="N2O",About!$D$59,1))</f>
        <v>7.2496682690000004E-4</v>
      </c>
      <c r="W34">
        <f>SUMIFS('EPA Export Aggregation'!Z:Z,'EPA Export Aggregation'!$A:$A,$B34,'EPA Export Aggregation'!$D:$D,$A$1)*IF($A34="CH4",About!$D$58,IF($A34="N2O",About!$D$59,1))</f>
        <v>1.0744347879E-3</v>
      </c>
      <c r="X34">
        <f>SUMIFS('EPA Export Aggregation'!AA:AA,'EPA Export Aggregation'!$A:$A,$B34,'EPA Export Aggregation'!$D:$D,$A$1)*IF($A34="CH4",About!$D$58,IF($A34="N2O",About!$D$59,1))</f>
        <v>1.5286982975000001E-3</v>
      </c>
      <c r="Y34">
        <f>SUMIFS('EPA Export Aggregation'!AB:AB,'EPA Export Aggregation'!$A:$A,$B34,'EPA Export Aggregation'!$D:$D,$A$1)*IF($A34="CH4",About!$D$58,IF($A34="N2O",About!$D$59,1))</f>
        <v>1.5728898969000001E-3</v>
      </c>
      <c r="Z34">
        <f>SUMIFS('EPA Export Aggregation'!AC:AC,'EPA Export Aggregation'!$A:$A,$B34,'EPA Export Aggregation'!$D:$D,$A$1)*IF($A34="CH4",About!$D$58,IF($A34="N2O",About!$D$59,1))</f>
        <v>1.1448009918999999E-3</v>
      </c>
      <c r="AA34">
        <f>SUMIFS('EPA Export Aggregation'!AD:AD,'EPA Export Aggregation'!$A:$A,$B34,'EPA Export Aggregation'!$D:$D,$A$1)*IF($A34="CH4",About!$D$58,IF($A34="N2O",About!$D$59,1))</f>
        <v>1.0364994406E-3</v>
      </c>
      <c r="AB34">
        <f>SUMIFS('EPA Export Aggregation'!AE:AE,'EPA Export Aggregation'!$A:$A,$B34,'EPA Export Aggregation'!$D:$D,$A$1)*IF($A34="CH4",About!$D$58,IF($A34="N2O",About!$D$59,1))</f>
        <v>1.3115722882000001E-3</v>
      </c>
      <c r="AC34">
        <f>SUMIFS('EPA Export Aggregation'!AF:AF,'EPA Export Aggregation'!$A:$A,$B34,'EPA Export Aggregation'!$D:$D,$A$1)*IF($A34="CH4",About!$D$58,IF($A34="N2O",About!$D$59,1))</f>
        <v>1.4875988993000001E-3</v>
      </c>
      <c r="AD34">
        <f>SUMIFS('EPA Export Aggregation'!AG:AG,'EPA Export Aggregation'!$A:$A,$B34,'EPA Export Aggregation'!$D:$D,$A$1)*IF($A34="CH4",About!$D$58,IF($A34="N2O",About!$D$59,1))</f>
        <v>7.3233959020000002E-4</v>
      </c>
      <c r="AE34">
        <f>SUMIFS('EPA Export Aggregation'!AH:AH,'EPA Export Aggregation'!$A:$A,$B34,'EPA Export Aggregation'!$D:$D,$A$1)*IF($A34="CH4",About!$D$58,IF($A34="N2O",About!$D$59,1))</f>
        <v>1.0196000673000001E-3</v>
      </c>
      <c r="AF34">
        <f>SUMIFS('EPA Export Aggregation'!AI:AI,'EPA Export Aggregation'!$A:$A,$B34,'EPA Export Aggregation'!$D:$D,$A$1)*IF($A34="CH4",About!$D$58,IF($A34="N2O",About!$D$59,1))</f>
        <v>1.0322604834000001E-3</v>
      </c>
      <c r="AG34">
        <f>SUMIFS('EPA Export Aggregation'!AJ:AJ,'EPA Export Aggregation'!$A:$A,$B34,'EPA Export Aggregation'!$D:$D,$A$1)*IF($A34="CH4",About!$D$58,IF($A34="N2O",About!$D$59,1))</f>
        <v>1.0449208995999999E-3</v>
      </c>
      <c r="AH34">
        <f>SUMIFS('EPA Export Aggregation'!AK:AK,'EPA Export Aggregation'!$A:$A,$B34,'EPA Export Aggregation'!$D:$D,$A$1)*IF($A34="CH4",About!$D$58,IF($A34="N2O",About!$D$59,1))</f>
        <v>1.0575813158E-3</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3.2823388510000002E-3</v>
      </c>
      <c r="D74">
        <f>SUMIFS('EPA Export Aggregation'!G:G,'EPA Export Aggregation'!$A:$A,$B74,'EPA Export Aggregation'!$D:$D,$A$1)*IF($A74="CH4",About!$D$58,IF($A74="N2O",About!$D$59,1))</f>
        <v>6.8379412870000003E-3</v>
      </c>
      <c r="E74">
        <f>SUMIFS('EPA Export Aggregation'!H:H,'EPA Export Aggregation'!$A:$A,$B74,'EPA Export Aggregation'!$D:$D,$A$1)*IF($A74="CH4",About!$D$58,IF($A74="N2O",About!$D$59,1))</f>
        <v>1.8266506419799999E-2</v>
      </c>
      <c r="F74">
        <f>SUMIFS('EPA Export Aggregation'!I:I,'EPA Export Aggregation'!$A:$A,$B74,'EPA Export Aggregation'!$D:$D,$A$1)*IF($A74="CH4",About!$D$58,IF($A74="N2O",About!$D$59,1))</f>
        <v>5.8922337597800002E-2</v>
      </c>
      <c r="G74">
        <f>SUMIFS('EPA Export Aggregation'!J:J,'EPA Export Aggregation'!$A:$A,$B74,'EPA Export Aggregation'!$D:$D,$A$1)*IF($A74="CH4",About!$D$58,IF($A74="N2O",About!$D$59,1))</f>
        <v>0.14186288782919998</v>
      </c>
      <c r="H74">
        <f>SUMIFS('EPA Export Aggregation'!K:K,'EPA Export Aggregation'!$A:$A,$B74,'EPA Export Aggregation'!$D:$D,$A$1)*IF($A74="CH4",About!$D$58,IF($A74="N2O",About!$D$59,1))</f>
        <v>0.30997654010339998</v>
      </c>
      <c r="I74">
        <f>SUMIFS('EPA Export Aggregation'!L:L,'EPA Export Aggregation'!$A:$A,$B74,'EPA Export Aggregation'!$D:$D,$A$1)*IF($A74="CH4",About!$D$58,IF($A74="N2O",About!$D$59,1))</f>
        <v>0.43374877747990004</v>
      </c>
      <c r="J74">
        <f>SUMIFS('EPA Export Aggregation'!M:M,'EPA Export Aggregation'!$A:$A,$B74,'EPA Export Aggregation'!$D:$D,$A$1)*IF($A74="CH4",About!$D$58,IF($A74="N2O",About!$D$59,1))</f>
        <v>0.54923121735260005</v>
      </c>
      <c r="K74">
        <f>SUMIFS('EPA Export Aggregation'!N:N,'EPA Export Aggregation'!$A:$A,$B74,'EPA Export Aggregation'!$D:$D,$A$1)*IF($A74="CH4",About!$D$58,IF($A74="N2O",About!$D$59,1))</f>
        <v>0.63185038051149989</v>
      </c>
      <c r="L74">
        <f>SUMIFS('EPA Export Aggregation'!O:O,'EPA Export Aggregation'!$A:$A,$B74,'EPA Export Aggregation'!$D:$D,$A$1)*IF($A74="CH4",About!$D$58,IF($A74="N2O",About!$D$59,1))</f>
        <v>0.71727057256449978</v>
      </c>
      <c r="M74">
        <f>SUMIFS('EPA Export Aggregation'!P:P,'EPA Export Aggregation'!$A:$A,$B74,'EPA Export Aggregation'!$D:$D,$A$1)*IF($A74="CH4",About!$D$58,IF($A74="N2O",About!$D$59,1))</f>
        <v>0.7896328175431</v>
      </c>
      <c r="N74">
        <f>SUMIFS('EPA Export Aggregation'!Q:Q,'EPA Export Aggregation'!$A:$A,$B74,'EPA Export Aggregation'!$D:$D,$A$1)*IF($A74="CH4",About!$D$58,IF($A74="N2O",About!$D$59,1))</f>
        <v>0.85932562828859993</v>
      </c>
      <c r="O74">
        <f>SUMIFS('EPA Export Aggregation'!R:R,'EPA Export Aggregation'!$A:$A,$B74,'EPA Export Aggregation'!$D:$D,$A$1)*IF($A74="CH4",About!$D$58,IF($A74="N2O",About!$D$59,1))</f>
        <v>0.9128886706110998</v>
      </c>
      <c r="P74">
        <f>SUMIFS('EPA Export Aggregation'!S:S,'EPA Export Aggregation'!$A:$A,$B74,'EPA Export Aggregation'!$D:$D,$A$1)*IF($A74="CH4",About!$D$58,IF($A74="N2O",About!$D$59,1))</f>
        <v>0.96339021336440012</v>
      </c>
      <c r="Q74">
        <f>SUMIFS('EPA Export Aggregation'!T:T,'EPA Export Aggregation'!$A:$A,$B74,'EPA Export Aggregation'!$D:$D,$A$1)*IF($A74="CH4",About!$D$58,IF($A74="N2O",About!$D$59,1))</f>
        <v>1.0039773042130999</v>
      </c>
      <c r="R74">
        <f>SUMIFS('EPA Export Aggregation'!U:U,'EPA Export Aggregation'!$A:$A,$B74,'EPA Export Aggregation'!$D:$D,$A$1)*IF($A74="CH4",About!$D$58,IF($A74="N2O",About!$D$59,1))</f>
        <v>1.0530289376407</v>
      </c>
      <c r="S74">
        <f>SUMIFS('EPA Export Aggregation'!V:V,'EPA Export Aggregation'!$A:$A,$B74,'EPA Export Aggregation'!$D:$D,$A$1)*IF($A74="CH4",About!$D$58,IF($A74="N2O",About!$D$59,1))</f>
        <v>1.1211297551660002</v>
      </c>
      <c r="T74">
        <f>SUMIFS('EPA Export Aggregation'!W:W,'EPA Export Aggregation'!$A:$A,$B74,'EPA Export Aggregation'!$D:$D,$A$1)*IF($A74="CH4",About!$D$58,IF($A74="N2O",About!$D$59,1))</f>
        <v>1.1982811258289001</v>
      </c>
      <c r="U74">
        <f>SUMIFS('EPA Export Aggregation'!X:X,'EPA Export Aggregation'!$A:$A,$B74,'EPA Export Aggregation'!$D:$D,$A$1)*IF($A74="CH4",About!$D$58,IF($A74="N2O",About!$D$59,1))</f>
        <v>1.2848121791724001</v>
      </c>
      <c r="V74">
        <f>SUMIFS('EPA Export Aggregation'!Y:Y,'EPA Export Aggregation'!$A:$A,$B74,'EPA Export Aggregation'!$D:$D,$A$1)*IF($A74="CH4",About!$D$58,IF($A74="N2O",About!$D$59,1))</f>
        <v>1.3318179451919998</v>
      </c>
      <c r="W74">
        <f>SUMIFS('EPA Export Aggregation'!Z:Z,'EPA Export Aggregation'!$A:$A,$B74,'EPA Export Aggregation'!$D:$D,$A$1)*IF($A74="CH4",About!$D$58,IF($A74="N2O",About!$D$59,1))</f>
        <v>1.2254104270732</v>
      </c>
      <c r="X74">
        <f>SUMIFS('EPA Export Aggregation'!AA:AA,'EPA Export Aggregation'!$A:$A,$B74,'EPA Export Aggregation'!$D:$D,$A$1)*IF($A74="CH4",About!$D$58,IF($A74="N2O",About!$D$59,1))</f>
        <v>1.2882698616814001</v>
      </c>
      <c r="Y74">
        <f>SUMIFS('EPA Export Aggregation'!AB:AB,'EPA Export Aggregation'!$A:$A,$B74,'EPA Export Aggregation'!$D:$D,$A$1)*IF($A74="CH4",About!$D$58,IF($A74="N2O",About!$D$59,1))</f>
        <v>1.3968933358330999</v>
      </c>
      <c r="Z74">
        <f>SUMIFS('EPA Export Aggregation'!AC:AC,'EPA Export Aggregation'!$A:$A,$B74,'EPA Export Aggregation'!$D:$D,$A$1)*IF($A74="CH4",About!$D$58,IF($A74="N2O",About!$D$59,1))</f>
        <v>1.6371226886150998</v>
      </c>
      <c r="AA74">
        <f>SUMIFS('EPA Export Aggregation'!AD:AD,'EPA Export Aggregation'!$A:$A,$B74,'EPA Export Aggregation'!$D:$D,$A$1)*IF($A74="CH4",About!$D$58,IF($A74="N2O",About!$D$59,1))</f>
        <v>1.8426088851132001</v>
      </c>
      <c r="AB74">
        <f>SUMIFS('EPA Export Aggregation'!AE:AE,'EPA Export Aggregation'!$A:$A,$B74,'EPA Export Aggregation'!$D:$D,$A$1)*IF($A74="CH4",About!$D$58,IF($A74="N2O",About!$D$59,1))</f>
        <v>1.7693257325514002</v>
      </c>
      <c r="AC74">
        <f>SUMIFS('EPA Export Aggregation'!AF:AF,'EPA Export Aggregation'!$A:$A,$B74,'EPA Export Aggregation'!$D:$D,$A$1)*IF($A74="CH4",About!$D$58,IF($A74="N2O",About!$D$59,1))</f>
        <v>1.7806731447880997</v>
      </c>
      <c r="AD74">
        <f>SUMIFS('EPA Export Aggregation'!AG:AG,'EPA Export Aggregation'!$A:$A,$B74,'EPA Export Aggregation'!$D:$D,$A$1)*IF($A74="CH4",About!$D$58,IF($A74="N2O",About!$D$59,1))</f>
        <v>1.5259225773727001</v>
      </c>
      <c r="AE74">
        <f>SUMIFS('EPA Export Aggregation'!AH:AH,'EPA Export Aggregation'!$A:$A,$B74,'EPA Export Aggregation'!$D:$D,$A$1)*IF($A74="CH4",About!$D$58,IF($A74="N2O",About!$D$59,1))</f>
        <v>1.7061051609378997</v>
      </c>
      <c r="AF74">
        <f>SUMIFS('EPA Export Aggregation'!AI:AI,'EPA Export Aggregation'!$A:$A,$B74,'EPA Export Aggregation'!$D:$D,$A$1)*IF($A74="CH4",About!$D$58,IF($A74="N2O",About!$D$59,1))</f>
        <v>1.6286322183626001</v>
      </c>
      <c r="AG74">
        <f>SUMIFS('EPA Export Aggregation'!AJ:AJ,'EPA Export Aggregation'!$A:$A,$B74,'EPA Export Aggregation'!$D:$D,$A$1)*IF($A74="CH4",About!$D$58,IF($A74="N2O",About!$D$59,1))</f>
        <v>1.7736534311809999</v>
      </c>
      <c r="AH74">
        <f>SUMIFS('EPA Export Aggregation'!AK:AK,'EPA Export Aggregation'!$A:$A,$B74,'EPA Export Aggregation'!$D:$D,$A$1)*IF($A74="CH4",About!$D$58,IF($A74="N2O",About!$D$59,1))</f>
        <v>1.8574671798844997</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2025-11-06T21:34:20Z</dcterms:modified>
</cp:coreProperties>
</file>