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0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6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Connecticut</t>
        </is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8" t="n">
        <v>0.045</v>
      </c>
      <c r="H5" s="68" t="n">
        <v>0.05</v>
      </c>
      <c r="I5" s="68" t="n">
        <v>0.06</v>
      </c>
      <c r="J5" s="68" t="n">
        <v>0.07000000000000001</v>
      </c>
      <c r="K5" s="68" t="n">
        <v>0.08</v>
      </c>
      <c r="L5" s="68" t="n">
        <v>0.09</v>
      </c>
      <c r="M5" s="68" t="n">
        <v>0.1</v>
      </c>
      <c r="N5" s="68" t="n">
        <v>0.11</v>
      </c>
      <c r="O5" s="68" t="n">
        <v>0.12</v>
      </c>
      <c r="P5" s="68" t="n">
        <v>0.13</v>
      </c>
      <c r="Q5" s="68" t="n">
        <v>0.14</v>
      </c>
      <c r="R5" s="68" t="n">
        <v>0.15</v>
      </c>
      <c r="S5" s="69">
        <f>$R5</f>
        <v/>
      </c>
      <c r="T5" s="69">
        <f>$R5</f>
        <v/>
      </c>
      <c r="U5" s="69">
        <f>$R5</f>
        <v/>
      </c>
      <c r="V5" s="69">
        <f>$R5</f>
        <v/>
      </c>
      <c r="W5" s="69">
        <f>$R5</f>
        <v/>
      </c>
      <c r="X5" s="69">
        <f>$R5</f>
        <v/>
      </c>
      <c r="Y5" s="69">
        <f>$R5</f>
        <v/>
      </c>
      <c r="Z5" s="69">
        <f>$R5</f>
        <v/>
      </c>
      <c r="AA5" s="69">
        <f>$R5</f>
        <v/>
      </c>
      <c r="AB5" s="69">
        <f>$R5</f>
        <v/>
      </c>
      <c r="AC5" s="69">
        <f>$R5</f>
        <v/>
      </c>
      <c r="AD5" s="69">
        <f>$R5</f>
        <v/>
      </c>
      <c r="AE5" s="69">
        <f>$R5</f>
        <v/>
      </c>
      <c r="AF5" s="69">
        <f>$R5</f>
        <v/>
      </c>
      <c r="AG5" s="69">
        <f>$R5</f>
        <v/>
      </c>
      <c r="AH5" s="69">
        <f>$R5</f>
        <v/>
      </c>
      <c r="AI5" s="69">
        <f>$R5</f>
        <v/>
      </c>
      <c r="AJ5" s="69">
        <f>$R5</f>
        <v/>
      </c>
      <c r="AK5" s="69">
        <f>$R5</f>
        <v/>
      </c>
      <c r="AL5" s="69">
        <f>$R5</f>
        <v/>
      </c>
      <c r="AM5" s="69">
        <f>$R5</f>
        <v/>
      </c>
      <c r="AN5" s="69">
        <f>$R5</f>
        <v/>
      </c>
      <c r="AO5" s="69">
        <f>$R5</f>
        <v/>
      </c>
      <c r="AP5" s="69">
        <f>$R5</f>
        <v/>
      </c>
      <c r="AQ5" s="69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0">
        <f>(0.25-0.2)/3+0.2</f>
        <v/>
      </c>
      <c r="H7" s="69">
        <f>$G7+($I7-$G7)*(H$2-$G$2)/($I$2-$G$2)</f>
        <v/>
      </c>
      <c r="I7" s="68">
        <f>25%*SUM('Extra State Data'!B66:B67)/'Extra State Data'!B68</f>
        <v/>
      </c>
      <c r="J7" s="69">
        <f>$I7+($M7-$I7)*(J$2-$I$2)/($M$2-$I$2)</f>
        <v/>
      </c>
      <c r="K7" s="69">
        <f>$I7+($M7-$I7)*(K$2-$I$2)/($M$2-$I$2)</f>
        <v/>
      </c>
      <c r="L7" s="69">
        <f>$I7+($M7-$I7)*(L$2-$I$2)/($M$2-$I$2)</f>
        <v/>
      </c>
      <c r="M7" s="33">
        <f>33%*SUM('Extra State Data'!B66:B67)/'Extra State Data'!B68</f>
        <v/>
      </c>
      <c r="N7" s="69">
        <f>$M7+($Q7-$M7)*(N$2-$M$2)/($Q$2-$M$2)</f>
        <v/>
      </c>
      <c r="O7" s="69">
        <f>$M7+($Q7-$M7)*(O$2-$M$2)/($Q$2-$M$2)</f>
        <v/>
      </c>
      <c r="P7" s="69">
        <f>$M7+($Q7-$M7)*(P$2-$M$2)/($Q$2-$M$2)</f>
        <v/>
      </c>
      <c r="Q7" s="33">
        <f>44%*SUM('Extra State Data'!B66:B67)/'Extra State Data'!B68</f>
        <v/>
      </c>
      <c r="R7" s="69">
        <f>$Q7+($T7-$Q7)*(R$2-$Q$2)/($T$2-$Q$2)</f>
        <v/>
      </c>
      <c r="S7" s="69">
        <f>$Q7+($T7-$Q7)*(S$2-$Q$2)/($T$2-$Q$2)</f>
        <v/>
      </c>
      <c r="T7" s="33">
        <f>52%*SUM('Extra State Data'!B66:B67)/'Extra State Data'!B68</f>
        <v/>
      </c>
      <c r="U7" s="69">
        <f>$T7+($W7-$T7)*(U$2-$T$2)/($W$2-$T$2)</f>
        <v/>
      </c>
      <c r="V7" s="69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0">
        <f>(0.2*'Extra State Data'!B18+0.06*SUM('Extra State Data'!B19:B20))/SUM('Extra State Data'!B18:B20)</f>
        <v/>
      </c>
      <c r="I8" s="69">
        <f>$H8+($M8-$H8)*(I$2-$H$2)/($M$2-$H$2)</f>
        <v/>
      </c>
      <c r="J8" s="69">
        <f>$H8+($M8-$H8)*(J$2-$H$2)/($M$2-$H$2)</f>
        <v/>
      </c>
      <c r="K8" s="69">
        <f>$H8+($M8-$H8)*(K$2-$H$2)/($M$2-$H$2)</f>
        <v/>
      </c>
      <c r="L8" s="69">
        <f>$H8+($M8-$H8)*(L$2-$H$2)/($M$2-$H$2)</f>
        <v/>
      </c>
      <c r="M8" s="71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0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8" t="n">
        <v>0.195</v>
      </c>
      <c r="I9" s="68" t="n">
        <v>0.21</v>
      </c>
      <c r="J9" s="68" t="n">
        <v>0.225</v>
      </c>
      <c r="K9" s="68" t="n">
        <v>0.25</v>
      </c>
      <c r="L9" s="68" t="n">
        <v>0.275</v>
      </c>
      <c r="M9" s="68" t="n">
        <v>0.29</v>
      </c>
      <c r="N9" s="68" t="n">
        <v>0.305</v>
      </c>
      <c r="O9" s="68" t="n">
        <v>0.32</v>
      </c>
      <c r="P9" s="68" t="n">
        <v>0.34</v>
      </c>
      <c r="Q9" s="68" t="n">
        <v>0.36</v>
      </c>
      <c r="R9" s="68" t="n">
        <v>0.38</v>
      </c>
      <c r="S9" s="68">
        <f>($W$9-$R$9)/COUNT($S$2:$W$2)+R9</f>
        <v/>
      </c>
      <c r="T9" s="68">
        <f>($W$9-$R$9)/COUNT($S$2:$W$2)+S9</f>
        <v/>
      </c>
      <c r="U9" s="68">
        <f>($W$9-$R$9)/COUNT($S$2:$W$2)+T9</f>
        <v/>
      </c>
      <c r="V9" s="68">
        <f>($W$9-$R$9)/COUNT($S$2:$W$2)+U9</f>
        <v/>
      </c>
      <c r="W9" s="68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8" t="n">
        <v>0.115</v>
      </c>
      <c r="H10" s="68" t="n">
        <v>0.13</v>
      </c>
      <c r="I10" s="68" t="n">
        <v>0.145</v>
      </c>
      <c r="J10" s="68" t="n">
        <v>0.16</v>
      </c>
      <c r="K10" s="68" t="n">
        <v>0.175</v>
      </c>
      <c r="L10" s="68" t="n">
        <v>0.19</v>
      </c>
      <c r="M10" s="68" t="n">
        <v>0.2</v>
      </c>
      <c r="N10" s="68" t="n">
        <v>0.21</v>
      </c>
      <c r="O10" s="68" t="n">
        <v>0.22</v>
      </c>
      <c r="P10" s="68" t="n">
        <v>0.23</v>
      </c>
      <c r="Q10" s="68" t="n">
        <v>0.24</v>
      </c>
      <c r="R10" s="68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0">
        <f>0.15*SUMIFS('EIA 2019 ESRAP Table 10'!$E$4:$E$2216,'EIA 2019 ESRAP Table 10'!B4:B2216,"FL",'EIA 2019 ESRAP Table 10'!A4:A2216,"JEA")/SUMIF('EIA 2019 ESRAP Table 10'!B4:B2216,"FL",'EIA 2019 ESRAP Table 10'!E4:E2216)</f>
        <v/>
      </c>
      <c r="H11" s="70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69">
        <f>$M13+($W13-$M13)*(N$2-$M$2)/($W$2-$M$2)</f>
        <v/>
      </c>
      <c r="O13" s="69">
        <f>$M13+($W13-$M13)*(O$2-$M$2)/($W$2-$M$2)</f>
        <v/>
      </c>
      <c r="P13" s="69">
        <f>$M13+($W13-$M13)*(P$2-$M$2)/($W$2-$M$2)</f>
        <v/>
      </c>
      <c r="Q13" s="69">
        <f>$M13+($W13-$M13)*(Q$2-$M$2)/($W$2-$M$2)</f>
        <v/>
      </c>
      <c r="R13" s="69">
        <f>$M13+($W13-$M13)*(R$2-$M$2)/($W$2-$M$2)</f>
        <v/>
      </c>
      <c r="S13" s="69">
        <f>$M13+($W13-$M13)*(S$2-$M$2)/($W$2-$M$2)</f>
        <v/>
      </c>
      <c r="T13" s="69">
        <f>$M13+($W13-$M13)*(T$2-$M$2)/($W$2-$M$2)</f>
        <v/>
      </c>
      <c r="U13" s="69">
        <f>$M13+($W13-$M13)*(U$2-$M$2)/($W$2-$M$2)</f>
        <v/>
      </c>
      <c r="V13" s="69">
        <f>$M13+($W13-$M13)*(V$2-$M$2)/($W$2-$M$2)</f>
        <v/>
      </c>
      <c r="W13" s="33" t="n">
        <v>0.4</v>
      </c>
      <c r="X13" s="69">
        <f>$W13+($AG13-$W13)*(X$2-$W$2)/($AG$2-$W$2)</f>
        <v/>
      </c>
      <c r="Y13" s="69">
        <f>$W13+($AG13-$W13)*(Y$2-$W$2)/($AG$2-$W$2)</f>
        <v/>
      </c>
      <c r="Z13" s="69">
        <f>$W13+($AG13-$W13)*(Z$2-$W$2)/($AG$2-$W$2)</f>
        <v/>
      </c>
      <c r="AA13" s="69">
        <f>$W13+($AG13-$W13)*(AA$2-$W$2)/($AG$2-$W$2)</f>
        <v/>
      </c>
      <c r="AB13" s="69">
        <f>$W13+($AG13-$W13)*(AB$2-$W$2)/($AG$2-$W$2)</f>
        <v/>
      </c>
      <c r="AC13" s="69">
        <f>$W13+($AG13-$W13)*(AC$2-$W$2)/($AG$2-$W$2)</f>
        <v/>
      </c>
      <c r="AD13" s="69">
        <f>$W13+($AG13-$W13)*(AD$2-$W$2)/($AG$2-$W$2)</f>
        <v/>
      </c>
      <c r="AE13" s="69">
        <f>$W13+($AG13-$W13)*(AE$2-$W$2)/($AG$2-$W$2)</f>
        <v/>
      </c>
      <c r="AF13" s="69">
        <f>$W13+($AG13-$W13)*(AF$2-$W$2)/($AG$2-$W$2)</f>
        <v/>
      </c>
      <c r="AG13" s="33" t="n">
        <v>0.7</v>
      </c>
      <c r="AH13" s="69">
        <f>$AG13+($AL13-$AG13)*(AH$2-$AG$2)/($AL$2-$AG$2)</f>
        <v/>
      </c>
      <c r="AI13" s="69">
        <f>$AG13+($AL13-$AG13)*(AI$2-$AG$2)/($AL$2-$AG$2)</f>
        <v/>
      </c>
      <c r="AJ13" s="69">
        <f>$AG13+($AL13-$AG13)*(AJ$2-$AG$2)/($AL$2-$AG$2)</f>
        <v/>
      </c>
      <c r="AK13" s="69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8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69">
        <f>$G16+($L16-$G16)*(H$2-$G$2)/($L$2-$G$2)</f>
        <v/>
      </c>
      <c r="I16" s="69">
        <f>$G16+($L16-$G16)*(I$2-$G$2)/($L$2-$G$2)</f>
        <v/>
      </c>
      <c r="J16" s="69">
        <f>$G16+($L16-$G16)*(J$2-$G$2)/($L$2-$G$2)</f>
        <v/>
      </c>
      <c r="K16" s="69">
        <f>$G16+($L16-$G16)*(K$2-$G$2)/($L$2-$G$2)</f>
        <v/>
      </c>
      <c r="L16" s="68" t="n">
        <v>0.07000000000000001</v>
      </c>
      <c r="M16" s="69">
        <f>$L16+($R16-$L16)*(M$2-$L$2)/($R$2-$L$2)</f>
        <v/>
      </c>
      <c r="N16" s="69">
        <f>$L16+($R16-$L16)*(N$2-$L$2)/($R$2-$L$2)</f>
        <v/>
      </c>
      <c r="O16" s="69">
        <f>$L16+($R16-$L16)*(O$2-$L$2)/($R$2-$L$2)</f>
        <v/>
      </c>
      <c r="P16" s="69">
        <f>$L16+($R16-$L16)*(P$2-$L$2)/($R$2-$L$2)</f>
        <v/>
      </c>
      <c r="Q16" s="69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8" t="n">
        <v>0.08</v>
      </c>
      <c r="I21" s="68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2">
        <f>0.0035+0.0995+0.025</f>
        <v/>
      </c>
      <c r="H22" s="68">
        <f>0.005+0.1+0.025</f>
        <v/>
      </c>
      <c r="I22" s="68">
        <f>0.007+0.12+0.025</f>
        <v/>
      </c>
      <c r="J22" s="68">
        <f>0.0095+0.1215+0.025</f>
        <v/>
      </c>
      <c r="K22" s="68">
        <f>0.014+0.144+0.025</f>
        <v/>
      </c>
      <c r="L22" s="68" t="n">
        <v>0.204</v>
      </c>
      <c r="M22" s="68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8" t="n">
        <v>0.1075</v>
      </c>
      <c r="H23" s="68" t="n">
        <v>0.12</v>
      </c>
      <c r="I23" s="68" t="n">
        <v>0.13</v>
      </c>
      <c r="J23" s="68" t="n">
        <v>0.14</v>
      </c>
      <c r="K23" s="68" t="n">
        <v>0.15</v>
      </c>
      <c r="L23" s="69">
        <f>K23+(($W$23-$K$23)/12)</f>
        <v/>
      </c>
      <c r="M23" s="69">
        <f>L23+(($W$23-$K$23)/12)</f>
        <v/>
      </c>
      <c r="N23" s="69">
        <f>M23+(($W$23-$K$23)/12)</f>
        <v/>
      </c>
      <c r="O23" s="69">
        <f>N23+(($W$23-$K$23)/12)</f>
        <v/>
      </c>
      <c r="P23" s="69">
        <f>O23+(($W$23-$K$23)/12)</f>
        <v/>
      </c>
      <c r="Q23" s="69">
        <f>P23+(($W$23-$K$23)/12)</f>
        <v/>
      </c>
      <c r="R23" s="69">
        <f>Q23+(($W$23-$K$23)/12)</f>
        <v/>
      </c>
      <c r="S23" s="69">
        <f>R23+(($W$23-$K$23)/12)</f>
        <v/>
      </c>
      <c r="T23" s="69">
        <f>S23+(($W$23-$K$23)/12)</f>
        <v/>
      </c>
      <c r="U23" s="69">
        <f>T23+(($W$23-$K$23)/12)</f>
        <v/>
      </c>
      <c r="V23" s="69">
        <f>U23+(($W$23-$K$23)/12)</f>
        <v/>
      </c>
      <c r="W23" s="72" t="n">
        <v>0.35</v>
      </c>
      <c r="X23" s="72">
        <f>W23+1%</f>
        <v/>
      </c>
      <c r="Y23" s="72">
        <f>X23+1%</f>
        <v/>
      </c>
      <c r="Z23" s="72">
        <f>Y23+1%</f>
        <v/>
      </c>
      <c r="AA23" s="72">
        <f>Z23+1%</f>
        <v/>
      </c>
      <c r="AB23" s="72">
        <f>AA23+1%</f>
        <v/>
      </c>
      <c r="AC23" s="72">
        <f>AB23+1%</f>
        <v/>
      </c>
      <c r="AD23" s="72">
        <f>AC23+1%</f>
        <v/>
      </c>
      <c r="AE23" s="72">
        <f>AD23+1%</f>
        <v/>
      </c>
      <c r="AF23" s="72">
        <f>AE23+1%</f>
        <v/>
      </c>
      <c r="AG23" s="72">
        <f>AF23+1%</f>
        <v/>
      </c>
      <c r="AH23" s="72">
        <f>AG23+1%</f>
        <v/>
      </c>
      <c r="AI23" s="72">
        <f>AH23+1%</f>
        <v/>
      </c>
      <c r="AJ23" s="72">
        <f>AI23+1%</f>
        <v/>
      </c>
      <c r="AK23" s="72">
        <f>AJ23+1%</f>
        <v/>
      </c>
      <c r="AL23" s="72">
        <f>AK23+1%</f>
        <v/>
      </c>
      <c r="AM23" s="72">
        <f>AL23+1%</f>
        <v/>
      </c>
      <c r="AN23" s="72">
        <f>AM23+1%</f>
        <v/>
      </c>
      <c r="AO23" s="72">
        <f>AN23+1%</f>
        <v/>
      </c>
      <c r="AP23" s="72">
        <f>AO23+1%</f>
        <v/>
      </c>
      <c r="AQ23" s="72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8" t="n">
        <v>0.081</v>
      </c>
      <c r="H24" s="68" t="n">
        <v>0.1</v>
      </c>
      <c r="I24" s="68">
        <f>$H24</f>
        <v/>
      </c>
      <c r="J24" s="68">
        <f>$H24</f>
        <v/>
      </c>
      <c r="K24" s="68" t="n">
        <v>0.1</v>
      </c>
      <c r="L24" s="68" t="n">
        <v>0.125</v>
      </c>
      <c r="M24" s="68" t="n">
        <v>0.125</v>
      </c>
      <c r="N24" s="68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3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0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69">
        <f>$G25+($I25-$G25)*(H$2-$G$2)/($I$2-$G$2)</f>
        <v/>
      </c>
      <c r="I25" s="70">
        <f>(0.25*'Extra State Data'!$B$2+0.17*'Extra State Data'!$B$3+0.17*'Extra State Data'!$B$5)/'Extra State Data'!$B$4</f>
        <v/>
      </c>
      <c r="J25" s="69">
        <f>$I25+($M25-$I25)*(J$2-$I$2)/($M$2-$I$2)</f>
        <v/>
      </c>
      <c r="K25" s="69">
        <f>$I25+($M25-$I25)*(K$2-$I$2)/($M$2-$I$2)</f>
        <v/>
      </c>
      <c r="L25" s="69">
        <f>$I25+($M25-$I25)*(L$2-$I$2)/($M$2-$I$2)</f>
        <v/>
      </c>
      <c r="M25" s="70">
        <f>(0.315*'Extra State Data'!$B$2+0.215*'Extra State Data'!$B$3+0.2*'Extra State Data'!$B$5)/'Extra State Data'!$B$4</f>
        <v/>
      </c>
      <c r="N25" s="69">
        <f>$M25+($R25-$M25)*(N$2-$M$2)/($R$2-$M$2)</f>
        <v/>
      </c>
      <c r="O25" s="69">
        <f>$M25+($R25-$M25)*(O$2-$M$2)/($R$2-$M$2)</f>
        <v/>
      </c>
      <c r="P25" s="69">
        <f>$M25+($R25-$M25)*(P$2-$M$2)/($R$2-$M$2)</f>
        <v/>
      </c>
      <c r="Q25" s="69">
        <f>$M25+($R25-$M25)*(Q$2-$M$2)/($R$2-$M$2)</f>
        <v/>
      </c>
      <c r="R25" s="70">
        <f>(0.315*'Extra State Data'!$B$2+0.265*'Extra State Data'!$B$3+0.25*'Extra State Data'!$B$5)/'Extra State Data'!$B$4</f>
        <v/>
      </c>
      <c r="S25" s="69">
        <f>$R25</f>
        <v/>
      </c>
      <c r="T25" s="69">
        <f>$R25</f>
        <v/>
      </c>
      <c r="U25" s="69">
        <f>$R25</f>
        <v/>
      </c>
      <c r="V25" s="69">
        <f>$R25</f>
        <v/>
      </c>
      <c r="W25" s="69">
        <f>$R25</f>
        <v/>
      </c>
      <c r="X25" s="69">
        <f>$R25</f>
        <v/>
      </c>
      <c r="Y25" s="69">
        <f>$R25</f>
        <v/>
      </c>
      <c r="Z25" s="69">
        <f>$R25</f>
        <v/>
      </c>
      <c r="AA25" s="69">
        <f>$R25</f>
        <v/>
      </c>
      <c r="AB25" s="69">
        <f>$R25</f>
        <v/>
      </c>
      <c r="AC25" s="69">
        <f>$R25</f>
        <v/>
      </c>
      <c r="AD25" s="69">
        <f>$R25</f>
        <v/>
      </c>
      <c r="AE25" s="69">
        <f>$R25</f>
        <v/>
      </c>
      <c r="AF25" s="69">
        <f>$R25</f>
        <v/>
      </c>
      <c r="AG25" s="69">
        <f>$R25</f>
        <v/>
      </c>
      <c r="AH25" s="69">
        <f>$R25</f>
        <v/>
      </c>
      <c r="AI25" s="69">
        <f>$R25</f>
        <v/>
      </c>
      <c r="AJ25" s="69">
        <f>$R25</f>
        <v/>
      </c>
      <c r="AK25" s="69">
        <f>$R25</f>
        <v/>
      </c>
      <c r="AL25" s="69">
        <f>$R25</f>
        <v/>
      </c>
      <c r="AM25" s="69">
        <f>$R25</f>
        <v/>
      </c>
      <c r="AN25" s="69">
        <f>$R25</f>
        <v/>
      </c>
      <c r="AO25" s="69">
        <f>$R25</f>
        <v/>
      </c>
      <c r="AP25" s="69">
        <f>$R25</f>
        <v/>
      </c>
      <c r="AQ25" s="69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1">
        <f>0.05*'Extra State Data'!$B$37/'Extra State Data'!$B$38</f>
        <v/>
      </c>
      <c r="H27" s="69">
        <f>$G27+($K27-$G27)*(H$2-$G$2)/($K$2-$G$2)</f>
        <v/>
      </c>
      <c r="I27" s="69">
        <f>$G27+($K27-$G27)*(I$2-$G$2)/($K$2-$G$2)</f>
        <v/>
      </c>
      <c r="J27" s="69">
        <f>$G27+($K27-$G27)*(J$2-$G$2)/($K$2-$G$2)</f>
        <v/>
      </c>
      <c r="K27" s="71">
        <f>0.1*'Extra State Data'!$B$37/'Extra State Data'!$B$38</f>
        <v/>
      </c>
      <c r="L27" s="69">
        <f>$K27+($O27-$K27)*(L$2-$K$2)/($O$2-$K$2)</f>
        <v/>
      </c>
      <c r="M27" s="69">
        <f>$K27+($O27-$K27)*(M$2-$K$2)/($O$2-$K$2)</f>
        <v/>
      </c>
      <c r="N27" s="69">
        <f>$K27+($O27-$K27)*(N$2-$K$2)/($O$2-$K$2)</f>
        <v/>
      </c>
      <c r="O27" s="71">
        <f>0.15*'Extra State Data'!$B$37/'Extra State Data'!$B$38</f>
        <v/>
      </c>
      <c r="P27" s="74">
        <f>$O27</f>
        <v/>
      </c>
      <c r="Q27" s="74">
        <f>$O27</f>
        <v/>
      </c>
      <c r="R27" s="74">
        <f>$O27</f>
        <v/>
      </c>
      <c r="S27" s="74">
        <f>$O27</f>
        <v/>
      </c>
      <c r="T27" s="74">
        <f>$O27</f>
        <v/>
      </c>
      <c r="U27" s="74">
        <f>$O27</f>
        <v/>
      </c>
      <c r="V27" s="74">
        <f>$O27</f>
        <v/>
      </c>
      <c r="W27" s="74">
        <f>$O27</f>
        <v/>
      </c>
      <c r="X27" s="74">
        <f>$O27</f>
        <v/>
      </c>
      <c r="Y27" s="74">
        <f>$O27</f>
        <v/>
      </c>
      <c r="Z27" s="74">
        <f>$O27</f>
        <v/>
      </c>
      <c r="AA27" s="74">
        <f>$O27</f>
        <v/>
      </c>
      <c r="AB27" s="74">
        <f>$O27</f>
        <v/>
      </c>
      <c r="AC27" s="74">
        <f>$O27</f>
        <v/>
      </c>
      <c r="AD27" s="74">
        <f>$O27</f>
        <v/>
      </c>
      <c r="AE27" s="74">
        <f>$O27</f>
        <v/>
      </c>
      <c r="AF27" s="74">
        <f>$O27</f>
        <v/>
      </c>
      <c r="AG27" s="74">
        <f>$O27</f>
        <v/>
      </c>
      <c r="AH27" s="74">
        <f>$O27</f>
        <v/>
      </c>
      <c r="AI27" s="74">
        <f>$O27</f>
        <v/>
      </c>
      <c r="AJ27" s="74">
        <f>$O27</f>
        <v/>
      </c>
      <c r="AK27" s="74">
        <f>$O27</f>
        <v/>
      </c>
      <c r="AL27" s="74">
        <f>$O27</f>
        <v/>
      </c>
      <c r="AM27" s="74">
        <f>$O27</f>
        <v/>
      </c>
      <c r="AN27" s="74">
        <f>$O27</f>
        <v/>
      </c>
      <c r="AO27" s="74">
        <f>$O27</f>
        <v/>
      </c>
      <c r="AP27" s="74">
        <f>$O27</f>
        <v/>
      </c>
      <c r="AQ27" s="74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0">
        <f>0.18*'Extra State Data'!$B$42/'Extra State Data'!$B$43+(0.5*(H30-0.18*'Extra State Data'!$B$42/'Extra State Data'!$B$43))</f>
        <v/>
      </c>
      <c r="H30" s="70">
        <f>0.2*'Extra State Data'!$B$42/'Extra State Data'!$B$43</f>
        <v/>
      </c>
      <c r="I30" s="69">
        <f>$H30+($M30-$H30)*(I$2-$H$2)/($M$2-$H$2)</f>
        <v/>
      </c>
      <c r="J30" s="69">
        <f>$H30+($M30-$H30)*(J$2-$H$2)/($M$2-$H$2)</f>
        <v/>
      </c>
      <c r="K30" s="69">
        <f>$H30+($M30-$H30)*(K$2-$H$2)/($M$2-$H$2)</f>
        <v/>
      </c>
      <c r="L30" s="69">
        <f>$H30+($M30-$H30)*(L$2-$H$2)/($M$2-$H$2)</f>
        <v/>
      </c>
      <c r="M30" s="70">
        <f>0.22*'Extra State Data'!$B$42/'Extra State Data'!$B$43</f>
        <v/>
      </c>
      <c r="N30" s="69">
        <f>($W$30-$M$30)/COUNT($N$2:$W$2)+M30</f>
        <v/>
      </c>
      <c r="O30" s="69">
        <f>($W$30-$M$30)/COUNT($N$2:$W$2)+N30</f>
        <v/>
      </c>
      <c r="P30" s="69">
        <f>($W$30-$M$30)/COUNT($N$2:$W$2)+O30</f>
        <v/>
      </c>
      <c r="Q30" s="69">
        <f>($W$30-$M$30)/COUNT($N$2:$W$2)+P30</f>
        <v/>
      </c>
      <c r="R30" s="69">
        <f>($W$30-$M$30)/COUNT($N$2:$W$2)+Q30</f>
        <v/>
      </c>
      <c r="S30" s="69">
        <f>($W$30-$M$30)/COUNT($N$2:$W$2)+R30</f>
        <v/>
      </c>
      <c r="T30" s="69">
        <f>($W$30-$M$30)/COUNT($N$2:$W$2)+S30</f>
        <v/>
      </c>
      <c r="U30" s="69">
        <f>($W$30-$M$30)/COUNT($N$2:$W$2)+T30</f>
        <v/>
      </c>
      <c r="V30" s="69">
        <f>($W$30-$M$30)/COUNT($N$2:$W$2)+U30</f>
        <v/>
      </c>
      <c r="W30" s="70">
        <f>0.5*'Extra State Data'!$B$42/'Extra State Data'!$B$43</f>
        <v/>
      </c>
      <c r="X30" s="69">
        <f>$R30</f>
        <v/>
      </c>
      <c r="Y30" s="69">
        <f>$R30</f>
        <v/>
      </c>
      <c r="Z30" s="69">
        <f>$R30</f>
        <v/>
      </c>
      <c r="AA30" s="69">
        <f>$R30</f>
        <v/>
      </c>
      <c r="AB30" s="69">
        <f>$R30</f>
        <v/>
      </c>
      <c r="AC30" s="69">
        <f>$R30</f>
        <v/>
      </c>
      <c r="AD30" s="69">
        <f>$R30</f>
        <v/>
      </c>
      <c r="AE30" s="69">
        <f>$R30</f>
        <v/>
      </c>
      <c r="AF30" s="69">
        <f>$R30</f>
        <v/>
      </c>
      <c r="AG30" s="69">
        <f>$R30</f>
        <v/>
      </c>
      <c r="AH30" s="69">
        <f>$R30</f>
        <v/>
      </c>
      <c r="AI30" s="69">
        <f>$R30</f>
        <v/>
      </c>
      <c r="AJ30" s="69">
        <f>$R30</f>
        <v/>
      </c>
      <c r="AK30" s="69">
        <f>$R30</f>
        <v/>
      </c>
      <c r="AL30" s="69">
        <f>$R30</f>
        <v/>
      </c>
      <c r="AM30" s="69">
        <f>$R30</f>
        <v/>
      </c>
      <c r="AN30" s="69">
        <f>$R30</f>
        <v/>
      </c>
      <c r="AO30" s="69">
        <f>$R30</f>
        <v/>
      </c>
      <c r="AP30" s="69">
        <f>$R30</f>
        <v/>
      </c>
      <c r="AQ30" s="69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3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8">
        <f>0.092-0.015</f>
        <v/>
      </c>
      <c r="J31" s="68">
        <f>0.176-0.015</f>
        <v/>
      </c>
      <c r="K31" s="68">
        <f>0.185-0.015</f>
        <v/>
      </c>
      <c r="L31" s="68">
        <f>0.194-0.015</f>
        <v/>
      </c>
      <c r="M31" s="68">
        <f>0.207-0.015</f>
        <v/>
      </c>
      <c r="N31" s="68">
        <f>0.216-0.015</f>
        <v/>
      </c>
      <c r="O31" s="68">
        <f>0.225-0.015</f>
        <v/>
      </c>
      <c r="P31" s="68">
        <f>0.234-0.015</f>
        <v/>
      </c>
      <c r="Q31" s="68">
        <f>0.243-0.015</f>
        <v/>
      </c>
      <c r="R31" s="68">
        <f>0.252-0.015</f>
        <v/>
      </c>
      <c r="S31" s="69">
        <f>$R31</f>
        <v/>
      </c>
      <c r="T31" s="69">
        <f>$R31</f>
        <v/>
      </c>
      <c r="U31" s="69">
        <f>$R31</f>
        <v/>
      </c>
      <c r="V31" s="69">
        <f>$R31</f>
        <v/>
      </c>
      <c r="W31" s="69">
        <f>$R31</f>
        <v/>
      </c>
      <c r="X31" s="69">
        <f>$R31</f>
        <v/>
      </c>
      <c r="Y31" s="69">
        <f>$R31</f>
        <v/>
      </c>
      <c r="Z31" s="69">
        <f>$R31</f>
        <v/>
      </c>
      <c r="AA31" s="69">
        <f>$R31</f>
        <v/>
      </c>
      <c r="AB31" s="69">
        <f>$R31</f>
        <v/>
      </c>
      <c r="AC31" s="69">
        <f>$R31</f>
        <v/>
      </c>
      <c r="AD31" s="69">
        <f>$R31</f>
        <v/>
      </c>
      <c r="AE31" s="69">
        <f>$R31</f>
        <v/>
      </c>
      <c r="AF31" s="69">
        <f>$R31</f>
        <v/>
      </c>
      <c r="AG31" s="69">
        <f>$R31</f>
        <v/>
      </c>
      <c r="AH31" s="69">
        <f>$R31</f>
        <v/>
      </c>
      <c r="AI31" s="69">
        <f>$R31</f>
        <v/>
      </c>
      <c r="AJ31" s="69">
        <f>$R31</f>
        <v/>
      </c>
      <c r="AK31" s="69">
        <f>$R31</f>
        <v/>
      </c>
      <c r="AL31" s="69">
        <f>$R31</f>
        <v/>
      </c>
      <c r="AM31" s="69">
        <f>$R31</f>
        <v/>
      </c>
      <c r="AN31" s="69">
        <f>$R31</f>
        <v/>
      </c>
      <c r="AO31" s="69">
        <f>$R31</f>
        <v/>
      </c>
      <c r="AP31" s="69">
        <f>$R31</f>
        <v/>
      </c>
      <c r="AQ31" s="69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8" t="n">
        <v>0.07976999999999999</v>
      </c>
      <c r="H32" s="68" t="n">
        <v>0.08807</v>
      </c>
      <c r="I32" s="68" t="n">
        <v>0.9649</v>
      </c>
      <c r="J32" s="68" t="n">
        <v>0.10485</v>
      </c>
      <c r="K32" s="68" t="n">
        <v>0.12325</v>
      </c>
      <c r="L32" s="68" t="n">
        <v>0.14175</v>
      </c>
      <c r="M32" s="68" t="n">
        <v>0.16029</v>
      </c>
      <c r="N32" s="68" t="n">
        <v>0.21</v>
      </c>
      <c r="O32" s="69">
        <f>($R$32-$N$32)/COUNT($O$2:$R$2)+N32</f>
        <v/>
      </c>
      <c r="P32" s="69">
        <f>($R$32-$N$32)/COUNT($O$2:$R$2)+O32</f>
        <v/>
      </c>
      <c r="Q32" s="69">
        <f>($R$32-$N$32)/COUNT($O$2:$R$2)+P32</f>
        <v/>
      </c>
      <c r="R32" s="68" t="n">
        <v>0.35</v>
      </c>
      <c r="S32" s="69">
        <f>($W$32-$R$32)/COUNT($S$2:$W$2)+R32</f>
        <v/>
      </c>
      <c r="T32" s="69">
        <f>($W$32-$R$32)/COUNT($S$2:$W$2)+S32</f>
        <v/>
      </c>
      <c r="U32" s="69">
        <f>($W$32-$R$32)/COUNT($S$2:$W$2)+T32</f>
        <v/>
      </c>
      <c r="V32" s="69">
        <f>($W$32-$R$32)/COUNT($S$2:$W$2)+U32</f>
        <v/>
      </c>
      <c r="W32" s="68" t="n">
        <v>0.5</v>
      </c>
      <c r="X32" s="69">
        <f>W32</f>
        <v/>
      </c>
      <c r="Y32" s="69">
        <f>X32</f>
        <v/>
      </c>
      <c r="Z32" s="69">
        <f>Y32</f>
        <v/>
      </c>
      <c r="AA32" s="69">
        <f>Z32</f>
        <v/>
      </c>
      <c r="AB32" s="69">
        <f>AA32</f>
        <v/>
      </c>
      <c r="AC32" s="69">
        <f>AB32</f>
        <v/>
      </c>
      <c r="AD32" s="69">
        <f>AC32</f>
        <v/>
      </c>
      <c r="AE32" s="69">
        <f>AD32</f>
        <v/>
      </c>
      <c r="AF32" s="69">
        <f>AE32</f>
        <v/>
      </c>
      <c r="AG32" s="69">
        <f>AF32</f>
        <v/>
      </c>
      <c r="AH32" s="69">
        <f>AG32</f>
        <v/>
      </c>
      <c r="AI32" s="69">
        <f>AH32</f>
        <v/>
      </c>
      <c r="AJ32" s="69">
        <f>AI32</f>
        <v/>
      </c>
      <c r="AK32" s="69">
        <f>AJ32</f>
        <v/>
      </c>
      <c r="AL32" s="69">
        <f>AK32</f>
        <v/>
      </c>
      <c r="AM32" s="69">
        <f>AL32</f>
        <v/>
      </c>
      <c r="AN32" s="69">
        <f>AM32</f>
        <v/>
      </c>
      <c r="AO32" s="69">
        <f>AN32</f>
        <v/>
      </c>
      <c r="AP32" s="69">
        <f>AO32</f>
        <v/>
      </c>
      <c r="AQ32" s="69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69">
        <f>$H34+($W34-$H34)*(I$2-$H$2)/($W$2-$H$2)</f>
        <v/>
      </c>
      <c r="J34" s="69">
        <f>$H34+($W34-$H34)*(J$2-$H$2)/($W$2-$H$2)</f>
        <v/>
      </c>
      <c r="K34" s="69">
        <f>$H34+($W34-$H34)*(K$2-$H$2)/($W$2-$H$2)</f>
        <v/>
      </c>
      <c r="L34" s="69">
        <f>$H34+($W34-$H34)*(L$2-$H$2)/($W$2-$H$2)</f>
        <v/>
      </c>
      <c r="M34" s="69">
        <f>$H34+($W34-$H34)*(M$2-$H$2)/($W$2-$H$2)</f>
        <v/>
      </c>
      <c r="N34" s="69">
        <f>$H34+($W34-$H34)*(N$2-$H$2)/($W$2-$H$2)</f>
        <v/>
      </c>
      <c r="O34" s="69">
        <f>$H34+($W34-$H34)*(O$2-$H$2)/($W$2-$H$2)</f>
        <v/>
      </c>
      <c r="P34" s="69">
        <f>$H34+($W34-$H34)*(P$2-$H$2)/($W$2-$H$2)</f>
        <v/>
      </c>
      <c r="Q34" s="69">
        <f>$H34+($W34-$H34)*(Q$2-$H$2)/($W$2-$H$2)</f>
        <v/>
      </c>
      <c r="R34" s="69">
        <f>$H34+($W34-$H34)*(R$2-$H$2)/($W$2-$H$2)</f>
        <v/>
      </c>
      <c r="S34" s="69">
        <f>$H34+($W34-$H34)*(S$2-$H$2)/($W$2-$H$2)</f>
        <v/>
      </c>
      <c r="T34" s="69">
        <f>$H34+($W34-$H34)*(T$2-$H$2)/($W$2-$H$2)</f>
        <v/>
      </c>
      <c r="U34" s="69">
        <f>$H34+($W34-$H34)*(U$2-$H$2)/($W$2-$H$2)</f>
        <v/>
      </c>
      <c r="V34" s="69">
        <f>$H34+($W34-$H34)*(V$2-$H$2)/($W$2-$H$2)</f>
        <v/>
      </c>
      <c r="W34" s="33" t="n">
        <v>0.7</v>
      </c>
      <c r="X34" s="69">
        <f>$W34+($AG34-$W34)*(X$2-$W$2)/($AG$2-$W$2)</f>
        <v/>
      </c>
      <c r="Y34" s="69">
        <f>$W34+($AG34-$W34)*(Y$2-$W$2)/($AG$2-$W$2)</f>
        <v/>
      </c>
      <c r="Z34" s="69">
        <f>$W34+($AG34-$W34)*(Z$2-$W$2)/($AG$2-$W$2)</f>
        <v/>
      </c>
      <c r="AA34" s="69">
        <f>$W34+($AG34-$W34)*(AA$2-$W$2)/($AG$2-$W$2)</f>
        <v/>
      </c>
      <c r="AB34" s="69">
        <f>$W34+($AG34-$W34)*(AB$2-$W$2)/($AG$2-$W$2)</f>
        <v/>
      </c>
      <c r="AC34" s="69">
        <f>$W34+($AG34-$W34)*(AC$2-$W$2)/($AG$2-$W$2)</f>
        <v/>
      </c>
      <c r="AD34" s="69">
        <f>$W34+($AG34-$W34)*(AD$2-$W$2)/($AG$2-$W$2)</f>
        <v/>
      </c>
      <c r="AE34" s="69">
        <f>$W34+($AG34-$W34)*(AE$2-$W$2)/($AG$2-$W$2)</f>
        <v/>
      </c>
      <c r="AF34" s="69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0">
        <f>0.05*'Extra State Data'!$B$13/SUM('Extra State Data'!$B$13:$B$15)</f>
        <v/>
      </c>
      <c r="H35" s="70">
        <f>0.06*'Extra State Data'!$B$13/SUM('Extra State Data'!$B$13:$B$15)</f>
        <v/>
      </c>
      <c r="I35" s="69">
        <f>0.0733*'Extra State Data'!$B$13/SUM('Extra State Data'!$B$13:$B$15)</f>
        <v/>
      </c>
      <c r="J35" s="69">
        <f>0.0866*'Extra State Data'!$B$13/SUM('Extra State Data'!$B$13:$B$15)</f>
        <v/>
      </c>
      <c r="K35" s="70">
        <f>(0.1*'Extra State Data'!$B$13+0.1*SUM('Extra State Data'!$B$14:$B$15))/SUM('Extra State Data'!$B$13:$B$15)</f>
        <v/>
      </c>
      <c r="L35" s="69">
        <f>$K35+($N35-$K35)*(L$2-$K$2)/($N$2-$K$2)</f>
        <v/>
      </c>
      <c r="M35" s="69">
        <f>$K35+($N35-$K35)*(M$2-$K$2)/($N$2-$K$2)</f>
        <v/>
      </c>
      <c r="N35" s="70">
        <f>(0.125*'Extra State Data'!$B$13+0.1*SUM('Extra State Data'!$B$14:$B$15))/SUM('Extra State Data'!$B$13:$B$15)</f>
        <v/>
      </c>
      <c r="O35" s="69">
        <f>$N35</f>
        <v/>
      </c>
      <c r="P35" s="69">
        <f>$N35</f>
        <v/>
      </c>
      <c r="Q35" s="69">
        <f>$N35</f>
        <v/>
      </c>
      <c r="R35" s="69">
        <f>$N35</f>
        <v/>
      </c>
      <c r="S35" s="69">
        <f>$N35</f>
        <v/>
      </c>
      <c r="T35" s="69">
        <f>$N35</f>
        <v/>
      </c>
      <c r="U35" s="69">
        <f>$N35</f>
        <v/>
      </c>
      <c r="V35" s="69">
        <f>$N35</f>
        <v/>
      </c>
      <c r="W35" s="69">
        <f>$N35</f>
        <v/>
      </c>
      <c r="X35" s="69">
        <f>$N35</f>
        <v/>
      </c>
      <c r="Y35" s="69">
        <f>$N35</f>
        <v/>
      </c>
      <c r="Z35" s="69">
        <f>$N35</f>
        <v/>
      </c>
      <c r="AA35" s="69">
        <f>$N35</f>
        <v/>
      </c>
      <c r="AB35" s="69">
        <f>$N35</f>
        <v/>
      </c>
      <c r="AC35" s="69">
        <f>$N35</f>
        <v/>
      </c>
      <c r="AD35" s="69">
        <f>$N35</f>
        <v/>
      </c>
      <c r="AE35" s="69">
        <f>$N35</f>
        <v/>
      </c>
      <c r="AF35" s="69">
        <f>$N35</f>
        <v/>
      </c>
      <c r="AG35" s="69">
        <f>$N35</f>
        <v/>
      </c>
      <c r="AH35" s="69">
        <f>$N35</f>
        <v/>
      </c>
      <c r="AI35" s="69">
        <f>$N35</f>
        <v/>
      </c>
      <c r="AJ35" s="69">
        <f>$N35</f>
        <v/>
      </c>
      <c r="AK35" s="69">
        <f>$N35</f>
        <v/>
      </c>
      <c r="AL35" s="69">
        <f>$N35</f>
        <v/>
      </c>
      <c r="AM35" s="69">
        <f>$N35</f>
        <v/>
      </c>
      <c r="AN35" s="69">
        <f>$N35</f>
        <v/>
      </c>
      <c r="AO35" s="69">
        <f>$N35</f>
        <v/>
      </c>
      <c r="AP35" s="69">
        <f>$N35</f>
        <v/>
      </c>
      <c r="AQ35" s="69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0">
        <f>0.025*'Extra State Data'!$B$52/'Extra State Data'!$B$53</f>
        <v/>
      </c>
      <c r="H37" s="70">
        <f>0.025*'Extra State Data'!$B$52/'Extra State Data'!$B$53</f>
        <v/>
      </c>
      <c r="I37" s="70">
        <f>0.025*'Extra State Data'!$B$52/'Extra State Data'!$B$53</f>
        <v/>
      </c>
      <c r="J37" s="70">
        <f>0.035*'Extra State Data'!$B$52/'Extra State Data'!$B$53</f>
        <v/>
      </c>
      <c r="K37" s="70">
        <f>0.045*'Extra State Data'!$B$52/'Extra State Data'!$B$53</f>
        <v/>
      </c>
      <c r="L37" s="70">
        <f>0.055*'Extra State Data'!$B$52/'Extra State Data'!$B$53</f>
        <v/>
      </c>
      <c r="M37" s="70">
        <f>0.055*'Extra State Data'!$B$52/'Extra State Data'!$B$53</f>
        <v/>
      </c>
      <c r="N37" s="70">
        <f>0.06*'Extra State Data'!$B$52/'Extra State Data'!$B$53</f>
        <v/>
      </c>
      <c r="O37" s="70">
        <f>0.065*'Extra State Data'!$B$52/'Extra State Data'!$B$53</f>
        <v/>
      </c>
      <c r="P37" s="70">
        <f>0.07*'Extra State Data'!$B$52/'Extra State Data'!$B$53</f>
        <v/>
      </c>
      <c r="Q37" s="70">
        <f>0.075*'Extra State Data'!$B$52/'Extra State Data'!$B$53</f>
        <v/>
      </c>
      <c r="R37" s="70">
        <f>0.08*'Extra State Data'!$B$52/'Extra State Data'!$B$53</f>
        <v/>
      </c>
      <c r="S37" s="70">
        <f>0.085*'Extra State Data'!$B$52/'Extra State Data'!$B$53</f>
        <v/>
      </c>
      <c r="T37" s="69" t="n">
        <v>0</v>
      </c>
      <c r="U37" s="69" t="n">
        <v>0</v>
      </c>
      <c r="V37" s="69" t="n">
        <v>0</v>
      </c>
      <c r="W37" s="69" t="n">
        <v>0</v>
      </c>
      <c r="X37" s="69" t="n">
        <v>0</v>
      </c>
      <c r="Y37" s="69" t="n">
        <v>0</v>
      </c>
      <c r="Z37" s="69" t="n">
        <v>0</v>
      </c>
      <c r="AA37" s="69" t="n">
        <v>0</v>
      </c>
      <c r="AB37" s="69" t="n">
        <v>0</v>
      </c>
      <c r="AC37" s="69" t="n">
        <v>0</v>
      </c>
      <c r="AD37" s="69" t="n">
        <v>0</v>
      </c>
      <c r="AE37" s="69" t="n">
        <v>0</v>
      </c>
      <c r="AF37" s="69" t="n">
        <v>0</v>
      </c>
      <c r="AG37" s="69" t="n">
        <v>0</v>
      </c>
      <c r="AH37" s="69" t="n">
        <v>0</v>
      </c>
      <c r="AI37" s="69" t="n">
        <v>0</v>
      </c>
      <c r="AJ37" s="69" t="n">
        <v>0</v>
      </c>
      <c r="AK37" s="69" t="n">
        <v>0</v>
      </c>
      <c r="AL37" s="69" t="n">
        <v>0</v>
      </c>
      <c r="AM37" s="69" t="n">
        <v>0</v>
      </c>
      <c r="AN37" s="69" t="n">
        <v>0</v>
      </c>
      <c r="AO37" s="69" t="n">
        <v>0</v>
      </c>
      <c r="AP37" s="69" t="n">
        <v>0</v>
      </c>
      <c r="AQ37" s="69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0">
        <f>0.15*'Extra State Data'!$B$28/'Extra State Data'!$B$25</f>
        <v/>
      </c>
      <c r="I39" s="69">
        <f>$H39+($M39-$H39)*(I$2-$H$2)/($M$2-$H$2)</f>
        <v/>
      </c>
      <c r="J39" s="69">
        <f>$H39+($M39-$H39)*(J$2-$H$2)/($M$2-$H$2)</f>
        <v/>
      </c>
      <c r="K39" s="69">
        <f>$H39+($M39-$H39)*(K$2-$H$2)/($M$2-$H$2)</f>
        <v/>
      </c>
      <c r="L39" s="69">
        <f>$H39+($M39-$H39)*(L$2-$H$2)/($M$2-$H$2)</f>
        <v/>
      </c>
      <c r="M39" s="70">
        <f>0.2*'Extra State Data'!$B$28/'Extra State Data'!$B$25</f>
        <v/>
      </c>
      <c r="N39" s="69">
        <f>$M39+($R39-$M39)*(N$2-$M$2)/($R$2-$M$2)</f>
        <v/>
      </c>
      <c r="O39" s="69">
        <f>$M39+($R39-$M39)*(O$2-$M$2)/($R$2-$M$2)</f>
        <v/>
      </c>
      <c r="P39" s="69">
        <f>$M39+($R39-$M39)*(P$2-$M$2)/($R$2-$M$2)</f>
        <v/>
      </c>
      <c r="Q39" s="69">
        <f>$M39+($R39-$M39)*(Q$2-$M$2)/($R$2-$M$2)</f>
        <v/>
      </c>
      <c r="R39" s="71">
        <f>(0.25*'Extra State Data'!B28+0.25*'Extra State Data'!B29+0.1*'Extra State Data'!B30+0.05*'Extra State Data'!B31)/'Extra State Data'!$B$25</f>
        <v/>
      </c>
      <c r="S39" s="69">
        <f>$R39+($W39-$R39)*(S$2-$R$2)/($W$2-$R$2)</f>
        <v/>
      </c>
      <c r="T39" s="69">
        <f>$R39+($W39-$R39)*(T$2-$R$2)/($W$2-$R$2)</f>
        <v/>
      </c>
      <c r="U39" s="69">
        <f>$R39+($W39-$R39)*(U$2-$R$2)/($W$2-$R$2)</f>
        <v/>
      </c>
      <c r="V39" s="69">
        <f>$R39+($W39-$R39)*(V$2-$R$2)/($W$2-$R$2)</f>
        <v/>
      </c>
      <c r="W39" s="70">
        <f>(0.35*'Extra State Data'!B28+0.25*'Extra State Data'!B29+0.1*'Extra State Data'!B30+0.05*'Extra State Data'!B31)/'Extra State Data'!$B$25</f>
        <v/>
      </c>
      <c r="X39" s="69">
        <f>$W39+($AB39-$W39)*(X$2-$W$2)/($AB$2-$W$2)</f>
        <v/>
      </c>
      <c r="Y39" s="69">
        <f>$W39+($AB39-$W39)*(Y$2-$W$2)/($AB$2-$W$2)</f>
        <v/>
      </c>
      <c r="Z39" s="69">
        <f>$W39+($AB39-$W39)*(Z$2-$W$2)/($AB$2-$W$2)</f>
        <v/>
      </c>
      <c r="AA39" s="69">
        <f>$W39+($AB39-$W39)*(AA$2-$W$2)/($AB$2-$W$2)</f>
        <v/>
      </c>
      <c r="AB39" s="71">
        <f>(0.45*'Extra State Data'!B28+0.25*'Extra State Data'!B29+0.1*'Extra State Data'!B30+0.05*'Extra State Data'!B31)/'Extra State Data'!$B$25</f>
        <v/>
      </c>
      <c r="AC39" s="69">
        <f>$AB39+($AG39-$AB39)*(AC$2-$AB$2)/($AG$2-$AB$2)</f>
        <v/>
      </c>
      <c r="AD39" s="69">
        <f>$AB39+($AG39-$AB39)*(AD$2-$AB$2)/($AG$2-$AB$2)</f>
        <v/>
      </c>
      <c r="AE39" s="69">
        <f>$AB39+($AG39-$AB39)*(AE$2-$AB$2)/($AG$2-$AB$2)</f>
        <v/>
      </c>
      <c r="AF39" s="69">
        <f>$AB39+($AG39-$AB39)*(AF$2-$AB$2)/($AG$2-$AB$2)</f>
        <v/>
      </c>
      <c r="AG39" s="71">
        <f>(0.5*'Extra State Data'!B28+0.25*'Extra State Data'!B29+0.1*'Extra State Data'!B30+0.05*'Extra State Data'!B31)/'Extra State Data'!$B$25</f>
        <v/>
      </c>
      <c r="AH39" s="69">
        <f>$AG39</f>
        <v/>
      </c>
      <c r="AI39" s="69">
        <f>$AG39</f>
        <v/>
      </c>
      <c r="AJ39" s="69">
        <f>$AG39</f>
        <v/>
      </c>
      <c r="AK39" s="69">
        <f>$AG39</f>
        <v/>
      </c>
      <c r="AL39" s="69">
        <f>$AG39</f>
        <v/>
      </c>
      <c r="AM39" s="69">
        <f>$AG39</f>
        <v/>
      </c>
      <c r="AN39" s="69">
        <f>$AG39</f>
        <v/>
      </c>
      <c r="AO39" s="69">
        <f>$AG39</f>
        <v/>
      </c>
      <c r="AP39" s="69">
        <f>$AG39</f>
        <v/>
      </c>
      <c r="AQ39" s="69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8">
        <f>0.05+0.062</f>
        <v/>
      </c>
      <c r="I40" s="68">
        <f>0.055+0.082</f>
        <v/>
      </c>
      <c r="J40" s="68">
        <f>0.06+0.082</f>
        <v/>
      </c>
      <c r="K40" s="68">
        <f>0.065+0.082</f>
        <v/>
      </c>
      <c r="L40" s="68">
        <f>0.07+0.082</f>
        <v/>
      </c>
      <c r="M40" s="68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8" t="n">
        <v>0.08500000000000001</v>
      </c>
      <c r="H41" s="68">
        <f>G41</f>
        <v/>
      </c>
      <c r="I41" s="68">
        <f>H41+0.015</f>
        <v/>
      </c>
      <c r="J41" s="68">
        <f>I41+0.015</f>
        <v/>
      </c>
      <c r="K41" s="68">
        <f>J41+0.015</f>
        <v/>
      </c>
      <c r="L41" s="68">
        <f>K41+0.015</f>
        <v/>
      </c>
      <c r="M41" s="68">
        <f>L41+0.015</f>
        <v/>
      </c>
      <c r="N41" s="68">
        <f>M41+0.015</f>
        <v/>
      </c>
      <c r="O41" s="68">
        <f>N41+0.015</f>
        <v/>
      </c>
      <c r="P41" s="68">
        <f>O41+0.015</f>
        <v/>
      </c>
      <c r="Q41" s="68">
        <f>P41+0.015</f>
        <v/>
      </c>
      <c r="R41" s="68">
        <f>Q41+0.015</f>
        <v/>
      </c>
      <c r="S41" s="68">
        <f>R41+0.015</f>
        <v/>
      </c>
      <c r="T41" s="68">
        <f>S41+0.015</f>
        <v/>
      </c>
      <c r="U41" s="68">
        <f>T41+0.015</f>
        <v/>
      </c>
      <c r="V41" s="68">
        <f>U41+0.015</f>
        <v/>
      </c>
      <c r="W41" s="68">
        <f>V41+0.015</f>
        <v/>
      </c>
      <c r="X41" s="68">
        <f>W41+0.015</f>
        <v/>
      </c>
      <c r="Y41" s="68">
        <f>X41+0.015</f>
        <v/>
      </c>
      <c r="Z41" s="68">
        <f>Y41+0.015</f>
        <v/>
      </c>
      <c r="AA41" s="68">
        <f>Z41+0.015</f>
        <v/>
      </c>
      <c r="AB41" s="68">
        <f>AA41+0.015</f>
        <v/>
      </c>
      <c r="AC41" s="69">
        <f>$AB41</f>
        <v/>
      </c>
      <c r="AD41" s="69">
        <f>$AB41</f>
        <v/>
      </c>
      <c r="AE41" s="69">
        <f>$AB41</f>
        <v/>
      </c>
      <c r="AF41" s="69">
        <f>$AB41</f>
        <v/>
      </c>
      <c r="AG41" s="69">
        <f>$AB41</f>
        <v/>
      </c>
      <c r="AH41" s="69">
        <f>$AB41</f>
        <v/>
      </c>
      <c r="AI41" s="69">
        <f>$AB41</f>
        <v/>
      </c>
      <c r="AJ41" s="69">
        <f>$AB41</f>
        <v/>
      </c>
      <c r="AK41" s="69">
        <f>$AB41</f>
        <v/>
      </c>
      <c r="AL41" s="69">
        <f>$AB41</f>
        <v/>
      </c>
      <c r="AM41" s="69">
        <f>$AB41</f>
        <v/>
      </c>
      <c r="AN41" s="69">
        <f>$AB41</f>
        <v/>
      </c>
      <c r="AO41" s="69">
        <f>$AB41</f>
        <v/>
      </c>
      <c r="AP41" s="69">
        <f>$AB41</f>
        <v/>
      </c>
      <c r="AQ41" s="69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1">
        <f>5580/'Extra State Data'!B34</f>
        <v/>
      </c>
      <c r="I45" s="69">
        <f>$H45+($R45-$H45)*(I$2-$H$2)/($R$2-$H$2)</f>
        <v/>
      </c>
      <c r="J45" s="69">
        <f>$H45+($R45-$H45)*(J$2-$H$2)/($R$2-$H$2)</f>
        <v/>
      </c>
      <c r="K45" s="69">
        <f>$H45+($R45-$H45)*(K$2-$H$2)/($R$2-$H$2)</f>
        <v/>
      </c>
      <c r="L45" s="69">
        <f>$H45+($R45-$H45)*(L$2-$H$2)/($R$2-$H$2)</f>
        <v/>
      </c>
      <c r="M45" s="69">
        <f>$H45+($R45-$H45)*(M$2-$H$2)/($R$2-$H$2)</f>
        <v/>
      </c>
      <c r="N45" s="69">
        <f>$H45+($R45-$H45)*(N$2-$H$2)/($R$2-$H$2)</f>
        <v/>
      </c>
      <c r="O45" s="69">
        <f>$H45+($R45-$H45)*(O$2-$H$2)/($R$2-$H$2)</f>
        <v/>
      </c>
      <c r="P45" s="69">
        <f>$H45+($R45-$H45)*(P$2-$H$2)/($R$2-$H$2)</f>
        <v/>
      </c>
      <c r="Q45" s="69">
        <f>$H45+($R45-$H45)*(Q$2-$H$2)/($R$2-$H$2)</f>
        <v/>
      </c>
      <c r="R45" s="71">
        <f>10000/'Extra State Data'!B34</f>
        <v/>
      </c>
      <c r="S45" s="69">
        <f>$R45</f>
        <v/>
      </c>
      <c r="T45" s="69">
        <f>$R45</f>
        <v/>
      </c>
      <c r="U45" s="69">
        <f>$R45</f>
        <v/>
      </c>
      <c r="V45" s="69">
        <f>$R45</f>
        <v/>
      </c>
      <c r="W45" s="69">
        <f>$R45</f>
        <v/>
      </c>
      <c r="X45" s="69">
        <f>$R45</f>
        <v/>
      </c>
      <c r="Y45" s="69">
        <f>$R45</f>
        <v/>
      </c>
      <c r="Z45" s="69">
        <f>$R45</f>
        <v/>
      </c>
      <c r="AA45" s="69">
        <f>$R45</f>
        <v/>
      </c>
      <c r="AB45" s="69">
        <f>$R45</f>
        <v/>
      </c>
      <c r="AC45" s="69">
        <f>$R45</f>
        <v/>
      </c>
      <c r="AD45" s="69">
        <f>$R45</f>
        <v/>
      </c>
      <c r="AE45" s="69">
        <f>$R45</f>
        <v/>
      </c>
      <c r="AF45" s="69">
        <f>$R45</f>
        <v/>
      </c>
      <c r="AG45" s="69">
        <f>$R45</f>
        <v/>
      </c>
      <c r="AH45" s="69">
        <f>$R45</f>
        <v/>
      </c>
      <c r="AI45" s="69">
        <f>$R45</f>
        <v/>
      </c>
      <c r="AJ45" s="69">
        <f>$R45</f>
        <v/>
      </c>
      <c r="AK45" s="69">
        <f>$R45</f>
        <v/>
      </c>
      <c r="AL45" s="69">
        <f>$R45</f>
        <v/>
      </c>
      <c r="AM45" s="69">
        <f>$R45</f>
        <v/>
      </c>
      <c r="AN45" s="69">
        <f>$R45</f>
        <v/>
      </c>
      <c r="AO45" s="69">
        <f>$R45</f>
        <v/>
      </c>
      <c r="AP45" s="69">
        <f>$R45</f>
        <v/>
      </c>
      <c r="AQ45" s="69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69">
        <f>$J47+($Y47-$J47)*(K$2-$J$2)/($Y$2-$J$2)</f>
        <v/>
      </c>
      <c r="L47" s="69">
        <f>$J47+($Y47-$J47)*(L$2-$J$2)/($Y$2-$J$2)</f>
        <v/>
      </c>
      <c r="M47" s="69">
        <f>$J47+($Y47-$J47)*(M$2-$J$2)/($Y$2-$J$2)</f>
        <v/>
      </c>
      <c r="N47" s="69">
        <f>$J47+($Y47-$J47)*(N$2-$J$2)/($Y$2-$J$2)</f>
        <v/>
      </c>
      <c r="O47" s="69">
        <f>$J47+($Y47-$J47)*(O$2-$J$2)/($Y$2-$J$2)</f>
        <v/>
      </c>
      <c r="P47" s="69">
        <f>$J47+($Y47-$J47)*(P$2-$J$2)/($Y$2-$J$2)</f>
        <v/>
      </c>
      <c r="Q47" s="69">
        <f>$J47+($Y47-$J47)*(Q$2-$J$2)/($Y$2-$J$2)</f>
        <v/>
      </c>
      <c r="R47" s="69">
        <f>$J47+($Y47-$J47)*(R$2-$J$2)/($Y$2-$J$2)</f>
        <v/>
      </c>
      <c r="S47" s="69">
        <f>$J47+($Y47-$J47)*(S$2-$J$2)/($Y$2-$J$2)</f>
        <v/>
      </c>
      <c r="T47" s="69">
        <f>$J47+($Y47-$J47)*(T$2-$J$2)/($Y$2-$J$2)</f>
        <v/>
      </c>
      <c r="U47" s="69">
        <f>$J47+($Y47-$J47)*(U$2-$J$2)/($Y$2-$J$2)</f>
        <v/>
      </c>
      <c r="V47" s="69">
        <f>$J47+($Y47-$J47)*(V$2-$J$2)/($Y$2-$J$2)</f>
        <v/>
      </c>
      <c r="W47" s="69">
        <f>$J47+($Y47-$J47)*(W$2-$J$2)/($Y$2-$J$2)</f>
        <v/>
      </c>
      <c r="X47" s="69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8">
        <f>(0.03*2)*'Extra State Data'!$B$57/'Extra State Data'!$B$58</f>
        <v/>
      </c>
      <c r="H49" s="69">
        <f>$G49+($I49-$G49)*(H$2-$G$2)/($I$2-$G$2)</f>
        <v/>
      </c>
      <c r="I49" s="68">
        <f>0.09*'Extra State Data'!$B$57/'Extra State Data'!$B$58</f>
        <v/>
      </c>
      <c r="J49" s="69">
        <f>$I49+($M49-$I49)*(J$2-$I$2)/($M$2-$I$2)</f>
        <v/>
      </c>
      <c r="K49" s="69">
        <f>$I49+($M49-$I49)*(K$2-$I$2)/($M$2-$I$2)</f>
        <v/>
      </c>
      <c r="L49" s="69">
        <f>$I49+($M49-$I49)*(L$2-$I$2)/($M$2-$I$2)</f>
        <v/>
      </c>
      <c r="M49" s="68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8" t="n">
        <v>0.095</v>
      </c>
      <c r="I53" s="68" t="n">
        <v>0.115</v>
      </c>
      <c r="J53" s="68" t="n">
        <v>0.135</v>
      </c>
      <c r="K53" s="68" t="n">
        <v>0.155</v>
      </c>
      <c r="L53" s="68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5">
        <f>'RPS by State'!J60</f>
        <v/>
      </c>
      <c r="C2" s="75">
        <f>'RPS by State'!K60</f>
        <v/>
      </c>
      <c r="D2" s="75">
        <f>'RPS by State'!L60</f>
        <v/>
      </c>
      <c r="E2" s="75">
        <f>'RPS by State'!M60</f>
        <v/>
      </c>
      <c r="F2" s="75">
        <f>'RPS by State'!N60</f>
        <v/>
      </c>
      <c r="G2" s="75">
        <f>'RPS by State'!O60</f>
        <v/>
      </c>
      <c r="H2" s="75">
        <f>'RPS by State'!P60</f>
        <v/>
      </c>
      <c r="I2" s="75">
        <f>'RPS by State'!Q60</f>
        <v/>
      </c>
      <c r="J2" s="75">
        <f>'RPS by State'!R60</f>
        <v/>
      </c>
      <c r="K2" s="75">
        <f>'RPS by State'!S60</f>
        <v/>
      </c>
      <c r="L2" s="75">
        <f>'RPS by State'!T60</f>
        <v/>
      </c>
      <c r="M2" s="75">
        <f>'RPS by State'!U60</f>
        <v/>
      </c>
      <c r="N2" s="75">
        <f>'RPS by State'!V60</f>
        <v/>
      </c>
      <c r="O2" s="75">
        <f>'RPS by State'!W60</f>
        <v/>
      </c>
      <c r="P2" s="75">
        <f>'RPS by State'!X60</f>
        <v/>
      </c>
      <c r="Q2" s="75">
        <f>'RPS by State'!Y60</f>
        <v/>
      </c>
      <c r="R2" s="75">
        <f>'RPS by State'!Z60</f>
        <v/>
      </c>
      <c r="S2" s="75">
        <f>'RPS by State'!AA60</f>
        <v/>
      </c>
      <c r="T2" s="75">
        <f>'RPS by State'!AB60</f>
        <v/>
      </c>
      <c r="U2" s="75">
        <f>'RPS by State'!AC60</f>
        <v/>
      </c>
      <c r="V2" s="75">
        <f>'RPS by State'!AD60</f>
        <v/>
      </c>
      <c r="W2" s="75">
        <f>'RPS by State'!AE60</f>
        <v/>
      </c>
      <c r="X2" s="75">
        <f>'RPS by State'!AF60</f>
        <v/>
      </c>
      <c r="Y2" s="75">
        <f>'RPS by State'!AG60</f>
        <v/>
      </c>
      <c r="Z2" s="75">
        <f>'RPS by State'!AH60</f>
        <v/>
      </c>
      <c r="AA2" s="75">
        <f>'RPS by State'!AI60</f>
        <v/>
      </c>
      <c r="AB2" s="75">
        <f>'RPS by State'!AJ60</f>
        <v/>
      </c>
      <c r="AC2" s="75">
        <f>'RPS by State'!AK60</f>
        <v/>
      </c>
      <c r="AD2" s="75">
        <f>'RPS by State'!AL60</f>
        <v/>
      </c>
      <c r="AE2" s="75">
        <f>'RPS by State'!AM60</f>
        <v/>
      </c>
      <c r="AF2" s="75">
        <f>'RPS by State'!AN60</f>
        <v/>
      </c>
      <c r="AG2" s="75">
        <f>'RPS by State'!AO60</f>
        <v/>
      </c>
      <c r="AH2" s="75">
        <f>'RPS by State'!AP60</f>
        <v/>
      </c>
      <c r="AI2" s="75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2021-03-23T16:08:06Z</dcterms:modified>
  <cp:lastModifiedBy>Nathan Iyer</cp:lastModifiedBy>
</cp:coreProperties>
</file>