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bcpuc/"/>
    </mc:Choice>
  </mc:AlternateContent>
  <xr:revisionPtr revIDLastSave="0" documentId="13_ncr:1_{8AFFE8F0-C2E9-0343-B280-0D856EDBB9FE}" xr6:coauthVersionLast="46" xr6:coauthVersionMax="46" xr10:uidLastSave="{00000000-0000-0000-0000-000000000000}"/>
  <bookViews>
    <workbookView xWindow="2840" yWindow="760" windowWidth="24760" windowHeight="15580" xr2:uid="{00000000-000D-0000-FFFF-FFFF00000000}"/>
  </bookViews>
  <sheets>
    <sheet name="About" sheetId="2" r:id="rId1"/>
    <sheet name="Battery Calculations" sheetId="1" r:id="rId2"/>
    <sheet name="Balance of System Calculations" sheetId="5" r:id="rId3"/>
    <sheet name="BCpUC" sheetId="3" r:id="rId4"/>
    <sheet name="BBoSCpU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B2" i="4"/>
  <c r="D26" i="5"/>
  <c r="D22" i="5" l="1"/>
  <c r="D24" i="5" s="1"/>
  <c r="D25" i="5" s="1"/>
  <c r="D23" i="5"/>
  <c r="B116" i="1" l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A29" i="3"/>
  <c r="A30" i="3"/>
  <c r="A31" i="3"/>
  <c r="A32" i="3"/>
  <c r="A33" i="3"/>
  <c r="A3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51" i="1"/>
  <c r="B115" i="1" s="1"/>
  <c r="B49" i="1"/>
  <c r="B113" i="1" s="1"/>
  <c r="B47" i="1"/>
  <c r="B111" i="1" s="1"/>
  <c r="B45" i="1"/>
  <c r="B109" i="1" s="1"/>
  <c r="B43" i="1"/>
  <c r="B107" i="1" s="1"/>
  <c r="B41" i="1"/>
  <c r="B105" i="1" s="1"/>
  <c r="B39" i="1"/>
  <c r="B103" i="1" s="1"/>
  <c r="B37" i="1"/>
  <c r="B101" i="1" s="1"/>
  <c r="B35" i="1"/>
  <c r="B99" i="1" s="1"/>
  <c r="B33" i="1"/>
  <c r="B97" i="1" s="1"/>
  <c r="C61" i="1" l="1"/>
  <c r="C62" i="1"/>
  <c r="C63" i="1"/>
  <c r="C64" i="1"/>
  <c r="C60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B30" i="3" s="1"/>
  <c r="C114" i="1"/>
  <c r="B32" i="3" s="1"/>
  <c r="C116" i="1"/>
  <c r="B34" i="3" s="1"/>
  <c r="C108" i="1"/>
  <c r="B26" i="3" s="1"/>
  <c r="C100" i="1"/>
  <c r="B18" i="3" s="1"/>
  <c r="C110" i="1"/>
  <c r="B28" i="3" s="1"/>
  <c r="C104" i="1"/>
  <c r="B22" i="3" s="1"/>
  <c r="C106" i="1"/>
  <c r="B24" i="3" s="1"/>
  <c r="C97" i="1"/>
  <c r="B15" i="3" s="1"/>
  <c r="C102" i="1"/>
  <c r="B20" i="3" s="1"/>
  <c r="C115" i="1"/>
  <c r="B33" i="3" s="1"/>
  <c r="C98" i="1"/>
  <c r="B16" i="3" s="1"/>
  <c r="C111" i="1"/>
  <c r="B29" i="3" s="1"/>
  <c r="C113" i="1"/>
  <c r="B31" i="3" s="1"/>
  <c r="C107" i="1"/>
  <c r="B25" i="3" s="1"/>
  <c r="C109" i="1"/>
  <c r="B27" i="3" s="1"/>
  <c r="C103" i="1"/>
  <c r="B21" i="3" s="1"/>
  <c r="C105" i="1"/>
  <c r="B23" i="3" s="1"/>
  <c r="C101" i="1"/>
  <c r="B19" i="3" s="1"/>
  <c r="C99" i="1"/>
  <c r="B17" i="3" s="1"/>
  <c r="C78" i="1"/>
  <c r="C94" i="1"/>
  <c r="B12" i="3" s="1"/>
  <c r="C86" i="1"/>
  <c r="B4" i="3" s="1"/>
  <c r="C84" i="1"/>
  <c r="B2" i="3" s="1"/>
  <c r="C88" i="1"/>
  <c r="B6" i="3" s="1"/>
  <c r="C92" i="1"/>
  <c r="B10" i="3" s="1"/>
  <c r="C96" i="1"/>
  <c r="B14" i="3" s="1"/>
  <c r="C81" i="1"/>
  <c r="C89" i="1"/>
  <c r="B7" i="3" s="1"/>
  <c r="C77" i="1"/>
  <c r="C82" i="1"/>
  <c r="C90" i="1"/>
  <c r="B8" i="3" s="1"/>
  <c r="C87" i="1"/>
  <c r="B5" i="3" s="1"/>
  <c r="C80" i="1"/>
  <c r="C95" i="1"/>
  <c r="B13" i="3" s="1"/>
  <c r="C85" i="1"/>
  <c r="B3" i="3" s="1"/>
  <c r="C83" i="1"/>
  <c r="C79" i="1"/>
  <c r="C93" i="1"/>
  <c r="B11" i="3" s="1"/>
  <c r="C91" i="1"/>
  <c r="B9" i="3" s="1"/>
</calcChain>
</file>

<file path=xl/sharedStrings.xml><?xml version="1.0" encoding="utf-8"?>
<sst xmlns="http://schemas.openxmlformats.org/spreadsheetml/2006/main" count="112" uniqueCount="94">
  <si>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</si>
  <si>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</si>
  <si>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</si>
  <si>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</si>
  <si>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</si>
  <si>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</si>
  <si>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</si>
  <si>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</si>
  <si>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</si>
  <si>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</si>
  <si>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</si>
  <si>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</si>
  <si>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</si>
  <si>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</si>
  <si>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</si>
  <si>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</si>
  <si>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</si>
  <si>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</si>
  <si>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</si>
  <si>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</si>
  <si>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</si>
  <si>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</si>
  <si>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</si>
  <si>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</si>
  <si>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</si>
  <si>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</si>
  <si>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</si>
  <si>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</si>
  <si>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</si>
  <si>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</si>
  <si>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</si>
  <si>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</si>
  <si>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</si>
  <si>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</si>
  <si>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</si>
  <si>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</si>
  <si>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</si>
  <si>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</si>
  <si>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</si>
  <si>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</si>
  <si>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</si>
  <si>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do not wish to capture). Then curve fit the remaining years to get values for 2010 through 2050.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</si>
  <si>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</si>
  <si>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</si>
  <si>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</si>
  <si>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BCpUC Battery Balance of System Cost per Unit Capacity</t>
  </si>
  <si>
    <t>Unit: $/MW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</si>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</sst>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#,##0;#,##0"/>
    <numFmt numFmtId="166" formatCode="###0;###0"/>
    <numFmt numFmtId="167" formatCode="###0.00;###0.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0" fillId="0" borderId="0" xfId="0" applyFill="1"/>
    <xf numFmtId="165" fontId="11" fillId="0" borderId="6" xfId="0" applyNumberFormat="1" applyFont="1" applyFill="1" applyBorder="1" applyAlignment="1">
      <alignment horizontal="left" vertical="center" wrapText="1"/>
    </xf>
    <xf numFmtId="166" fontId="11" fillId="0" borderId="6" xfId="0" applyNumberFormat="1" applyFont="1" applyFill="1" applyBorder="1" applyAlignment="1">
      <alignment horizontal="left" vertical="center" wrapText="1"/>
    </xf>
    <xf numFmtId="165" fontId="11" fillId="0" borderId="0" xfId="0" applyNumberFormat="1" applyFont="1" applyFill="1" applyBorder="1" applyAlignment="1">
      <alignment horizontal="left" vertical="top" wrapText="1"/>
    </xf>
    <xf numFmtId="167" fontId="11" fillId="0" borderId="7" xfId="0" applyNumberFormat="1" applyFont="1" applyFill="1" applyBorder="1" applyAlignment="1">
      <alignment horizontal="left" vertical="top" wrapText="1"/>
    </xf>
    <xf numFmtId="167" fontId="11" fillId="0" borderId="9" xfId="0" applyNumberFormat="1" applyFont="1" applyFill="1" applyBorder="1" applyAlignment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top" wrapText="1"/>
    </xf>
    <xf numFmtId="165" fontId="11" fillId="0" borderId="10" xfId="0" applyNumberFormat="1" applyFont="1" applyFill="1" applyBorder="1" applyAlignment="1">
      <alignment horizontal="left" vertical="top" wrapText="1"/>
    </xf>
    <xf numFmtId="165" fontId="11" fillId="0" borderId="12" xfId="0" applyNumberFormat="1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11" fillId="0" borderId="7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center" wrapText="1"/>
    </xf>
    <xf numFmtId="0" fontId="1" fillId="0" borderId="13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" fillId="0" borderId="14" xfId="0" applyFont="1" applyFill="1" applyBorder="1"/>
    <xf numFmtId="0" fontId="1" fillId="0" borderId="15" xfId="0" applyFont="1" applyFill="1" applyBorder="1"/>
    <xf numFmtId="0" fontId="10" fillId="4" borderId="8" xfId="0" applyFont="1" applyFill="1" applyBorder="1" applyAlignment="1">
      <alignment horizontal="left" vertical="top" wrapText="1"/>
    </xf>
    <xf numFmtId="165" fontId="10" fillId="4" borderId="5" xfId="0" applyNumberFormat="1" applyFont="1" applyFill="1" applyBorder="1" applyAlignment="1">
      <alignment horizontal="left" vertical="top" wrapText="1"/>
    </xf>
    <xf numFmtId="166" fontId="10" fillId="4" borderId="5" xfId="0" applyNumberFormat="1" applyFont="1" applyFill="1" applyBorder="1" applyAlignment="1">
      <alignment horizontal="left" vertical="top" wrapText="1"/>
    </xf>
    <xf numFmtId="167" fontId="10" fillId="4" borderId="8" xfId="0" applyNumberFormat="1" applyFont="1" applyFill="1" applyBorder="1" applyAlignment="1">
      <alignment horizontal="left" vertical="top" wrapText="1"/>
    </xf>
    <xf numFmtId="165" fontId="10" fillId="4" borderId="11" xfId="0" applyNumberFormat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horizontal="left" vertical="top" wrapText="1"/>
    </xf>
    <xf numFmtId="165" fontId="11" fillId="4" borderId="14" xfId="0" applyNumberFormat="1" applyFont="1" applyFill="1" applyBorder="1" applyAlignment="1">
      <alignment horizontal="left" vertical="top" wrapText="1"/>
    </xf>
    <xf numFmtId="166" fontId="11" fillId="4" borderId="14" xfId="0" applyNumberFormat="1" applyFont="1" applyFill="1" applyBorder="1" applyAlignment="1">
      <alignment horizontal="left" vertical="top" wrapText="1"/>
    </xf>
    <xf numFmtId="167" fontId="11" fillId="4" borderId="13" xfId="0" applyNumberFormat="1" applyFont="1" applyFill="1" applyBorder="1" applyAlignment="1">
      <alignment horizontal="left" vertical="top" wrapText="1"/>
    </xf>
    <xf numFmtId="165" fontId="11" fillId="4" borderId="15" xfId="0" applyNumberFormat="1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ill="1"/>
    <xf numFmtId="0" fontId="11" fillId="0" borderId="0" xfId="0" applyFont="1" applyFill="1" applyBorder="1" applyAlignment="1">
      <alignment horizontal="left" vertical="top"/>
    </xf>
    <xf numFmtId="167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/>
    <xf numFmtId="0" fontId="0" fillId="0" borderId="0" xfId="0" applyFont="1" applyFill="1" applyAlignment="1">
      <alignment horizontal="right"/>
    </xf>
    <xf numFmtId="168" fontId="0" fillId="0" borderId="0" xfId="0" applyNumberFormat="1"/>
    <xf numFmtId="1" fontId="0" fillId="0" borderId="0" xfId="0" applyNumberFormat="1" applyFill="1"/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Calculations'!$B$11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('Battery Calculations'!$A$16,'Battery Calculations'!$A$18,'Battery Calculations'!$A$20,'Battery Calculations'!$A$22,'Battery Calculations'!$A$24,'Battery Calculations'!$A$26,'Battery Calculations'!$A$28,'Battery Calculations'!$A$30,'Battery Calculations'!$A$32,'Battery Calculations'!$A$34,'Battery Calculations'!$A$36,'Battery Calculations'!$A$38,'Battery Calculations'!$A$40,'Battery Calculations'!$A$42,'Battery Calculations'!$A$44,'Battery Calculations'!$A$46,'Battery Calculations'!$A$48,'Battery Calculations'!$A$50,'Battery Calculations'!$A$52)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('Battery Calculations'!$B$16,'Battery Calculations'!$B$18,'Battery Calculations'!$B$20,'Battery Calculations'!$B$22,'Battery Calculations'!$B$24,'Battery Calculations'!$B$26,'Battery Calculations'!$B$28,'Battery Calculations'!$B$30,'Battery Calculations'!$B$32,'Battery Calculations'!$B$34,'Battery Calculations'!$B$36,'Battery Calculations'!$B$38,'Battery Calculations'!$B$40,'Battery Calculations'!$B$42,'Battery Calculations'!$B$44,'Battery Calculations'!$B$46,'Battery Calculations'!$B$48,'Battery Calculations'!$B$50,'Battery Calculations'!$B$52)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36B-B23F-B2D260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cols>
    <col min="2" max="2" width="67.1640625" customWidth="1"/>
  </cols>
  <sheetData>
    <row r="1" spans="1:3" x14ac:dyDescent="0.2">
      <c r="A1" s="1" t="s">
        <v>34</v>
      </c>
      <c r="C1" s="61">
        <v>44307</v>
      </c>
    </row>
    <row r="2" spans="1:3" s="15" customFormat="1" x14ac:dyDescent="0.2">
      <c r="A2" s="16" t="s">
        <v>45</v>
      </c>
    </row>
    <row r="4" spans="1:3" x14ac:dyDescent="0.2">
      <c r="A4" s="1" t="s">
        <v>7</v>
      </c>
      <c r="B4" s="5" t="s">
        <v>8</v>
      </c>
    </row>
    <row r="5" spans="1:3" x14ac:dyDescent="0.2">
      <c r="B5" t="s">
        <v>9</v>
      </c>
    </row>
    <row r="6" spans="1:3" x14ac:dyDescent="0.2">
      <c r="B6" s="7">
        <v>2014</v>
      </c>
    </row>
    <row r="7" spans="1:3" x14ac:dyDescent="0.2">
      <c r="B7" t="s">
        <v>10</v>
      </c>
    </row>
    <row r="8" spans="1:3" x14ac:dyDescent="0.2">
      <c r="B8" s="6" t="s">
        <v>12</v>
      </c>
    </row>
    <row r="9" spans="1:3" x14ac:dyDescent="0.2">
      <c r="B9" t="s">
        <v>11</v>
      </c>
    </row>
    <row r="11" spans="1:3" x14ac:dyDescent="0.2">
      <c r="B11" s="5" t="s">
        <v>13</v>
      </c>
    </row>
    <row r="12" spans="1:3" x14ac:dyDescent="0.2">
      <c r="B12" t="s">
        <v>14</v>
      </c>
    </row>
    <row r="13" spans="1:3" x14ac:dyDescent="0.2">
      <c r="B13" s="7">
        <v>2013</v>
      </c>
    </row>
    <row r="14" spans="1:3" x14ac:dyDescent="0.2">
      <c r="B14" t="s">
        <v>15</v>
      </c>
    </row>
    <row r="15" spans="1:3" x14ac:dyDescent="0.2">
      <c r="B15" s="6" t="s">
        <v>16</v>
      </c>
    </row>
    <row r="16" spans="1:3" x14ac:dyDescent="0.2">
      <c r="B16" t="s">
        <v>17</v>
      </c>
    </row>
    <row r="17" spans="1:2" s="15" customFormat="1" x14ac:dyDescent="0.2"/>
    <row r="18" spans="1:2" s="15" customFormat="1" x14ac:dyDescent="0.2">
      <c r="B18" s="5" t="s">
        <v>72</v>
      </c>
    </row>
    <row r="19" spans="1:2" s="15" customFormat="1" x14ac:dyDescent="0.2">
      <c r="B19" s="15" t="s">
        <v>75</v>
      </c>
    </row>
    <row r="20" spans="1:2" s="15" customFormat="1" x14ac:dyDescent="0.2">
      <c r="B20" s="7">
        <v>2018</v>
      </c>
    </row>
    <row r="21" spans="1:2" s="15" customFormat="1" x14ac:dyDescent="0.2">
      <c r="B21" s="15" t="s">
        <v>76</v>
      </c>
    </row>
    <row r="22" spans="1:2" s="15" customFormat="1" x14ac:dyDescent="0.2">
      <c r="B22" s="6" t="s">
        <v>73</v>
      </c>
    </row>
    <row r="23" spans="1:2" s="15" customFormat="1" x14ac:dyDescent="0.2">
      <c r="B23" s="15" t="s">
        <v>74</v>
      </c>
    </row>
    <row r="25" spans="1:2" x14ac:dyDescent="0.2">
      <c r="A25" s="16" t="s">
        <v>32</v>
      </c>
    </row>
    <row r="26" spans="1:2" s="15" customFormat="1" x14ac:dyDescent="0.2">
      <c r="A26" s="8" t="s">
        <v>42</v>
      </c>
    </row>
    <row r="27" spans="1:2" s="15" customFormat="1" x14ac:dyDescent="0.2">
      <c r="A27" s="8" t="s">
        <v>43</v>
      </c>
    </row>
    <row r="28" spans="1:2" s="15" customFormat="1" x14ac:dyDescent="0.2">
      <c r="A28" s="8" t="s">
        <v>44</v>
      </c>
    </row>
    <row r="29" spans="1:2" s="15" customFormat="1" x14ac:dyDescent="0.2">
      <c r="A29" s="8"/>
    </row>
    <row r="30" spans="1:2" s="15" customFormat="1" x14ac:dyDescent="0.2">
      <c r="A30" s="16" t="s">
        <v>47</v>
      </c>
    </row>
    <row r="31" spans="1:2" s="15" customFormat="1" x14ac:dyDescent="0.2">
      <c r="A31" s="8" t="s">
        <v>83</v>
      </c>
    </row>
    <row r="32" spans="1:2" s="15" customFormat="1" x14ac:dyDescent="0.2">
      <c r="A32" s="8" t="s">
        <v>84</v>
      </c>
    </row>
    <row r="33" spans="1:2" s="15" customFormat="1" x14ac:dyDescent="0.2">
      <c r="A33" s="8" t="s">
        <v>85</v>
      </c>
    </row>
    <row r="34" spans="1:2" s="15" customFormat="1" x14ac:dyDescent="0.2">
      <c r="A34" s="8"/>
    </row>
    <row r="35" spans="1:2" s="15" customFormat="1" x14ac:dyDescent="0.2">
      <c r="A35" s="8" t="s">
        <v>77</v>
      </c>
    </row>
    <row r="36" spans="1:2" s="15" customFormat="1" x14ac:dyDescent="0.2">
      <c r="A36" s="8" t="s">
        <v>78</v>
      </c>
    </row>
    <row r="37" spans="1:2" s="15" customFormat="1" x14ac:dyDescent="0.2">
      <c r="A37" s="8" t="s">
        <v>79</v>
      </c>
    </row>
    <row r="38" spans="1:2" s="15" customFormat="1" x14ac:dyDescent="0.2">
      <c r="A38" s="8"/>
    </row>
    <row r="39" spans="1:2" s="15" customFormat="1" x14ac:dyDescent="0.2">
      <c r="A39" s="16" t="s">
        <v>86</v>
      </c>
    </row>
    <row r="40" spans="1:2" x14ac:dyDescent="0.2">
      <c r="A40" s="15" t="s">
        <v>88</v>
      </c>
    </row>
    <row r="41" spans="1:2" x14ac:dyDescent="0.2">
      <c r="A41" s="15">
        <v>1.0549999999999999</v>
      </c>
      <c r="B41" t="s">
        <v>87</v>
      </c>
    </row>
    <row r="42" spans="1:2" s="15" customFormat="1" x14ac:dyDescent="0.2">
      <c r="A42" s="53">
        <v>0.9143273584567535</v>
      </c>
      <c r="B42" s="15" t="s">
        <v>91</v>
      </c>
    </row>
    <row r="43" spans="1:2" x14ac:dyDescent="0.2">
      <c r="A43" s="15" t="s">
        <v>33</v>
      </c>
    </row>
  </sheetData>
  <hyperlinks>
    <hyperlink ref="B8" r:id="rId1" xr:uid="{00000000-0004-0000-0000-000000000000}"/>
    <hyperlink ref="B15" r:id="rId2" xr:uid="{00000000-0004-0000-0000-000001000000}"/>
    <hyperlink ref="B22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workbookViewId="0"/>
  </sheetViews>
  <sheetFormatPr baseColWidth="10" defaultColWidth="8.83203125" defaultRowHeight="15" x14ac:dyDescent="0.2"/>
  <cols>
    <col min="1" max="1" width="13.83203125" customWidth="1"/>
    <col min="3" max="3" width="9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</row>
    <row r="3" spans="1:4" x14ac:dyDescent="0.2">
      <c r="A3" t="s">
        <v>20</v>
      </c>
    </row>
    <row r="4" spans="1:4" x14ac:dyDescent="0.2">
      <c r="A4" t="s">
        <v>21</v>
      </c>
    </row>
    <row r="5" spans="1:4" x14ac:dyDescent="0.2">
      <c r="A5" s="8" t="s">
        <v>41</v>
      </c>
    </row>
    <row r="6" spans="1:4" s="15" customFormat="1" x14ac:dyDescent="0.2">
      <c r="A6" s="8" t="s">
        <v>37</v>
      </c>
    </row>
    <row r="7" spans="1:4" s="15" customFormat="1" x14ac:dyDescent="0.2">
      <c r="A7" s="8" t="s">
        <v>38</v>
      </c>
    </row>
    <row r="8" spans="1:4" s="15" customFormat="1" x14ac:dyDescent="0.2">
      <c r="A8" s="8" t="s">
        <v>39</v>
      </c>
    </row>
    <row r="9" spans="1:4" x14ac:dyDescent="0.2">
      <c r="A9" s="8"/>
    </row>
    <row r="10" spans="1:4" x14ac:dyDescent="0.2">
      <c r="A10" s="5" t="s">
        <v>5</v>
      </c>
      <c r="B10" s="4"/>
      <c r="C10" s="4"/>
      <c r="D10" s="4"/>
    </row>
    <row r="11" spans="1:4" x14ac:dyDescent="0.2">
      <c r="B11" t="s">
        <v>30</v>
      </c>
    </row>
    <row r="12" spans="1:4" x14ac:dyDescent="0.2">
      <c r="A12" s="3">
        <v>2010</v>
      </c>
      <c r="B12" s="12">
        <f t="shared" ref="B12:B14" si="0">0.475952381*A12^2-1937.6138095236*A12+1972141.58142839</f>
        <v>433.0387640541885</v>
      </c>
    </row>
    <row r="13" spans="1:4" x14ac:dyDescent="0.2">
      <c r="A13" s="3">
        <v>2011</v>
      </c>
      <c r="B13" s="12">
        <f t="shared" si="0"/>
        <v>409.22947853151709</v>
      </c>
    </row>
    <row r="14" spans="1:4" x14ac:dyDescent="0.2">
      <c r="A14" s="3">
        <v>2012</v>
      </c>
      <c r="B14" s="12">
        <f t="shared" si="0"/>
        <v>386.3720977709163</v>
      </c>
    </row>
    <row r="15" spans="1:4" x14ac:dyDescent="0.2">
      <c r="A15" s="3">
        <v>2013</v>
      </c>
      <c r="B15" s="12">
        <f>0.475952381*A15^2-1937.6138095236*A15+1972141.58142839</f>
        <v>364.4666217721533</v>
      </c>
    </row>
    <row r="16" spans="1:4" x14ac:dyDescent="0.2">
      <c r="A16" s="3">
        <v>2014</v>
      </c>
      <c r="B16" s="12">
        <f t="shared" ref="B16:B31" si="1">0.475952381*A16^2-1937.6138095236*A16+1972141.58142839</f>
        <v>343.51305053569376</v>
      </c>
    </row>
    <row r="17" spans="1:2" x14ac:dyDescent="0.2">
      <c r="A17" s="3">
        <v>2015</v>
      </c>
      <c r="B17" s="12">
        <f t="shared" si="1"/>
        <v>323.51138406107202</v>
      </c>
    </row>
    <row r="18" spans="1:2" x14ac:dyDescent="0.2">
      <c r="A18" s="3">
        <v>2016</v>
      </c>
      <c r="B18" s="12">
        <f t="shared" si="1"/>
        <v>304.46162234828807</v>
      </c>
    </row>
    <row r="19" spans="1:2" x14ac:dyDescent="0.2">
      <c r="A19" s="3">
        <v>2017</v>
      </c>
      <c r="B19" s="12">
        <f t="shared" si="1"/>
        <v>286.36376539757475</v>
      </c>
    </row>
    <row r="20" spans="1:2" x14ac:dyDescent="0.2">
      <c r="A20">
        <v>2018</v>
      </c>
      <c r="B20" s="10">
        <v>269.83</v>
      </c>
    </row>
    <row r="21" spans="1:2" x14ac:dyDescent="0.2">
      <c r="A21" s="3">
        <v>2019</v>
      </c>
      <c r="B21" s="12">
        <f t="shared" si="1"/>
        <v>253.02376578282565</v>
      </c>
    </row>
    <row r="22" spans="1:2" x14ac:dyDescent="0.2">
      <c r="A22">
        <v>2020</v>
      </c>
      <c r="B22" s="10">
        <v>236.56</v>
      </c>
    </row>
    <row r="23" spans="1:2" x14ac:dyDescent="0.2">
      <c r="A23" s="3">
        <v>2021</v>
      </c>
      <c r="B23" s="12">
        <f t="shared" si="1"/>
        <v>223.49138521566056</v>
      </c>
    </row>
    <row r="24" spans="1:2" x14ac:dyDescent="0.2">
      <c r="A24">
        <v>2022</v>
      </c>
      <c r="B24" s="10">
        <v>210.4</v>
      </c>
    </row>
    <row r="25" spans="1:2" x14ac:dyDescent="0.2">
      <c r="A25" s="3">
        <v>2023</v>
      </c>
      <c r="B25" s="12">
        <f t="shared" si="1"/>
        <v>197.76662369631231</v>
      </c>
    </row>
    <row r="26" spans="1:2" x14ac:dyDescent="0.2">
      <c r="A26">
        <v>2024</v>
      </c>
      <c r="B26" s="10">
        <v>186.83</v>
      </c>
    </row>
    <row r="27" spans="1:2" x14ac:dyDescent="0.2">
      <c r="A27" s="3">
        <v>2025</v>
      </c>
      <c r="B27" s="12">
        <f t="shared" si="1"/>
        <v>175.84948122501373</v>
      </c>
    </row>
    <row r="28" spans="1:2" x14ac:dyDescent="0.2">
      <c r="A28">
        <v>2026</v>
      </c>
      <c r="B28" s="10">
        <v>166.37</v>
      </c>
    </row>
    <row r="29" spans="1:2" x14ac:dyDescent="0.2">
      <c r="A29" s="3">
        <v>2027</v>
      </c>
      <c r="B29" s="12">
        <f t="shared" si="1"/>
        <v>157.73995780176483</v>
      </c>
    </row>
    <row r="30" spans="1:2" x14ac:dyDescent="0.2">
      <c r="A30">
        <v>2028</v>
      </c>
      <c r="B30" s="10">
        <v>149.96</v>
      </c>
    </row>
    <row r="31" spans="1:2" x14ac:dyDescent="0.2">
      <c r="A31" s="3">
        <v>2029</v>
      </c>
      <c r="B31" s="12">
        <f t="shared" si="1"/>
        <v>143.4380534265656</v>
      </c>
    </row>
    <row r="32" spans="1:2" x14ac:dyDescent="0.2">
      <c r="A32">
        <v>2030</v>
      </c>
      <c r="B32" s="10">
        <v>137.68</v>
      </c>
    </row>
    <row r="33" spans="1:6" s="15" customFormat="1" x14ac:dyDescent="0.2">
      <c r="A33" s="15">
        <v>2031</v>
      </c>
      <c r="B33" s="12">
        <f>AVERAGE(B32,B34)</f>
        <v>135.565</v>
      </c>
      <c r="F33" s="16" t="s">
        <v>35</v>
      </c>
    </row>
    <row r="34" spans="1:6" s="15" customFormat="1" x14ac:dyDescent="0.2">
      <c r="A34" s="3">
        <v>2032</v>
      </c>
      <c r="B34" s="10">
        <v>133.44999999999999</v>
      </c>
      <c r="F34" s="18" t="s">
        <v>36</v>
      </c>
    </row>
    <row r="35" spans="1:6" s="15" customFormat="1" x14ac:dyDescent="0.2">
      <c r="A35" s="15">
        <v>2033</v>
      </c>
      <c r="B35" s="12">
        <f>AVERAGE(B34,B36)</f>
        <v>131.91999999999999</v>
      </c>
    </row>
    <row r="36" spans="1:6" s="15" customFormat="1" x14ac:dyDescent="0.2">
      <c r="A36" s="3">
        <v>2034</v>
      </c>
      <c r="B36" s="10">
        <v>130.38999999999999</v>
      </c>
    </row>
    <row r="37" spans="1:6" s="15" customFormat="1" x14ac:dyDescent="0.2">
      <c r="A37" s="15">
        <v>2035</v>
      </c>
      <c r="B37" s="12">
        <f>AVERAGE(B36,B38)</f>
        <v>129.16</v>
      </c>
    </row>
    <row r="38" spans="1:6" s="15" customFormat="1" x14ac:dyDescent="0.2">
      <c r="A38" s="3">
        <v>2036</v>
      </c>
      <c r="B38" s="10">
        <v>127.93</v>
      </c>
    </row>
    <row r="39" spans="1:6" s="15" customFormat="1" x14ac:dyDescent="0.2">
      <c r="A39" s="15">
        <v>2037</v>
      </c>
      <c r="B39" s="12">
        <f>AVERAGE(B38,B40)</f>
        <v>126.855</v>
      </c>
    </row>
    <row r="40" spans="1:6" s="15" customFormat="1" x14ac:dyDescent="0.2">
      <c r="A40" s="15">
        <v>2038</v>
      </c>
      <c r="B40" s="10">
        <v>125.78</v>
      </c>
    </row>
    <row r="41" spans="1:6" s="15" customFormat="1" x14ac:dyDescent="0.2">
      <c r="A41" s="3">
        <v>2039</v>
      </c>
      <c r="B41" s="12">
        <f>AVERAGE(B40,B42)</f>
        <v>124.77000000000001</v>
      </c>
    </row>
    <row r="42" spans="1:6" s="15" customFormat="1" x14ac:dyDescent="0.2">
      <c r="A42" s="15">
        <v>2040</v>
      </c>
      <c r="B42" s="10">
        <v>123.76</v>
      </c>
    </row>
    <row r="43" spans="1:6" s="15" customFormat="1" x14ac:dyDescent="0.2">
      <c r="A43" s="3">
        <v>2041</v>
      </c>
      <c r="B43" s="12">
        <f>AVERAGE(B42,B44)</f>
        <v>122.68</v>
      </c>
    </row>
    <row r="44" spans="1:6" s="15" customFormat="1" x14ac:dyDescent="0.2">
      <c r="A44" s="15">
        <v>2042</v>
      </c>
      <c r="B44" s="10">
        <v>121.6</v>
      </c>
    </row>
    <row r="45" spans="1:6" s="15" customFormat="1" x14ac:dyDescent="0.2">
      <c r="A45" s="3">
        <v>2043</v>
      </c>
      <c r="B45" s="12">
        <f>AVERAGE(B44,B46)</f>
        <v>120.55</v>
      </c>
    </row>
    <row r="46" spans="1:6" s="15" customFormat="1" x14ac:dyDescent="0.2">
      <c r="A46" s="15">
        <v>2044</v>
      </c>
      <c r="B46" s="10">
        <v>119.5</v>
      </c>
    </row>
    <row r="47" spans="1:6" s="15" customFormat="1" x14ac:dyDescent="0.2">
      <c r="A47" s="15">
        <v>2045</v>
      </c>
      <c r="B47" s="12">
        <f>AVERAGE(B46,B48)</f>
        <v>118.49000000000001</v>
      </c>
    </row>
    <row r="48" spans="1:6" s="15" customFormat="1" x14ac:dyDescent="0.2">
      <c r="A48" s="3">
        <v>2046</v>
      </c>
      <c r="B48" s="10">
        <v>117.48</v>
      </c>
    </row>
    <row r="49" spans="1:10" s="15" customFormat="1" x14ac:dyDescent="0.2">
      <c r="A49" s="15">
        <v>2047</v>
      </c>
      <c r="B49" s="12">
        <f>AVERAGE(B48,B50)</f>
        <v>116.495</v>
      </c>
    </row>
    <row r="50" spans="1:10" s="15" customFormat="1" x14ac:dyDescent="0.2">
      <c r="A50" s="3">
        <v>2048</v>
      </c>
      <c r="B50" s="10">
        <v>115.51</v>
      </c>
    </row>
    <row r="51" spans="1:10" s="15" customFormat="1" x14ac:dyDescent="0.2">
      <c r="A51" s="15">
        <v>2049</v>
      </c>
      <c r="B51" s="12">
        <f>AVERAGE(B50,B52)</f>
        <v>114.56</v>
      </c>
    </row>
    <row r="52" spans="1:10" x14ac:dyDescent="0.2">
      <c r="A52" s="3">
        <v>2050</v>
      </c>
      <c r="B52" s="10">
        <v>113.61</v>
      </c>
    </row>
    <row r="53" spans="1:10" x14ac:dyDescent="0.2">
      <c r="B53" s="2"/>
    </row>
    <row r="54" spans="1:10" x14ac:dyDescent="0.2">
      <c r="A54" t="s">
        <v>22</v>
      </c>
      <c r="B54" s="2"/>
    </row>
    <row r="55" spans="1:10" x14ac:dyDescent="0.2">
      <c r="A55" t="s">
        <v>23</v>
      </c>
      <c r="B55" s="2"/>
    </row>
    <row r="56" spans="1:10" x14ac:dyDescent="0.2">
      <c r="A56" t="s">
        <v>24</v>
      </c>
      <c r="B56" s="2"/>
    </row>
    <row r="58" spans="1:10" x14ac:dyDescent="0.2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t="s">
        <v>0</v>
      </c>
      <c r="B59" t="s">
        <v>1</v>
      </c>
      <c r="C59" t="s">
        <v>2</v>
      </c>
    </row>
    <row r="60" spans="1:10" x14ac:dyDescent="0.2">
      <c r="A60">
        <v>603</v>
      </c>
      <c r="B60">
        <v>2010</v>
      </c>
      <c r="C60" s="14">
        <f>A60*About!$A$41</f>
        <v>636.16499999999996</v>
      </c>
    </row>
    <row r="61" spans="1:10" x14ac:dyDescent="0.2">
      <c r="A61">
        <v>779</v>
      </c>
      <c r="B61">
        <v>2010</v>
      </c>
      <c r="C61" s="14">
        <f>A61*About!$A$41</f>
        <v>821.84499999999991</v>
      </c>
    </row>
    <row r="62" spans="1:10" x14ac:dyDescent="0.2">
      <c r="A62">
        <v>711</v>
      </c>
      <c r="B62">
        <v>2010</v>
      </c>
      <c r="C62" s="14">
        <f>A62*About!$A$41</f>
        <v>750.1049999999999</v>
      </c>
    </row>
    <row r="63" spans="1:10" x14ac:dyDescent="0.2">
      <c r="A63">
        <v>707</v>
      </c>
      <c r="B63">
        <v>2010</v>
      </c>
      <c r="C63" s="14">
        <f>A63*About!$A$41</f>
        <v>745.88499999999999</v>
      </c>
    </row>
    <row r="64" spans="1:10" x14ac:dyDescent="0.2">
      <c r="A64">
        <v>637</v>
      </c>
      <c r="B64">
        <v>2010</v>
      </c>
      <c r="C64" s="14">
        <f>A64*About!$A$41</f>
        <v>672.03499999999997</v>
      </c>
    </row>
    <row r="65" spans="1:4" x14ac:dyDescent="0.2">
      <c r="C65" s="17">
        <f>AVERAGE(C60:C64)</f>
        <v>725.20699999999999</v>
      </c>
      <c r="D65" s="1" t="s">
        <v>29</v>
      </c>
    </row>
    <row r="67" spans="1:4" x14ac:dyDescent="0.2">
      <c r="A67" t="s">
        <v>25</v>
      </c>
    </row>
    <row r="68" spans="1:4" x14ac:dyDescent="0.2">
      <c r="A68" t="s">
        <v>26</v>
      </c>
    </row>
    <row r="69" spans="1:4" x14ac:dyDescent="0.2">
      <c r="A69" t="s">
        <v>27</v>
      </c>
    </row>
    <row r="70" spans="1:4" x14ac:dyDescent="0.2">
      <c r="A70" t="s">
        <v>28</v>
      </c>
    </row>
    <row r="71" spans="1:4" x14ac:dyDescent="0.2">
      <c r="A71" t="s">
        <v>40</v>
      </c>
    </row>
    <row r="73" spans="1:4" x14ac:dyDescent="0.2">
      <c r="A73" s="5" t="s">
        <v>5</v>
      </c>
      <c r="B73" s="4"/>
      <c r="C73" s="4"/>
      <c r="D73" s="4"/>
    </row>
    <row r="74" spans="1:4" x14ac:dyDescent="0.2">
      <c r="B74" t="s">
        <v>6</v>
      </c>
    </row>
    <row r="75" spans="1:4" x14ac:dyDescent="0.2">
      <c r="A75" s="2"/>
      <c r="B75" t="s">
        <v>3</v>
      </c>
      <c r="C75" t="s">
        <v>0</v>
      </c>
    </row>
    <row r="76" spans="1:4" x14ac:dyDescent="0.2">
      <c r="A76" s="8">
        <v>2010</v>
      </c>
      <c r="B76" s="19">
        <f>B12</f>
        <v>433.0387640541885</v>
      </c>
      <c r="C76" s="10">
        <f>C65</f>
        <v>725.20699999999999</v>
      </c>
    </row>
    <row r="77" spans="1:4" x14ac:dyDescent="0.2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 x14ac:dyDescent="0.2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 x14ac:dyDescent="0.2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 x14ac:dyDescent="0.2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 x14ac:dyDescent="0.2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 x14ac:dyDescent="0.2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 x14ac:dyDescent="0.2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 x14ac:dyDescent="0.2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 x14ac:dyDescent="0.2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 x14ac:dyDescent="0.2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 x14ac:dyDescent="0.2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 x14ac:dyDescent="0.2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 x14ac:dyDescent="0.2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 x14ac:dyDescent="0.2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 x14ac:dyDescent="0.2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 x14ac:dyDescent="0.2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 x14ac:dyDescent="0.2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 x14ac:dyDescent="0.2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 x14ac:dyDescent="0.2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 x14ac:dyDescent="0.2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 x14ac:dyDescent="0.2">
      <c r="A97" s="8">
        <v>2031</v>
      </c>
      <c r="B97" s="19">
        <f>B33</f>
        <v>135.565</v>
      </c>
      <c r="C97" s="11">
        <f t="shared" si="3"/>
        <v>427.73323594581149</v>
      </c>
    </row>
    <row r="98" spans="1:3" x14ac:dyDescent="0.2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 x14ac:dyDescent="0.2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 x14ac:dyDescent="0.2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 x14ac:dyDescent="0.2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 x14ac:dyDescent="0.2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 x14ac:dyDescent="0.2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 x14ac:dyDescent="0.2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 x14ac:dyDescent="0.2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 x14ac:dyDescent="0.2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 x14ac:dyDescent="0.2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 x14ac:dyDescent="0.2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 x14ac:dyDescent="0.2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 x14ac:dyDescent="0.2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 x14ac:dyDescent="0.2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 x14ac:dyDescent="0.2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 x14ac:dyDescent="0.2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 x14ac:dyDescent="0.2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 x14ac:dyDescent="0.2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 x14ac:dyDescent="0.2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M28"/>
  <sheetViews>
    <sheetView workbookViewId="0"/>
  </sheetViews>
  <sheetFormatPr baseColWidth="10" defaultColWidth="9.1640625" defaultRowHeight="15" x14ac:dyDescent="0.2"/>
  <cols>
    <col min="1" max="1" width="32.5" style="20" customWidth="1"/>
    <col min="2" max="13" width="11.33203125" style="20" customWidth="1"/>
    <col min="14" max="16384" width="9.1640625" style="20"/>
  </cols>
  <sheetData>
    <row r="1" spans="1:13" x14ac:dyDescent="0.2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">
      <c r="A2" s="29"/>
      <c r="B2" s="55" t="s">
        <v>49</v>
      </c>
      <c r="C2" s="56"/>
      <c r="D2" s="57"/>
      <c r="E2" s="58" t="s">
        <v>50</v>
      </c>
      <c r="F2" s="59"/>
      <c r="G2" s="60"/>
      <c r="H2" s="58" t="s">
        <v>51</v>
      </c>
      <c r="I2" s="59"/>
      <c r="J2" s="60"/>
      <c r="K2" s="58" t="s">
        <v>52</v>
      </c>
      <c r="L2" s="59"/>
      <c r="M2" s="60"/>
    </row>
    <row r="3" spans="1:13" x14ac:dyDescent="0.2">
      <c r="A3" s="32" t="s">
        <v>70</v>
      </c>
      <c r="B3" s="33" t="s">
        <v>67</v>
      </c>
      <c r="C3" s="34" t="s">
        <v>3</v>
      </c>
      <c r="D3" s="32" t="s">
        <v>68</v>
      </c>
      <c r="E3" s="35" t="s">
        <v>69</v>
      </c>
      <c r="F3" s="34" t="s">
        <v>3</v>
      </c>
      <c r="G3" s="32" t="s">
        <v>68</v>
      </c>
      <c r="H3" s="35" t="s">
        <v>69</v>
      </c>
      <c r="I3" s="34" t="s">
        <v>3</v>
      </c>
      <c r="J3" s="32" t="s">
        <v>68</v>
      </c>
      <c r="K3" s="35" t="s">
        <v>69</v>
      </c>
      <c r="L3" s="34" t="s">
        <v>3</v>
      </c>
      <c r="M3" s="32" t="s">
        <v>68</v>
      </c>
    </row>
    <row r="4" spans="1:13" ht="16" x14ac:dyDescent="0.2">
      <c r="A4" s="30" t="s">
        <v>53</v>
      </c>
      <c r="B4" s="23">
        <v>50160000</v>
      </c>
      <c r="C4" s="26">
        <v>209</v>
      </c>
      <c r="D4" s="24">
        <v>0.84</v>
      </c>
      <c r="E4" s="27">
        <v>25080000</v>
      </c>
      <c r="F4" s="26">
        <v>209</v>
      </c>
      <c r="G4" s="24">
        <v>0.42</v>
      </c>
      <c r="H4" s="27">
        <v>12540000</v>
      </c>
      <c r="I4" s="26">
        <v>209</v>
      </c>
      <c r="J4" s="24">
        <v>0.21</v>
      </c>
      <c r="K4" s="27">
        <v>6270000</v>
      </c>
      <c r="L4" s="26">
        <v>209</v>
      </c>
      <c r="M4" s="24">
        <v>0.1</v>
      </c>
    </row>
    <row r="5" spans="1:13" ht="16" x14ac:dyDescent="0.2">
      <c r="A5" s="30" t="s">
        <v>54</v>
      </c>
      <c r="B5" s="23">
        <v>4200000</v>
      </c>
      <c r="C5" s="26">
        <v>18</v>
      </c>
      <c r="D5" s="24">
        <v>7.0000000000000007E-2</v>
      </c>
      <c r="E5" s="27">
        <v>4200000</v>
      </c>
      <c r="F5" s="26">
        <v>35</v>
      </c>
      <c r="G5" s="24">
        <v>7.0000000000000007E-2</v>
      </c>
      <c r="H5" s="27">
        <v>4200000</v>
      </c>
      <c r="I5" s="26">
        <v>70</v>
      </c>
      <c r="J5" s="24">
        <v>7.0000000000000007E-2</v>
      </c>
      <c r="K5" s="27">
        <v>4200000</v>
      </c>
      <c r="L5" s="26">
        <v>140</v>
      </c>
      <c r="M5" s="24">
        <v>7.0000000000000007E-2</v>
      </c>
    </row>
    <row r="6" spans="1:13" ht="16" x14ac:dyDescent="0.2">
      <c r="A6" s="30" t="s">
        <v>55</v>
      </c>
      <c r="B6" s="23">
        <v>3121131</v>
      </c>
      <c r="C6" s="26">
        <v>13</v>
      </c>
      <c r="D6" s="24">
        <v>0.05</v>
      </c>
      <c r="E6" s="27">
        <v>1813452</v>
      </c>
      <c r="F6" s="26">
        <v>15</v>
      </c>
      <c r="G6" s="24">
        <v>0.03</v>
      </c>
      <c r="H6" s="27">
        <v>1159612</v>
      </c>
      <c r="I6" s="26">
        <v>19</v>
      </c>
      <c r="J6" s="24">
        <v>0.02</v>
      </c>
      <c r="K6" s="27">
        <v>832692</v>
      </c>
      <c r="L6" s="26">
        <v>28</v>
      </c>
      <c r="M6" s="24">
        <v>0.01</v>
      </c>
    </row>
    <row r="7" spans="1:13" ht="16" x14ac:dyDescent="0.2">
      <c r="A7" s="30" t="s">
        <v>56</v>
      </c>
      <c r="B7" s="23">
        <v>8602825</v>
      </c>
      <c r="C7" s="26">
        <v>36</v>
      </c>
      <c r="D7" s="24">
        <v>0.14000000000000001</v>
      </c>
      <c r="E7" s="27">
        <v>6119167</v>
      </c>
      <c r="F7" s="26">
        <v>51</v>
      </c>
      <c r="G7" s="24">
        <v>0.1</v>
      </c>
      <c r="H7" s="27">
        <v>4877337</v>
      </c>
      <c r="I7" s="26">
        <v>81</v>
      </c>
      <c r="J7" s="24">
        <v>0.08</v>
      </c>
      <c r="K7" s="27">
        <v>4256423</v>
      </c>
      <c r="L7" s="26">
        <v>142</v>
      </c>
      <c r="M7" s="24">
        <v>7.0000000000000007E-2</v>
      </c>
    </row>
    <row r="8" spans="1:13" ht="16" x14ac:dyDescent="0.2">
      <c r="A8" s="30" t="s">
        <v>71</v>
      </c>
      <c r="B8" s="23">
        <v>5479149</v>
      </c>
      <c r="C8" s="26">
        <v>23</v>
      </c>
      <c r="D8" s="24">
        <v>0.09</v>
      </c>
      <c r="E8" s="27">
        <v>4322275</v>
      </c>
      <c r="F8" s="26">
        <v>36</v>
      </c>
      <c r="G8" s="24">
        <v>7.0000000000000007E-2</v>
      </c>
      <c r="H8" s="27">
        <v>3743838</v>
      </c>
      <c r="I8" s="26">
        <v>62</v>
      </c>
      <c r="J8" s="24">
        <v>0.06</v>
      </c>
      <c r="K8" s="27">
        <v>3454619</v>
      </c>
      <c r="L8" s="26">
        <v>115</v>
      </c>
      <c r="M8" s="24">
        <v>0.06</v>
      </c>
    </row>
    <row r="9" spans="1:13" ht="16" x14ac:dyDescent="0.2">
      <c r="A9" s="30" t="s">
        <v>57</v>
      </c>
      <c r="B9" s="23">
        <v>2775545</v>
      </c>
      <c r="C9" s="26">
        <v>12</v>
      </c>
      <c r="D9" s="24">
        <v>0.05</v>
      </c>
      <c r="E9" s="27">
        <v>1948565</v>
      </c>
      <c r="F9" s="26">
        <v>16</v>
      </c>
      <c r="G9" s="24">
        <v>0.03</v>
      </c>
      <c r="H9" s="27">
        <v>1535075</v>
      </c>
      <c r="I9" s="26">
        <v>26</v>
      </c>
      <c r="J9" s="24">
        <v>0.03</v>
      </c>
      <c r="K9" s="27">
        <v>1328330</v>
      </c>
      <c r="L9" s="26">
        <v>44</v>
      </c>
      <c r="M9" s="24">
        <v>0.02</v>
      </c>
    </row>
    <row r="10" spans="1:13" ht="16" x14ac:dyDescent="0.2">
      <c r="A10" s="30" t="s">
        <v>58</v>
      </c>
      <c r="B10" s="23">
        <v>5293460</v>
      </c>
      <c r="C10" s="26">
        <v>22</v>
      </c>
      <c r="D10" s="24">
        <v>0.09</v>
      </c>
      <c r="E10" s="27">
        <v>3083292</v>
      </c>
      <c r="F10" s="26">
        <v>26</v>
      </c>
      <c r="G10" s="24">
        <v>0.05</v>
      </c>
      <c r="H10" s="27">
        <v>1978209</v>
      </c>
      <c r="I10" s="26">
        <v>33</v>
      </c>
      <c r="J10" s="24">
        <v>0.03</v>
      </c>
      <c r="K10" s="27">
        <v>1425667</v>
      </c>
      <c r="L10" s="26">
        <v>48</v>
      </c>
      <c r="M10" s="24">
        <v>0.02</v>
      </c>
    </row>
    <row r="11" spans="1:13" ht="16" x14ac:dyDescent="0.2">
      <c r="A11" s="36" t="s">
        <v>59</v>
      </c>
      <c r="B11" s="37">
        <v>79632110</v>
      </c>
      <c r="C11" s="38">
        <v>332</v>
      </c>
      <c r="D11" s="39">
        <v>1.33</v>
      </c>
      <c r="E11" s="40">
        <v>46566751</v>
      </c>
      <c r="F11" s="38">
        <v>388</v>
      </c>
      <c r="G11" s="39">
        <v>0.78</v>
      </c>
      <c r="H11" s="40">
        <v>30034071</v>
      </c>
      <c r="I11" s="38">
        <v>501</v>
      </c>
      <c r="J11" s="39">
        <v>0.5</v>
      </c>
      <c r="K11" s="40">
        <v>21767732</v>
      </c>
      <c r="L11" s="38">
        <v>726</v>
      </c>
      <c r="M11" s="39">
        <v>0.36</v>
      </c>
    </row>
    <row r="12" spans="1:13" ht="16" x14ac:dyDescent="0.2">
      <c r="A12" s="31" t="s">
        <v>60</v>
      </c>
      <c r="B12" s="21">
        <v>250000</v>
      </c>
      <c r="C12" s="22">
        <v>1</v>
      </c>
      <c r="D12" s="25">
        <v>0</v>
      </c>
      <c r="E12" s="28">
        <v>250000</v>
      </c>
      <c r="F12" s="22">
        <v>2</v>
      </c>
      <c r="G12" s="25">
        <v>0</v>
      </c>
      <c r="H12" s="28">
        <v>250000</v>
      </c>
      <c r="I12" s="22">
        <v>4</v>
      </c>
      <c r="J12" s="25">
        <v>0</v>
      </c>
      <c r="K12" s="28">
        <v>250000</v>
      </c>
      <c r="L12" s="22">
        <v>8</v>
      </c>
      <c r="M12" s="25">
        <v>0</v>
      </c>
    </row>
    <row r="13" spans="1:13" ht="16" x14ac:dyDescent="0.2">
      <c r="A13" s="30" t="s">
        <v>61</v>
      </c>
      <c r="B13" s="23">
        <v>295289</v>
      </c>
      <c r="C13" s="26">
        <v>1</v>
      </c>
      <c r="D13" s="24">
        <v>0</v>
      </c>
      <c r="E13" s="27">
        <v>295289</v>
      </c>
      <c r="F13" s="26">
        <v>2</v>
      </c>
      <c r="G13" s="24">
        <v>0</v>
      </c>
      <c r="H13" s="27">
        <v>295289</v>
      </c>
      <c r="I13" s="26">
        <v>5</v>
      </c>
      <c r="J13" s="24">
        <v>0</v>
      </c>
      <c r="K13" s="27">
        <v>295289</v>
      </c>
      <c r="L13" s="26">
        <v>10</v>
      </c>
      <c r="M13" s="24">
        <v>0</v>
      </c>
    </row>
    <row r="14" spans="1:13" ht="16" x14ac:dyDescent="0.2">
      <c r="A14" s="30" t="s">
        <v>62</v>
      </c>
      <c r="B14" s="23">
        <v>1802363</v>
      </c>
      <c r="C14" s="26">
        <v>8</v>
      </c>
      <c r="D14" s="24">
        <v>0.03</v>
      </c>
      <c r="E14" s="27">
        <v>1802363</v>
      </c>
      <c r="F14" s="26">
        <v>15</v>
      </c>
      <c r="G14" s="24">
        <v>0.03</v>
      </c>
      <c r="H14" s="27">
        <v>1802363</v>
      </c>
      <c r="I14" s="26">
        <v>30</v>
      </c>
      <c r="J14" s="24">
        <v>0.03</v>
      </c>
      <c r="K14" s="27">
        <v>1802363</v>
      </c>
      <c r="L14" s="26">
        <v>60</v>
      </c>
      <c r="M14" s="24">
        <v>0.03</v>
      </c>
    </row>
    <row r="15" spans="1:13" ht="16" x14ac:dyDescent="0.2">
      <c r="A15" s="30" t="s">
        <v>63</v>
      </c>
      <c r="B15" s="23">
        <v>2477135</v>
      </c>
      <c r="C15" s="26">
        <v>10</v>
      </c>
      <c r="D15" s="24">
        <v>0.04</v>
      </c>
      <c r="E15" s="27">
        <v>1476303</v>
      </c>
      <c r="F15" s="26">
        <v>12</v>
      </c>
      <c r="G15" s="24">
        <v>0.02</v>
      </c>
      <c r="H15" s="27">
        <v>975887</v>
      </c>
      <c r="I15" s="26">
        <v>16</v>
      </c>
      <c r="J15" s="24">
        <v>0.02</v>
      </c>
      <c r="K15" s="27">
        <v>725679</v>
      </c>
      <c r="L15" s="26">
        <v>24</v>
      </c>
      <c r="M15" s="24">
        <v>0.01</v>
      </c>
    </row>
    <row r="16" spans="1:13" ht="16" x14ac:dyDescent="0.2">
      <c r="A16" s="30" t="s">
        <v>64</v>
      </c>
      <c r="B16" s="23">
        <v>2477135</v>
      </c>
      <c r="C16" s="26">
        <v>10</v>
      </c>
      <c r="D16" s="24">
        <v>0.04</v>
      </c>
      <c r="E16" s="27">
        <v>1476303</v>
      </c>
      <c r="F16" s="26">
        <v>12</v>
      </c>
      <c r="G16" s="24">
        <v>0.02</v>
      </c>
      <c r="H16" s="27">
        <v>975887</v>
      </c>
      <c r="I16" s="26">
        <v>16</v>
      </c>
      <c r="J16" s="24">
        <v>0.02</v>
      </c>
      <c r="K16" s="27">
        <v>725679</v>
      </c>
      <c r="L16" s="26">
        <v>24</v>
      </c>
      <c r="M16" s="24">
        <v>0.01</v>
      </c>
    </row>
    <row r="17" spans="1:13" ht="16" x14ac:dyDescent="0.2">
      <c r="A17" s="30" t="s">
        <v>65</v>
      </c>
      <c r="B17" s="23">
        <v>4346702</v>
      </c>
      <c r="C17" s="26">
        <v>18</v>
      </c>
      <c r="D17" s="24">
        <v>7.0000000000000007E-2</v>
      </c>
      <c r="E17" s="27">
        <v>2593350</v>
      </c>
      <c r="F17" s="26">
        <v>22</v>
      </c>
      <c r="G17" s="24">
        <v>0.04</v>
      </c>
      <c r="H17" s="27">
        <v>1716675</v>
      </c>
      <c r="I17" s="26">
        <v>29</v>
      </c>
      <c r="J17" s="24">
        <v>0.03</v>
      </c>
      <c r="K17" s="27">
        <v>1278337</v>
      </c>
      <c r="L17" s="26">
        <v>43</v>
      </c>
      <c r="M17" s="24">
        <v>0.02</v>
      </c>
    </row>
    <row r="18" spans="1:13" ht="16" x14ac:dyDescent="0.2">
      <c r="A18" s="41" t="s">
        <v>66</v>
      </c>
      <c r="B18" s="42">
        <v>11648623</v>
      </c>
      <c r="C18" s="43">
        <v>49</v>
      </c>
      <c r="D18" s="44">
        <v>0.19</v>
      </c>
      <c r="E18" s="45">
        <v>7893608</v>
      </c>
      <c r="F18" s="43">
        <v>66</v>
      </c>
      <c r="G18" s="44">
        <v>0.13</v>
      </c>
      <c r="H18" s="45">
        <v>6016101</v>
      </c>
      <c r="I18" s="43">
        <v>100</v>
      </c>
      <c r="J18" s="44">
        <v>0.1</v>
      </c>
      <c r="K18" s="45">
        <v>5077347</v>
      </c>
      <c r="L18" s="43">
        <v>169</v>
      </c>
      <c r="M18" s="44">
        <v>0.08</v>
      </c>
    </row>
    <row r="20" spans="1:13" x14ac:dyDescent="0.2">
      <c r="A20" s="48" t="s">
        <v>80</v>
      </c>
    </row>
    <row r="22" spans="1:13" x14ac:dyDescent="0.2">
      <c r="A22" s="20" t="s">
        <v>81</v>
      </c>
      <c r="D22" s="49">
        <f>SUM(D5:D9,D12:D17)</f>
        <v>0.57999999999999985</v>
      </c>
      <c r="E22" s="52" t="s">
        <v>89</v>
      </c>
    </row>
    <row r="23" spans="1:13" x14ac:dyDescent="0.2">
      <c r="A23" s="50" t="s">
        <v>82</v>
      </c>
      <c r="D23" s="51">
        <f>D10*SUM(D5:D7)/SUM(D4:D7)</f>
        <v>2.1272727272727273E-2</v>
      </c>
      <c r="E23" s="52" t="s">
        <v>89</v>
      </c>
    </row>
    <row r="24" spans="1:13" x14ac:dyDescent="0.2">
      <c r="A24" s="50" t="s">
        <v>47</v>
      </c>
      <c r="D24" s="49">
        <f>SUM(D22:D23)</f>
        <v>0.60127272727272707</v>
      </c>
      <c r="E24" s="52" t="s">
        <v>89</v>
      </c>
    </row>
    <row r="25" spans="1:13" x14ac:dyDescent="0.2">
      <c r="A25" s="50" t="s">
        <v>47</v>
      </c>
      <c r="D25" s="54">
        <f>D24*10^6</f>
        <v>601272.72727272706</v>
      </c>
      <c r="E25" s="52" t="s">
        <v>90</v>
      </c>
    </row>
    <row r="26" spans="1:13" x14ac:dyDescent="0.2">
      <c r="A26" s="50" t="s">
        <v>47</v>
      </c>
      <c r="D26" s="54">
        <f>D25*About!A42</f>
        <v>549760.10443936056</v>
      </c>
      <c r="E26" s="52" t="s">
        <v>92</v>
      </c>
    </row>
    <row r="28" spans="1:13" x14ac:dyDescent="0.2">
      <c r="A28" s="20" t="s">
        <v>93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B34"/>
  <sheetViews>
    <sheetView workbookViewId="0"/>
  </sheetViews>
  <sheetFormatPr baseColWidth="10" defaultColWidth="8.83203125" defaultRowHeight="15" x14ac:dyDescent="0.2"/>
  <cols>
    <col min="1" max="1" width="11.1640625" customWidth="1"/>
    <col min="2" max="2" width="21.5" customWidth="1"/>
  </cols>
  <sheetData>
    <row r="1" spans="1:2" x14ac:dyDescent="0.2">
      <c r="A1" s="13" t="s">
        <v>1</v>
      </c>
      <c r="B1" s="13" t="s">
        <v>31</v>
      </c>
    </row>
    <row r="2" spans="1:2" x14ac:dyDescent="0.2">
      <c r="A2">
        <f>'Battery Calculations'!A84</f>
        <v>2018</v>
      </c>
      <c r="B2" s="9">
        <f>'Battery Calculations'!C84*1000</f>
        <v>561998.2359458115</v>
      </c>
    </row>
    <row r="3" spans="1:2" x14ac:dyDescent="0.2">
      <c r="A3">
        <f>'Battery Calculations'!A85</f>
        <v>2019</v>
      </c>
      <c r="B3" s="9">
        <f>'Battery Calculations'!C85*1000</f>
        <v>545192.00172863714</v>
      </c>
    </row>
    <row r="4" spans="1:2" x14ac:dyDescent="0.2">
      <c r="A4">
        <f>'Battery Calculations'!A86</f>
        <v>2020</v>
      </c>
      <c r="B4" s="9">
        <f>'Battery Calculations'!C86*1000</f>
        <v>528728.2359458115</v>
      </c>
    </row>
    <row r="5" spans="1:2" x14ac:dyDescent="0.2">
      <c r="A5">
        <f>'Battery Calculations'!A87</f>
        <v>2021</v>
      </c>
      <c r="B5" s="9">
        <f>'Battery Calculations'!C87*1000</f>
        <v>515659.62116147205</v>
      </c>
    </row>
    <row r="6" spans="1:2" x14ac:dyDescent="0.2">
      <c r="A6">
        <f>'Battery Calculations'!A88</f>
        <v>2022</v>
      </c>
      <c r="B6" s="9">
        <f>'Battery Calculations'!C88*1000</f>
        <v>502568.2359458115</v>
      </c>
    </row>
    <row r="7" spans="1:2" x14ac:dyDescent="0.2">
      <c r="A7">
        <f>'Battery Calculations'!A89</f>
        <v>2023</v>
      </c>
      <c r="B7" s="9">
        <f>'Battery Calculations'!C89*1000</f>
        <v>489934.8596421238</v>
      </c>
    </row>
    <row r="8" spans="1:2" x14ac:dyDescent="0.2">
      <c r="A8">
        <f>'Battery Calculations'!A90</f>
        <v>2024</v>
      </c>
      <c r="B8" s="9">
        <f>'Battery Calculations'!C90*1000</f>
        <v>478998.23594581155</v>
      </c>
    </row>
    <row r="9" spans="1:2" x14ac:dyDescent="0.2">
      <c r="A9">
        <f>'Battery Calculations'!A91</f>
        <v>2025</v>
      </c>
      <c r="B9" s="9">
        <f>'Battery Calculations'!C91*1000</f>
        <v>468017.71717082523</v>
      </c>
    </row>
    <row r="10" spans="1:2" x14ac:dyDescent="0.2">
      <c r="A10">
        <f>'Battery Calculations'!A92</f>
        <v>2026</v>
      </c>
      <c r="B10" s="9">
        <f>'Battery Calculations'!C92*1000</f>
        <v>458538.2359458115</v>
      </c>
    </row>
    <row r="11" spans="1:2" x14ac:dyDescent="0.2">
      <c r="A11">
        <f>'Battery Calculations'!A93</f>
        <v>2027</v>
      </c>
      <c r="B11" s="9">
        <f>'Battery Calculations'!C93*1000</f>
        <v>449908.19374757633</v>
      </c>
    </row>
    <row r="12" spans="1:2" x14ac:dyDescent="0.2">
      <c r="A12">
        <f>'Battery Calculations'!A94</f>
        <v>2028</v>
      </c>
      <c r="B12" s="9">
        <f>'Battery Calculations'!C94*1000</f>
        <v>442128.23594581155</v>
      </c>
    </row>
    <row r="13" spans="1:2" x14ac:dyDescent="0.2">
      <c r="A13">
        <f>'Battery Calculations'!A95</f>
        <v>2029</v>
      </c>
      <c r="B13" s="9">
        <f>'Battery Calculations'!C95*1000</f>
        <v>435606.2893723771</v>
      </c>
    </row>
    <row r="14" spans="1:2" x14ac:dyDescent="0.2">
      <c r="A14">
        <f>'Battery Calculations'!A96</f>
        <v>2030</v>
      </c>
      <c r="B14" s="9">
        <f>'Battery Calculations'!C96*1000</f>
        <v>429848.2359458115</v>
      </c>
    </row>
    <row r="15" spans="1:2" x14ac:dyDescent="0.2">
      <c r="A15" s="15">
        <f>'Battery Calculations'!A97</f>
        <v>2031</v>
      </c>
      <c r="B15" s="9">
        <f>'Battery Calculations'!C97*1000</f>
        <v>427733.2359458115</v>
      </c>
    </row>
    <row r="16" spans="1:2" x14ac:dyDescent="0.2">
      <c r="A16" s="15">
        <f>'Battery Calculations'!A98</f>
        <v>2032</v>
      </c>
      <c r="B16" s="9">
        <f>'Battery Calculations'!C98*1000</f>
        <v>425618.2359458115</v>
      </c>
    </row>
    <row r="17" spans="1:2" x14ac:dyDescent="0.2">
      <c r="A17" s="15">
        <f>'Battery Calculations'!A99</f>
        <v>2033</v>
      </c>
      <c r="B17" s="9">
        <f>'Battery Calculations'!C99*1000</f>
        <v>424088.23594581144</v>
      </c>
    </row>
    <row r="18" spans="1:2" x14ac:dyDescent="0.2">
      <c r="A18" s="15">
        <f>'Battery Calculations'!A100</f>
        <v>2034</v>
      </c>
      <c r="B18" s="9">
        <f>'Battery Calculations'!C100*1000</f>
        <v>422558.2359458115</v>
      </c>
    </row>
    <row r="19" spans="1:2" x14ac:dyDescent="0.2">
      <c r="A19" s="15">
        <f>'Battery Calculations'!A101</f>
        <v>2035</v>
      </c>
      <c r="B19" s="9">
        <f>'Battery Calculations'!C101*1000</f>
        <v>421328.23594581144</v>
      </c>
    </row>
    <row r="20" spans="1:2" x14ac:dyDescent="0.2">
      <c r="A20" s="15">
        <f>'Battery Calculations'!A102</f>
        <v>2036</v>
      </c>
      <c r="B20" s="9">
        <f>'Battery Calculations'!C102*1000</f>
        <v>420098.2359458115</v>
      </c>
    </row>
    <row r="21" spans="1:2" x14ac:dyDescent="0.2">
      <c r="A21" s="15">
        <f>'Battery Calculations'!A103</f>
        <v>2037</v>
      </c>
      <c r="B21" s="9">
        <f>'Battery Calculations'!C103*1000</f>
        <v>419023.2359458115</v>
      </c>
    </row>
    <row r="22" spans="1:2" x14ac:dyDescent="0.2">
      <c r="A22" s="15">
        <f>'Battery Calculations'!A104</f>
        <v>2038</v>
      </c>
      <c r="B22" s="9">
        <f>'Battery Calculations'!C104*1000</f>
        <v>417948.23594581144</v>
      </c>
    </row>
    <row r="23" spans="1:2" x14ac:dyDescent="0.2">
      <c r="A23" s="15">
        <f>'Battery Calculations'!A105</f>
        <v>2039</v>
      </c>
      <c r="B23" s="9">
        <f>'Battery Calculations'!C105*1000</f>
        <v>416938.2359458115</v>
      </c>
    </row>
    <row r="24" spans="1:2" x14ac:dyDescent="0.2">
      <c r="A24" s="15">
        <f>'Battery Calculations'!A106</f>
        <v>2040</v>
      </c>
      <c r="B24" s="9">
        <f>'Battery Calculations'!C106*1000</f>
        <v>415928.2359458115</v>
      </c>
    </row>
    <row r="25" spans="1:2" x14ac:dyDescent="0.2">
      <c r="A25" s="15">
        <f>'Battery Calculations'!A107</f>
        <v>2041</v>
      </c>
      <c r="B25" s="9">
        <f>'Battery Calculations'!C107*1000</f>
        <v>414848.2359458115</v>
      </c>
    </row>
    <row r="26" spans="1:2" x14ac:dyDescent="0.2">
      <c r="A26" s="15">
        <f>'Battery Calculations'!A108</f>
        <v>2042</v>
      </c>
      <c r="B26" s="9">
        <f>'Battery Calculations'!C108*1000</f>
        <v>413768.2359458115</v>
      </c>
    </row>
    <row r="27" spans="1:2" x14ac:dyDescent="0.2">
      <c r="A27" s="15">
        <f>'Battery Calculations'!A109</f>
        <v>2043</v>
      </c>
      <c r="B27" s="9">
        <f>'Battery Calculations'!C109*1000</f>
        <v>412718.2359458115</v>
      </c>
    </row>
    <row r="28" spans="1:2" x14ac:dyDescent="0.2">
      <c r="A28" s="15">
        <f>'Battery Calculations'!A110</f>
        <v>2044</v>
      </c>
      <c r="B28" s="9">
        <f>'Battery Calculations'!C110*1000</f>
        <v>411668.2359458115</v>
      </c>
    </row>
    <row r="29" spans="1:2" x14ac:dyDescent="0.2">
      <c r="A29" s="15">
        <f>'Battery Calculations'!A111</f>
        <v>2045</v>
      </c>
      <c r="B29" s="9">
        <f>'Battery Calculations'!C111*1000</f>
        <v>410658.2359458115</v>
      </c>
    </row>
    <row r="30" spans="1:2" x14ac:dyDescent="0.2">
      <c r="A30" s="15">
        <f>'Battery Calculations'!A112</f>
        <v>2046</v>
      </c>
      <c r="B30" s="9">
        <f>'Battery Calculations'!C112*1000</f>
        <v>409648.2359458115</v>
      </c>
    </row>
    <row r="31" spans="1:2" x14ac:dyDescent="0.2">
      <c r="A31" s="15">
        <f>'Battery Calculations'!A113</f>
        <v>2047</v>
      </c>
      <c r="B31" s="9">
        <f>'Battery Calculations'!C113*1000</f>
        <v>408663.2359458115</v>
      </c>
    </row>
    <row r="32" spans="1:2" x14ac:dyDescent="0.2">
      <c r="A32" s="15">
        <f>'Battery Calculations'!A114</f>
        <v>2048</v>
      </c>
      <c r="B32" s="9">
        <f>'Battery Calculations'!C114*1000</f>
        <v>407678.2359458115</v>
      </c>
    </row>
    <row r="33" spans="1:2" x14ac:dyDescent="0.2">
      <c r="A33" s="15">
        <f>'Battery Calculations'!A115</f>
        <v>2049</v>
      </c>
      <c r="B33" s="9">
        <f>'Battery Calculations'!C115*1000</f>
        <v>406728.2359458115</v>
      </c>
    </row>
    <row r="34" spans="1:2" x14ac:dyDescent="0.2">
      <c r="A34" s="15">
        <f>'Battery Calculations'!A116</f>
        <v>2050</v>
      </c>
      <c r="B34" s="9">
        <f>'Battery Calculations'!C116*1000</f>
        <v>405778.2359458115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H2"/>
  <sheetViews>
    <sheetView workbookViewId="0"/>
  </sheetViews>
  <sheetFormatPr baseColWidth="10" defaultColWidth="8.83203125" defaultRowHeight="15" x14ac:dyDescent="0.2"/>
  <cols>
    <col min="1" max="1" width="19.83203125" customWidth="1"/>
  </cols>
  <sheetData>
    <row r="1" spans="1:34" x14ac:dyDescent="0.2">
      <c r="A1" t="s">
        <v>46</v>
      </c>
      <c r="B1">
        <v>2018</v>
      </c>
      <c r="C1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4" x14ac:dyDescent="0.2">
      <c r="A2" t="s">
        <v>47</v>
      </c>
      <c r="B2" s="9">
        <f>'Balance of System Calculations'!D26</f>
        <v>549760.10443936056</v>
      </c>
      <c r="C2" s="9">
        <f>$B2</f>
        <v>549760.10443936056</v>
      </c>
      <c r="D2" s="9">
        <f t="shared" ref="D2:AH2" si="0">$B2</f>
        <v>549760.10443936056</v>
      </c>
      <c r="E2" s="9">
        <f t="shared" si="0"/>
        <v>549760.10443936056</v>
      </c>
      <c r="F2" s="9">
        <f t="shared" si="0"/>
        <v>549760.10443936056</v>
      </c>
      <c r="G2" s="9">
        <f t="shared" si="0"/>
        <v>549760.10443936056</v>
      </c>
      <c r="H2" s="9">
        <f t="shared" si="0"/>
        <v>549760.10443936056</v>
      </c>
      <c r="I2" s="9">
        <f t="shared" si="0"/>
        <v>549760.10443936056</v>
      </c>
      <c r="J2" s="9">
        <f t="shared" si="0"/>
        <v>549760.10443936056</v>
      </c>
      <c r="K2" s="9">
        <f t="shared" si="0"/>
        <v>549760.10443936056</v>
      </c>
      <c r="L2" s="9">
        <f t="shared" si="0"/>
        <v>549760.10443936056</v>
      </c>
      <c r="M2" s="9">
        <f t="shared" si="0"/>
        <v>549760.10443936056</v>
      </c>
      <c r="N2" s="9">
        <f t="shared" si="0"/>
        <v>549760.10443936056</v>
      </c>
      <c r="O2" s="9">
        <f t="shared" si="0"/>
        <v>549760.10443936056</v>
      </c>
      <c r="P2" s="9">
        <f t="shared" si="0"/>
        <v>549760.10443936056</v>
      </c>
      <c r="Q2" s="9">
        <f t="shared" si="0"/>
        <v>549760.10443936056</v>
      </c>
      <c r="R2" s="9">
        <f t="shared" si="0"/>
        <v>549760.10443936056</v>
      </c>
      <c r="S2" s="9">
        <f t="shared" si="0"/>
        <v>549760.10443936056</v>
      </c>
      <c r="T2" s="9">
        <f t="shared" si="0"/>
        <v>549760.10443936056</v>
      </c>
      <c r="U2" s="9">
        <f t="shared" si="0"/>
        <v>549760.10443936056</v>
      </c>
      <c r="V2" s="9">
        <f t="shared" si="0"/>
        <v>549760.10443936056</v>
      </c>
      <c r="W2" s="9">
        <f t="shared" si="0"/>
        <v>549760.10443936056</v>
      </c>
      <c r="X2" s="9">
        <f t="shared" si="0"/>
        <v>549760.10443936056</v>
      </c>
      <c r="Y2" s="9">
        <f t="shared" si="0"/>
        <v>549760.10443936056</v>
      </c>
      <c r="Z2" s="9">
        <f t="shared" si="0"/>
        <v>549760.10443936056</v>
      </c>
      <c r="AA2" s="9">
        <f t="shared" si="0"/>
        <v>549760.10443936056</v>
      </c>
      <c r="AB2" s="9">
        <f t="shared" si="0"/>
        <v>549760.10443936056</v>
      </c>
      <c r="AC2" s="9">
        <f t="shared" si="0"/>
        <v>549760.10443936056</v>
      </c>
      <c r="AD2" s="9">
        <f t="shared" si="0"/>
        <v>549760.10443936056</v>
      </c>
      <c r="AE2" s="9">
        <f t="shared" si="0"/>
        <v>549760.10443936056</v>
      </c>
      <c r="AF2" s="9">
        <f t="shared" si="0"/>
        <v>549760.10443936056</v>
      </c>
      <c r="AG2" s="9">
        <f t="shared" si="0"/>
        <v>549760.10443936056</v>
      </c>
      <c r="AH2" s="9">
        <f t="shared" si="0"/>
        <v>549760.10443936056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Battery Calculations</vt:lpstr>
      <vt:lpstr>Balance of System Calculations</vt:lpstr>
      <vt:lpstr>BCpUC</vt:lpstr>
      <vt:lpstr>BBoSCpUC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2015-05-01T22:00:45Z</dcterms:created>
  <dcterms:modified xsi:type="dcterms:W3CDTF">2021-04-22T03:48:00Z</dcterms:modified>
</cp:coreProperties>
</file>