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CT\elec\EIaE\"/>
    </mc:Choice>
  </mc:AlternateContent>
  <xr:revisionPtr revIDLastSave="0" documentId="8_{FB0EB974-C1C0-4D85-942E-479AA46EBCD3}"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<sst xmlns="http://schemas.openxmlformats.org/spreadsheetml/2006/main" count="18126" uniqueCount="751">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</sst>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v>
      </c>
      <c r="C1" s="77">
        <v>44909</v>
      </c>
      <c r="K1" s="44" t="s">
        <v>2</v>
      </c>
      <c r="L1" s="44" t="s">
        <v>3</v>
      </c>
    </row>
    <row r="2" spans="1:15">
      <c r="A2" s="70" t="s">
        <v>4</v>
      </c>
      <c r="B2" s="1" t="str">
        <f>LOOKUP(B1,K1:L50,L1:L50)</f>
        <v>CT</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CT</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1520.605</v>
      </c>
      <c r="R24" s="1">
        <f t="shared" si="3"/>
        <v>0.41122163606151463</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1138.8447925999999</v>
      </c>
      <c r="R35" s="1">
        <f t="shared" si="3"/>
        <v>0.30798111201338169</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1038.325</v>
      </c>
      <c r="R42" s="1">
        <f t="shared" si="5"/>
        <v>0.28079725192510363</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3697.7747926000002</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f t="shared" si="12"/>
        <v>504.84479260000001</v>
      </c>
      <c r="M304" s="1" t="str">
        <f t="shared" si="13"/>
        <v>NY</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f t="shared" si="12"/>
        <v>634</v>
      </c>
      <c r="M305" s="1" t="str">
        <f t="shared" si="13"/>
        <v>NY</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f t="shared" si="12"/>
        <v>1520.605</v>
      </c>
      <c r="M310" s="1" t="str">
        <f t="shared" si="13"/>
        <v>MA</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f t="shared" si="12"/>
        <v>1038.325</v>
      </c>
      <c r="M312" s="1" t="str">
        <f t="shared" si="13"/>
        <v>RI</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3697.7747926000002</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0.41122163606151463</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0.30798111201338169</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0.28079725192510363</v>
      </c>
      <c r="D42" s="1">
        <f t="shared" si="2"/>
        <v>0.28079725192510363</v>
      </c>
      <c r="E42" s="1">
        <f t="shared" si="3"/>
        <v>1</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0.28079725192510363</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0</v>
      </c>
      <c r="G60" s="1">
        <f>SUMIFS('ReEDs Generation Data'!L$729:L$1448,'ReEDs Generation Data'!$E$729:$E$1448,Calculations!$A60)</f>
        <v>0</v>
      </c>
      <c r="H60" s="1">
        <f>SUMIFS('ReEDs Generation Data'!M$729:M$1448,'ReEDs Generation Data'!$E$729:$E$1448,Calculations!$A60)</f>
        <v>0</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0.65257885401775761</v>
      </c>
      <c r="C61" s="1">
        <f>SUMIFS('ReEDs Generation Data'!H$729:H$1448,'ReEDs Generation Data'!$E$729:$E$1448,Calculations!$A61)</f>
        <v>0.62923905345231956</v>
      </c>
      <c r="D61" s="1">
        <f>SUMIFS('ReEDs Generation Data'!I$729:I$1448,'ReEDs Generation Data'!$E$729:$E$1448,Calculations!$A61)</f>
        <v>0.67707134201023778</v>
      </c>
      <c r="E61" s="1">
        <f>SUMIFS('ReEDs Generation Data'!J$729:J$1448,'ReEDs Generation Data'!$E$729:$E$1448,Calculations!$A61)</f>
        <v>0.71192971099579705</v>
      </c>
      <c r="F61" s="1">
        <f>SUMIFS('ReEDs Generation Data'!K$729:K$1448,'ReEDs Generation Data'!$E$729:$E$1448,Calculations!$A61)</f>
        <v>0.42827274222644562</v>
      </c>
      <c r="G61" s="1">
        <f>SUMIFS('ReEDs Generation Data'!L$729:L$1448,'ReEDs Generation Data'!$E$729:$E$1448,Calculations!$A61)</f>
        <v>0.22585472040748708</v>
      </c>
      <c r="H61" s="1">
        <f>SUMIFS('ReEDs Generation Data'!M$729:M$1448,'ReEDs Generation Data'!$E$729:$E$1448,Calculations!$A61)</f>
        <v>0.20850352745550937</v>
      </c>
      <c r="I61" s="1">
        <f>SUMIFS('ReEDs Generation Data'!N$729:N$1448,'ReEDs Generation Data'!$E$729:$E$1448,Calculations!$A61)</f>
        <v>0.19046284781670356</v>
      </c>
      <c r="J61" s="1">
        <f>SUMIFS('ReEDs Generation Data'!O$729:O$1448,'ReEDs Generation Data'!$E$729:$E$1448,Calculations!$A61)</f>
        <v>0.19010598154782449</v>
      </c>
      <c r="K61" s="1">
        <f>SUMIFS('ReEDs Generation Data'!P$729:P$1448,'ReEDs Generation Data'!$E$729:$E$1448,Calculations!$A61)</f>
        <v>0.18975045008373204</v>
      </c>
      <c r="L61" s="1">
        <f>SUMIFS('ReEDs Generation Data'!Q$729:Q$1448,'ReEDs Generation Data'!$E$729:$E$1448,Calculations!$A61)</f>
        <v>0.16188455002859026</v>
      </c>
      <c r="M61" s="1">
        <f>SUMIFS('ReEDs Generation Data'!R$729:R$1448,'ReEDs Generation Data'!$E$729:$E$1448,Calculations!$A61)</f>
        <v>0.13219072214339106</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8.0222729452011123E-3</v>
      </c>
      <c r="C63" s="1">
        <f>SUMIFS('ReEDs Generation Data'!H$729:H$1448,'ReEDs Generation Data'!$E$729:$E$1448,Calculations!$A63)</f>
        <v>8.1686263141486637E-3</v>
      </c>
      <c r="D63" s="1">
        <f>SUMIFS('ReEDs Generation Data'!I$729:I$1448,'ReEDs Generation Data'!$E$729:$E$1448,Calculations!$A63)</f>
        <v>6.8869930079834768E-3</v>
      </c>
      <c r="E63" s="1">
        <f>SUMIFS('ReEDs Generation Data'!J$729:J$1448,'ReEDs Generation Data'!$E$729:$E$1448,Calculations!$A63)</f>
        <v>5.9529869623310243E-3</v>
      </c>
      <c r="F63" s="1">
        <f>SUMIFS('ReEDs Generation Data'!K$729:K$1448,'ReEDs Generation Data'!$E$729:$E$1448,Calculations!$A63)</f>
        <v>4.9580491412267976E-3</v>
      </c>
      <c r="G63" s="1">
        <f>SUMIFS('ReEDs Generation Data'!L$729:L$1448,'ReEDs Generation Data'!$E$729:$E$1448,Calculations!$A63)</f>
        <v>4.2480600778361469E-3</v>
      </c>
      <c r="H63" s="1">
        <f>SUMIFS('ReEDs Generation Data'!M$729:M$1448,'ReEDs Generation Data'!$E$729:$E$1448,Calculations!$A63)</f>
        <v>4.330818650754284E-3</v>
      </c>
      <c r="I63" s="1">
        <f>SUMIFS('ReEDs Generation Data'!N$729:N$1448,'ReEDs Generation Data'!$E$729:$E$1448,Calculations!$A63)</f>
        <v>4.4168658122095798E-3</v>
      </c>
      <c r="J63" s="1">
        <f>SUMIFS('ReEDs Generation Data'!O$729:O$1448,'ReEDs Generation Data'!$E$729:$E$1448,Calculations!$A63)</f>
        <v>4.408590022780769E-3</v>
      </c>
      <c r="K63" s="1">
        <f>SUMIFS('ReEDs Generation Data'!P$729:P$1448,'ReEDs Generation Data'!$E$729:$E$1448,Calculations!$A63)</f>
        <v>4.4003451877018245E-3</v>
      </c>
      <c r="L63" s="1">
        <f>SUMIFS('ReEDs Generation Data'!Q$729:Q$1448,'ReEDs Generation Data'!$E$729:$E$1448,Calculations!$A63)</f>
        <v>4.5400872212082496E-3</v>
      </c>
      <c r="M63" s="1">
        <f>SUMIFS('ReEDs Generation Data'!R$729:R$1448,'ReEDs Generation Data'!$E$729:$E$1448,Calculations!$A63)</f>
        <v>4.6889959549314209E-3</v>
      </c>
    </row>
    <row r="64" spans="1:33" ht="15.75" customHeight="1">
      <c r="A64" s="4" t="s">
        <v>491</v>
      </c>
      <c r="B64" s="1">
        <f>SUMIFS('ReEDs Generation Data'!G$729:G$1448,'ReEDs Generation Data'!$E$729:$E$1448,Calculations!$A64)</f>
        <v>3.869992179752043E-2</v>
      </c>
      <c r="C64" s="1">
        <f>SUMIFS('ReEDs Generation Data'!H$729:H$1448,'ReEDs Generation Data'!$E$729:$E$1448,Calculations!$A64)</f>
        <v>3.9405939153419799E-2</v>
      </c>
      <c r="D64" s="1">
        <f>SUMIFS('ReEDs Generation Data'!I$729:I$1448,'ReEDs Generation Data'!$E$729:$E$1448,Calculations!$A64)</f>
        <v>3.3223263861704593E-2</v>
      </c>
      <c r="E64" s="1">
        <f>SUMIFS('ReEDs Generation Data'!J$729:J$1448,'ReEDs Generation Data'!$E$729:$E$1448,Calculations!$A64)</f>
        <v>2.871756314919224E-2</v>
      </c>
      <c r="F64" s="1">
        <f>SUMIFS('ReEDs Generation Data'!K$729:K$1448,'ReEDs Generation Data'!$E$729:$E$1448,Calculations!$A64)</f>
        <v>2.3917923928095695E-2</v>
      </c>
      <c r="G64" s="1">
        <f>SUMIFS('ReEDs Generation Data'!L$729:L$1448,'ReEDs Generation Data'!$E$729:$E$1448,Calculations!$A64)</f>
        <v>2.0492894461010647E-2</v>
      </c>
      <c r="H64" s="1">
        <f>SUMIFS('ReEDs Generation Data'!M$729:M$1448,'ReEDs Generation Data'!$E$729:$E$1448,Calculations!$A64)</f>
        <v>2.0878230866137798E-2</v>
      </c>
      <c r="I64" s="1">
        <f>SUMIFS('ReEDs Generation Data'!N$729:N$1448,'ReEDs Generation Data'!$E$729:$E$1448,Calculations!$A64)</f>
        <v>2.1278879435795688E-2</v>
      </c>
      <c r="J64" s="1">
        <f>SUMIFS('ReEDs Generation Data'!O$729:O$1448,'ReEDs Generation Data'!$E$729:$E$1448,Calculations!$A64)</f>
        <v>2.1111453025691371E-2</v>
      </c>
      <c r="K64" s="1">
        <f>SUMIFS('ReEDs Generation Data'!P$729:P$1448,'ReEDs Generation Data'!$E$729:$E$1448,Calculations!$A64)</f>
        <v>2.0944652848977799E-2</v>
      </c>
      <c r="L64" s="1">
        <f>SUMIFS('ReEDs Generation Data'!Q$729:Q$1448,'ReEDs Generation Data'!$E$729:$E$1448,Calculations!$A64)</f>
        <v>2.1252558862232096E-2</v>
      </c>
      <c r="M64" s="1">
        <f>SUMIFS('ReEDs Generation Data'!R$729:R$1448,'ReEDs Generation Data'!$E$729:$E$1448,Calculations!$A64)</f>
        <v>2.1580662678878936E-2</v>
      </c>
    </row>
    <row r="65" spans="1:37" ht="15.75" customHeight="1">
      <c r="A65" s="4" t="s">
        <v>492</v>
      </c>
      <c r="B65" s="1">
        <f>SUMIFS('ReEDs Generation Data'!G$729:G$1448,'ReEDs Generation Data'!$E$729:$E$1448,Calculations!$A65)</f>
        <v>0.12222215277236183</v>
      </c>
      <c r="C65" s="1">
        <f>SUMIFS('ReEDs Generation Data'!H$729:H$1448,'ReEDs Generation Data'!$E$729:$E$1448,Calculations!$A65)</f>
        <v>0.14392709561881528</v>
      </c>
      <c r="D65" s="1">
        <f>SUMIFS('ReEDs Generation Data'!I$729:I$1448,'ReEDs Generation Data'!$E$729:$E$1448,Calculations!$A65)</f>
        <v>0.1286202021674224</v>
      </c>
      <c r="E65" s="1">
        <f>SUMIFS('ReEDs Generation Data'!J$729:J$1448,'ReEDs Generation Data'!$E$729:$E$1448,Calculations!$A65)</f>
        <v>0.11746511517414152</v>
      </c>
      <c r="F65" s="1">
        <f>SUMIFS('ReEDs Generation Data'!K$729:K$1448,'ReEDs Generation Data'!$E$729:$E$1448,Calculations!$A65)</f>
        <v>0.10117326956977782</v>
      </c>
      <c r="G65" s="1">
        <f>SUMIFS('ReEDs Generation Data'!L$729:L$1448,'ReEDs Generation Data'!$E$729:$E$1448,Calculations!$A65)</f>
        <v>8.9547385061025636E-2</v>
      </c>
      <c r="H65" s="1">
        <f>SUMIFS('ReEDs Generation Data'!M$729:M$1448,'ReEDs Generation Data'!$E$729:$E$1448,Calculations!$A65)</f>
        <v>9.3575481532311044E-2</v>
      </c>
      <c r="I65" s="1">
        <f>SUMIFS('ReEDs Generation Data'!N$729:N$1448,'ReEDs Generation Data'!$E$729:$E$1448,Calculations!$A65)</f>
        <v>9.7763643014566956E-2</v>
      </c>
      <c r="J65" s="1">
        <f>SUMIFS('ReEDs Generation Data'!O$729:O$1448,'ReEDs Generation Data'!$E$729:$E$1448,Calculations!$A65)</f>
        <v>9.958952280900063E-2</v>
      </c>
      <c r="K65" s="1">
        <f>SUMIFS('ReEDs Generation Data'!P$729:P$1448,'ReEDs Generation Data'!$E$729:$E$1448,Calculations!$A65)</f>
        <v>0.10140857317375215</v>
      </c>
      <c r="L65" s="1">
        <f>SUMIFS('ReEDs Generation Data'!Q$729:Q$1448,'ReEDs Generation Data'!$E$729:$E$1448,Calculations!$A65)</f>
        <v>0.10711928351136467</v>
      </c>
      <c r="M65" s="1">
        <f>SUMIFS('ReEDs Generation Data'!R$729:R$1448,'ReEDs Generation Data'!$E$729:$E$1448,Calculations!$A65)</f>
        <v>0.11320460103320107</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4.2173786020176171E-3</v>
      </c>
      <c r="C67" s="1">
        <f>SUMIFS('ReEDs Generation Data'!H$729:H$1448,'ReEDs Generation Data'!$E$729:$E$1448,Calculations!$A67)</f>
        <v>8.8380789989945044E-4</v>
      </c>
      <c r="D67" s="1">
        <f>SUMIFS('ReEDs Generation Data'!I$729:I$1448,'ReEDs Generation Data'!$E$729:$E$1448,Calculations!$A67)</f>
        <v>3.8096447313716226E-3</v>
      </c>
      <c r="E67" s="1">
        <f>SUMIFS('ReEDs Generation Data'!J$729:J$1448,'ReEDs Generation Data'!$E$729:$E$1448,Calculations!$A67)</f>
        <v>5.9418843322324695E-3</v>
      </c>
      <c r="F67" s="1">
        <f>SUMIFS('ReEDs Generation Data'!K$729:K$1448,'ReEDs Generation Data'!$E$729:$E$1448,Calculations!$A67)</f>
        <v>4.9488021218777175E-3</v>
      </c>
      <c r="G67" s="1">
        <f>SUMIFS('ReEDs Generation Data'!L$729:L$1448,'ReEDs Generation Data'!$E$729:$E$1448,Calculations!$A67)</f>
        <v>4.2401372249928435E-3</v>
      </c>
      <c r="H67" s="1">
        <f>SUMIFS('ReEDs Generation Data'!M$729:M$1448,'ReEDs Generation Data'!$E$729:$E$1448,Calculations!$A67)</f>
        <v>4.3227414488710095E-3</v>
      </c>
      <c r="I67" s="1">
        <f>SUMIFS('ReEDs Generation Data'!N$729:N$1448,'ReEDs Generation Data'!$E$729:$E$1448,Calculations!$A67)</f>
        <v>4.4086281278977856E-3</v>
      </c>
      <c r="J67" s="1">
        <f>SUMIFS('ReEDs Generation Data'!O$729:O$1448,'ReEDs Generation Data'!$E$729:$E$1448,Calculations!$A67)</f>
        <v>4.4003677732464032E-3</v>
      </c>
      <c r="K67" s="1">
        <f>SUMIFS('ReEDs Generation Data'!P$729:P$1448,'ReEDs Generation Data'!$E$729:$E$1448,Calculations!$A67)</f>
        <v>4.3921383152134164E-3</v>
      </c>
      <c r="L67" s="1">
        <f>SUMIFS('ReEDs Generation Data'!Q$729:Q$1448,'ReEDs Generation Data'!$E$729:$E$1448,Calculations!$A67)</f>
        <v>4.5316197225640882E-3</v>
      </c>
      <c r="M67" s="1">
        <f>SUMIFS('ReEDs Generation Data'!R$729:R$1448,'ReEDs Generation Data'!$E$729:$E$1448,Calculations!$A67)</f>
        <v>4.6802507337591519E-3</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6.3641216622215724E-2</v>
      </c>
      <c r="C72" s="1">
        <f>SUMIFS('ReEDs Generation Data'!H$729:H$1448,'ReEDs Generation Data'!$E$729:$E$1448,Calculations!$A72)</f>
        <v>6.5739224468745236E-2</v>
      </c>
      <c r="D72" s="1">
        <f>SUMIFS('ReEDs Generation Data'!I$729:I$1448,'ReEDs Generation Data'!$E$729:$E$1448,Calculations!$A72)</f>
        <v>5.5424596064577641E-2</v>
      </c>
      <c r="E72" s="1">
        <f>SUMIFS('ReEDs Generation Data'!J$729:J$1448,'ReEDs Generation Data'!$E$729:$E$1448,Calculations!$A72)</f>
        <v>4.7907683667086191E-2</v>
      </c>
      <c r="F72" s="1">
        <f>SUMIFS('ReEDs Generation Data'!K$729:K$1448,'ReEDs Generation Data'!$E$729:$E$1448,Calculations!$A72)</f>
        <v>0.36836324100700901</v>
      </c>
      <c r="G72" s="1">
        <f>SUMIFS('ReEDs Generation Data'!L$729:L$1448,'ReEDs Generation Data'!$E$729:$E$1448,Calculations!$A72)</f>
        <v>0.59704078867686061</v>
      </c>
      <c r="H72" s="1">
        <f>SUMIFS('ReEDs Generation Data'!M$729:M$1448,'ReEDs Generation Data'!$E$729:$E$1448,Calculations!$A72)</f>
        <v>0.60867203746795207</v>
      </c>
      <c r="I72" s="1">
        <f>SUMIFS('ReEDs Generation Data'!N$729:N$1448,'ReEDs Generation Data'!$E$729:$E$1448,Calculations!$A72)</f>
        <v>0.62076547875582666</v>
      </c>
      <c r="J72" s="1">
        <f>SUMIFS('ReEDs Generation Data'!O$729:O$1448,'ReEDs Generation Data'!$E$729:$E$1448,Calculations!$A72)</f>
        <v>0.61959454169746908</v>
      </c>
      <c r="K72" s="1">
        <f>SUMIFS('ReEDs Generation Data'!P$729:P$1448,'ReEDs Generation Data'!$E$729:$E$1448,Calculations!$A72)</f>
        <v>0.61842798435366164</v>
      </c>
      <c r="L72" s="1">
        <f>SUMIFS('ReEDs Generation Data'!Q$729:Q$1448,'ReEDs Generation Data'!$E$729:$E$1448,Calculations!$A72)</f>
        <v>0.63806915771487771</v>
      </c>
      <c r="M72" s="1">
        <f>SUMIFS('ReEDs Generation Data'!R$729:R$1448,'ReEDs Generation Data'!$E$729:$E$1448,Calculations!$A72)</f>
        <v>0.65899873903459927</v>
      </c>
    </row>
    <row r="73" spans="1:37" ht="15.75" customHeight="1">
      <c r="A73" s="4" t="s">
        <v>500</v>
      </c>
      <c r="B73" s="1">
        <f>SUMIFS('ReEDs Generation Data'!G$729:G$1448,'ReEDs Generation Data'!$E$729:$E$1448,Calculations!$A73)</f>
        <v>0.11061820324292584</v>
      </c>
      <c r="C73" s="1">
        <f>SUMIFS('ReEDs Generation Data'!H$729:H$1448,'ReEDs Generation Data'!$E$729:$E$1448,Calculations!$A73)</f>
        <v>0.11263625309265224</v>
      </c>
      <c r="D73" s="1">
        <f>SUMIFS('ReEDs Generation Data'!I$729:I$1448,'ReEDs Generation Data'!$E$729:$E$1448,Calculations!$A73)</f>
        <v>9.4963958156702555E-2</v>
      </c>
      <c r="E73" s="1">
        <f>SUMIFS('ReEDs Generation Data'!J$729:J$1448,'ReEDs Generation Data'!$E$729:$E$1448,Calculations!$A73)</f>
        <v>8.2085055719219563E-2</v>
      </c>
      <c r="F73" s="1">
        <f>SUMIFS('ReEDs Generation Data'!K$729:K$1448,'ReEDs Generation Data'!$E$729:$E$1448,Calculations!$A73)</f>
        <v>6.8365972005567377E-2</v>
      </c>
      <c r="G73" s="1">
        <f>SUMIFS('ReEDs Generation Data'!L$729:L$1448,'ReEDs Generation Data'!$E$729:$E$1448,Calculations!$A73)</f>
        <v>5.8576014090786825E-2</v>
      </c>
      <c r="H73" s="1">
        <f>SUMIFS('ReEDs Generation Data'!M$729:M$1448,'ReEDs Generation Data'!$E$729:$E$1448,Calculations!$A73)</f>
        <v>5.9717162578464399E-2</v>
      </c>
      <c r="I73" s="1">
        <f>SUMIFS('ReEDs Generation Data'!N$729:N$1448,'ReEDs Generation Data'!$E$729:$E$1448,Calculations!$A73)</f>
        <v>6.0903657036999709E-2</v>
      </c>
      <c r="J73" s="1">
        <f>SUMIFS('ReEDs Generation Data'!O$729:O$1448,'ReEDs Generation Data'!$E$729:$E$1448,Calculations!$A73)</f>
        <v>6.0789543123987121E-2</v>
      </c>
      <c r="K73" s="1">
        <f>SUMIFS('ReEDs Generation Data'!P$729:P$1448,'ReEDs Generation Data'!$E$729:$E$1448,Calculations!$A73)</f>
        <v>6.0675856036961164E-2</v>
      </c>
      <c r="L73" s="1">
        <f>SUMIFS('ReEDs Generation Data'!Q$729:Q$1448,'ReEDs Generation Data'!$E$729:$E$1448,Calculations!$A73)</f>
        <v>6.2602742939162653E-2</v>
      </c>
      <c r="M73" s="1">
        <f>SUMIFS('ReEDs Generation Data'!R$729:R$1448,'ReEDs Generation Data'!$E$729:$E$1448,Calculations!$A73)</f>
        <v>6.4656028421239159E-2</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7.4335998164703661E-3</v>
      </c>
      <c r="G1269" s="44">
        <f>G543/SUMIFS(G$3:G$722,$B$3:$B$722,$B1269)*SUMIFS(Calculations!$E$3:$E$53,Calculations!$A$3:$A$53,$B1269)</f>
        <v>4.2173786020176171E-3</v>
      </c>
      <c r="H1269" s="44">
        <f>H543/SUMIFS(H$3:H$722,$B$3:$B$722,$B1269)*SUMIFS(Calculations!$E$3:$E$53,Calculations!$A$3:$A$53,$B1269)</f>
        <v>8.8380789989945044E-4</v>
      </c>
      <c r="I1269" s="44">
        <f>I543/SUMIFS(I$3:I$722,$B$3:$B$722,$B1269)*SUMIFS(Calculations!$E$3:$E$53,Calculations!$A$3:$A$53,$B1269)</f>
        <v>3.8096447313716226E-3</v>
      </c>
      <c r="J1269" s="44">
        <f>J543/SUMIFS(J$3:J$722,$B$3:$B$722,$B1269)*SUMIFS(Calculations!$E$3:$E$53,Calculations!$A$3:$A$53,$B1269)</f>
        <v>5.9418843322324695E-3</v>
      </c>
      <c r="K1269" s="44">
        <f>K543/SUMIFS(K$3:K$722,$B$3:$B$722,$B1269)*SUMIFS(Calculations!$E$3:$E$53,Calculations!$A$3:$A$53,$B1269)</f>
        <v>4.9488021218777175E-3</v>
      </c>
      <c r="L1269" s="44">
        <f>L543/SUMIFS(L$3:L$722,$B$3:$B$722,$B1269)*SUMIFS(Calculations!$E$3:$E$53,Calculations!$A$3:$A$53,$B1269)</f>
        <v>4.2401372249928435E-3</v>
      </c>
      <c r="M1269" s="44">
        <f>M543/SUMIFS(M$3:M$722,$B$3:$B$722,$B1269)*SUMIFS(Calculations!$E$3:$E$53,Calculations!$A$3:$A$53,$B1269)</f>
        <v>4.3227414488710095E-3</v>
      </c>
      <c r="N1269" s="44">
        <f>N543/SUMIFS(N$3:N$722,$B$3:$B$722,$B1269)*SUMIFS(Calculations!$E$3:$E$53,Calculations!$A$3:$A$53,$B1269)</f>
        <v>4.4086281278977856E-3</v>
      </c>
      <c r="O1269" s="44">
        <f>O543/SUMIFS(O$3:O$722,$B$3:$B$722,$B1269)*SUMIFS(Calculations!$E$3:$E$53,Calculations!$A$3:$A$53,$B1269)</f>
        <v>4.4003677732464032E-3</v>
      </c>
      <c r="P1269" s="44">
        <f>P543/SUMIFS(P$3:P$722,$B$3:$B$722,$B1269)*SUMIFS(Calculations!$E$3:$E$53,Calculations!$A$3:$A$53,$B1269)</f>
        <v>4.3921383152134164E-3</v>
      </c>
      <c r="Q1269" s="44">
        <f>Q543/SUMIFS(Q$3:Q$722,$B$3:$B$722,$B1269)*SUMIFS(Calculations!$E$3:$E$53,Calculations!$A$3:$A$53,$B1269)</f>
        <v>4.5316197225640882E-3</v>
      </c>
      <c r="R1269" s="44">
        <f>R543/SUMIFS(R$3:R$722,$B$3:$B$722,$B1269)*SUMIFS(Calculations!$E$3:$E$53,Calculations!$A$3:$A$53,$B1269)</f>
        <v>4.6802507337591519E-3</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7.8810715572369509E-3</v>
      </c>
      <c r="G1273" s="44">
        <f>G547/SUMIFS(G$3:G$722,$B$3:$B$722,$B1273)*SUMIFS(Calculations!$E$3:$E$53,Calculations!$A$3:$A$53,$B1273)</f>
        <v>8.0222729452011123E-3</v>
      </c>
      <c r="H1273" s="44">
        <f>H547/SUMIFS(H$3:H$722,$B$3:$B$722,$B1273)*SUMIFS(Calculations!$E$3:$E$53,Calculations!$A$3:$A$53,$B1273)</f>
        <v>8.1686263141486637E-3</v>
      </c>
      <c r="I1273" s="44">
        <f>I547/SUMIFS(I$3:I$722,$B$3:$B$722,$B1273)*SUMIFS(Calculations!$E$3:$E$53,Calculations!$A$3:$A$53,$B1273)</f>
        <v>6.8869930079834768E-3</v>
      </c>
      <c r="J1273" s="44">
        <f>J547/SUMIFS(J$3:J$722,$B$3:$B$722,$B1273)*SUMIFS(Calculations!$E$3:$E$53,Calculations!$A$3:$A$53,$B1273)</f>
        <v>5.9529869623310243E-3</v>
      </c>
      <c r="K1273" s="44">
        <f>K547/SUMIFS(K$3:K$722,$B$3:$B$722,$B1273)*SUMIFS(Calculations!$E$3:$E$53,Calculations!$A$3:$A$53,$B1273)</f>
        <v>4.9580491412267976E-3</v>
      </c>
      <c r="L1273" s="44">
        <f>L547/SUMIFS(L$3:L$722,$B$3:$B$722,$B1273)*SUMIFS(Calculations!$E$3:$E$53,Calculations!$A$3:$A$53,$B1273)</f>
        <v>4.2480600778361469E-3</v>
      </c>
      <c r="M1273" s="44">
        <f>M547/SUMIFS(M$3:M$722,$B$3:$B$722,$B1273)*SUMIFS(Calculations!$E$3:$E$53,Calculations!$A$3:$A$53,$B1273)</f>
        <v>4.330818650754284E-3</v>
      </c>
      <c r="N1273" s="44">
        <f>N547/SUMIFS(N$3:N$722,$B$3:$B$722,$B1273)*SUMIFS(Calculations!$E$3:$E$53,Calculations!$A$3:$A$53,$B1273)</f>
        <v>4.4168658122095798E-3</v>
      </c>
      <c r="O1273" s="44">
        <f>O547/SUMIFS(O$3:O$722,$B$3:$B$722,$B1273)*SUMIFS(Calculations!$E$3:$E$53,Calculations!$A$3:$A$53,$B1273)</f>
        <v>4.408590022780769E-3</v>
      </c>
      <c r="P1273" s="44">
        <f>P547/SUMIFS(P$3:P$722,$B$3:$B$722,$B1273)*SUMIFS(Calculations!$E$3:$E$53,Calculations!$A$3:$A$53,$B1273)</f>
        <v>4.4003451877018245E-3</v>
      </c>
      <c r="Q1273" s="44">
        <f>Q547/SUMIFS(Q$3:Q$722,$B$3:$B$722,$B1273)*SUMIFS(Calculations!$E$3:$E$53,Calculations!$A$3:$A$53,$B1273)</f>
        <v>4.5400872212082496E-3</v>
      </c>
      <c r="R1273" s="44">
        <f>R547/SUMIFS(R$3:R$722,$B$3:$B$722,$B1273)*SUMIFS(Calculations!$E$3:$E$53,Calculations!$A$3:$A$53,$B1273)</f>
        <v>4.6889959549314209E-3</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3.8018757904289498E-2</v>
      </c>
      <c r="G1275" s="44">
        <f>G549/SUMIFS(G$3:G$722,$B$3:$B$722,$B1275)*SUMIFS(Calculations!$E$3:$E$53,Calculations!$A$3:$A$53,$B1275)</f>
        <v>3.869992179752043E-2</v>
      </c>
      <c r="H1275" s="44">
        <f>H549/SUMIFS(H$3:H$722,$B$3:$B$722,$B1275)*SUMIFS(Calculations!$E$3:$E$53,Calculations!$A$3:$A$53,$B1275)</f>
        <v>3.9405939153419799E-2</v>
      </c>
      <c r="I1275" s="44">
        <f>I549/SUMIFS(I$3:I$722,$B$3:$B$722,$B1275)*SUMIFS(Calculations!$E$3:$E$53,Calculations!$A$3:$A$53,$B1275)</f>
        <v>3.3223263861704593E-2</v>
      </c>
      <c r="J1275" s="44">
        <f>J549/SUMIFS(J$3:J$722,$B$3:$B$722,$B1275)*SUMIFS(Calculations!$E$3:$E$53,Calculations!$A$3:$A$53,$B1275)</f>
        <v>2.871756314919224E-2</v>
      </c>
      <c r="K1275" s="44">
        <f>K549/SUMIFS(K$3:K$722,$B$3:$B$722,$B1275)*SUMIFS(Calculations!$E$3:$E$53,Calculations!$A$3:$A$53,$B1275)</f>
        <v>2.3917923928095695E-2</v>
      </c>
      <c r="L1275" s="44">
        <f>L549/SUMIFS(L$3:L$722,$B$3:$B$722,$B1275)*SUMIFS(Calculations!$E$3:$E$53,Calculations!$A$3:$A$53,$B1275)</f>
        <v>2.0492894461010647E-2</v>
      </c>
      <c r="M1275" s="44">
        <f>M549/SUMIFS(M$3:M$722,$B$3:$B$722,$B1275)*SUMIFS(Calculations!$E$3:$E$53,Calculations!$A$3:$A$53,$B1275)</f>
        <v>2.0878230866137798E-2</v>
      </c>
      <c r="N1275" s="44">
        <f>N549/SUMIFS(N$3:N$722,$B$3:$B$722,$B1275)*SUMIFS(Calculations!$E$3:$E$53,Calculations!$A$3:$A$53,$B1275)</f>
        <v>2.1278879435795688E-2</v>
      </c>
      <c r="O1275" s="44">
        <f>O549/SUMIFS(O$3:O$722,$B$3:$B$722,$B1275)*SUMIFS(Calculations!$E$3:$E$53,Calculations!$A$3:$A$53,$B1275)</f>
        <v>2.1111453025691371E-2</v>
      </c>
      <c r="P1275" s="44">
        <f>P549/SUMIFS(P$3:P$722,$B$3:$B$722,$B1275)*SUMIFS(Calculations!$E$3:$E$53,Calculations!$A$3:$A$53,$B1275)</f>
        <v>2.0944652848977799E-2</v>
      </c>
      <c r="Q1275" s="44">
        <f>Q549/SUMIFS(Q$3:Q$722,$B$3:$B$722,$B1275)*SUMIFS(Calculations!$E$3:$E$53,Calculations!$A$3:$A$53,$B1275)</f>
        <v>2.1252558862232096E-2</v>
      </c>
      <c r="R1275" s="44">
        <f>R549/SUMIFS(R$3:R$722,$B$3:$B$722,$B1275)*SUMIFS(Calculations!$E$3:$E$53,Calculations!$A$3:$A$53,$B1275)</f>
        <v>2.1580662678878936E-2</v>
      </c>
    </row>
    <row r="1276" spans="2:18" ht="15.75" customHeight="1">
      <c r="B1276" s="44" t="s">
        <v>121</v>
      </c>
      <c r="C1276" s="44" t="s">
        <v>522</v>
      </c>
      <c r="D1276" s="44" t="s">
        <v>532</v>
      </c>
      <c r="E1276" s="44" t="str">
        <f t="shared" si="308"/>
        <v>natural gas nonpeaker</v>
      </c>
      <c r="F1276" s="44">
        <f>F550/SUMIFS(F$3:F$722,$B$3:$B$722,$B1276)*SUMIFS(Calculations!$E$3:$E$53,Calculations!$A$3:$A$53,$B1276)</f>
        <v>0.67509703899939322</v>
      </c>
      <c r="G1276" s="44">
        <f>G550/SUMIFS(G$3:G$722,$B$3:$B$722,$B1276)*SUMIFS(Calculations!$E$3:$E$53,Calculations!$A$3:$A$53,$B1276)</f>
        <v>0.65257885401775761</v>
      </c>
      <c r="H1276" s="44">
        <f>H550/SUMIFS(H$3:H$722,$B$3:$B$722,$B1276)*SUMIFS(Calculations!$E$3:$E$53,Calculations!$A$3:$A$53,$B1276)</f>
        <v>0.62923905345231956</v>
      </c>
      <c r="I1276" s="44">
        <f>I550/SUMIFS(I$3:I$722,$B$3:$B$722,$B1276)*SUMIFS(Calculations!$E$3:$E$53,Calculations!$A$3:$A$53,$B1276)</f>
        <v>0.67707134201023778</v>
      </c>
      <c r="J1276" s="44">
        <f>J550/SUMIFS(J$3:J$722,$B$3:$B$722,$B1276)*SUMIFS(Calculations!$E$3:$E$53,Calculations!$A$3:$A$53,$B1276)</f>
        <v>0.71192971099579705</v>
      </c>
      <c r="K1276" s="44">
        <f>K550/SUMIFS(K$3:K$722,$B$3:$B$722,$B1276)*SUMIFS(Calculations!$E$3:$E$53,Calculations!$A$3:$A$53,$B1276)</f>
        <v>0.42827274222644562</v>
      </c>
      <c r="L1276" s="44">
        <f>L550/SUMIFS(L$3:L$722,$B$3:$B$722,$B1276)*SUMIFS(Calculations!$E$3:$E$53,Calculations!$A$3:$A$53,$B1276)</f>
        <v>0.22585472040748708</v>
      </c>
      <c r="M1276" s="44">
        <f>M550/SUMIFS(M$3:M$722,$B$3:$B$722,$B1276)*SUMIFS(Calculations!$E$3:$E$53,Calculations!$A$3:$A$53,$B1276)</f>
        <v>0.20850352745550937</v>
      </c>
      <c r="N1276" s="44">
        <f>N550/SUMIFS(N$3:N$722,$B$3:$B$722,$B1276)*SUMIFS(Calculations!$E$3:$E$53,Calculations!$A$3:$A$53,$B1276)</f>
        <v>0.19046284781670356</v>
      </c>
      <c r="O1276" s="44">
        <f>O550/SUMIFS(O$3:O$722,$B$3:$B$722,$B1276)*SUMIFS(Calculations!$E$3:$E$53,Calculations!$A$3:$A$53,$B1276)</f>
        <v>0.19010598154782449</v>
      </c>
      <c r="P1276" s="44">
        <f>P550/SUMIFS(P$3:P$722,$B$3:$B$722,$B1276)*SUMIFS(Calculations!$E$3:$E$53,Calculations!$A$3:$A$53,$B1276)</f>
        <v>0.18975045008373204</v>
      </c>
      <c r="Q1276" s="44">
        <f>Q550/SUMIFS(Q$3:Q$722,$B$3:$B$722,$B1276)*SUMIFS(Calculations!$E$3:$E$53,Calculations!$A$3:$A$53,$B1276)</f>
        <v>0.16188455002859026</v>
      </c>
      <c r="R1276" s="44">
        <f>R550/SUMIFS(R$3:R$722,$B$3:$B$722,$B1276)*SUMIFS(Calculations!$E$3:$E$53,Calculations!$A$3:$A$53,$B1276)</f>
        <v>0.13219072214339106</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6.1617063560212557E-2</v>
      </c>
      <c r="G1279" s="44">
        <f>G553/SUMIFS(G$3:G$722,$B$3:$B$722,$B1279)*SUMIFS(Calculations!$E$3:$E$53,Calculations!$A$3:$A$53,$B1279)</f>
        <v>6.3641216622215724E-2</v>
      </c>
      <c r="H1279" s="44">
        <f>H553/SUMIFS(H$3:H$722,$B$3:$B$722,$B1279)*SUMIFS(Calculations!$E$3:$E$53,Calculations!$A$3:$A$53,$B1279)</f>
        <v>6.5739224468745236E-2</v>
      </c>
      <c r="I1279" s="44">
        <f>I553/SUMIFS(I$3:I$722,$B$3:$B$722,$B1279)*SUMIFS(Calculations!$E$3:$E$53,Calculations!$A$3:$A$53,$B1279)</f>
        <v>5.5424596064577641E-2</v>
      </c>
      <c r="J1279" s="44">
        <f>J553/SUMIFS(J$3:J$722,$B$3:$B$722,$B1279)*SUMIFS(Calculations!$E$3:$E$53,Calculations!$A$3:$A$53,$B1279)</f>
        <v>4.7907683667086191E-2</v>
      </c>
      <c r="K1279" s="44">
        <f>K553/SUMIFS(K$3:K$722,$B$3:$B$722,$B1279)*SUMIFS(Calculations!$E$3:$E$53,Calculations!$A$3:$A$53,$B1279)</f>
        <v>0.36836324100700901</v>
      </c>
      <c r="L1279" s="44">
        <f>L553/SUMIFS(L$3:L$722,$B$3:$B$722,$B1279)*SUMIFS(Calculations!$E$3:$E$53,Calculations!$A$3:$A$53,$B1279)</f>
        <v>0.59704078867686061</v>
      </c>
      <c r="M1279" s="44">
        <f>M553/SUMIFS(M$3:M$722,$B$3:$B$722,$B1279)*SUMIFS(Calculations!$E$3:$E$53,Calculations!$A$3:$A$53,$B1279)</f>
        <v>0.60867203746795207</v>
      </c>
      <c r="N1279" s="44">
        <f>N553/SUMIFS(N$3:N$722,$B$3:$B$722,$B1279)*SUMIFS(Calculations!$E$3:$E$53,Calculations!$A$3:$A$53,$B1279)</f>
        <v>0.62076547875582666</v>
      </c>
      <c r="O1279" s="44">
        <f>O553/SUMIFS(O$3:O$722,$B$3:$B$722,$B1279)*SUMIFS(Calculations!$E$3:$E$53,Calculations!$A$3:$A$53,$B1279)</f>
        <v>0.61959454169746908</v>
      </c>
      <c r="P1279" s="44">
        <f>P553/SUMIFS(P$3:P$722,$B$3:$B$722,$B1279)*SUMIFS(Calculations!$E$3:$E$53,Calculations!$A$3:$A$53,$B1279)</f>
        <v>0.61842798435366164</v>
      </c>
      <c r="Q1279" s="44">
        <f>Q553/SUMIFS(Q$3:Q$722,$B$3:$B$722,$B1279)*SUMIFS(Calculations!$E$3:$E$53,Calculations!$A$3:$A$53,$B1279)</f>
        <v>0.63806915771487771</v>
      </c>
      <c r="R1279" s="44">
        <f>R553/SUMIFS(R$3:R$722,$B$3:$B$722,$B1279)*SUMIFS(Calculations!$E$3:$E$53,Calculations!$A$3:$A$53,$B1279)</f>
        <v>0.65899873903459927</v>
      </c>
    </row>
    <row r="1280" spans="2:18" ht="15.75" customHeight="1">
      <c r="B1280" s="44" t="s">
        <v>121</v>
      </c>
      <c r="C1280" s="44" t="s">
        <v>522</v>
      </c>
      <c r="D1280" s="44" t="s">
        <v>536</v>
      </c>
      <c r="E1280" s="44" t="str">
        <f t="shared" si="308"/>
        <v>crude oil</v>
      </c>
      <c r="F1280" s="44">
        <f>F554/SUMIFS(F$3:F$722,$B$3:$B$722,$B1280)*SUMIFS(Calculations!$E$3:$E$53,Calculations!$A$3:$A$53,$B1280)</f>
        <v>0.10867119346917509</v>
      </c>
      <c r="G1280" s="44">
        <f>G554/SUMIFS(G$3:G$722,$B$3:$B$722,$B1280)*SUMIFS(Calculations!$E$3:$E$53,Calculations!$A$3:$A$53,$B1280)</f>
        <v>0.11061820324292584</v>
      </c>
      <c r="H1280" s="44">
        <f>H554/SUMIFS(H$3:H$722,$B$3:$B$722,$B1280)*SUMIFS(Calculations!$E$3:$E$53,Calculations!$A$3:$A$53,$B1280)</f>
        <v>0.11263625309265224</v>
      </c>
      <c r="I1280" s="44">
        <f>I554/SUMIFS(I$3:I$722,$B$3:$B$722,$B1280)*SUMIFS(Calculations!$E$3:$E$53,Calculations!$A$3:$A$53,$B1280)</f>
        <v>9.4963958156702555E-2</v>
      </c>
      <c r="J1280" s="44">
        <f>J554/SUMIFS(J$3:J$722,$B$3:$B$722,$B1280)*SUMIFS(Calculations!$E$3:$E$53,Calculations!$A$3:$A$53,$B1280)</f>
        <v>8.2085055719219563E-2</v>
      </c>
      <c r="K1280" s="44">
        <f>K554/SUMIFS(K$3:K$722,$B$3:$B$722,$B1280)*SUMIFS(Calculations!$E$3:$E$53,Calculations!$A$3:$A$53,$B1280)</f>
        <v>6.8365972005567377E-2</v>
      </c>
      <c r="L1280" s="44">
        <f>L554/SUMIFS(L$3:L$722,$B$3:$B$722,$B1280)*SUMIFS(Calculations!$E$3:$E$53,Calculations!$A$3:$A$53,$B1280)</f>
        <v>5.8576014090786825E-2</v>
      </c>
      <c r="M1280" s="44">
        <f>M554/SUMIFS(M$3:M$722,$B$3:$B$722,$B1280)*SUMIFS(Calculations!$E$3:$E$53,Calculations!$A$3:$A$53,$B1280)</f>
        <v>5.9717162578464399E-2</v>
      </c>
      <c r="N1280" s="44">
        <f>N554/SUMIFS(N$3:N$722,$B$3:$B$722,$B1280)*SUMIFS(Calculations!$E$3:$E$53,Calculations!$A$3:$A$53,$B1280)</f>
        <v>6.0903657036999709E-2</v>
      </c>
      <c r="O1280" s="44">
        <f>O554/SUMIFS(O$3:O$722,$B$3:$B$722,$B1280)*SUMIFS(Calculations!$E$3:$E$53,Calculations!$A$3:$A$53,$B1280)</f>
        <v>6.0789543123987121E-2</v>
      </c>
      <c r="P1280" s="44">
        <f>P554/SUMIFS(P$3:P$722,$B$3:$B$722,$B1280)*SUMIFS(Calculations!$E$3:$E$53,Calculations!$A$3:$A$53,$B1280)</f>
        <v>6.0675856036961164E-2</v>
      </c>
      <c r="Q1280" s="44">
        <f>Q554/SUMIFS(Q$3:Q$722,$B$3:$B$722,$B1280)*SUMIFS(Calculations!$E$3:$E$53,Calculations!$A$3:$A$53,$B1280)</f>
        <v>6.2602742939162653E-2</v>
      </c>
      <c r="R1280" s="44">
        <f>R554/SUMIFS(R$3:R$722,$B$3:$B$722,$B1280)*SUMIFS(Calculations!$E$3:$E$53,Calculations!$A$3:$A$53,$B1280)</f>
        <v>6.4656028421239159E-2</v>
      </c>
    </row>
    <row r="1281" spans="2:18" ht="15.75" customHeight="1">
      <c r="B1281" s="44" t="s">
        <v>121</v>
      </c>
      <c r="C1281" s="44" t="s">
        <v>522</v>
      </c>
      <c r="D1281" s="44" t="s">
        <v>537</v>
      </c>
      <c r="E1281" s="44" t="str">
        <f t="shared" si="308"/>
        <v>solar PV</v>
      </c>
      <c r="F1281" s="44">
        <f>F555/SUMIFS(F$3:F$722,$B$3:$B$722,$B1281)*SUMIFS(Calculations!$E$3:$E$53,Calculations!$A$3:$A$53,$B1281)</f>
        <v>7.6096652082621716E-2</v>
      </c>
      <c r="G1281" s="44">
        <f>G555/SUMIFS(G$3:G$722,$B$3:$B$722,$B1281)*SUMIFS(Calculations!$E$3:$E$53,Calculations!$A$3:$A$53,$B1281)</f>
        <v>8.4201843898647377E-2</v>
      </c>
      <c r="H1281" s="44">
        <f>H555/SUMIFS(H$3:H$722,$B$3:$B$722,$B1281)*SUMIFS(Calculations!$E$3:$E$53,Calculations!$A$3:$A$53,$B1281)</f>
        <v>9.2602767893407018E-2</v>
      </c>
      <c r="I1281" s="44">
        <f>I555/SUMIFS(I$3:I$722,$B$3:$B$722,$B1281)*SUMIFS(Calculations!$E$3:$E$53,Calculations!$A$3:$A$53,$B1281)</f>
        <v>8.5348509646477666E-2</v>
      </c>
      <c r="J1281" s="44">
        <f>J555/SUMIFS(J$3:J$722,$B$3:$B$722,$B1281)*SUMIFS(Calculations!$E$3:$E$53,Calculations!$A$3:$A$53,$B1281)</f>
        <v>8.0061879666776678E-2</v>
      </c>
      <c r="K1281" s="44">
        <f>K555/SUMIFS(K$3:K$722,$B$3:$B$722,$B1281)*SUMIFS(Calculations!$E$3:$E$53,Calculations!$A$3:$A$53,$B1281)</f>
        <v>7.017665648885342E-2</v>
      </c>
      <c r="L1281" s="44">
        <f>L555/SUMIFS(L$3:L$722,$B$3:$B$722,$B1281)*SUMIFS(Calculations!$E$3:$E$53,Calculations!$A$3:$A$53,$B1281)</f>
        <v>6.3122546979063193E-2</v>
      </c>
      <c r="M1281" s="44">
        <f>M555/SUMIFS(M$3:M$722,$B$3:$B$722,$B1281)*SUMIFS(Calculations!$E$3:$E$53,Calculations!$A$3:$A$53,$B1281)</f>
        <v>6.6769814770750585E-2</v>
      </c>
      <c r="N1281" s="44">
        <f>N555/SUMIFS(N$3:N$722,$B$3:$B$722,$B1281)*SUMIFS(Calculations!$E$3:$E$53,Calculations!$A$3:$A$53,$B1281)</f>
        <v>7.0562014532973089E-2</v>
      </c>
      <c r="O1281" s="44">
        <f>O555/SUMIFS(O$3:O$722,$B$3:$B$722,$B1281)*SUMIFS(Calculations!$E$3:$E$53,Calculations!$A$3:$A$53,$B1281)</f>
        <v>7.2574495580478945E-2</v>
      </c>
      <c r="P1281" s="44">
        <f>P555/SUMIFS(P$3:P$722,$B$3:$B$722,$B1281)*SUMIFS(Calculations!$E$3:$E$53,Calculations!$A$3:$A$53,$B1281)</f>
        <v>7.4579449244286E-2</v>
      </c>
      <c r="Q1281" s="44">
        <f>Q555/SUMIFS(Q$3:Q$722,$B$3:$B$722,$B1281)*SUMIFS(Calculations!$E$3:$E$53,Calculations!$A$3:$A$53,$B1281)</f>
        <v>7.9576385229904553E-2</v>
      </c>
      <c r="R1281" s="44">
        <f>R555/SUMIFS(R$3:R$722,$B$3:$B$722,$B1281)*SUMIFS(Calculations!$E$3:$E$53,Calculations!$A$3:$A$53,$B1281)</f>
        <v>8.4901106728822687E-2</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2.5184622610600598E-2</v>
      </c>
      <c r="G1283" s="44">
        <f>G557/SUMIFS(G$3:G$722,$B$3:$B$722,$B1283)*SUMIFS(Calculations!$E$3:$E$53,Calculations!$A$3:$A$53,$B1283)</f>
        <v>3.8020308873714451E-2</v>
      </c>
      <c r="H1283" s="44">
        <f>H557/SUMIFS(H$3:H$722,$B$3:$B$722,$B1283)*SUMIFS(Calculations!$E$3:$E$53,Calculations!$A$3:$A$53,$B1283)</f>
        <v>5.1324327725408257E-2</v>
      </c>
      <c r="I1283" s="44">
        <f>I557/SUMIFS(I$3:I$722,$B$3:$B$722,$B1283)*SUMIFS(Calculations!$E$3:$E$53,Calculations!$A$3:$A$53,$B1283)</f>
        <v>4.3271692520944739E-2</v>
      </c>
      <c r="J1283" s="44">
        <f>J557/SUMIFS(J$3:J$722,$B$3:$B$722,$B1283)*SUMIFS(Calculations!$E$3:$E$53,Calculations!$A$3:$A$53,$B1283)</f>
        <v>3.7403235507364838E-2</v>
      </c>
      <c r="K1283" s="44">
        <f>K557/SUMIFS(K$3:K$722,$B$3:$B$722,$B1283)*SUMIFS(Calculations!$E$3:$E$53,Calculations!$A$3:$A$53,$B1283)</f>
        <v>3.0996613080924395E-2</v>
      </c>
      <c r="L1283" s="44">
        <f>L557/SUMIFS(L$3:L$722,$B$3:$B$722,$B1283)*SUMIFS(Calculations!$E$3:$E$53,Calculations!$A$3:$A$53,$B1283)</f>
        <v>2.6424838081962443E-2</v>
      </c>
      <c r="M1283" s="44">
        <f>M557/SUMIFS(M$3:M$722,$B$3:$B$722,$B1283)*SUMIFS(Calculations!$E$3:$E$53,Calculations!$A$3:$A$53,$B1283)</f>
        <v>2.6805666761560452E-2</v>
      </c>
      <c r="N1283" s="44">
        <f>N557/SUMIFS(N$3:N$722,$B$3:$B$722,$B1283)*SUMIFS(Calculations!$E$3:$E$53,Calculations!$A$3:$A$53,$B1283)</f>
        <v>2.7201628481593871E-2</v>
      </c>
      <c r="O1283" s="44">
        <f>O557/SUMIFS(O$3:O$722,$B$3:$B$722,$B1283)*SUMIFS(Calculations!$E$3:$E$53,Calculations!$A$3:$A$53,$B1283)</f>
        <v>2.7015027228521678E-2</v>
      </c>
      <c r="P1283" s="44">
        <f>P557/SUMIFS(P$3:P$722,$B$3:$B$722,$B1283)*SUMIFS(Calculations!$E$3:$E$53,Calculations!$A$3:$A$53,$B1283)</f>
        <v>2.6829123929466157E-2</v>
      </c>
      <c r="Q1283" s="44">
        <f>Q557/SUMIFS(Q$3:Q$722,$B$3:$B$722,$B1283)*SUMIFS(Calculations!$E$3:$E$53,Calculations!$A$3:$A$53,$B1283)</f>
        <v>2.7542898281460112E-2</v>
      </c>
      <c r="R1283" s="44">
        <f>R557/SUMIFS(R$3:R$722,$B$3:$B$722,$B1283)*SUMIFS(Calculations!$E$3:$E$53,Calculations!$A$3:$A$53,$B1283)</f>
        <v>2.8303494304378375E-2</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1.0000000000000002</v>
      </c>
      <c r="H1449" s="70">
        <f t="shared" si="312"/>
        <v>1.0000000000000002</v>
      </c>
      <c r="I1449" s="70">
        <f t="shared" si="312"/>
        <v>1</v>
      </c>
      <c r="J1449" s="70">
        <f t="shared" si="312"/>
        <v>1</v>
      </c>
      <c r="K1449" s="70">
        <f t="shared" si="312"/>
        <v>1</v>
      </c>
      <c r="L1449" s="70">
        <f t="shared" si="312"/>
        <v>0.99999999999999978</v>
      </c>
      <c r="M1449" s="70">
        <f t="shared" si="312"/>
        <v>1</v>
      </c>
      <c r="N1449" s="70">
        <f t="shared" si="312"/>
        <v>1</v>
      </c>
      <c r="O1449" s="70">
        <f t="shared" si="312"/>
        <v>0.99999999999999978</v>
      </c>
      <c r="P1449" s="70">
        <f t="shared" si="312"/>
        <v>0.99999999999999989</v>
      </c>
      <c r="Q1449" s="70">
        <f t="shared" si="312"/>
        <v>0.99999999999999967</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CT</v>
      </c>
      <c r="C6" s="1">
        <f t="shared" ref="C6:AE6" si="1">SUMIFS(C$20:C$119,$B$20:$B$119,$B$6,$A$20:$A$119,$A$6)</f>
        <v>0</v>
      </c>
      <c r="D6" s="1">
        <f t="shared" si="1"/>
        <v>2859466</v>
      </c>
      <c r="E6" s="1">
        <f t="shared" si="1"/>
        <v>412839</v>
      </c>
      <c r="F6" s="1">
        <f t="shared" si="1"/>
        <v>0</v>
      </c>
      <c r="G6" s="1">
        <f t="shared" si="1"/>
        <v>0</v>
      </c>
      <c r="H6" s="1">
        <f t="shared" si="1"/>
        <v>0</v>
      </c>
      <c r="I6" s="1">
        <f t="shared" si="1"/>
        <v>10383589</v>
      </c>
      <c r="J6" s="1">
        <f t="shared" si="1"/>
        <v>12493084</v>
      </c>
      <c r="K6" s="1">
        <f t="shared" si="1"/>
        <v>10892219</v>
      </c>
      <c r="L6" s="1">
        <f t="shared" si="1"/>
        <v>2978287</v>
      </c>
      <c r="M6" s="1">
        <f t="shared" si="1"/>
        <v>0</v>
      </c>
      <c r="N6" s="1">
        <f t="shared" si="1"/>
        <v>2544606</v>
      </c>
      <c r="O6" s="1">
        <f t="shared" si="1"/>
        <v>2951239</v>
      </c>
      <c r="P6" s="1">
        <f t="shared" si="1"/>
        <v>5549845</v>
      </c>
      <c r="Q6" s="1">
        <f t="shared" si="1"/>
        <v>2539158</v>
      </c>
      <c r="R6" s="1">
        <f t="shared" si="1"/>
        <v>2172761</v>
      </c>
      <c r="S6" s="1">
        <f t="shared" si="1"/>
        <v>0</v>
      </c>
      <c r="T6" s="1">
        <f t="shared" si="1"/>
        <v>2667825</v>
      </c>
      <c r="U6" s="1">
        <f t="shared" si="1"/>
        <v>1426242</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CT</v>
      </c>
      <c r="C7" s="1">
        <f t="shared" ref="C7:AE7" si="3">SUMIFS(C$20:C$119,$B$20:$B$119,$B$7,$A$20:$A$119,$A$7)</f>
        <v>4726491</v>
      </c>
      <c r="D7" s="1">
        <f t="shared" si="3"/>
        <v>0</v>
      </c>
      <c r="E7" s="1">
        <f t="shared" si="3"/>
        <v>0</v>
      </c>
      <c r="F7" s="1">
        <f t="shared" si="3"/>
        <v>3271262</v>
      </c>
      <c r="G7" s="1">
        <f t="shared" si="3"/>
        <v>925634</v>
      </c>
      <c r="H7" s="1">
        <f t="shared" si="3"/>
        <v>1264677</v>
      </c>
      <c r="I7" s="1">
        <f t="shared" si="3"/>
        <v>0</v>
      </c>
      <c r="J7" s="1">
        <f t="shared" si="3"/>
        <v>0</v>
      </c>
      <c r="K7" s="1">
        <f t="shared" si="3"/>
        <v>0</v>
      </c>
      <c r="L7" s="1">
        <f t="shared" si="3"/>
        <v>0</v>
      </c>
      <c r="M7" s="1">
        <f t="shared" si="3"/>
        <v>969602</v>
      </c>
      <c r="N7" s="1">
        <f t="shared" si="3"/>
        <v>0</v>
      </c>
      <c r="O7" s="1">
        <f t="shared" si="3"/>
        <v>0</v>
      </c>
      <c r="P7" s="1">
        <f t="shared" si="3"/>
        <v>0</v>
      </c>
      <c r="Q7" s="1">
        <f t="shared" si="3"/>
        <v>0</v>
      </c>
      <c r="R7" s="1">
        <f t="shared" si="3"/>
        <v>0</v>
      </c>
      <c r="S7" s="1">
        <f t="shared" si="3"/>
        <v>600365</v>
      </c>
      <c r="T7" s="1">
        <f t="shared" si="3"/>
        <v>0</v>
      </c>
      <c r="U7" s="1">
        <f t="shared" si="3"/>
        <v>0</v>
      </c>
      <c r="V7" s="1">
        <f t="shared" si="3"/>
        <v>1177837</v>
      </c>
      <c r="W7" s="1">
        <f t="shared" si="3"/>
        <v>1983482</v>
      </c>
      <c r="X7" s="1">
        <f t="shared" si="3"/>
        <v>3710154</v>
      </c>
      <c r="Y7" s="1">
        <f t="shared" si="3"/>
        <v>3736766</v>
      </c>
      <c r="Z7" s="1">
        <f t="shared" si="3"/>
        <v>3326129</v>
      </c>
      <c r="AA7" s="1">
        <f t="shared" si="3"/>
        <v>2247267</v>
      </c>
      <c r="AB7" s="1">
        <f t="shared" si="3"/>
        <v>5859904</v>
      </c>
      <c r="AC7" s="1">
        <f t="shared" si="3"/>
        <v>5455839</v>
      </c>
      <c r="AD7" s="1">
        <f t="shared" si="3"/>
        <v>4255026</v>
      </c>
      <c r="AE7" s="1">
        <f t="shared" si="3"/>
        <v>8496457</v>
      </c>
      <c r="AF7" s="48">
        <f>AVERAGE(U7:AE7)</f>
        <v>3658987.3636363638</v>
      </c>
      <c r="AG7" s="48">
        <f t="shared" ref="AG7:BK7" si="4">AF7</f>
        <v>3658987.3636363638</v>
      </c>
      <c r="AH7" s="48">
        <f t="shared" si="4"/>
        <v>3658987.3636363638</v>
      </c>
      <c r="AI7" s="48">
        <f t="shared" si="4"/>
        <v>3658987.3636363638</v>
      </c>
      <c r="AJ7" s="48">
        <f t="shared" si="4"/>
        <v>3658987.3636363638</v>
      </c>
      <c r="AK7" s="48">
        <f t="shared" si="4"/>
        <v>3658987.3636363638</v>
      </c>
      <c r="AL7" s="48">
        <f t="shared" si="4"/>
        <v>3658987.3636363638</v>
      </c>
      <c r="AM7" s="48">
        <f t="shared" si="4"/>
        <v>3658987.3636363638</v>
      </c>
      <c r="AN7" s="48">
        <f t="shared" si="4"/>
        <v>3658987.3636363638</v>
      </c>
      <c r="AO7" s="48">
        <f t="shared" si="4"/>
        <v>3658987.3636363638</v>
      </c>
      <c r="AP7" s="48">
        <f t="shared" si="4"/>
        <v>3658987.3636363638</v>
      </c>
      <c r="AQ7" s="48">
        <f t="shared" si="4"/>
        <v>3658987.3636363638</v>
      </c>
      <c r="AR7" s="48">
        <f t="shared" si="4"/>
        <v>3658987.3636363638</v>
      </c>
      <c r="AS7" s="48">
        <f t="shared" si="4"/>
        <v>3658987.3636363638</v>
      </c>
      <c r="AT7" s="48">
        <f t="shared" si="4"/>
        <v>3658987.3636363638</v>
      </c>
      <c r="AU7" s="48">
        <f t="shared" si="4"/>
        <v>3658987.3636363638</v>
      </c>
      <c r="AV7" s="48">
        <f t="shared" si="4"/>
        <v>3658987.3636363638</v>
      </c>
      <c r="AW7" s="48">
        <f t="shared" si="4"/>
        <v>3658987.3636363638</v>
      </c>
      <c r="AX7" s="48">
        <f t="shared" si="4"/>
        <v>3658987.3636363638</v>
      </c>
      <c r="AY7" s="48">
        <f t="shared" si="4"/>
        <v>3658987.3636363638</v>
      </c>
      <c r="AZ7" s="48">
        <f t="shared" si="4"/>
        <v>3658987.3636363638</v>
      </c>
      <c r="BA7" s="48">
        <f t="shared" si="4"/>
        <v>3658987.3636363638</v>
      </c>
      <c r="BB7" s="48">
        <f t="shared" si="4"/>
        <v>3658987.3636363638</v>
      </c>
      <c r="BC7" s="48">
        <f t="shared" si="4"/>
        <v>3658987.3636363638</v>
      </c>
      <c r="BD7" s="48">
        <f t="shared" si="4"/>
        <v>3658987.3636363638</v>
      </c>
      <c r="BE7" s="48">
        <f t="shared" si="4"/>
        <v>3658987.3636363638</v>
      </c>
      <c r="BF7" s="48">
        <f t="shared" si="4"/>
        <v>3658987.3636363638</v>
      </c>
      <c r="BG7" s="48">
        <f t="shared" si="4"/>
        <v>3658987.3636363638</v>
      </c>
      <c r="BH7" s="48">
        <f t="shared" si="4"/>
        <v>3658987.3636363638</v>
      </c>
      <c r="BI7" s="48">
        <f t="shared" si="4"/>
        <v>3658987.3636363638</v>
      </c>
      <c r="BJ7" s="48">
        <f t="shared" si="4"/>
        <v>3658987.3636363638</v>
      </c>
      <c r="BK7" s="48">
        <f t="shared" si="4"/>
        <v>3658987.3636363638</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CT</v>
      </c>
      <c r="C10" s="29">
        <f t="shared" ref="C10:AE10" si="6">SUMIFS(C$122:C$219,$B$122:$B$219,$B$6,$A$122:$A$219,$A$6)</f>
        <v>36686</v>
      </c>
      <c r="D10" s="29">
        <f t="shared" si="6"/>
        <v>537158</v>
      </c>
      <c r="E10" s="29">
        <f t="shared" si="6"/>
        <v>902319</v>
      </c>
      <c r="F10" s="29">
        <f t="shared" si="6"/>
        <v>1075758</v>
      </c>
      <c r="G10" s="29">
        <f t="shared" si="6"/>
        <v>1179296</v>
      </c>
      <c r="H10" s="29">
        <f t="shared" si="6"/>
        <v>1276159</v>
      </c>
      <c r="I10" s="29">
        <f t="shared" si="6"/>
        <v>1325287</v>
      </c>
      <c r="J10" s="29">
        <f t="shared" si="6"/>
        <v>1699344</v>
      </c>
      <c r="K10" s="29">
        <f t="shared" si="6"/>
        <v>1765571</v>
      </c>
      <c r="L10" s="29">
        <f t="shared" si="6"/>
        <v>1934370</v>
      </c>
      <c r="M10" s="29">
        <f t="shared" si="6"/>
        <v>1947179</v>
      </c>
      <c r="N10" s="29">
        <f t="shared" si="6"/>
        <v>765675</v>
      </c>
      <c r="O10" s="29">
        <f t="shared" si="6"/>
        <v>325649</v>
      </c>
      <c r="P10" s="29">
        <f t="shared" si="6"/>
        <v>472004</v>
      </c>
      <c r="Q10" s="29">
        <f t="shared" si="6"/>
        <v>1061203</v>
      </c>
      <c r="R10" s="29">
        <f t="shared" si="6"/>
        <v>1337800</v>
      </c>
      <c r="S10" s="29">
        <f t="shared" si="6"/>
        <v>1346065</v>
      </c>
      <c r="T10" s="29">
        <f t="shared" si="6"/>
        <v>1831553</v>
      </c>
      <c r="U10" s="29">
        <f t="shared" si="6"/>
        <v>2161054</v>
      </c>
      <c r="V10" s="29">
        <f t="shared" si="6"/>
        <v>2566745</v>
      </c>
      <c r="W10" s="29">
        <f t="shared" si="6"/>
        <v>1948867</v>
      </c>
      <c r="X10" s="29">
        <f t="shared" si="6"/>
        <v>2347986</v>
      </c>
      <c r="Y10" s="29">
        <f t="shared" si="6"/>
        <v>0</v>
      </c>
      <c r="Z10" s="29">
        <f t="shared" si="6"/>
        <v>584738</v>
      </c>
      <c r="AA10" s="29">
        <f t="shared" si="6"/>
        <v>671110</v>
      </c>
      <c r="AB10" s="29">
        <f t="shared" si="6"/>
        <v>625504</v>
      </c>
      <c r="AC10" s="29">
        <f t="shared" si="6"/>
        <v>546252</v>
      </c>
      <c r="AD10" s="29">
        <f t="shared" si="6"/>
        <v>527229</v>
      </c>
      <c r="AE10" s="29">
        <f t="shared" si="6"/>
        <v>530358</v>
      </c>
      <c r="AF10" s="35">
        <f t="shared" ref="AF10:BK10" si="7">AE10</f>
        <v>530358</v>
      </c>
      <c r="AG10" s="35">
        <f t="shared" si="7"/>
        <v>530358</v>
      </c>
      <c r="AH10" s="35">
        <f t="shared" si="7"/>
        <v>530358</v>
      </c>
      <c r="AI10" s="35">
        <f t="shared" si="7"/>
        <v>530358</v>
      </c>
      <c r="AJ10" s="35">
        <f t="shared" si="7"/>
        <v>530358</v>
      </c>
      <c r="AK10" s="35">
        <f t="shared" si="7"/>
        <v>530358</v>
      </c>
      <c r="AL10" s="35">
        <f t="shared" si="7"/>
        <v>530358</v>
      </c>
      <c r="AM10" s="35">
        <f t="shared" si="7"/>
        <v>530358</v>
      </c>
      <c r="AN10" s="35">
        <f t="shared" si="7"/>
        <v>530358</v>
      </c>
      <c r="AO10" s="35">
        <f t="shared" si="7"/>
        <v>530358</v>
      </c>
      <c r="AP10" s="35">
        <f t="shared" si="7"/>
        <v>530358</v>
      </c>
      <c r="AQ10" s="35">
        <f t="shared" si="7"/>
        <v>530358</v>
      </c>
      <c r="AR10" s="35">
        <f t="shared" si="7"/>
        <v>530358</v>
      </c>
      <c r="AS10" s="35">
        <f t="shared" si="7"/>
        <v>530358</v>
      </c>
      <c r="AT10" s="35">
        <f t="shared" si="7"/>
        <v>530358</v>
      </c>
      <c r="AU10" s="35">
        <f t="shared" si="7"/>
        <v>530358</v>
      </c>
      <c r="AV10" s="35">
        <f t="shared" si="7"/>
        <v>530358</v>
      </c>
      <c r="AW10" s="35">
        <f t="shared" si="7"/>
        <v>530358</v>
      </c>
      <c r="AX10" s="35">
        <f t="shared" si="7"/>
        <v>530358</v>
      </c>
      <c r="AY10" s="35">
        <f t="shared" si="7"/>
        <v>530358</v>
      </c>
      <c r="AZ10" s="35">
        <f t="shared" si="7"/>
        <v>530358</v>
      </c>
      <c r="BA10" s="35">
        <f t="shared" si="7"/>
        <v>530358</v>
      </c>
      <c r="BB10" s="35">
        <f t="shared" si="7"/>
        <v>530358</v>
      </c>
      <c r="BC10" s="35">
        <f t="shared" si="7"/>
        <v>530358</v>
      </c>
      <c r="BD10" s="35">
        <f t="shared" si="7"/>
        <v>530358</v>
      </c>
      <c r="BE10" s="35">
        <f t="shared" si="7"/>
        <v>530358</v>
      </c>
      <c r="BF10" s="35">
        <f t="shared" si="7"/>
        <v>530358</v>
      </c>
      <c r="BG10" s="35">
        <f t="shared" si="7"/>
        <v>530358</v>
      </c>
      <c r="BH10" s="35">
        <f t="shared" si="7"/>
        <v>530358</v>
      </c>
      <c r="BI10" s="35">
        <f t="shared" si="7"/>
        <v>530358</v>
      </c>
      <c r="BJ10" s="35">
        <f t="shared" si="7"/>
        <v>530358</v>
      </c>
      <c r="BK10" s="35">
        <f t="shared" si="7"/>
        <v>530358</v>
      </c>
    </row>
    <row r="11" spans="1:63">
      <c r="A11" s="1" t="s">
        <v>546</v>
      </c>
      <c r="B11" s="29" t="str">
        <f>About!B2</f>
        <v>CT</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6239</v>
      </c>
      <c r="L11" s="29">
        <f t="shared" si="8"/>
        <v>21</v>
      </c>
      <c r="M11" s="29">
        <f t="shared" si="8"/>
        <v>362070</v>
      </c>
      <c r="N11" s="29">
        <f t="shared" si="8"/>
        <v>0</v>
      </c>
      <c r="O11" s="29">
        <f t="shared" si="8"/>
        <v>0</v>
      </c>
      <c r="P11" s="29">
        <f t="shared" si="8"/>
        <v>125944</v>
      </c>
      <c r="Q11" s="29">
        <f t="shared" si="8"/>
        <v>66216</v>
      </c>
      <c r="R11" s="29">
        <f t="shared" si="8"/>
        <v>174431</v>
      </c>
      <c r="S11" s="29">
        <f t="shared" si="8"/>
        <v>180841</v>
      </c>
      <c r="T11" s="29">
        <f t="shared" si="8"/>
        <v>331849</v>
      </c>
      <c r="U11" s="29">
        <f t="shared" si="8"/>
        <v>171332</v>
      </c>
      <c r="V11" s="29">
        <f t="shared" si="8"/>
        <v>165708</v>
      </c>
      <c r="W11" s="29">
        <f t="shared" si="8"/>
        <v>167676</v>
      </c>
      <c r="X11" s="29">
        <f t="shared" si="8"/>
        <v>2398</v>
      </c>
      <c r="Y11" s="29">
        <f t="shared" si="8"/>
        <v>0</v>
      </c>
      <c r="Z11" s="29">
        <f t="shared" si="8"/>
        <v>492</v>
      </c>
      <c r="AA11" s="29">
        <f t="shared" si="8"/>
        <v>252</v>
      </c>
      <c r="AB11" s="29">
        <f t="shared" si="8"/>
        <v>0</v>
      </c>
      <c r="AC11" s="29">
        <f t="shared" si="8"/>
        <v>5</v>
      </c>
      <c r="AD11" s="29">
        <f t="shared" si="8"/>
        <v>0</v>
      </c>
      <c r="AE11" s="29">
        <f t="shared" si="8"/>
        <v>6</v>
      </c>
      <c r="AF11" s="35">
        <f>AVERAGE(W11:AE11)</f>
        <v>18981</v>
      </c>
      <c r="AG11" s="35">
        <f t="shared" ref="AG11:BK11" si="9">AF11</f>
        <v>18981</v>
      </c>
      <c r="AH11" s="35">
        <f t="shared" si="9"/>
        <v>18981</v>
      </c>
      <c r="AI11" s="35">
        <f t="shared" si="9"/>
        <v>18981</v>
      </c>
      <c r="AJ11" s="35">
        <f t="shared" si="9"/>
        <v>18981</v>
      </c>
      <c r="AK11" s="35">
        <f t="shared" si="9"/>
        <v>18981</v>
      </c>
      <c r="AL11" s="35">
        <f t="shared" si="9"/>
        <v>18981</v>
      </c>
      <c r="AM11" s="35">
        <f t="shared" si="9"/>
        <v>18981</v>
      </c>
      <c r="AN11" s="35">
        <f t="shared" si="9"/>
        <v>18981</v>
      </c>
      <c r="AO11" s="35">
        <f t="shared" si="9"/>
        <v>18981</v>
      </c>
      <c r="AP11" s="35">
        <f t="shared" si="9"/>
        <v>18981</v>
      </c>
      <c r="AQ11" s="35">
        <f t="shared" si="9"/>
        <v>18981</v>
      </c>
      <c r="AR11" s="35">
        <f t="shared" si="9"/>
        <v>18981</v>
      </c>
      <c r="AS11" s="35">
        <f t="shared" si="9"/>
        <v>18981</v>
      </c>
      <c r="AT11" s="35">
        <f t="shared" si="9"/>
        <v>18981</v>
      </c>
      <c r="AU11" s="35">
        <f t="shared" si="9"/>
        <v>18981</v>
      </c>
      <c r="AV11" s="35">
        <f t="shared" si="9"/>
        <v>18981</v>
      </c>
      <c r="AW11" s="35">
        <f t="shared" si="9"/>
        <v>18981</v>
      </c>
      <c r="AX11" s="35">
        <f t="shared" si="9"/>
        <v>18981</v>
      </c>
      <c r="AY11" s="35">
        <f t="shared" si="9"/>
        <v>18981</v>
      </c>
      <c r="AZ11" s="35">
        <f t="shared" si="9"/>
        <v>18981</v>
      </c>
      <c r="BA11" s="35">
        <f t="shared" si="9"/>
        <v>18981</v>
      </c>
      <c r="BB11" s="35">
        <f t="shared" si="9"/>
        <v>18981</v>
      </c>
      <c r="BC11" s="35">
        <f t="shared" si="9"/>
        <v>18981</v>
      </c>
      <c r="BD11" s="35">
        <f t="shared" si="9"/>
        <v>18981</v>
      </c>
      <c r="BE11" s="35">
        <f t="shared" si="9"/>
        <v>18981</v>
      </c>
      <c r="BF11" s="35">
        <f t="shared" si="9"/>
        <v>18981</v>
      </c>
      <c r="BG11" s="35">
        <f t="shared" si="9"/>
        <v>18981</v>
      </c>
      <c r="BH11" s="35">
        <f t="shared" si="9"/>
        <v>18981</v>
      </c>
      <c r="BI11" s="35">
        <f t="shared" si="9"/>
        <v>18981</v>
      </c>
      <c r="BJ11" s="35">
        <f t="shared" si="9"/>
        <v>18981</v>
      </c>
      <c r="BK11" s="35">
        <f t="shared" si="9"/>
        <v>18981</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CT</v>
      </c>
      <c r="C14" s="29">
        <f t="shared" ref="C14:AH14" si="11">IF(C10&gt;C11,C10-C11,0)</f>
        <v>36686</v>
      </c>
      <c r="D14" s="29">
        <f t="shared" si="11"/>
        <v>537158</v>
      </c>
      <c r="E14" s="29">
        <f t="shared" si="11"/>
        <v>902319</v>
      </c>
      <c r="F14" s="29">
        <f t="shared" si="11"/>
        <v>1075758</v>
      </c>
      <c r="G14" s="29">
        <f t="shared" si="11"/>
        <v>1179296</v>
      </c>
      <c r="H14" s="29">
        <f t="shared" si="11"/>
        <v>1276159</v>
      </c>
      <c r="I14" s="29">
        <f t="shared" si="11"/>
        <v>1325287</v>
      </c>
      <c r="J14" s="29">
        <f t="shared" si="11"/>
        <v>1699344</v>
      </c>
      <c r="K14" s="29">
        <f t="shared" si="11"/>
        <v>1759332</v>
      </c>
      <c r="L14" s="29">
        <f t="shared" si="11"/>
        <v>1934349</v>
      </c>
      <c r="M14" s="29">
        <f t="shared" si="11"/>
        <v>1585109</v>
      </c>
      <c r="N14" s="29">
        <f t="shared" si="11"/>
        <v>765675</v>
      </c>
      <c r="O14" s="29">
        <f t="shared" si="11"/>
        <v>325649</v>
      </c>
      <c r="P14" s="29">
        <f t="shared" si="11"/>
        <v>346060</v>
      </c>
      <c r="Q14" s="29">
        <f t="shared" si="11"/>
        <v>994987</v>
      </c>
      <c r="R14" s="29">
        <f t="shared" si="11"/>
        <v>1163369</v>
      </c>
      <c r="S14" s="29">
        <f t="shared" si="11"/>
        <v>1165224</v>
      </c>
      <c r="T14" s="29">
        <f t="shared" si="11"/>
        <v>1499704</v>
      </c>
      <c r="U14" s="29">
        <f t="shared" si="11"/>
        <v>1989722</v>
      </c>
      <c r="V14" s="29">
        <f t="shared" si="11"/>
        <v>2401037</v>
      </c>
      <c r="W14" s="29">
        <f t="shared" si="11"/>
        <v>1781191</v>
      </c>
      <c r="X14" s="29">
        <f t="shared" si="11"/>
        <v>2345588</v>
      </c>
      <c r="Y14" s="29">
        <f t="shared" si="11"/>
        <v>0</v>
      </c>
      <c r="Z14" s="29">
        <f t="shared" si="11"/>
        <v>584246</v>
      </c>
      <c r="AA14" s="29">
        <f t="shared" si="11"/>
        <v>670858</v>
      </c>
      <c r="AB14" s="29">
        <f t="shared" si="11"/>
        <v>625504</v>
      </c>
      <c r="AC14" s="29">
        <f t="shared" si="11"/>
        <v>546247</v>
      </c>
      <c r="AD14" s="29">
        <f t="shared" si="11"/>
        <v>527229</v>
      </c>
      <c r="AE14" s="29">
        <f t="shared" si="11"/>
        <v>530352</v>
      </c>
      <c r="AF14" s="29">
        <f t="shared" si="11"/>
        <v>511377</v>
      </c>
      <c r="AG14" s="29">
        <f t="shared" si="11"/>
        <v>511377</v>
      </c>
      <c r="AH14" s="29">
        <f t="shared" si="11"/>
        <v>511377</v>
      </c>
      <c r="AI14" s="29">
        <f t="shared" ref="AI14:BK14" si="12">IF(AI10&gt;AI11,AI10-AI11,0)</f>
        <v>511377</v>
      </c>
      <c r="AJ14" s="29">
        <f t="shared" si="12"/>
        <v>511377</v>
      </c>
      <c r="AK14" s="29">
        <f t="shared" si="12"/>
        <v>511377</v>
      </c>
      <c r="AL14" s="29">
        <f t="shared" si="12"/>
        <v>511377</v>
      </c>
      <c r="AM14" s="29">
        <f t="shared" si="12"/>
        <v>511377</v>
      </c>
      <c r="AN14" s="29">
        <f t="shared" si="12"/>
        <v>511377</v>
      </c>
      <c r="AO14" s="29">
        <f t="shared" si="12"/>
        <v>511377</v>
      </c>
      <c r="AP14" s="29">
        <f t="shared" si="12"/>
        <v>511377</v>
      </c>
      <c r="AQ14" s="29">
        <f t="shared" si="12"/>
        <v>511377</v>
      </c>
      <c r="AR14" s="29">
        <f t="shared" si="12"/>
        <v>511377</v>
      </c>
      <c r="AS14" s="29">
        <f t="shared" si="12"/>
        <v>511377</v>
      </c>
      <c r="AT14" s="29">
        <f t="shared" si="12"/>
        <v>511377</v>
      </c>
      <c r="AU14" s="29">
        <f t="shared" si="12"/>
        <v>511377</v>
      </c>
      <c r="AV14" s="29">
        <f t="shared" si="12"/>
        <v>511377</v>
      </c>
      <c r="AW14" s="29">
        <f t="shared" si="12"/>
        <v>511377</v>
      </c>
      <c r="AX14" s="29">
        <f t="shared" si="12"/>
        <v>511377</v>
      </c>
      <c r="AY14" s="29">
        <f t="shared" si="12"/>
        <v>511377</v>
      </c>
      <c r="AZ14" s="29">
        <f t="shared" si="12"/>
        <v>511377</v>
      </c>
      <c r="BA14" s="29">
        <f t="shared" si="12"/>
        <v>511377</v>
      </c>
      <c r="BB14" s="29">
        <f t="shared" si="12"/>
        <v>511377</v>
      </c>
      <c r="BC14" s="29">
        <f t="shared" si="12"/>
        <v>511377</v>
      </c>
      <c r="BD14" s="29">
        <f t="shared" si="12"/>
        <v>511377</v>
      </c>
      <c r="BE14" s="29">
        <f t="shared" si="12"/>
        <v>511377</v>
      </c>
      <c r="BF14" s="29">
        <f t="shared" si="12"/>
        <v>511377</v>
      </c>
      <c r="BG14" s="29">
        <f t="shared" si="12"/>
        <v>511377</v>
      </c>
      <c r="BH14" s="29">
        <f t="shared" si="12"/>
        <v>511377</v>
      </c>
      <c r="BI14" s="29">
        <f t="shared" si="12"/>
        <v>511377</v>
      </c>
      <c r="BJ14" s="29">
        <f t="shared" si="12"/>
        <v>511377</v>
      </c>
      <c r="BK14" s="29">
        <f t="shared" si="12"/>
        <v>511377</v>
      </c>
    </row>
    <row r="15" spans="1:63">
      <c r="A15" s="1" t="s">
        <v>546</v>
      </c>
      <c r="B15" s="29" t="str">
        <f>About!B2</f>
        <v>CT</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Connecticut</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43884.624139234642</v>
      </c>
      <c r="C9" s="104">
        <f>B9/SUM($B$9:$B$24)</f>
        <v>8.2745285522674558E-2</v>
      </c>
      <c r="D9" s="82">
        <f>SUM(C9:C24)</f>
        <v>0.99999999999999989</v>
      </c>
      <c r="E9" s="78"/>
      <c r="F9" s="78"/>
      <c r="G9" s="78"/>
      <c r="H9" s="78"/>
      <c r="I9" s="78"/>
      <c r="J9" s="78"/>
      <c r="K9" s="78"/>
      <c r="L9" s="78"/>
    </row>
    <row r="10" spans="1:12" ht="15" customHeight="1">
      <c r="A10" s="102" t="s">
        <v>488</v>
      </c>
      <c r="B10" s="103">
        <f>(Calculations!B61*'EIA SEDS data'!AF$6)+('EIA SEDS data'!AF$10*IF(About!$N$12,Calculations!$B115,Calculations!B93))</f>
        <v>48950.786197770052</v>
      </c>
      <c r="C10" s="104">
        <f t="shared" ref="C10:C24" si="0">B10/SUM($B$9:$B$24)</f>
        <v>9.2297629521511965E-2</v>
      </c>
      <c r="E10" s="78"/>
      <c r="F10" s="78"/>
      <c r="G10" s="78"/>
      <c r="H10" s="78"/>
      <c r="I10" s="78"/>
      <c r="J10" s="78"/>
      <c r="K10" s="78"/>
      <c r="L10" s="78"/>
    </row>
    <row r="11" spans="1:12" ht="15" customHeight="1">
      <c r="A11" s="102" t="s">
        <v>489</v>
      </c>
      <c r="B11" s="103">
        <f>(Calculations!B62*'EIA SEDS data'!AF$6)+('EIA SEDS data'!AF$10*IF(About!$N$12,Calculations!$B116,Calculations!B94))</f>
        <v>77494.119637063995</v>
      </c>
      <c r="C11" s="104">
        <f t="shared" si="0"/>
        <v>0.1461166224268588</v>
      </c>
      <c r="E11" s="78"/>
      <c r="F11" s="78"/>
      <c r="G11" s="78"/>
      <c r="H11" s="78"/>
      <c r="I11" s="78"/>
      <c r="J11" s="78"/>
      <c r="K11" s="78"/>
      <c r="L11" s="78"/>
    </row>
    <row r="12" spans="1:12" ht="15" customHeight="1">
      <c r="A12" s="102" t="s">
        <v>490</v>
      </c>
      <c r="B12" s="103">
        <f>(Calculations!B63*'EIA SEDS data'!AF$6)+('EIA SEDS data'!AF$10*IF(About!$N$12,Calculations!$B117,Calculations!B95))</f>
        <v>324316.14897473133</v>
      </c>
      <c r="C12" s="104">
        <f t="shared" si="0"/>
        <v>0.61150420843040221</v>
      </c>
      <c r="F12" s="78"/>
      <c r="G12" s="80"/>
      <c r="H12" s="81"/>
    </row>
    <row r="13" spans="1:12" ht="15" customHeight="1">
      <c r="A13" s="102" t="s">
        <v>491</v>
      </c>
      <c r="B13" s="103">
        <f>(Calculations!B64*'EIA SEDS data'!AF$6)+('EIA SEDS data'!AF$10*IF(About!$N$12,Calculations!$B118,Calculations!B96))</f>
        <v>24873.887974888603</v>
      </c>
      <c r="C13" s="104">
        <f t="shared" si="0"/>
        <v>4.6900184356394356E-2</v>
      </c>
      <c r="F13" s="78"/>
      <c r="G13" s="80"/>
      <c r="H13" s="81"/>
    </row>
    <row r="14" spans="1:12" ht="15" customHeight="1">
      <c r="A14" s="102" t="s">
        <v>492</v>
      </c>
      <c r="B14" s="103">
        <f>(Calculations!B65*'EIA SEDS data'!AF$6)+('EIA SEDS data'!AF$10*IF(About!$N$12,Calculations!$B119,Calculations!B97))</f>
        <v>2702.1693448919218</v>
      </c>
      <c r="C14" s="104">
        <f t="shared" si="0"/>
        <v>5.0949912038508348E-3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3056.8171520152623</v>
      </c>
      <c r="C16" s="104">
        <f t="shared" si="0"/>
        <v>5.7636863251148496E-3</v>
      </c>
      <c r="F16" s="78"/>
      <c r="G16" s="80"/>
      <c r="H16" s="81"/>
    </row>
    <row r="17" spans="1:8" ht="15" customHeight="1">
      <c r="A17" s="102" t="s">
        <v>495</v>
      </c>
      <c r="B17" s="103">
        <f>(Calculations!B68*'EIA SEDS data'!AF$6)+('EIA SEDS data'!AF$10*IF(About!$N$12,Calculations!$B122,Calculations!B100))</f>
        <v>3056.8171520152623</v>
      </c>
      <c r="C17" s="104">
        <f t="shared" si="0"/>
        <v>5.7636863251148496E-3</v>
      </c>
      <c r="F17" s="78"/>
      <c r="G17" s="80"/>
      <c r="H17" s="81"/>
    </row>
    <row r="18" spans="1:8" ht="15" customHeight="1">
      <c r="A18" s="102" t="s">
        <v>496</v>
      </c>
      <c r="B18" s="103">
        <f>(Calculations!B69*'EIA SEDS data'!AF$6)+('EIA SEDS data'!AF$10*IF(About!$N$12,Calculations!$B123,Calculations!B101))</f>
        <v>2022.629427389061</v>
      </c>
      <c r="C18" s="104">
        <f t="shared" si="0"/>
        <v>3.8137058880776016E-3</v>
      </c>
      <c r="F18" s="78"/>
      <c r="G18" s="80"/>
      <c r="H18" s="81"/>
    </row>
    <row r="19" spans="1:8" ht="15" customHeight="1">
      <c r="A19" s="102" t="s">
        <v>497</v>
      </c>
      <c r="B19" s="103">
        <f>(Calculations!B70*'EIA SEDS data'!AF$6)+('EIA SEDS data'!AF$10*IF(About!$N$12,Calculations!$B124,Calculations!B102))</f>
        <v>0</v>
      </c>
      <c r="C19" s="104">
        <f t="shared" si="0"/>
        <v>0</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0</v>
      </c>
      <c r="C22" s="104">
        <f t="shared" si="0"/>
        <v>0</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9566919</v>
      </c>
      <c r="D2" s="1">
        <f>SUMIFS(all!$D:$D,all!$A:$A,About!$B$1,all!$B:$B,exports!$A$2)</f>
        <v>11745286</v>
      </c>
      <c r="E2" s="1">
        <f>SUMIFS(all!$C:$C,all!$A:$A,About!$B$1,all!$B:$B,exports!$A$2)</f>
        <v>13974993</v>
      </c>
      <c r="F2" s="1">
        <f>E2</f>
        <v>13974993</v>
      </c>
      <c r="G2" s="1">
        <f t="shared" ref="G2:AH2" si="0">F2</f>
        <v>13974993</v>
      </c>
      <c r="H2" s="1">
        <f t="shared" si="0"/>
        <v>13974993</v>
      </c>
      <c r="I2" s="1">
        <f t="shared" si="0"/>
        <v>13974993</v>
      </c>
      <c r="J2" s="1">
        <f t="shared" si="0"/>
        <v>13974993</v>
      </c>
      <c r="K2" s="1">
        <f t="shared" si="0"/>
        <v>13974993</v>
      </c>
      <c r="L2" s="1">
        <f t="shared" si="0"/>
        <v>13974993</v>
      </c>
      <c r="M2" s="1">
        <f t="shared" si="0"/>
        <v>13974993</v>
      </c>
      <c r="N2" s="1">
        <f t="shared" si="0"/>
        <v>13974993</v>
      </c>
      <c r="O2" s="1">
        <f t="shared" si="0"/>
        <v>13974993</v>
      </c>
      <c r="P2" s="1">
        <f t="shared" si="0"/>
        <v>13974993</v>
      </c>
      <c r="Q2" s="1">
        <f t="shared" si="0"/>
        <v>13974993</v>
      </c>
      <c r="R2" s="1">
        <f t="shared" si="0"/>
        <v>13974993</v>
      </c>
      <c r="S2" s="1">
        <f t="shared" si="0"/>
        <v>13974993</v>
      </c>
      <c r="T2" s="1">
        <f t="shared" si="0"/>
        <v>13974993</v>
      </c>
      <c r="U2" s="1">
        <f t="shared" si="0"/>
        <v>13974993</v>
      </c>
      <c r="V2" s="1">
        <f t="shared" si="0"/>
        <v>13974993</v>
      </c>
      <c r="W2" s="1">
        <f t="shared" si="0"/>
        <v>13974993</v>
      </c>
      <c r="X2" s="1">
        <f t="shared" si="0"/>
        <v>13974993</v>
      </c>
      <c r="Y2" s="1">
        <f t="shared" si="0"/>
        <v>13974993</v>
      </c>
      <c r="Z2" s="1">
        <f t="shared" si="0"/>
        <v>13974993</v>
      </c>
      <c r="AA2" s="1">
        <f t="shared" si="0"/>
        <v>13974993</v>
      </c>
      <c r="AB2" s="1">
        <f t="shared" si="0"/>
        <v>13974993</v>
      </c>
      <c r="AC2" s="1">
        <f t="shared" si="0"/>
        <v>13974993</v>
      </c>
      <c r="AD2" s="1">
        <f t="shared" si="0"/>
        <v>13974993</v>
      </c>
      <c r="AE2" s="1">
        <f t="shared" si="0"/>
        <v>13974993</v>
      </c>
      <c r="AF2" s="1">
        <f t="shared" si="0"/>
        <v>13974993</v>
      </c>
      <c r="AG2" s="1">
        <f t="shared" si="0"/>
        <v>13974993</v>
      </c>
      <c r="AH2" s="1">
        <f t="shared" si="0"/>
        <v>13974993</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40246075</v>
      </c>
    </row>
    <row r="4" spans="1:3" s="78" customFormat="1" ht="15">
      <c r="B4" s="93" t="s">
        <v>716</v>
      </c>
      <c r="C4">
        <f>SUMIFS(all!D:D,all!A:A,About!$B$1,all!B:B,B4)</f>
        <v>0</v>
      </c>
    </row>
    <row r="5" spans="1:3" ht="15">
      <c r="B5" s="89" t="s">
        <v>723</v>
      </c>
      <c r="C5">
        <f>SUMIFS(all!D:D,all!A:A,About!$B$1,all!B:B,B5)</f>
        <v>27113673</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9566919</v>
      </c>
      <c r="C2" s="1">
        <f>exports!D2</f>
        <v>11745286</v>
      </c>
      <c r="D2" s="1">
        <f>exports!E2</f>
        <v>13974993</v>
      </c>
      <c r="E2" s="1">
        <f>exports!F2</f>
        <v>13974993</v>
      </c>
      <c r="F2" s="1">
        <f>exports!G2</f>
        <v>13974993</v>
      </c>
      <c r="G2" s="1">
        <f>exports!H2</f>
        <v>13974993</v>
      </c>
      <c r="H2" s="1">
        <f>exports!I2</f>
        <v>13974993</v>
      </c>
      <c r="I2" s="1">
        <f>exports!J2</f>
        <v>13974993</v>
      </c>
      <c r="J2" s="1">
        <f>exports!K2</f>
        <v>13974993</v>
      </c>
      <c r="K2" s="1">
        <f>exports!L2</f>
        <v>13974993</v>
      </c>
      <c r="L2" s="1">
        <f>exports!M2</f>
        <v>13974993</v>
      </c>
      <c r="M2" s="1">
        <f>exports!N2</f>
        <v>13974993</v>
      </c>
      <c r="N2" s="1">
        <f>exports!O2</f>
        <v>13974993</v>
      </c>
      <c r="O2" s="1">
        <f>exports!P2</f>
        <v>13974993</v>
      </c>
      <c r="P2" s="1">
        <f>exports!Q2</f>
        <v>13974993</v>
      </c>
      <c r="Q2" s="1">
        <f>exports!R2</f>
        <v>13974993</v>
      </c>
      <c r="R2" s="1">
        <f>exports!S2</f>
        <v>13974993</v>
      </c>
      <c r="S2" s="1">
        <f>exports!T2</f>
        <v>13974993</v>
      </c>
      <c r="T2" s="1">
        <f>exports!U2</f>
        <v>13974993</v>
      </c>
      <c r="U2" s="1">
        <f>exports!V2</f>
        <v>13974993</v>
      </c>
      <c r="V2" s="1">
        <f>exports!W2</f>
        <v>13974993</v>
      </c>
      <c r="W2" s="1">
        <f>exports!X2</f>
        <v>13974993</v>
      </c>
      <c r="X2" s="1">
        <f>exports!Y2</f>
        <v>13974993</v>
      </c>
      <c r="Y2" s="1">
        <f>exports!Z2</f>
        <v>13974993</v>
      </c>
      <c r="Z2" s="1">
        <f>exports!AA2</f>
        <v>13974993</v>
      </c>
      <c r="AA2" s="1">
        <f>exports!AB2</f>
        <v>13974993</v>
      </c>
      <c r="AB2" s="1">
        <f>exports!AC2</f>
        <v>13974993</v>
      </c>
      <c r="AC2" s="1">
        <f>exports!AD2</f>
        <v>13974993</v>
      </c>
      <c r="AD2" s="1">
        <f>exports!AE2</f>
        <v>13974993</v>
      </c>
      <c r="AE2" s="1">
        <f>exports!AF2</f>
        <v>13974993</v>
      </c>
      <c r="AF2" s="1">
        <f>exports!AG2</f>
        <v>13974993</v>
      </c>
      <c r="AG2" s="1">
        <f>exports!AH2</f>
        <v>13974993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98.202371829521283</v>
      </c>
      <c r="C2" s="66">
        <f>SUMIFS('State Generation Costs Calcs'!C105:C155,'State Generation Costs Calcs'!$A$105:$A$155,About!$B$2)*About!$A$52</f>
        <v>93.309085440353215</v>
      </c>
      <c r="D2" s="66">
        <f>SUMIFS('State Generation Costs Calcs'!D105:D155,'State Generation Costs Calcs'!$A$105:$A$155,About!$B$2)*About!$A$52</f>
        <v>92.467525916554905</v>
      </c>
      <c r="E2" s="66">
        <f>SUMIFS('State Generation Costs Calcs'!E105:E155,'State Generation Costs Calcs'!$A$105:$A$155,About!$B$2)*About!$A$52</f>
        <v>91.127182084409171</v>
      </c>
      <c r="F2" s="66">
        <f>SUMIFS('State Generation Costs Calcs'!F105:F155,'State Generation Costs Calcs'!$A$105:$A$155,About!$B$2)*About!$A$52</f>
        <v>89.952845797803604</v>
      </c>
      <c r="G2" s="66">
        <f>SUMIFS('State Generation Costs Calcs'!G105:G155,'State Generation Costs Calcs'!$A$105:$A$155,About!$B$2)*About!$A$52</f>
        <v>90.107531187272897</v>
      </c>
      <c r="H2" s="66">
        <f>SUMIFS('State Generation Costs Calcs'!H105:H155,'State Generation Costs Calcs'!$A$105:$A$155,About!$B$2)*About!$A$52</f>
        <v>90.87469108101692</v>
      </c>
      <c r="I2" s="66">
        <f>SUMIFS('State Generation Costs Calcs'!I105:I155,'State Generation Costs Calcs'!$A$105:$A$155,About!$B$2)*About!$A$52</f>
        <v>91.545858951307608</v>
      </c>
      <c r="J2" s="66">
        <f>SUMIFS('State Generation Costs Calcs'!J105:J155,'State Generation Costs Calcs'!$A$105:$A$155,About!$B$2)*About!$A$52</f>
        <v>91.767123576686302</v>
      </c>
      <c r="K2" s="66">
        <f>SUMIFS('State Generation Costs Calcs'!K105:K155,'State Generation Costs Calcs'!$A$105:$A$155,About!$B$2)*About!$A$52</f>
        <v>90.521385731763274</v>
      </c>
      <c r="L2" s="66">
        <f>SUMIFS('State Generation Costs Calcs'!L105:L155,'State Generation Costs Calcs'!$A$105:$A$155,About!$B$2)*About!$A$52</f>
        <v>89.162731229264651</v>
      </c>
      <c r="M2" s="66">
        <f>SUMIFS('State Generation Costs Calcs'!M105:M155,'State Generation Costs Calcs'!$A$105:$A$155,About!$B$2)*About!$A$52</f>
        <v>88.148335677211179</v>
      </c>
      <c r="N2" s="66">
        <f>SUMIFS('State Generation Costs Calcs'!N105:N155,'State Generation Costs Calcs'!$A$105:$A$155,About!$B$2)*About!$A$52</f>
        <v>86.757173622063135</v>
      </c>
      <c r="O2" s="66">
        <f>SUMIFS('State Generation Costs Calcs'!O105:O155,'State Generation Costs Calcs'!$A$105:$A$155,About!$B$2)*About!$A$52</f>
        <v>85.445296587954175</v>
      </c>
      <c r="P2" s="66">
        <f>SUMIFS('State Generation Costs Calcs'!P105:P155,'State Generation Costs Calcs'!$A$105:$A$155,About!$B$2)*About!$A$52</f>
        <v>85.456859740601857</v>
      </c>
      <c r="Q2" s="66">
        <f>SUMIFS('State Generation Costs Calcs'!Q105:Q155,'State Generation Costs Calcs'!$A$105:$A$155,About!$B$2)*About!$A$52</f>
        <v>85.064732209283221</v>
      </c>
      <c r="R2" s="66">
        <f>SUMIFS('State Generation Costs Calcs'!R105:R155,'State Generation Costs Calcs'!$A$105:$A$155,About!$B$2)*About!$A$52</f>
        <v>83.75107833371554</v>
      </c>
      <c r="S2" s="66">
        <f>SUMIFS('State Generation Costs Calcs'!S105:S155,'State Generation Costs Calcs'!$A$105:$A$155,About!$B$2)*About!$A$52</f>
        <v>83.047006145005426</v>
      </c>
      <c r="T2" s="66">
        <f>SUMIFS('State Generation Costs Calcs'!T105:T155,'State Generation Costs Calcs'!$A$105:$A$155,About!$B$2)*About!$A$52</f>
        <v>82.364493179458293</v>
      </c>
      <c r="U2" s="66">
        <f>SUMIFS('State Generation Costs Calcs'!U105:U155,'State Generation Costs Calcs'!$A$105:$A$155,About!$B$2)*About!$A$52</f>
        <v>82.497815730531784</v>
      </c>
      <c r="V2" s="66">
        <f>SUMIFS('State Generation Costs Calcs'!V105:V155,'State Generation Costs Calcs'!$A$105:$A$155,About!$B$2)*About!$A$52</f>
        <v>81.89276346273553</v>
      </c>
      <c r="W2" s="66">
        <f>SUMIFS('State Generation Costs Calcs'!W105:W155,'State Generation Costs Calcs'!$A$105:$A$155,About!$B$2)*About!$A$52</f>
        <v>80.8404585618308</v>
      </c>
      <c r="X2" s="66">
        <f>SUMIFS('State Generation Costs Calcs'!X105:X155,'State Generation Costs Calcs'!$A$105:$A$155,About!$B$2)*About!$A$52</f>
        <v>80.33676864101578</v>
      </c>
      <c r="Y2" s="66">
        <f>SUMIFS('State Generation Costs Calcs'!Y105:Y155,'State Generation Costs Calcs'!$A$105:$A$155,About!$B$2)*About!$A$52</f>
        <v>79.824135547728545</v>
      </c>
      <c r="Z2" s="66">
        <f>SUMIFS('State Generation Costs Calcs'!Z105:Z155,'State Generation Costs Calcs'!$A$105:$A$155,About!$B$2)*About!$A$52</f>
        <v>79.269359523136032</v>
      </c>
      <c r="AA2" s="66">
        <f>SUMIFS('State Generation Costs Calcs'!AA105:AA155,'State Generation Costs Calcs'!$A$105:$A$155,About!$B$2)*About!$A$52</f>
        <v>79.195274800027349</v>
      </c>
      <c r="AB2" s="66">
        <f>SUMIFS('State Generation Costs Calcs'!AB105:AB155,'State Generation Costs Calcs'!$A$105:$A$155,About!$B$2)*About!$A$52</f>
        <v>78.849362585739527</v>
      </c>
      <c r="AC2" s="66">
        <f>SUMIFS('State Generation Costs Calcs'!AC105:AC155,'State Generation Costs Calcs'!$A$105:$A$155,About!$B$2)*About!$A$52</f>
        <v>78.468227229435414</v>
      </c>
      <c r="AD2" s="66">
        <f>SUMIFS('State Generation Costs Calcs'!AD105:AD155,'State Generation Costs Calcs'!$A$105:$A$155,About!$B$2)*About!$A$52</f>
        <v>78.72114864998305</v>
      </c>
      <c r="AE2" s="66">
        <f>SUMIFS('State Generation Costs Calcs'!AE105:AE155,'State Generation Costs Calcs'!$A$105:$A$155,About!$B$2)*About!$A$52</f>
        <v>78.576152251810626</v>
      </c>
      <c r="AF2" s="66">
        <f>SUMIFS('State Generation Costs Calcs'!AF105:AF155,'State Generation Costs Calcs'!$A$105:$A$155,About!$B$2)*About!$A$52</f>
        <v>78.333455087970222</v>
      </c>
      <c r="AG2" s="66">
        <f>SUMIFS('State Generation Costs Calcs'!AG105:AG155,'State Generation Costs Calcs'!$A$105:$A$155,About!$B$2)*About!$A$52</f>
        <v>78.414034136615072</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98.202371829521283</v>
      </c>
      <c r="C2" s="67">
        <f>SUMIFS('State Generation Costs Calcs'!C105:C155,'State Generation Costs Calcs'!$A$105:$A$155,About!$B$2)*About!$A$52</f>
        <v>93.309085440353215</v>
      </c>
      <c r="D2" s="67">
        <f>SUMIFS('State Generation Costs Calcs'!D105:D155,'State Generation Costs Calcs'!$A$105:$A$155,About!$B$2)*About!$A$52</f>
        <v>92.467525916554905</v>
      </c>
      <c r="E2" s="67">
        <f>SUMIFS('State Generation Costs Calcs'!E105:E155,'State Generation Costs Calcs'!$A$105:$A$155,About!$B$2)*About!$A$52</f>
        <v>91.127182084409171</v>
      </c>
      <c r="F2" s="67">
        <f>SUMIFS('State Generation Costs Calcs'!F105:F155,'State Generation Costs Calcs'!$A$105:$A$155,About!$B$2)*About!$A$52</f>
        <v>89.952845797803604</v>
      </c>
      <c r="G2" s="67">
        <f>SUMIFS('State Generation Costs Calcs'!G105:G155,'State Generation Costs Calcs'!$A$105:$A$155,About!$B$2)*About!$A$52</f>
        <v>90.107531187272897</v>
      </c>
      <c r="H2" s="67">
        <f>SUMIFS('State Generation Costs Calcs'!H105:H155,'State Generation Costs Calcs'!$A$105:$A$155,About!$B$2)*About!$A$52</f>
        <v>90.87469108101692</v>
      </c>
      <c r="I2" s="67">
        <f>SUMIFS('State Generation Costs Calcs'!I105:I155,'State Generation Costs Calcs'!$A$105:$A$155,About!$B$2)*About!$A$52</f>
        <v>91.545858951307608</v>
      </c>
      <c r="J2" s="67">
        <f>SUMIFS('State Generation Costs Calcs'!J105:J155,'State Generation Costs Calcs'!$A$105:$A$155,About!$B$2)*About!$A$52</f>
        <v>91.767123576686302</v>
      </c>
      <c r="K2" s="67">
        <f>SUMIFS('State Generation Costs Calcs'!K105:K155,'State Generation Costs Calcs'!$A$105:$A$155,About!$B$2)*About!$A$52</f>
        <v>90.521385731763274</v>
      </c>
      <c r="L2" s="67">
        <f>SUMIFS('State Generation Costs Calcs'!L105:L155,'State Generation Costs Calcs'!$A$105:$A$155,About!$B$2)*About!$A$52</f>
        <v>89.162731229264651</v>
      </c>
      <c r="M2" s="67">
        <f>SUMIFS('State Generation Costs Calcs'!M105:M155,'State Generation Costs Calcs'!$A$105:$A$155,About!$B$2)*About!$A$52</f>
        <v>88.148335677211179</v>
      </c>
      <c r="N2" s="67">
        <f>SUMIFS('State Generation Costs Calcs'!N105:N155,'State Generation Costs Calcs'!$A$105:$A$155,About!$B$2)*About!$A$52</f>
        <v>86.757173622063135</v>
      </c>
      <c r="O2" s="67">
        <f>SUMIFS('State Generation Costs Calcs'!O105:O155,'State Generation Costs Calcs'!$A$105:$A$155,About!$B$2)*About!$A$52</f>
        <v>85.445296587954175</v>
      </c>
      <c r="P2" s="67">
        <f>SUMIFS('State Generation Costs Calcs'!P105:P155,'State Generation Costs Calcs'!$A$105:$A$155,About!$B$2)*About!$A$52</f>
        <v>85.456859740601857</v>
      </c>
      <c r="Q2" s="67">
        <f>SUMIFS('State Generation Costs Calcs'!Q105:Q155,'State Generation Costs Calcs'!$A$105:$A$155,About!$B$2)*About!$A$52</f>
        <v>85.064732209283221</v>
      </c>
      <c r="R2" s="67">
        <f>SUMIFS('State Generation Costs Calcs'!R105:R155,'State Generation Costs Calcs'!$A$105:$A$155,About!$B$2)*About!$A$52</f>
        <v>83.75107833371554</v>
      </c>
      <c r="S2" s="67">
        <f>SUMIFS('State Generation Costs Calcs'!S105:S155,'State Generation Costs Calcs'!$A$105:$A$155,About!$B$2)*About!$A$52</f>
        <v>83.047006145005426</v>
      </c>
      <c r="T2" s="67">
        <f>SUMIFS('State Generation Costs Calcs'!T105:T155,'State Generation Costs Calcs'!$A$105:$A$155,About!$B$2)*About!$A$52</f>
        <v>82.364493179458293</v>
      </c>
      <c r="U2" s="67">
        <f>SUMIFS('State Generation Costs Calcs'!U105:U155,'State Generation Costs Calcs'!$A$105:$A$155,About!$B$2)*About!$A$52</f>
        <v>82.497815730531784</v>
      </c>
      <c r="V2" s="67">
        <f>SUMIFS('State Generation Costs Calcs'!V105:V155,'State Generation Costs Calcs'!$A$105:$A$155,About!$B$2)*About!$A$52</f>
        <v>81.89276346273553</v>
      </c>
      <c r="W2" s="67">
        <f>SUMIFS('State Generation Costs Calcs'!W105:W155,'State Generation Costs Calcs'!$A$105:$A$155,About!$B$2)*About!$A$52</f>
        <v>80.8404585618308</v>
      </c>
      <c r="X2" s="67">
        <f>SUMIFS('State Generation Costs Calcs'!X105:X155,'State Generation Costs Calcs'!$A$105:$A$155,About!$B$2)*About!$A$52</f>
        <v>80.33676864101578</v>
      </c>
      <c r="Y2" s="67">
        <f>SUMIFS('State Generation Costs Calcs'!Y105:Y155,'State Generation Costs Calcs'!$A$105:$A$155,About!$B$2)*About!$A$52</f>
        <v>79.824135547728545</v>
      </c>
      <c r="Z2" s="67">
        <f>SUMIFS('State Generation Costs Calcs'!Z105:Z155,'State Generation Costs Calcs'!$A$105:$A$155,About!$B$2)*About!$A$52</f>
        <v>79.269359523136032</v>
      </c>
      <c r="AA2" s="67">
        <f>SUMIFS('State Generation Costs Calcs'!AA105:AA155,'State Generation Costs Calcs'!$A$105:$A$155,About!$B$2)*About!$A$52</f>
        <v>79.195274800027349</v>
      </c>
      <c r="AB2" s="67">
        <f>SUMIFS('State Generation Costs Calcs'!AB105:AB155,'State Generation Costs Calcs'!$A$105:$A$155,About!$B$2)*About!$A$52</f>
        <v>78.849362585739527</v>
      </c>
      <c r="AC2" s="67">
        <f>SUMIFS('State Generation Costs Calcs'!AC105:AC155,'State Generation Costs Calcs'!$A$105:$A$155,About!$B$2)*About!$A$52</f>
        <v>78.468227229435414</v>
      </c>
      <c r="AD2" s="67">
        <f>SUMIFS('State Generation Costs Calcs'!AD105:AD155,'State Generation Costs Calcs'!$A$105:$A$155,About!$B$2)*About!$A$52</f>
        <v>78.72114864998305</v>
      </c>
      <c r="AE2" s="67">
        <f>SUMIFS('State Generation Costs Calcs'!AE105:AE155,'State Generation Costs Calcs'!$A$105:$A$155,About!$B$2)*About!$A$52</f>
        <v>78.576152251810626</v>
      </c>
      <c r="AF2" s="67">
        <f>SUMIFS('State Generation Costs Calcs'!AF105:AF155,'State Generation Costs Calcs'!$A$105:$A$155,About!$B$2)*About!$A$52</f>
        <v>78.333455087970222</v>
      </c>
      <c r="AG2" s="67">
        <f>SUMIFS('State Generation Costs Calcs'!AG105:AG155,'State Generation Costs Calcs'!$A$105:$A$155,About!$B$2)*About!$A$52</f>
        <v>78.414034136615072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2022-12-15T02:36:42Z</dcterms:modified>
</cp:coreProperties>
</file>