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DE\elec\EIaE\"/>
    </mc:Choice>
  </mc:AlternateContent>
  <xr:revisionPtr revIDLastSave="0" documentId="8_{C313C455-1C5F-45BD-82AA-61B65DCAD13A}"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<sst xmlns="http://schemas.openxmlformats.org/spreadsheetml/2006/main" count="67272" uniqueCount="4676">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</sst>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27</v>
      </c>
      <c r="C1" s="93">
        <v>44865</v>
      </c>
      <c r="K1" s="44" t="s">
        <v>2</v>
      </c>
      <c r="L1" s="44" t="s">
        <v>3</v>
      </c>
    </row>
    <row r="2" spans="1:15" ht="14.5">
      <c r="A2" s="70" t="s">
        <v>4</v>
      </c>
      <c r="B2" s="1" t="str">
        <f>LOOKUP(B1,K1:L50,L1:L50)</f>
        <v>DE</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DE</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2749.8180000000002</v>
      </c>
      <c r="R23" s="1">
        <f t="shared" si="3"/>
        <v>0.34472303799565956</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4250.1928120000002</v>
      </c>
      <c r="R33" s="1">
        <f t="shared" si="3"/>
        <v>0.53281321826388339</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976.87990000000002</v>
      </c>
      <c r="R41" s="1">
        <f t="shared" si="5"/>
        <v>0.12246374374045704</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7976.8907120000003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f t="shared" si="12"/>
        <v>976.87990000000002</v>
      </c>
      <c r="M294" s="1" t="str">
        <f t="shared" si="13"/>
        <v>PA</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f t="shared" si="12"/>
        <v>2749.8180000000002</v>
      </c>
      <c r="M298" s="1" t="str">
        <f t="shared" si="13"/>
        <v>MD</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f t="shared" si="12"/>
        <v>4250.1928120000002</v>
      </c>
      <c r="M299" s="1" t="str">
        <f t="shared" si="13"/>
        <v>NJ</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7976.8907120000003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0.34472303799565956</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0.53281321826388339</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0.12246374374045704</v>
      </c>
      <c r="D41" s="1">
        <f t="shared" si="2"/>
        <v>0.12246374374045704</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0.12246374374045704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DE</v>
      </c>
      <c r="C6" s="1">
        <f t="shared" ref="C6:AE6" si="1">SUMIFS(C$20:C$119,$B$20:$B$119,$B$6,$A$20:$A$119,$A$6)</f>
        <v>1439359</v>
      </c>
      <c r="D6" s="1">
        <f t="shared" si="1"/>
        <v>1722465</v>
      </c>
      <c r="E6" s="1">
        <f t="shared" si="1"/>
        <v>2617901</v>
      </c>
      <c r="F6" s="1">
        <f t="shared" si="1"/>
        <v>1259359</v>
      </c>
      <c r="G6" s="1">
        <f t="shared" si="1"/>
        <v>1199618</v>
      </c>
      <c r="H6" s="1">
        <f t="shared" si="1"/>
        <v>1750671</v>
      </c>
      <c r="I6" s="1">
        <f t="shared" si="1"/>
        <v>1975272</v>
      </c>
      <c r="J6" s="1">
        <f t="shared" si="1"/>
        <v>4122987</v>
      </c>
      <c r="K6" s="1">
        <f t="shared" si="1"/>
        <v>4715811</v>
      </c>
      <c r="L6" s="1">
        <f t="shared" si="1"/>
        <v>5013373</v>
      </c>
      <c r="M6" s="1">
        <f t="shared" si="1"/>
        <v>6652703</v>
      </c>
      <c r="N6" s="1">
        <f t="shared" si="1"/>
        <v>5785576</v>
      </c>
      <c r="O6" s="1">
        <f t="shared" si="1"/>
        <v>7375846</v>
      </c>
      <c r="P6" s="1">
        <f t="shared" si="1"/>
        <v>6636522</v>
      </c>
      <c r="Q6" s="1">
        <f t="shared" si="1"/>
        <v>5348772</v>
      </c>
      <c r="R6" s="1">
        <f t="shared" si="1"/>
        <v>5391074</v>
      </c>
      <c r="S6" s="1">
        <f t="shared" si="1"/>
        <v>5674757</v>
      </c>
      <c r="T6" s="1">
        <f t="shared" si="1"/>
        <v>5184363</v>
      </c>
      <c r="U6" s="1">
        <f t="shared" si="1"/>
        <v>5877137</v>
      </c>
      <c r="V6" s="1">
        <f t="shared" si="1"/>
        <v>7723439</v>
      </c>
      <c r="W6" s="1">
        <f t="shared" si="1"/>
        <v>6799157</v>
      </c>
      <c r="X6" s="1">
        <f t="shared" si="1"/>
        <v>6084938</v>
      </c>
      <c r="Y6" s="1">
        <f t="shared" si="1"/>
        <v>4441032</v>
      </c>
      <c r="Z6" s="1">
        <f t="shared" si="1"/>
        <v>5141182</v>
      </c>
      <c r="AA6" s="1">
        <f t="shared" si="1"/>
        <v>5092542</v>
      </c>
      <c r="AB6" s="1">
        <f t="shared" si="1"/>
        <v>5206431</v>
      </c>
      <c r="AC6" s="1">
        <f t="shared" si="1"/>
        <v>4067241</v>
      </c>
      <c r="AD6" s="1">
        <f t="shared" si="1"/>
        <v>5096960</v>
      </c>
      <c r="AE6" s="1">
        <f t="shared" si="1"/>
        <v>6922855</v>
      </c>
      <c r="AF6" s="48">
        <f t="shared" ref="AF6:BK6" si="2">AE6</f>
        <v>6922855</v>
      </c>
      <c r="AG6" s="48">
        <f t="shared" si="2"/>
        <v>6922855</v>
      </c>
      <c r="AH6" s="48">
        <f t="shared" si="2"/>
        <v>6922855</v>
      </c>
      <c r="AI6" s="48">
        <f t="shared" si="2"/>
        <v>6922855</v>
      </c>
      <c r="AJ6" s="48">
        <f t="shared" si="2"/>
        <v>6922855</v>
      </c>
      <c r="AK6" s="48">
        <f t="shared" si="2"/>
        <v>6922855</v>
      </c>
      <c r="AL6" s="48">
        <f t="shared" si="2"/>
        <v>6922855</v>
      </c>
      <c r="AM6" s="48">
        <f t="shared" si="2"/>
        <v>6922855</v>
      </c>
      <c r="AN6" s="48">
        <f t="shared" si="2"/>
        <v>6922855</v>
      </c>
      <c r="AO6" s="48">
        <f t="shared" si="2"/>
        <v>6922855</v>
      </c>
      <c r="AP6" s="48">
        <f t="shared" si="2"/>
        <v>6922855</v>
      </c>
      <c r="AQ6" s="48">
        <f t="shared" si="2"/>
        <v>6922855</v>
      </c>
      <c r="AR6" s="48">
        <f t="shared" si="2"/>
        <v>6922855</v>
      </c>
      <c r="AS6" s="48">
        <f t="shared" si="2"/>
        <v>6922855</v>
      </c>
      <c r="AT6" s="48">
        <f t="shared" si="2"/>
        <v>6922855</v>
      </c>
      <c r="AU6" s="48">
        <f t="shared" si="2"/>
        <v>6922855</v>
      </c>
      <c r="AV6" s="48">
        <f t="shared" si="2"/>
        <v>6922855</v>
      </c>
      <c r="AW6" s="48">
        <f t="shared" si="2"/>
        <v>6922855</v>
      </c>
      <c r="AX6" s="48">
        <f t="shared" si="2"/>
        <v>6922855</v>
      </c>
      <c r="AY6" s="48">
        <f t="shared" si="2"/>
        <v>6922855</v>
      </c>
      <c r="AZ6" s="48">
        <f t="shared" si="2"/>
        <v>6922855</v>
      </c>
      <c r="BA6" s="48">
        <f t="shared" si="2"/>
        <v>6922855</v>
      </c>
      <c r="BB6" s="48">
        <f t="shared" si="2"/>
        <v>6922855</v>
      </c>
      <c r="BC6" s="48">
        <f t="shared" si="2"/>
        <v>6922855</v>
      </c>
      <c r="BD6" s="48">
        <f t="shared" si="2"/>
        <v>6922855</v>
      </c>
      <c r="BE6" s="48">
        <f t="shared" si="2"/>
        <v>6922855</v>
      </c>
      <c r="BF6" s="48">
        <f t="shared" si="2"/>
        <v>6922855</v>
      </c>
      <c r="BG6" s="48">
        <f t="shared" si="2"/>
        <v>6922855</v>
      </c>
      <c r="BH6" s="48">
        <f t="shared" si="2"/>
        <v>6922855</v>
      </c>
      <c r="BI6" s="48">
        <f t="shared" si="2"/>
        <v>6922855</v>
      </c>
      <c r="BJ6" s="48">
        <f t="shared" si="2"/>
        <v>6922855</v>
      </c>
      <c r="BK6" s="48">
        <f t="shared" si="2"/>
        <v>6922855</v>
      </c>
    </row>
    <row r="7" spans="1:63" ht="14.5">
      <c r="A7" s="1" t="s">
        <v>546</v>
      </c>
      <c r="B7" s="1" t="str">
        <f>About!B2</f>
        <v>DE</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DE</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17762</v>
      </c>
      <c r="AE10" s="29">
        <f t="shared" si="6"/>
        <v>3073</v>
      </c>
      <c r="AF10" s="35">
        <f t="shared" ref="AF10:BK10" si="7">AE10</f>
        <v>3073</v>
      </c>
      <c r="AG10" s="35">
        <f t="shared" si="7"/>
        <v>3073</v>
      </c>
      <c r="AH10" s="35">
        <f t="shared" si="7"/>
        <v>3073</v>
      </c>
      <c r="AI10" s="35">
        <f t="shared" si="7"/>
        <v>3073</v>
      </c>
      <c r="AJ10" s="35">
        <f t="shared" si="7"/>
        <v>3073</v>
      </c>
      <c r="AK10" s="35">
        <f t="shared" si="7"/>
        <v>3073</v>
      </c>
      <c r="AL10" s="35">
        <f t="shared" si="7"/>
        <v>3073</v>
      </c>
      <c r="AM10" s="35">
        <f t="shared" si="7"/>
        <v>3073</v>
      </c>
      <c r="AN10" s="35">
        <f t="shared" si="7"/>
        <v>3073</v>
      </c>
      <c r="AO10" s="35">
        <f t="shared" si="7"/>
        <v>3073</v>
      </c>
      <c r="AP10" s="35">
        <f t="shared" si="7"/>
        <v>3073</v>
      </c>
      <c r="AQ10" s="35">
        <f t="shared" si="7"/>
        <v>3073</v>
      </c>
      <c r="AR10" s="35">
        <f t="shared" si="7"/>
        <v>3073</v>
      </c>
      <c r="AS10" s="35">
        <f t="shared" si="7"/>
        <v>3073</v>
      </c>
      <c r="AT10" s="35">
        <f t="shared" si="7"/>
        <v>3073</v>
      </c>
      <c r="AU10" s="35">
        <f t="shared" si="7"/>
        <v>3073</v>
      </c>
      <c r="AV10" s="35">
        <f t="shared" si="7"/>
        <v>3073</v>
      </c>
      <c r="AW10" s="35">
        <f t="shared" si="7"/>
        <v>3073</v>
      </c>
      <c r="AX10" s="35">
        <f t="shared" si="7"/>
        <v>3073</v>
      </c>
      <c r="AY10" s="35">
        <f t="shared" si="7"/>
        <v>3073</v>
      </c>
      <c r="AZ10" s="35">
        <f t="shared" si="7"/>
        <v>3073</v>
      </c>
      <c r="BA10" s="35">
        <f t="shared" si="7"/>
        <v>3073</v>
      </c>
      <c r="BB10" s="35">
        <f t="shared" si="7"/>
        <v>3073</v>
      </c>
      <c r="BC10" s="35">
        <f t="shared" si="7"/>
        <v>3073</v>
      </c>
      <c r="BD10" s="35">
        <f t="shared" si="7"/>
        <v>3073</v>
      </c>
      <c r="BE10" s="35">
        <f t="shared" si="7"/>
        <v>3073</v>
      </c>
      <c r="BF10" s="35">
        <f t="shared" si="7"/>
        <v>3073</v>
      </c>
      <c r="BG10" s="35">
        <f t="shared" si="7"/>
        <v>3073</v>
      </c>
      <c r="BH10" s="35">
        <f t="shared" si="7"/>
        <v>3073</v>
      </c>
      <c r="BI10" s="35">
        <f t="shared" si="7"/>
        <v>3073</v>
      </c>
      <c r="BJ10" s="35">
        <f t="shared" si="7"/>
        <v>3073</v>
      </c>
      <c r="BK10" s="35">
        <f t="shared" si="7"/>
        <v>3073</v>
      </c>
    </row>
    <row r="11" spans="1:63" ht="14.5">
      <c r="A11" s="1" t="s">
        <v>546</v>
      </c>
      <c r="B11" s="29" t="str">
        <f>About!B2</f>
        <v>DE</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3</v>
      </c>
      <c r="AE11" s="29">
        <f t="shared" si="8"/>
        <v>86</v>
      </c>
      <c r="AF11" s="35">
        <f>AVERAGE(W11:AE11)</f>
        <v>9.8888888888888893</v>
      </c>
      <c r="AG11" s="35">
        <f t="shared" ref="AG11:BK11" si="9">AF11</f>
        <v>9.8888888888888893</v>
      </c>
      <c r="AH11" s="35">
        <f t="shared" si="9"/>
        <v>9.8888888888888893</v>
      </c>
      <c r="AI11" s="35">
        <f t="shared" si="9"/>
        <v>9.8888888888888893</v>
      </c>
      <c r="AJ11" s="35">
        <f t="shared" si="9"/>
        <v>9.8888888888888893</v>
      </c>
      <c r="AK11" s="35">
        <f t="shared" si="9"/>
        <v>9.8888888888888893</v>
      </c>
      <c r="AL11" s="35">
        <f t="shared" si="9"/>
        <v>9.8888888888888893</v>
      </c>
      <c r="AM11" s="35">
        <f t="shared" si="9"/>
        <v>9.8888888888888893</v>
      </c>
      <c r="AN11" s="35">
        <f t="shared" si="9"/>
        <v>9.8888888888888893</v>
      </c>
      <c r="AO11" s="35">
        <f t="shared" si="9"/>
        <v>9.8888888888888893</v>
      </c>
      <c r="AP11" s="35">
        <f t="shared" si="9"/>
        <v>9.8888888888888893</v>
      </c>
      <c r="AQ11" s="35">
        <f t="shared" si="9"/>
        <v>9.8888888888888893</v>
      </c>
      <c r="AR11" s="35">
        <f t="shared" si="9"/>
        <v>9.8888888888888893</v>
      </c>
      <c r="AS11" s="35">
        <f t="shared" si="9"/>
        <v>9.8888888888888893</v>
      </c>
      <c r="AT11" s="35">
        <f t="shared" si="9"/>
        <v>9.8888888888888893</v>
      </c>
      <c r="AU11" s="35">
        <f t="shared" si="9"/>
        <v>9.8888888888888893</v>
      </c>
      <c r="AV11" s="35">
        <f t="shared" si="9"/>
        <v>9.8888888888888893</v>
      </c>
      <c r="AW11" s="35">
        <f t="shared" si="9"/>
        <v>9.8888888888888893</v>
      </c>
      <c r="AX11" s="35">
        <f t="shared" si="9"/>
        <v>9.8888888888888893</v>
      </c>
      <c r="AY11" s="35">
        <f t="shared" si="9"/>
        <v>9.8888888888888893</v>
      </c>
      <c r="AZ11" s="35">
        <f t="shared" si="9"/>
        <v>9.8888888888888893</v>
      </c>
      <c r="BA11" s="35">
        <f t="shared" si="9"/>
        <v>9.8888888888888893</v>
      </c>
      <c r="BB11" s="35">
        <f t="shared" si="9"/>
        <v>9.8888888888888893</v>
      </c>
      <c r="BC11" s="35">
        <f t="shared" si="9"/>
        <v>9.8888888888888893</v>
      </c>
      <c r="BD11" s="35">
        <f t="shared" si="9"/>
        <v>9.8888888888888893</v>
      </c>
      <c r="BE11" s="35">
        <f t="shared" si="9"/>
        <v>9.8888888888888893</v>
      </c>
      <c r="BF11" s="35">
        <f t="shared" si="9"/>
        <v>9.8888888888888893</v>
      </c>
      <c r="BG11" s="35">
        <f t="shared" si="9"/>
        <v>9.8888888888888893</v>
      </c>
      <c r="BH11" s="35">
        <f t="shared" si="9"/>
        <v>9.8888888888888893</v>
      </c>
      <c r="BI11" s="35">
        <f t="shared" si="9"/>
        <v>9.8888888888888893</v>
      </c>
      <c r="BJ11" s="35">
        <f t="shared" si="9"/>
        <v>9.8888888888888893</v>
      </c>
      <c r="BK11" s="35">
        <f t="shared" si="9"/>
        <v>9.8888888888888893</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DE</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17759</v>
      </c>
      <c r="AE14" s="29">
        <f t="shared" si="11"/>
        <v>2987</v>
      </c>
      <c r="AF14" s="29">
        <f t="shared" si="11"/>
        <v>3063.1111111111113</v>
      </c>
      <c r="AG14" s="29">
        <f t="shared" si="11"/>
        <v>3063.1111111111113</v>
      </c>
      <c r="AH14" s="29">
        <f t="shared" si="11"/>
        <v>3063.1111111111113</v>
      </c>
      <c r="AI14" s="29">
        <f t="shared" ref="AI14:BK14" si="12">IF(AI10&gt;AI11,AI10-AI11,0)</f>
        <v>3063.1111111111113</v>
      </c>
      <c r="AJ14" s="29">
        <f t="shared" si="12"/>
        <v>3063.1111111111113</v>
      </c>
      <c r="AK14" s="29">
        <f t="shared" si="12"/>
        <v>3063.1111111111113</v>
      </c>
      <c r="AL14" s="29">
        <f t="shared" si="12"/>
        <v>3063.1111111111113</v>
      </c>
      <c r="AM14" s="29">
        <f t="shared" si="12"/>
        <v>3063.1111111111113</v>
      </c>
      <c r="AN14" s="29">
        <f t="shared" si="12"/>
        <v>3063.1111111111113</v>
      </c>
      <c r="AO14" s="29">
        <f t="shared" si="12"/>
        <v>3063.1111111111113</v>
      </c>
      <c r="AP14" s="29">
        <f t="shared" si="12"/>
        <v>3063.1111111111113</v>
      </c>
      <c r="AQ14" s="29">
        <f t="shared" si="12"/>
        <v>3063.1111111111113</v>
      </c>
      <c r="AR14" s="29">
        <f t="shared" si="12"/>
        <v>3063.1111111111113</v>
      </c>
      <c r="AS14" s="29">
        <f t="shared" si="12"/>
        <v>3063.1111111111113</v>
      </c>
      <c r="AT14" s="29">
        <f t="shared" si="12"/>
        <v>3063.1111111111113</v>
      </c>
      <c r="AU14" s="29">
        <f t="shared" si="12"/>
        <v>3063.1111111111113</v>
      </c>
      <c r="AV14" s="29">
        <f t="shared" si="12"/>
        <v>3063.1111111111113</v>
      </c>
      <c r="AW14" s="29">
        <f t="shared" si="12"/>
        <v>3063.1111111111113</v>
      </c>
      <c r="AX14" s="29">
        <f t="shared" si="12"/>
        <v>3063.1111111111113</v>
      </c>
      <c r="AY14" s="29">
        <f t="shared" si="12"/>
        <v>3063.1111111111113</v>
      </c>
      <c r="AZ14" s="29">
        <f t="shared" si="12"/>
        <v>3063.1111111111113</v>
      </c>
      <c r="BA14" s="29">
        <f t="shared" si="12"/>
        <v>3063.1111111111113</v>
      </c>
      <c r="BB14" s="29">
        <f t="shared" si="12"/>
        <v>3063.1111111111113</v>
      </c>
      <c r="BC14" s="29">
        <f t="shared" si="12"/>
        <v>3063.1111111111113</v>
      </c>
      <c r="BD14" s="29">
        <f t="shared" si="12"/>
        <v>3063.1111111111113</v>
      </c>
      <c r="BE14" s="29">
        <f t="shared" si="12"/>
        <v>3063.1111111111113</v>
      </c>
      <c r="BF14" s="29">
        <f t="shared" si="12"/>
        <v>3063.1111111111113</v>
      </c>
      <c r="BG14" s="29">
        <f t="shared" si="12"/>
        <v>3063.1111111111113</v>
      </c>
      <c r="BH14" s="29">
        <f t="shared" si="12"/>
        <v>3063.1111111111113</v>
      </c>
      <c r="BI14" s="29">
        <f t="shared" si="12"/>
        <v>3063.1111111111113</v>
      </c>
      <c r="BJ14" s="29">
        <f t="shared" si="12"/>
        <v>3063.1111111111113</v>
      </c>
      <c r="BK14" s="29">
        <f t="shared" si="12"/>
        <v>3063.1111111111113</v>
      </c>
    </row>
    <row r="15" spans="1:63" ht="14.5">
      <c r="A15" s="1" t="s">
        <v>546</v>
      </c>
      <c r="B15" s="29" t="str">
        <f>About!B2</f>
        <v>DE</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Delaware</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7238040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7238040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1463484.9246676373</v>
      </c>
      <c r="C9" s="130">
        <f>B9/SUM($B$9:$B$24)</f>
        <v>0.21130524670017323</v>
      </c>
      <c r="D9" s="131">
        <f>SUM(C9:C24)</f>
        <v>1</v>
      </c>
      <c r="E9" s="94"/>
      <c r="F9" s="94"/>
      <c r="G9" s="94"/>
      <c r="H9" s="94"/>
      <c r="I9" s="94"/>
      <c r="J9" s="94"/>
      <c r="K9" s="94"/>
      <c r="L9" s="94"/>
    </row>
    <row r="10" spans="1:12" ht="15" customHeight="1">
      <c r="A10" s="83" t="s">
        <v>488</v>
      </c>
      <c r="B10" s="84">
        <f>(Calculations!B61*'EIA SEDS data'!AF$6)+('EIA SEDS data'!AF$10*IF(About!$N$12,Calculations!$B115,Calculations!B93))</f>
        <v>3509830.9318172932</v>
      </c>
      <c r="C10" s="130">
        <f t="shared" ref="C10:C24" si="0">B10/SUM($B$9:$B$24)</f>
        <v>0.50676688117712065</v>
      </c>
      <c r="E10" s="94"/>
      <c r="F10" s="94"/>
      <c r="G10" s="94"/>
      <c r="H10" s="94"/>
      <c r="I10" s="94"/>
      <c r="J10" s="94"/>
      <c r="K10" s="94"/>
      <c r="L10" s="94"/>
    </row>
    <row r="11" spans="1:12" ht="15" customHeight="1">
      <c r="A11" s="83" t="s">
        <v>489</v>
      </c>
      <c r="B11" s="84">
        <f>(Calculations!B62*'EIA SEDS data'!AF$6)+('EIA SEDS data'!AF$10*IF(About!$N$12,Calculations!$B116,Calculations!B94))</f>
        <v>1640355.650603513</v>
      </c>
      <c r="C11" s="130">
        <f t="shared" si="0"/>
        <v>0.23684272354600178</v>
      </c>
      <c r="E11" s="94"/>
      <c r="F11" s="94"/>
      <c r="G11" s="94"/>
      <c r="H11" s="94"/>
      <c r="I11" s="94"/>
      <c r="J11" s="94"/>
      <c r="K11" s="94"/>
      <c r="L11" s="94"/>
    </row>
    <row r="12" spans="1:12" ht="15" customHeight="1">
      <c r="A12" s="83" t="s">
        <v>490</v>
      </c>
      <c r="B12" s="84">
        <f>(Calculations!B63*'EIA SEDS data'!AF$6)+('EIA SEDS data'!AF$10*IF(About!$N$12,Calculations!$B117,Calculations!B95))</f>
        <v>76211.58443880589</v>
      </c>
      <c r="C12" s="130">
        <f t="shared" si="0"/>
        <v>1.1003808361681768E-2</v>
      </c>
      <c r="F12" s="94"/>
      <c r="G12" s="128"/>
      <c r="H12" s="129"/>
    </row>
    <row r="13" spans="1:12" ht="15" customHeight="1">
      <c r="A13" s="83" t="s">
        <v>491</v>
      </c>
      <c r="B13" s="84">
        <f>(Calculations!B64*'EIA SEDS data'!AF$6)+('EIA SEDS data'!AF$10*IF(About!$N$12,Calculations!$B118,Calculations!B96))</f>
        <v>148334.18265933573</v>
      </c>
      <c r="C13" s="130">
        <f t="shared" si="0"/>
        <v>2.1417228515707314E-2</v>
      </c>
      <c r="F13" s="94"/>
      <c r="G13" s="128"/>
      <c r="H13" s="129"/>
    </row>
    <row r="14" spans="1:12" ht="15" customHeight="1">
      <c r="A14" s="83" t="s">
        <v>492</v>
      </c>
      <c r="B14" s="84">
        <f>(Calculations!B65*'EIA SEDS data'!AF$6)+('EIA SEDS data'!AF$10*IF(About!$N$12,Calculations!$B119,Calculations!B97))</f>
        <v>20819.142226507309</v>
      </c>
      <c r="C14" s="130">
        <f t="shared" si="0"/>
        <v>3.005971506851834E-3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292.71758898549422</v>
      </c>
      <c r="C16" s="130">
        <f t="shared" si="0"/>
        <v>4.2264024255737888E-5</v>
      </c>
      <c r="F16" s="94"/>
      <c r="G16" s="128"/>
      <c r="H16" s="129"/>
    </row>
    <row r="17" spans="1:8" ht="15" customHeight="1">
      <c r="A17" s="83" t="s">
        <v>495</v>
      </c>
      <c r="B17" s="84">
        <f>(Calculations!B68*'EIA SEDS data'!AF$6)+('EIA SEDS data'!AF$10*IF(About!$N$12,Calculations!$B122,Calculations!B100))</f>
        <v>17.711808077077936</v>
      </c>
      <c r="C17" s="130">
        <f t="shared" si="0"/>
        <v>2.557319116958469E-6</v>
      </c>
      <c r="F17" s="94"/>
      <c r="G17" s="128"/>
      <c r="H17" s="129"/>
    </row>
    <row r="18" spans="1:8" ht="15" customHeight="1">
      <c r="A18" s="83" t="s">
        <v>496</v>
      </c>
      <c r="B18" s="84">
        <f>(Calculations!B69*'EIA SEDS data'!AF$6)+('EIA SEDS data'!AF$10*IF(About!$N$12,Calculations!$B123,Calculations!B101))</f>
        <v>11.719518194062472</v>
      </c>
      <c r="C18" s="130">
        <f t="shared" si="0"/>
        <v>1.6921224410739575E-6</v>
      </c>
      <c r="F18" s="94"/>
      <c r="G18" s="128"/>
      <c r="H18" s="129"/>
    </row>
    <row r="19" spans="1:8" ht="15" customHeight="1">
      <c r="A19" s="83" t="s">
        <v>497</v>
      </c>
      <c r="B19" s="84">
        <f>(Calculations!B70*'EIA SEDS data'!AF$6)+('EIA SEDS data'!AF$10*IF(About!$N$12,Calculations!$B124,Calculations!B102))</f>
        <v>13660.137098469704</v>
      </c>
      <c r="C19" s="130">
        <f t="shared" si="0"/>
        <v>1.9723186695659706E-3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52909.297573181932</v>
      </c>
      <c r="C22" s="130">
        <f t="shared" si="0"/>
        <v>7.6393080570837484E-3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1529435.8278257218</v>
      </c>
      <c r="C27" s="89"/>
      <c r="F27" s="94"/>
      <c r="G27" s="128"/>
      <c r="H27" s="129"/>
    </row>
    <row r="28" spans="1:8" ht="15" customHeight="1">
      <c r="A28" s="83" t="s">
        <v>488</v>
      </c>
      <c r="B28" s="88">
        <f t="shared" ref="B28:B42" si="1">IF($B$4&gt;0, $B$4*C10, 0)</f>
        <v>3667998.9566352465</v>
      </c>
      <c r="C28" s="89"/>
      <c r="F28" s="94"/>
      <c r="G28" s="128"/>
      <c r="H28" s="129"/>
    </row>
    <row r="29" spans="1:8" ht="15" customHeight="1">
      <c r="A29" s="83" t="s">
        <v>489</v>
      </c>
      <c r="B29" s="88">
        <f t="shared" si="1"/>
        <v>1714277.1067349026</v>
      </c>
      <c r="C29" s="89"/>
      <c r="F29" s="94"/>
      <c r="G29" s="128"/>
      <c r="H29" s="129"/>
    </row>
    <row r="30" spans="1:8" ht="15" customHeight="1">
      <c r="A30" s="83" t="s">
        <v>490</v>
      </c>
      <c r="B30" s="88">
        <f t="shared" si="1"/>
        <v>79646.005074187109</v>
      </c>
      <c r="C30" s="89"/>
      <c r="F30" s="94"/>
      <c r="G30" s="128"/>
      <c r="H30" s="129"/>
    </row>
    <row r="31" spans="1:8" ht="15" customHeight="1">
      <c r="A31" s="83" t="s">
        <v>491</v>
      </c>
      <c r="B31" s="88">
        <f t="shared" si="1"/>
        <v>155018.75668583016</v>
      </c>
      <c r="C31" s="89"/>
      <c r="F31" s="94"/>
      <c r="G31" s="128"/>
      <c r="H31" s="129"/>
    </row>
    <row r="32" spans="1:8" ht="15" customHeight="1">
      <c r="A32" s="83" t="s">
        <v>492</v>
      </c>
      <c r="B32" s="88">
        <f t="shared" si="1"/>
        <v>21757.342005453847</v>
      </c>
      <c r="C32" s="89"/>
      <c r="F32" s="94"/>
      <c r="G32" s="128"/>
      <c r="H32" s="129"/>
    </row>
    <row r="33" spans="1:34" ht="15" customHeight="1">
      <c r="A33" s="83" t="s">
        <v>493</v>
      </c>
      <c r="B33" s="88">
        <f t="shared" si="1"/>
        <v>0</v>
      </c>
      <c r="C33" s="89"/>
      <c r="F33" s="94"/>
      <c r="G33" s="128"/>
      <c r="H33" s="129"/>
    </row>
    <row r="34" spans="1:34" ht="15" customHeight="1">
      <c r="A34" s="83" t="s">
        <v>494</v>
      </c>
      <c r="B34" s="88">
        <f t="shared" si="1"/>
        <v>305.90869812400103</v>
      </c>
      <c r="C34" s="89"/>
      <c r="F34" s="94"/>
      <c r="G34" s="128"/>
      <c r="H34" s="129"/>
    </row>
    <row r="35" spans="1:34" ht="15" customHeight="1">
      <c r="A35" s="83" t="s">
        <v>495</v>
      </c>
      <c r="B35" s="88">
        <f t="shared" si="1"/>
        <v>18.509978061310076</v>
      </c>
      <c r="C35" s="89"/>
      <c r="F35" s="94"/>
      <c r="G35" s="128"/>
      <c r="H35" s="129"/>
    </row>
    <row r="36" spans="1:34" ht="15" customHeight="1">
      <c r="A36" s="83" t="s">
        <v>496</v>
      </c>
      <c r="B36" s="88">
        <f t="shared" si="1"/>
        <v>12.247649913390948</v>
      </c>
      <c r="C36" s="89"/>
      <c r="F36" s="94"/>
      <c r="G36" s="128"/>
      <c r="H36" s="129"/>
    </row>
    <row r="37" spans="1:34" ht="15" customHeight="1">
      <c r="A37" s="83" t="s">
        <v>497</v>
      </c>
      <c r="B37" s="88">
        <f t="shared" si="1"/>
        <v>14275.721423065277</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55293.617289494454</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4038016</v>
      </c>
    </row>
    <row r="4" spans="1:3" s="94" customFormat="1">
      <c r="B4" s="152" t="s">
        <v>4641</v>
      </c>
      <c r="C4">
        <f>SUMIFS('Source-Disposition'!$D:$D,'Source-Disposition'!$B:$B,'retail sales summary'!$B4,'Source-Disposition'!$A:$A,About!$B$1)</f>
        <v>7238040</v>
      </c>
    </row>
    <row r="5" spans="1:3">
      <c r="B5" s="147" t="s">
        <v>4648</v>
      </c>
      <c r="C5">
        <f>SUMIFS('Source-Disposition'!$D:$D,'Source-Disposition'!$B:$B,$B5,'Source-Disposition'!$A:$A,About!$B$1)</f>
        <v>11129051</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1529435.8278257218</v>
      </c>
      <c r="C2" s="95">
        <f>B2</f>
        <v>1529435.8278257218</v>
      </c>
      <c r="D2" s="95">
        <f t="shared" ref="D2:AG10" si="0">C2</f>
        <v>1529435.8278257218</v>
      </c>
      <c r="E2" s="95">
        <f t="shared" si="0"/>
        <v>1529435.8278257218</v>
      </c>
      <c r="F2" s="95">
        <f t="shared" si="0"/>
        <v>1529435.8278257218</v>
      </c>
      <c r="G2" s="95">
        <f t="shared" si="0"/>
        <v>1529435.8278257218</v>
      </c>
      <c r="H2" s="95">
        <f t="shared" si="0"/>
        <v>1529435.8278257218</v>
      </c>
      <c r="I2" s="95">
        <f t="shared" si="0"/>
        <v>1529435.8278257218</v>
      </c>
      <c r="J2" s="95">
        <f t="shared" si="0"/>
        <v>1529435.8278257218</v>
      </c>
      <c r="K2" s="95">
        <f t="shared" si="0"/>
        <v>1529435.8278257218</v>
      </c>
      <c r="L2" s="95">
        <f t="shared" si="0"/>
        <v>1529435.8278257218</v>
      </c>
      <c r="M2" s="95">
        <f t="shared" si="0"/>
        <v>1529435.8278257218</v>
      </c>
      <c r="N2" s="95">
        <f t="shared" si="0"/>
        <v>1529435.8278257218</v>
      </c>
      <c r="O2" s="95">
        <f t="shared" si="0"/>
        <v>1529435.8278257218</v>
      </c>
      <c r="P2" s="95">
        <f t="shared" si="0"/>
        <v>1529435.8278257218</v>
      </c>
      <c r="Q2" s="95">
        <f t="shared" si="0"/>
        <v>1529435.8278257218</v>
      </c>
      <c r="R2" s="95">
        <f t="shared" si="0"/>
        <v>1529435.8278257218</v>
      </c>
      <c r="S2" s="95">
        <f t="shared" si="0"/>
        <v>1529435.8278257218</v>
      </c>
      <c r="T2" s="95">
        <f t="shared" si="0"/>
        <v>1529435.8278257218</v>
      </c>
      <c r="U2" s="95">
        <f t="shared" si="0"/>
        <v>1529435.8278257218</v>
      </c>
      <c r="V2" s="95">
        <f t="shared" si="0"/>
        <v>1529435.8278257218</v>
      </c>
      <c r="W2" s="95">
        <f t="shared" si="0"/>
        <v>1529435.8278257218</v>
      </c>
      <c r="X2" s="95">
        <f t="shared" si="0"/>
        <v>1529435.8278257218</v>
      </c>
      <c r="Y2" s="95">
        <f t="shared" si="0"/>
        <v>1529435.8278257218</v>
      </c>
      <c r="Z2" s="95">
        <f t="shared" si="0"/>
        <v>1529435.8278257218</v>
      </c>
      <c r="AA2" s="95">
        <f t="shared" si="0"/>
        <v>1529435.8278257218</v>
      </c>
      <c r="AB2" s="95">
        <f t="shared" si="0"/>
        <v>1529435.8278257218</v>
      </c>
      <c r="AC2" s="95">
        <f t="shared" si="0"/>
        <v>1529435.8278257218</v>
      </c>
      <c r="AD2" s="95">
        <f t="shared" si="0"/>
        <v>1529435.8278257218</v>
      </c>
      <c r="AE2" s="95">
        <f t="shared" si="0"/>
        <v>1529435.8278257218</v>
      </c>
      <c r="AF2" s="95">
        <f t="shared" si="0"/>
        <v>1529435.8278257218</v>
      </c>
      <c r="AG2" s="95">
        <f t="shared" si="0"/>
        <v>1529435.8278257218</v>
      </c>
    </row>
    <row r="3" spans="1:33" ht="14.5">
      <c r="A3" s="4" t="s">
        <v>488</v>
      </c>
      <c r="B3" s="95">
        <f>'Manual Adjustment'!$B28</f>
        <v>3667998.9566352465</v>
      </c>
      <c r="C3" s="95">
        <f t="shared" ref="C3:R17" si="1">B3</f>
        <v>3667998.9566352465</v>
      </c>
      <c r="D3" s="95">
        <f t="shared" si="1"/>
        <v>3667998.9566352465</v>
      </c>
      <c r="E3" s="95">
        <f t="shared" si="1"/>
        <v>3667998.9566352465</v>
      </c>
      <c r="F3" s="95">
        <f t="shared" si="1"/>
        <v>3667998.9566352465</v>
      </c>
      <c r="G3" s="95">
        <f t="shared" si="1"/>
        <v>3667998.9566352465</v>
      </c>
      <c r="H3" s="95">
        <f t="shared" si="1"/>
        <v>3667998.9566352465</v>
      </c>
      <c r="I3" s="95">
        <f t="shared" si="1"/>
        <v>3667998.9566352465</v>
      </c>
      <c r="J3" s="95">
        <f t="shared" si="1"/>
        <v>3667998.9566352465</v>
      </c>
      <c r="K3" s="95">
        <f t="shared" si="1"/>
        <v>3667998.9566352465</v>
      </c>
      <c r="L3" s="95">
        <f t="shared" si="1"/>
        <v>3667998.9566352465</v>
      </c>
      <c r="M3" s="95">
        <f t="shared" si="1"/>
        <v>3667998.9566352465</v>
      </c>
      <c r="N3" s="95">
        <f t="shared" si="1"/>
        <v>3667998.9566352465</v>
      </c>
      <c r="O3" s="95">
        <f t="shared" si="1"/>
        <v>3667998.9566352465</v>
      </c>
      <c r="P3" s="95">
        <f t="shared" si="1"/>
        <v>3667998.9566352465</v>
      </c>
      <c r="Q3" s="95">
        <f t="shared" si="1"/>
        <v>3667998.9566352465</v>
      </c>
      <c r="R3" s="95">
        <f t="shared" si="1"/>
        <v>3667998.9566352465</v>
      </c>
      <c r="S3" s="95">
        <f t="shared" si="0"/>
        <v>3667998.9566352465</v>
      </c>
      <c r="T3" s="95">
        <f t="shared" si="0"/>
        <v>3667998.9566352465</v>
      </c>
      <c r="U3" s="95">
        <f t="shared" si="0"/>
        <v>3667998.9566352465</v>
      </c>
      <c r="V3" s="95">
        <f t="shared" si="0"/>
        <v>3667998.9566352465</v>
      </c>
      <c r="W3" s="95">
        <f t="shared" si="0"/>
        <v>3667998.9566352465</v>
      </c>
      <c r="X3" s="95">
        <f t="shared" si="0"/>
        <v>3667998.9566352465</v>
      </c>
      <c r="Y3" s="95">
        <f t="shared" si="0"/>
        <v>3667998.9566352465</v>
      </c>
      <c r="Z3" s="95">
        <f t="shared" si="0"/>
        <v>3667998.9566352465</v>
      </c>
      <c r="AA3" s="95">
        <f t="shared" si="0"/>
        <v>3667998.9566352465</v>
      </c>
      <c r="AB3" s="95">
        <f t="shared" si="0"/>
        <v>3667998.9566352465</v>
      </c>
      <c r="AC3" s="95">
        <f t="shared" si="0"/>
        <v>3667998.9566352465</v>
      </c>
      <c r="AD3" s="95">
        <f t="shared" si="0"/>
        <v>3667998.9566352465</v>
      </c>
      <c r="AE3" s="95">
        <f t="shared" si="0"/>
        <v>3667998.9566352465</v>
      </c>
      <c r="AF3" s="95">
        <f t="shared" si="0"/>
        <v>3667998.9566352465</v>
      </c>
      <c r="AG3" s="95">
        <f t="shared" si="0"/>
        <v>3667998.9566352465</v>
      </c>
    </row>
    <row r="4" spans="1:33" ht="14.5">
      <c r="A4" s="4" t="s">
        <v>489</v>
      </c>
      <c r="B4" s="95">
        <f>'Manual Adjustment'!$B29</f>
        <v>1714277.1067349026</v>
      </c>
      <c r="C4" s="95">
        <f t="shared" si="1"/>
        <v>1714277.1067349026</v>
      </c>
      <c r="D4" s="95">
        <f t="shared" si="0"/>
        <v>1714277.1067349026</v>
      </c>
      <c r="E4" s="95">
        <f t="shared" si="0"/>
        <v>1714277.1067349026</v>
      </c>
      <c r="F4" s="95">
        <f t="shared" si="0"/>
        <v>1714277.1067349026</v>
      </c>
      <c r="G4" s="95">
        <f t="shared" si="0"/>
        <v>1714277.1067349026</v>
      </c>
      <c r="H4" s="95">
        <f t="shared" si="0"/>
        <v>1714277.1067349026</v>
      </c>
      <c r="I4" s="95">
        <f t="shared" si="0"/>
        <v>1714277.1067349026</v>
      </c>
      <c r="J4" s="95">
        <f t="shared" si="0"/>
        <v>1714277.1067349026</v>
      </c>
      <c r="K4" s="95">
        <f t="shared" si="0"/>
        <v>1714277.1067349026</v>
      </c>
      <c r="L4" s="95">
        <f t="shared" si="0"/>
        <v>1714277.1067349026</v>
      </c>
      <c r="M4" s="95">
        <f t="shared" si="0"/>
        <v>1714277.1067349026</v>
      </c>
      <c r="N4" s="95">
        <f t="shared" si="0"/>
        <v>1714277.1067349026</v>
      </c>
      <c r="O4" s="95">
        <f t="shared" si="0"/>
        <v>1714277.1067349026</v>
      </c>
      <c r="P4" s="95">
        <f t="shared" si="0"/>
        <v>1714277.1067349026</v>
      </c>
      <c r="Q4" s="95">
        <f t="shared" si="0"/>
        <v>1714277.1067349026</v>
      </c>
      <c r="R4" s="95">
        <f t="shared" si="0"/>
        <v>1714277.1067349026</v>
      </c>
      <c r="S4" s="95">
        <f t="shared" si="0"/>
        <v>1714277.1067349026</v>
      </c>
      <c r="T4" s="95">
        <f t="shared" si="0"/>
        <v>1714277.1067349026</v>
      </c>
      <c r="U4" s="95">
        <f t="shared" si="0"/>
        <v>1714277.1067349026</v>
      </c>
      <c r="V4" s="95">
        <f t="shared" si="0"/>
        <v>1714277.1067349026</v>
      </c>
      <c r="W4" s="95">
        <f t="shared" si="0"/>
        <v>1714277.1067349026</v>
      </c>
      <c r="X4" s="95">
        <f t="shared" si="0"/>
        <v>1714277.1067349026</v>
      </c>
      <c r="Y4" s="95">
        <f t="shared" si="0"/>
        <v>1714277.1067349026</v>
      </c>
      <c r="Z4" s="95">
        <f t="shared" si="0"/>
        <v>1714277.1067349026</v>
      </c>
      <c r="AA4" s="95">
        <f t="shared" si="0"/>
        <v>1714277.1067349026</v>
      </c>
      <c r="AB4" s="95">
        <f t="shared" si="0"/>
        <v>1714277.1067349026</v>
      </c>
      <c r="AC4" s="95">
        <f t="shared" si="0"/>
        <v>1714277.1067349026</v>
      </c>
      <c r="AD4" s="95">
        <f t="shared" si="0"/>
        <v>1714277.1067349026</v>
      </c>
      <c r="AE4" s="95">
        <f t="shared" si="0"/>
        <v>1714277.1067349026</v>
      </c>
      <c r="AF4" s="95">
        <f t="shared" si="0"/>
        <v>1714277.1067349026</v>
      </c>
      <c r="AG4" s="95">
        <f t="shared" si="0"/>
        <v>1714277.1067349026</v>
      </c>
    </row>
    <row r="5" spans="1:33" ht="14.5">
      <c r="A5" s="4" t="s">
        <v>490</v>
      </c>
      <c r="B5" s="95">
        <f>'Manual Adjustment'!$B30</f>
        <v>79646.005074187109</v>
      </c>
      <c r="C5" s="95">
        <f t="shared" si="1"/>
        <v>79646.005074187109</v>
      </c>
      <c r="D5" s="95">
        <f t="shared" si="0"/>
        <v>79646.005074187109</v>
      </c>
      <c r="E5" s="95">
        <f t="shared" si="0"/>
        <v>79646.005074187109</v>
      </c>
      <c r="F5" s="95">
        <f t="shared" si="0"/>
        <v>79646.005074187109</v>
      </c>
      <c r="G5" s="95">
        <f t="shared" si="0"/>
        <v>79646.005074187109</v>
      </c>
      <c r="H5" s="95">
        <f t="shared" si="0"/>
        <v>79646.005074187109</v>
      </c>
      <c r="I5" s="95">
        <f t="shared" si="0"/>
        <v>79646.005074187109</v>
      </c>
      <c r="J5" s="95">
        <f t="shared" si="0"/>
        <v>79646.005074187109</v>
      </c>
      <c r="K5" s="95">
        <f t="shared" si="0"/>
        <v>79646.005074187109</v>
      </c>
      <c r="L5" s="95">
        <f t="shared" si="0"/>
        <v>79646.005074187109</v>
      </c>
      <c r="M5" s="95">
        <f t="shared" si="0"/>
        <v>79646.005074187109</v>
      </c>
      <c r="N5" s="95">
        <f t="shared" si="0"/>
        <v>79646.005074187109</v>
      </c>
      <c r="O5" s="95">
        <f t="shared" si="0"/>
        <v>79646.005074187109</v>
      </c>
      <c r="P5" s="95">
        <f t="shared" si="0"/>
        <v>79646.005074187109</v>
      </c>
      <c r="Q5" s="95">
        <f t="shared" si="0"/>
        <v>79646.005074187109</v>
      </c>
      <c r="R5" s="95">
        <f t="shared" si="0"/>
        <v>79646.005074187109</v>
      </c>
      <c r="S5" s="95">
        <f t="shared" si="0"/>
        <v>79646.005074187109</v>
      </c>
      <c r="T5" s="95">
        <f t="shared" si="0"/>
        <v>79646.005074187109</v>
      </c>
      <c r="U5" s="95">
        <f t="shared" si="0"/>
        <v>79646.005074187109</v>
      </c>
      <c r="V5" s="95">
        <f t="shared" si="0"/>
        <v>79646.005074187109</v>
      </c>
      <c r="W5" s="95">
        <f t="shared" si="0"/>
        <v>79646.005074187109</v>
      </c>
      <c r="X5" s="95">
        <f t="shared" si="0"/>
        <v>79646.005074187109</v>
      </c>
      <c r="Y5" s="95">
        <f t="shared" si="0"/>
        <v>79646.005074187109</v>
      </c>
      <c r="Z5" s="95">
        <f t="shared" si="0"/>
        <v>79646.005074187109</v>
      </c>
      <c r="AA5" s="95">
        <f t="shared" si="0"/>
        <v>79646.005074187109</v>
      </c>
      <c r="AB5" s="95">
        <f t="shared" si="0"/>
        <v>79646.005074187109</v>
      </c>
      <c r="AC5" s="95">
        <f t="shared" si="0"/>
        <v>79646.005074187109</v>
      </c>
      <c r="AD5" s="95">
        <f t="shared" si="0"/>
        <v>79646.005074187109</v>
      </c>
      <c r="AE5" s="95">
        <f t="shared" si="0"/>
        <v>79646.005074187109</v>
      </c>
      <c r="AF5" s="95">
        <f t="shared" si="0"/>
        <v>79646.005074187109</v>
      </c>
      <c r="AG5" s="95">
        <f t="shared" si="0"/>
        <v>79646.005074187109</v>
      </c>
    </row>
    <row r="6" spans="1:33" ht="14.5">
      <c r="A6" s="4" t="s">
        <v>491</v>
      </c>
      <c r="B6" s="95">
        <f>'Manual Adjustment'!$B31</f>
        <v>155018.75668583016</v>
      </c>
      <c r="C6" s="95">
        <f t="shared" si="1"/>
        <v>155018.75668583016</v>
      </c>
      <c r="D6" s="95">
        <f t="shared" si="0"/>
        <v>155018.75668583016</v>
      </c>
      <c r="E6" s="95">
        <f t="shared" si="0"/>
        <v>155018.75668583016</v>
      </c>
      <c r="F6" s="95">
        <f t="shared" si="0"/>
        <v>155018.75668583016</v>
      </c>
      <c r="G6" s="95">
        <f t="shared" si="0"/>
        <v>155018.75668583016</v>
      </c>
      <c r="H6" s="95">
        <f t="shared" si="0"/>
        <v>155018.75668583016</v>
      </c>
      <c r="I6" s="95">
        <f t="shared" si="0"/>
        <v>155018.75668583016</v>
      </c>
      <c r="J6" s="95">
        <f t="shared" si="0"/>
        <v>155018.75668583016</v>
      </c>
      <c r="K6" s="95">
        <f t="shared" si="0"/>
        <v>155018.75668583016</v>
      </c>
      <c r="L6" s="95">
        <f t="shared" si="0"/>
        <v>155018.75668583016</v>
      </c>
      <c r="M6" s="95">
        <f t="shared" si="0"/>
        <v>155018.75668583016</v>
      </c>
      <c r="N6" s="95">
        <f t="shared" si="0"/>
        <v>155018.75668583016</v>
      </c>
      <c r="O6" s="95">
        <f t="shared" si="0"/>
        <v>155018.75668583016</v>
      </c>
      <c r="P6" s="95">
        <f t="shared" si="0"/>
        <v>155018.75668583016</v>
      </c>
      <c r="Q6" s="95">
        <f t="shared" si="0"/>
        <v>155018.75668583016</v>
      </c>
      <c r="R6" s="95">
        <f t="shared" si="0"/>
        <v>155018.75668583016</v>
      </c>
      <c r="S6" s="95">
        <f t="shared" si="0"/>
        <v>155018.75668583016</v>
      </c>
      <c r="T6" s="95">
        <f t="shared" si="0"/>
        <v>155018.75668583016</v>
      </c>
      <c r="U6" s="95">
        <f t="shared" si="0"/>
        <v>155018.75668583016</v>
      </c>
      <c r="V6" s="95">
        <f t="shared" si="0"/>
        <v>155018.75668583016</v>
      </c>
      <c r="W6" s="95">
        <f t="shared" si="0"/>
        <v>155018.75668583016</v>
      </c>
      <c r="X6" s="95">
        <f t="shared" si="0"/>
        <v>155018.75668583016</v>
      </c>
      <c r="Y6" s="95">
        <f t="shared" si="0"/>
        <v>155018.75668583016</v>
      </c>
      <c r="Z6" s="95">
        <f t="shared" si="0"/>
        <v>155018.75668583016</v>
      </c>
      <c r="AA6" s="95">
        <f t="shared" si="0"/>
        <v>155018.75668583016</v>
      </c>
      <c r="AB6" s="95">
        <f t="shared" si="0"/>
        <v>155018.75668583016</v>
      </c>
      <c r="AC6" s="95">
        <f t="shared" si="0"/>
        <v>155018.75668583016</v>
      </c>
      <c r="AD6" s="95">
        <f t="shared" si="0"/>
        <v>155018.75668583016</v>
      </c>
      <c r="AE6" s="95">
        <f t="shared" si="0"/>
        <v>155018.75668583016</v>
      </c>
      <c r="AF6" s="95">
        <f t="shared" si="0"/>
        <v>155018.75668583016</v>
      </c>
      <c r="AG6" s="95">
        <f t="shared" si="0"/>
        <v>155018.75668583016</v>
      </c>
    </row>
    <row r="7" spans="1:33" ht="14.5">
      <c r="A7" s="4" t="s">
        <v>492</v>
      </c>
      <c r="B7" s="95">
        <f>'Manual Adjustment'!$B32</f>
        <v>21757.342005453847</v>
      </c>
      <c r="C7" s="95">
        <f t="shared" si="1"/>
        <v>21757.342005453847</v>
      </c>
      <c r="D7" s="95">
        <f t="shared" si="0"/>
        <v>21757.342005453847</v>
      </c>
      <c r="E7" s="95">
        <f t="shared" si="0"/>
        <v>21757.342005453847</v>
      </c>
      <c r="F7" s="95">
        <f t="shared" si="0"/>
        <v>21757.342005453847</v>
      </c>
      <c r="G7" s="95">
        <f t="shared" si="0"/>
        <v>21757.342005453847</v>
      </c>
      <c r="H7" s="95">
        <f t="shared" si="0"/>
        <v>21757.342005453847</v>
      </c>
      <c r="I7" s="95">
        <f t="shared" si="0"/>
        <v>21757.342005453847</v>
      </c>
      <c r="J7" s="95">
        <f t="shared" si="0"/>
        <v>21757.342005453847</v>
      </c>
      <c r="K7" s="95">
        <f t="shared" si="0"/>
        <v>21757.342005453847</v>
      </c>
      <c r="L7" s="95">
        <f t="shared" si="0"/>
        <v>21757.342005453847</v>
      </c>
      <c r="M7" s="95">
        <f t="shared" si="0"/>
        <v>21757.342005453847</v>
      </c>
      <c r="N7" s="95">
        <f t="shared" si="0"/>
        <v>21757.342005453847</v>
      </c>
      <c r="O7" s="95">
        <f t="shared" si="0"/>
        <v>21757.342005453847</v>
      </c>
      <c r="P7" s="95">
        <f t="shared" si="0"/>
        <v>21757.342005453847</v>
      </c>
      <c r="Q7" s="95">
        <f t="shared" si="0"/>
        <v>21757.342005453847</v>
      </c>
      <c r="R7" s="95">
        <f t="shared" si="0"/>
        <v>21757.342005453847</v>
      </c>
      <c r="S7" s="95">
        <f t="shared" si="0"/>
        <v>21757.342005453847</v>
      </c>
      <c r="T7" s="95">
        <f t="shared" si="0"/>
        <v>21757.342005453847</v>
      </c>
      <c r="U7" s="95">
        <f t="shared" si="0"/>
        <v>21757.342005453847</v>
      </c>
      <c r="V7" s="95">
        <f t="shared" si="0"/>
        <v>21757.342005453847</v>
      </c>
      <c r="W7" s="95">
        <f t="shared" si="0"/>
        <v>21757.342005453847</v>
      </c>
      <c r="X7" s="95">
        <f t="shared" si="0"/>
        <v>21757.342005453847</v>
      </c>
      <c r="Y7" s="95">
        <f t="shared" si="0"/>
        <v>21757.342005453847</v>
      </c>
      <c r="Z7" s="95">
        <f t="shared" si="0"/>
        <v>21757.342005453847</v>
      </c>
      <c r="AA7" s="95">
        <f t="shared" si="0"/>
        <v>21757.342005453847</v>
      </c>
      <c r="AB7" s="95">
        <f t="shared" si="0"/>
        <v>21757.342005453847</v>
      </c>
      <c r="AC7" s="95">
        <f t="shared" si="0"/>
        <v>21757.342005453847</v>
      </c>
      <c r="AD7" s="95">
        <f t="shared" si="0"/>
        <v>21757.342005453847</v>
      </c>
      <c r="AE7" s="95">
        <f t="shared" si="0"/>
        <v>21757.342005453847</v>
      </c>
      <c r="AF7" s="95">
        <f t="shared" si="0"/>
        <v>21757.342005453847</v>
      </c>
      <c r="AG7" s="95">
        <f t="shared" si="0"/>
        <v>21757.342005453847</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305.90869812400103</v>
      </c>
      <c r="C9" s="95">
        <f t="shared" si="1"/>
        <v>305.90869812400103</v>
      </c>
      <c r="D9" s="95">
        <f t="shared" si="0"/>
        <v>305.90869812400103</v>
      </c>
      <c r="E9" s="95">
        <f t="shared" si="0"/>
        <v>305.90869812400103</v>
      </c>
      <c r="F9" s="95">
        <f t="shared" si="0"/>
        <v>305.90869812400103</v>
      </c>
      <c r="G9" s="95">
        <f t="shared" si="0"/>
        <v>305.90869812400103</v>
      </c>
      <c r="H9" s="95">
        <f t="shared" si="0"/>
        <v>305.90869812400103</v>
      </c>
      <c r="I9" s="95">
        <f t="shared" si="0"/>
        <v>305.90869812400103</v>
      </c>
      <c r="J9" s="95">
        <f t="shared" si="0"/>
        <v>305.90869812400103</v>
      </c>
      <c r="K9" s="95">
        <f t="shared" si="0"/>
        <v>305.90869812400103</v>
      </c>
      <c r="L9" s="95">
        <f t="shared" si="0"/>
        <v>305.90869812400103</v>
      </c>
      <c r="M9" s="95">
        <f t="shared" si="0"/>
        <v>305.90869812400103</v>
      </c>
      <c r="N9" s="95">
        <f t="shared" si="0"/>
        <v>305.90869812400103</v>
      </c>
      <c r="O9" s="95">
        <f t="shared" si="0"/>
        <v>305.90869812400103</v>
      </c>
      <c r="P9" s="95">
        <f t="shared" si="0"/>
        <v>305.90869812400103</v>
      </c>
      <c r="Q9" s="95">
        <f t="shared" si="0"/>
        <v>305.90869812400103</v>
      </c>
      <c r="R9" s="95">
        <f t="shared" si="0"/>
        <v>305.90869812400103</v>
      </c>
      <c r="S9" s="95">
        <f t="shared" si="0"/>
        <v>305.90869812400103</v>
      </c>
      <c r="T9" s="95">
        <f t="shared" si="0"/>
        <v>305.90869812400103</v>
      </c>
      <c r="U9" s="95">
        <f t="shared" si="0"/>
        <v>305.90869812400103</v>
      </c>
      <c r="V9" s="95">
        <f t="shared" si="0"/>
        <v>305.90869812400103</v>
      </c>
      <c r="W9" s="95">
        <f t="shared" si="0"/>
        <v>305.90869812400103</v>
      </c>
      <c r="X9" s="95">
        <f t="shared" si="0"/>
        <v>305.90869812400103</v>
      </c>
      <c r="Y9" s="95">
        <f t="shared" si="0"/>
        <v>305.90869812400103</v>
      </c>
      <c r="Z9" s="95">
        <f t="shared" si="0"/>
        <v>305.90869812400103</v>
      </c>
      <c r="AA9" s="95">
        <f t="shared" si="0"/>
        <v>305.90869812400103</v>
      </c>
      <c r="AB9" s="95">
        <f t="shared" si="0"/>
        <v>305.90869812400103</v>
      </c>
      <c r="AC9" s="95">
        <f t="shared" si="0"/>
        <v>305.90869812400103</v>
      </c>
      <c r="AD9" s="95">
        <f t="shared" si="0"/>
        <v>305.90869812400103</v>
      </c>
      <c r="AE9" s="95">
        <f t="shared" si="0"/>
        <v>305.90869812400103</v>
      </c>
      <c r="AF9" s="95">
        <f t="shared" si="0"/>
        <v>305.90869812400103</v>
      </c>
      <c r="AG9" s="95">
        <f t="shared" si="0"/>
        <v>305.90869812400103</v>
      </c>
    </row>
    <row r="10" spans="1:33" ht="14.5">
      <c r="A10" s="4" t="s">
        <v>495</v>
      </c>
      <c r="B10" s="95">
        <f>'Manual Adjustment'!$B35</f>
        <v>18.509978061310076</v>
      </c>
      <c r="C10" s="95">
        <f t="shared" si="1"/>
        <v>18.509978061310076</v>
      </c>
      <c r="D10" s="95">
        <f t="shared" si="0"/>
        <v>18.509978061310076</v>
      </c>
      <c r="E10" s="95">
        <f t="shared" si="0"/>
        <v>18.509978061310076</v>
      </c>
      <c r="F10" s="95">
        <f t="shared" si="0"/>
        <v>18.509978061310076</v>
      </c>
      <c r="G10" s="95">
        <f t="shared" si="0"/>
        <v>18.509978061310076</v>
      </c>
      <c r="H10" s="95">
        <f t="shared" si="0"/>
        <v>18.509978061310076</v>
      </c>
      <c r="I10" s="95">
        <f t="shared" si="0"/>
        <v>18.509978061310076</v>
      </c>
      <c r="J10" s="95">
        <f t="shared" si="0"/>
        <v>18.509978061310076</v>
      </c>
      <c r="K10" s="95">
        <f t="shared" si="0"/>
        <v>18.509978061310076</v>
      </c>
      <c r="L10" s="95">
        <f t="shared" si="0"/>
        <v>18.509978061310076</v>
      </c>
      <c r="M10" s="95">
        <f t="shared" si="0"/>
        <v>18.509978061310076</v>
      </c>
      <c r="N10" s="95">
        <f t="shared" si="0"/>
        <v>18.509978061310076</v>
      </c>
      <c r="O10" s="95">
        <f t="shared" si="0"/>
        <v>18.509978061310076</v>
      </c>
      <c r="P10" s="95">
        <f t="shared" si="0"/>
        <v>18.509978061310076</v>
      </c>
      <c r="Q10" s="95">
        <f t="shared" si="0"/>
        <v>18.509978061310076</v>
      </c>
      <c r="R10" s="95">
        <f t="shared" si="0"/>
        <v>18.509978061310076</v>
      </c>
      <c r="S10" s="95">
        <f t="shared" si="0"/>
        <v>18.509978061310076</v>
      </c>
      <c r="T10" s="95">
        <f t="shared" si="0"/>
        <v>18.509978061310076</v>
      </c>
      <c r="U10" s="95">
        <f t="shared" si="0"/>
        <v>18.509978061310076</v>
      </c>
      <c r="V10" s="95">
        <f t="shared" si="0"/>
        <v>18.509978061310076</v>
      </c>
      <c r="W10" s="95">
        <f t="shared" si="0"/>
        <v>18.509978061310076</v>
      </c>
      <c r="X10" s="95">
        <f t="shared" si="0"/>
        <v>18.509978061310076</v>
      </c>
      <c r="Y10" s="95">
        <f t="shared" si="0"/>
        <v>18.509978061310076</v>
      </c>
      <c r="Z10" s="95">
        <f t="shared" si="0"/>
        <v>18.509978061310076</v>
      </c>
      <c r="AA10" s="95">
        <f t="shared" si="0"/>
        <v>18.509978061310076</v>
      </c>
      <c r="AB10" s="95">
        <f t="shared" si="0"/>
        <v>18.509978061310076</v>
      </c>
      <c r="AC10" s="95">
        <f t="shared" si="0"/>
        <v>18.509978061310076</v>
      </c>
      <c r="AD10" s="95">
        <f t="shared" si="0"/>
        <v>18.509978061310076</v>
      </c>
      <c r="AE10" s="95">
        <f t="shared" si="0"/>
        <v>18.509978061310076</v>
      </c>
      <c r="AF10" s="95">
        <f t="shared" si="0"/>
        <v>18.509978061310076</v>
      </c>
      <c r="AG10" s="95">
        <f t="shared" si="0"/>
        <v>18.509978061310076</v>
      </c>
    </row>
    <row r="11" spans="1:33" ht="14.5">
      <c r="A11" s="4" t="s">
        <v>496</v>
      </c>
      <c r="B11" s="95">
        <f>'Manual Adjustment'!$B36</f>
        <v>12.247649913390948</v>
      </c>
      <c r="C11" s="95">
        <f t="shared" si="1"/>
        <v>12.247649913390948</v>
      </c>
      <c r="D11" s="95">
        <f t="shared" ref="D11:AG17" si="2">C11</f>
        <v>12.247649913390948</v>
      </c>
      <c r="E11" s="95">
        <f t="shared" si="2"/>
        <v>12.247649913390948</v>
      </c>
      <c r="F11" s="95">
        <f t="shared" si="2"/>
        <v>12.247649913390948</v>
      </c>
      <c r="G11" s="95">
        <f t="shared" si="2"/>
        <v>12.247649913390948</v>
      </c>
      <c r="H11" s="95">
        <f t="shared" si="2"/>
        <v>12.247649913390948</v>
      </c>
      <c r="I11" s="95">
        <f t="shared" si="2"/>
        <v>12.247649913390948</v>
      </c>
      <c r="J11" s="95">
        <f t="shared" si="2"/>
        <v>12.247649913390948</v>
      </c>
      <c r="K11" s="95">
        <f t="shared" si="2"/>
        <v>12.247649913390948</v>
      </c>
      <c r="L11" s="95">
        <f t="shared" si="2"/>
        <v>12.247649913390948</v>
      </c>
      <c r="M11" s="95">
        <f t="shared" si="2"/>
        <v>12.247649913390948</v>
      </c>
      <c r="N11" s="95">
        <f t="shared" si="2"/>
        <v>12.247649913390948</v>
      </c>
      <c r="O11" s="95">
        <f t="shared" si="2"/>
        <v>12.247649913390948</v>
      </c>
      <c r="P11" s="95">
        <f t="shared" si="2"/>
        <v>12.247649913390948</v>
      </c>
      <c r="Q11" s="95">
        <f t="shared" si="2"/>
        <v>12.247649913390948</v>
      </c>
      <c r="R11" s="95">
        <f t="shared" si="2"/>
        <v>12.247649913390948</v>
      </c>
      <c r="S11" s="95">
        <f t="shared" si="2"/>
        <v>12.247649913390948</v>
      </c>
      <c r="T11" s="95">
        <f t="shared" si="2"/>
        <v>12.247649913390948</v>
      </c>
      <c r="U11" s="95">
        <f t="shared" si="2"/>
        <v>12.247649913390948</v>
      </c>
      <c r="V11" s="95">
        <f t="shared" si="2"/>
        <v>12.247649913390948</v>
      </c>
      <c r="W11" s="95">
        <f t="shared" si="2"/>
        <v>12.247649913390948</v>
      </c>
      <c r="X11" s="95">
        <f t="shared" si="2"/>
        <v>12.247649913390948</v>
      </c>
      <c r="Y11" s="95">
        <f t="shared" si="2"/>
        <v>12.247649913390948</v>
      </c>
      <c r="Z11" s="95">
        <f t="shared" si="2"/>
        <v>12.247649913390948</v>
      </c>
      <c r="AA11" s="95">
        <f t="shared" si="2"/>
        <v>12.247649913390948</v>
      </c>
      <c r="AB11" s="95">
        <f t="shared" si="2"/>
        <v>12.247649913390948</v>
      </c>
      <c r="AC11" s="95">
        <f t="shared" si="2"/>
        <v>12.247649913390948</v>
      </c>
      <c r="AD11" s="95">
        <f t="shared" si="2"/>
        <v>12.247649913390948</v>
      </c>
      <c r="AE11" s="95">
        <f t="shared" si="2"/>
        <v>12.247649913390948</v>
      </c>
      <c r="AF11" s="95">
        <f t="shared" si="2"/>
        <v>12.247649913390948</v>
      </c>
      <c r="AG11" s="95">
        <f t="shared" si="2"/>
        <v>12.247649913390948</v>
      </c>
    </row>
    <row r="12" spans="1:33" ht="14.5">
      <c r="A12" s="4" t="s">
        <v>497</v>
      </c>
      <c r="B12" s="95">
        <f>'Manual Adjustment'!$B37</f>
        <v>14275.721423065277</v>
      </c>
      <c r="C12" s="95">
        <f t="shared" si="1"/>
        <v>14275.721423065277</v>
      </c>
      <c r="D12" s="95">
        <f t="shared" si="2"/>
        <v>14275.721423065277</v>
      </c>
      <c r="E12" s="95">
        <f t="shared" si="2"/>
        <v>14275.721423065277</v>
      </c>
      <c r="F12" s="95">
        <f t="shared" si="2"/>
        <v>14275.721423065277</v>
      </c>
      <c r="G12" s="95">
        <f t="shared" si="2"/>
        <v>14275.721423065277</v>
      </c>
      <c r="H12" s="95">
        <f t="shared" si="2"/>
        <v>14275.721423065277</v>
      </c>
      <c r="I12" s="95">
        <f t="shared" si="2"/>
        <v>14275.721423065277</v>
      </c>
      <c r="J12" s="95">
        <f t="shared" si="2"/>
        <v>14275.721423065277</v>
      </c>
      <c r="K12" s="95">
        <f t="shared" si="2"/>
        <v>14275.721423065277</v>
      </c>
      <c r="L12" s="95">
        <f t="shared" si="2"/>
        <v>14275.721423065277</v>
      </c>
      <c r="M12" s="95">
        <f t="shared" si="2"/>
        <v>14275.721423065277</v>
      </c>
      <c r="N12" s="95">
        <f t="shared" si="2"/>
        <v>14275.721423065277</v>
      </c>
      <c r="O12" s="95">
        <f t="shared" si="2"/>
        <v>14275.721423065277</v>
      </c>
      <c r="P12" s="95">
        <f t="shared" si="2"/>
        <v>14275.721423065277</v>
      </c>
      <c r="Q12" s="95">
        <f t="shared" si="2"/>
        <v>14275.721423065277</v>
      </c>
      <c r="R12" s="95">
        <f t="shared" si="2"/>
        <v>14275.721423065277</v>
      </c>
      <c r="S12" s="95">
        <f t="shared" si="2"/>
        <v>14275.721423065277</v>
      </c>
      <c r="T12" s="95">
        <f t="shared" si="2"/>
        <v>14275.721423065277</v>
      </c>
      <c r="U12" s="95">
        <f t="shared" si="2"/>
        <v>14275.721423065277</v>
      </c>
      <c r="V12" s="95">
        <f t="shared" si="2"/>
        <v>14275.721423065277</v>
      </c>
      <c r="W12" s="95">
        <f t="shared" si="2"/>
        <v>14275.721423065277</v>
      </c>
      <c r="X12" s="95">
        <f t="shared" si="2"/>
        <v>14275.721423065277</v>
      </c>
      <c r="Y12" s="95">
        <f t="shared" si="2"/>
        <v>14275.721423065277</v>
      </c>
      <c r="Z12" s="95">
        <f t="shared" si="2"/>
        <v>14275.721423065277</v>
      </c>
      <c r="AA12" s="95">
        <f t="shared" si="2"/>
        <v>14275.721423065277</v>
      </c>
      <c r="AB12" s="95">
        <f t="shared" si="2"/>
        <v>14275.721423065277</v>
      </c>
      <c r="AC12" s="95">
        <f t="shared" si="2"/>
        <v>14275.721423065277</v>
      </c>
      <c r="AD12" s="95">
        <f t="shared" si="2"/>
        <v>14275.721423065277</v>
      </c>
      <c r="AE12" s="95">
        <f t="shared" si="2"/>
        <v>14275.721423065277</v>
      </c>
      <c r="AF12" s="95">
        <f t="shared" si="2"/>
        <v>14275.721423065277</v>
      </c>
      <c r="AG12" s="95">
        <f t="shared" si="2"/>
        <v>14275.721423065277</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55293.617289494454</v>
      </c>
      <c r="C15" s="95">
        <f t="shared" si="1"/>
        <v>55293.617289494454</v>
      </c>
      <c r="D15" s="95">
        <f t="shared" si="2"/>
        <v>55293.617289494454</v>
      </c>
      <c r="E15" s="95">
        <f t="shared" si="2"/>
        <v>55293.617289494454</v>
      </c>
      <c r="F15" s="95">
        <f t="shared" si="2"/>
        <v>55293.617289494454</v>
      </c>
      <c r="G15" s="95">
        <f t="shared" si="2"/>
        <v>55293.617289494454</v>
      </c>
      <c r="H15" s="95">
        <f t="shared" si="2"/>
        <v>55293.617289494454</v>
      </c>
      <c r="I15" s="95">
        <f t="shared" si="2"/>
        <v>55293.617289494454</v>
      </c>
      <c r="J15" s="95">
        <f t="shared" si="2"/>
        <v>55293.617289494454</v>
      </c>
      <c r="K15" s="95">
        <f t="shared" si="2"/>
        <v>55293.617289494454</v>
      </c>
      <c r="L15" s="95">
        <f t="shared" si="2"/>
        <v>55293.617289494454</v>
      </c>
      <c r="M15" s="95">
        <f t="shared" si="2"/>
        <v>55293.617289494454</v>
      </c>
      <c r="N15" s="95">
        <f t="shared" si="2"/>
        <v>55293.617289494454</v>
      </c>
      <c r="O15" s="95">
        <f t="shared" si="2"/>
        <v>55293.617289494454</v>
      </c>
      <c r="P15" s="95">
        <f t="shared" si="2"/>
        <v>55293.617289494454</v>
      </c>
      <c r="Q15" s="95">
        <f t="shared" si="2"/>
        <v>55293.617289494454</v>
      </c>
      <c r="R15" s="95">
        <f t="shared" si="2"/>
        <v>55293.617289494454</v>
      </c>
      <c r="S15" s="95">
        <f t="shared" si="2"/>
        <v>55293.617289494454</v>
      </c>
      <c r="T15" s="95">
        <f t="shared" si="2"/>
        <v>55293.617289494454</v>
      </c>
      <c r="U15" s="95">
        <f t="shared" si="2"/>
        <v>55293.617289494454</v>
      </c>
      <c r="V15" s="95">
        <f t="shared" si="2"/>
        <v>55293.617289494454</v>
      </c>
      <c r="W15" s="95">
        <f t="shared" si="2"/>
        <v>55293.617289494454</v>
      </c>
      <c r="X15" s="95">
        <f t="shared" si="2"/>
        <v>55293.617289494454</v>
      </c>
      <c r="Y15" s="95">
        <f t="shared" si="2"/>
        <v>55293.617289494454</v>
      </c>
      <c r="Z15" s="95">
        <f t="shared" si="2"/>
        <v>55293.617289494454</v>
      </c>
      <c r="AA15" s="95">
        <f t="shared" si="2"/>
        <v>55293.617289494454</v>
      </c>
      <c r="AB15" s="95">
        <f t="shared" si="2"/>
        <v>55293.617289494454</v>
      </c>
      <c r="AC15" s="95">
        <f t="shared" si="2"/>
        <v>55293.617289494454</v>
      </c>
      <c r="AD15" s="95">
        <f t="shared" si="2"/>
        <v>55293.617289494454</v>
      </c>
      <c r="AE15" s="95">
        <f t="shared" si="2"/>
        <v>55293.617289494454</v>
      </c>
      <c r="AF15" s="95">
        <f t="shared" si="2"/>
        <v>55293.617289494454</v>
      </c>
      <c r="AG15" s="95">
        <f t="shared" si="2"/>
        <v>55293.617289494454</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56.275666637775657</v>
      </c>
      <c r="C2" s="66">
        <f>SUMIFS('State Generation Costs Calcs'!C105:C155,'State Generation Costs Calcs'!$A$105:$A$155,About!$B$2)*About!$A$52</f>
        <v>53.47152913610681</v>
      </c>
      <c r="D2" s="66">
        <f>SUMIFS('State Generation Costs Calcs'!D105:D155,'State Generation Costs Calcs'!$A$105:$A$155,About!$B$2)*About!$A$52</f>
        <v>52.989266617037167</v>
      </c>
      <c r="E2" s="66">
        <f>SUMIFS('State Generation Costs Calcs'!E105:E155,'State Generation Costs Calcs'!$A$105:$A$155,About!$B$2)*About!$A$52</f>
        <v>52.22117169964784</v>
      </c>
      <c r="F2" s="66">
        <f>SUMIFS('State Generation Costs Calcs'!F105:F155,'State Generation Costs Calcs'!$A$105:$A$155,About!$B$2)*About!$A$52</f>
        <v>51.548208754308959</v>
      </c>
      <c r="G2" s="66">
        <f>SUMIFS('State Generation Costs Calcs'!G105:G155,'State Generation Costs Calcs'!$A$105:$A$155,About!$B$2)*About!$A$52</f>
        <v>51.636852472880449</v>
      </c>
      <c r="H2" s="66">
        <f>SUMIFS('State Generation Costs Calcs'!H105:H155,'State Generation Costs Calcs'!$A$105:$A$155,About!$B$2)*About!$A$52</f>
        <v>52.076479679778849</v>
      </c>
      <c r="I2" s="66">
        <f>SUMIFS('State Generation Costs Calcs'!I105:I155,'State Generation Costs Calcs'!$A$105:$A$155,About!$B$2)*About!$A$52</f>
        <v>52.461097878125763</v>
      </c>
      <c r="J2" s="66">
        <f>SUMIFS('State Generation Costs Calcs'!J105:J155,'State Generation Costs Calcs'!$A$105:$A$155,About!$B$2)*About!$A$52</f>
        <v>52.587895368497591</v>
      </c>
      <c r="K2" s="66">
        <f>SUMIFS('State Generation Costs Calcs'!K105:K155,'State Generation Costs Calcs'!$A$105:$A$155,About!$B$2)*About!$A$52</f>
        <v>51.874015180342347</v>
      </c>
      <c r="L2" s="66">
        <f>SUMIFS('State Generation Costs Calcs'!L105:L155,'State Generation Costs Calcs'!$A$105:$A$155,About!$B$2)*About!$A$52</f>
        <v>51.095427184613925</v>
      </c>
      <c r="M2" s="66">
        <f>SUMIFS('State Generation Costs Calcs'!M105:M155,'State Generation Costs Calcs'!$A$105:$A$155,About!$B$2)*About!$A$52</f>
        <v>50.514119576022708</v>
      </c>
      <c r="N2" s="66">
        <f>SUMIFS('State Generation Costs Calcs'!N105:N155,'State Generation Costs Calcs'!$A$105:$A$155,About!$B$2)*About!$A$52</f>
        <v>49.71690286326811</v>
      </c>
      <c r="O2" s="66">
        <f>SUMIFS('State Generation Costs Calcs'!O105:O155,'State Generation Costs Calcs'!$A$105:$A$155,About!$B$2)*About!$A$52</f>
        <v>48.965121075660868</v>
      </c>
      <c r="P2" s="66">
        <f>SUMIFS('State Generation Costs Calcs'!P105:P155,'State Generation Costs Calcs'!$A$105:$A$155,About!$B$2)*About!$A$52</f>
        <v>48.971747434185211</v>
      </c>
      <c r="Q2" s="66">
        <f>SUMIFS('State Generation Costs Calcs'!Q105:Q155,'State Generation Costs Calcs'!$A$105:$A$155,About!$B$2)*About!$A$52</f>
        <v>48.74703556805747</v>
      </c>
      <c r="R2" s="66">
        <f>SUMIFS('State Generation Costs Calcs'!R105:R155,'State Generation Costs Calcs'!$A$105:$A$155,About!$B$2)*About!$A$52</f>
        <v>47.994235547023308</v>
      </c>
      <c r="S2" s="66">
        <f>SUMIFS('State Generation Costs Calcs'!S105:S155,'State Generation Costs Calcs'!$A$105:$A$155,About!$B$2)*About!$A$52</f>
        <v>47.590761261803756</v>
      </c>
      <c r="T2" s="66">
        <f>SUMIFS('State Generation Costs Calcs'!T105:T155,'State Generation Costs Calcs'!$A$105:$A$155,About!$B$2)*About!$A$52</f>
        <v>47.199641664491317</v>
      </c>
      <c r="U2" s="66">
        <f>SUMIFS('State Generation Costs Calcs'!U105:U155,'State Generation Costs Calcs'!$A$105:$A$155,About!$B$2)*About!$A$52</f>
        <v>47.2760432350413</v>
      </c>
      <c r="V2" s="66">
        <f>SUMIFS('State Generation Costs Calcs'!V105:V155,'State Generation Costs Calcs'!$A$105:$A$155,About!$B$2)*About!$A$52</f>
        <v>46.929313119601289</v>
      </c>
      <c r="W2" s="66">
        <f>SUMIFS('State Generation Costs Calcs'!W105:W155,'State Generation Costs Calcs'!$A$105:$A$155,About!$B$2)*About!$A$52</f>
        <v>46.326281250804733</v>
      </c>
      <c r="X2" s="66">
        <f>SUMIFS('State Generation Costs Calcs'!X105:X155,'State Generation Costs Calcs'!$A$105:$A$155,About!$B$2)*About!$A$52</f>
        <v>46.037637651424042</v>
      </c>
      <c r="Y2" s="66">
        <f>SUMIFS('State Generation Costs Calcs'!Y105:Y155,'State Generation Costs Calcs'!$A$105:$A$155,About!$B$2)*About!$A$52</f>
        <v>45.743869094434338</v>
      </c>
      <c r="Z2" s="66">
        <f>SUMIFS('State Generation Costs Calcs'!Z105:Z155,'State Generation Costs Calcs'!$A$105:$A$155,About!$B$2)*About!$A$52</f>
        <v>45.425950188434825</v>
      </c>
      <c r="AA2" s="66">
        <f>SUMIFS('State Generation Costs Calcs'!AA105:AA155,'State Generation Costs Calcs'!$A$105:$A$155,About!$B$2)*About!$A$52</f>
        <v>45.383495336245986</v>
      </c>
      <c r="AB2" s="66">
        <f>SUMIFS('State Generation Costs Calcs'!AB105:AB155,'State Generation Costs Calcs'!$A$105:$A$155,About!$B$2)*About!$A$52</f>
        <v>45.185267532838246</v>
      </c>
      <c r="AC2" s="66">
        <f>SUMIFS('State Generation Costs Calcs'!AC105:AC155,'State Generation Costs Calcs'!$A$105:$A$155,About!$B$2)*About!$A$52</f>
        <v>44.966854821865489</v>
      </c>
      <c r="AD2" s="66">
        <f>SUMIFS('State Generation Costs Calcs'!AD105:AD155,'State Generation Costs Calcs'!$A$105:$A$155,About!$B$2)*About!$A$52</f>
        <v>45.111793495780617</v>
      </c>
      <c r="AE2" s="66">
        <f>SUMIFS('State Generation Costs Calcs'!AE105:AE155,'State Generation Costs Calcs'!$A$105:$A$155,About!$B$2)*About!$A$52</f>
        <v>45.028702132352102</v>
      </c>
      <c r="AF2" s="66">
        <f>SUMIFS('State Generation Costs Calcs'!AF105:AF155,'State Generation Costs Calcs'!$A$105:$A$155,About!$B$2)*About!$A$52</f>
        <v>44.889622551770003</v>
      </c>
      <c r="AG2" s="66">
        <f>SUMIFS('State Generation Costs Calcs'!AG105:AG155,'State Generation Costs Calcs'!$A$105:$A$155,About!$B$2)*About!$A$52</f>
        <v>44.935799029945088</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56.275666637775657</v>
      </c>
      <c r="C2" s="67">
        <f>SUMIFS('State Generation Costs Calcs'!C105:C155,'State Generation Costs Calcs'!$A$105:$A$155,About!$B$2)*About!$A$52</f>
        <v>53.47152913610681</v>
      </c>
      <c r="D2" s="67">
        <f>SUMIFS('State Generation Costs Calcs'!D105:D155,'State Generation Costs Calcs'!$A$105:$A$155,About!$B$2)*About!$A$52</f>
        <v>52.989266617037167</v>
      </c>
      <c r="E2" s="67">
        <f>SUMIFS('State Generation Costs Calcs'!E105:E155,'State Generation Costs Calcs'!$A$105:$A$155,About!$B$2)*About!$A$52</f>
        <v>52.22117169964784</v>
      </c>
      <c r="F2" s="67">
        <f>SUMIFS('State Generation Costs Calcs'!F105:F155,'State Generation Costs Calcs'!$A$105:$A$155,About!$B$2)*About!$A$52</f>
        <v>51.548208754308959</v>
      </c>
      <c r="G2" s="67">
        <f>SUMIFS('State Generation Costs Calcs'!G105:G155,'State Generation Costs Calcs'!$A$105:$A$155,About!$B$2)*About!$A$52</f>
        <v>51.636852472880449</v>
      </c>
      <c r="H2" s="67">
        <f>SUMIFS('State Generation Costs Calcs'!H105:H155,'State Generation Costs Calcs'!$A$105:$A$155,About!$B$2)*About!$A$52</f>
        <v>52.076479679778849</v>
      </c>
      <c r="I2" s="67">
        <f>SUMIFS('State Generation Costs Calcs'!I105:I155,'State Generation Costs Calcs'!$A$105:$A$155,About!$B$2)*About!$A$52</f>
        <v>52.461097878125763</v>
      </c>
      <c r="J2" s="67">
        <f>SUMIFS('State Generation Costs Calcs'!J105:J155,'State Generation Costs Calcs'!$A$105:$A$155,About!$B$2)*About!$A$52</f>
        <v>52.587895368497591</v>
      </c>
      <c r="K2" s="67">
        <f>SUMIFS('State Generation Costs Calcs'!K105:K155,'State Generation Costs Calcs'!$A$105:$A$155,About!$B$2)*About!$A$52</f>
        <v>51.874015180342347</v>
      </c>
      <c r="L2" s="67">
        <f>SUMIFS('State Generation Costs Calcs'!L105:L155,'State Generation Costs Calcs'!$A$105:$A$155,About!$B$2)*About!$A$52</f>
        <v>51.095427184613925</v>
      </c>
      <c r="M2" s="67">
        <f>SUMIFS('State Generation Costs Calcs'!M105:M155,'State Generation Costs Calcs'!$A$105:$A$155,About!$B$2)*About!$A$52</f>
        <v>50.514119576022708</v>
      </c>
      <c r="N2" s="67">
        <f>SUMIFS('State Generation Costs Calcs'!N105:N155,'State Generation Costs Calcs'!$A$105:$A$155,About!$B$2)*About!$A$52</f>
        <v>49.71690286326811</v>
      </c>
      <c r="O2" s="67">
        <f>SUMIFS('State Generation Costs Calcs'!O105:O155,'State Generation Costs Calcs'!$A$105:$A$155,About!$B$2)*About!$A$52</f>
        <v>48.965121075660868</v>
      </c>
      <c r="P2" s="67">
        <f>SUMIFS('State Generation Costs Calcs'!P105:P155,'State Generation Costs Calcs'!$A$105:$A$155,About!$B$2)*About!$A$52</f>
        <v>48.971747434185211</v>
      </c>
      <c r="Q2" s="67">
        <f>SUMIFS('State Generation Costs Calcs'!Q105:Q155,'State Generation Costs Calcs'!$A$105:$A$155,About!$B$2)*About!$A$52</f>
        <v>48.74703556805747</v>
      </c>
      <c r="R2" s="67">
        <f>SUMIFS('State Generation Costs Calcs'!R105:R155,'State Generation Costs Calcs'!$A$105:$A$155,About!$B$2)*About!$A$52</f>
        <v>47.994235547023308</v>
      </c>
      <c r="S2" s="67">
        <f>SUMIFS('State Generation Costs Calcs'!S105:S155,'State Generation Costs Calcs'!$A$105:$A$155,About!$B$2)*About!$A$52</f>
        <v>47.590761261803756</v>
      </c>
      <c r="T2" s="67">
        <f>SUMIFS('State Generation Costs Calcs'!T105:T155,'State Generation Costs Calcs'!$A$105:$A$155,About!$B$2)*About!$A$52</f>
        <v>47.199641664491317</v>
      </c>
      <c r="U2" s="67">
        <f>SUMIFS('State Generation Costs Calcs'!U105:U155,'State Generation Costs Calcs'!$A$105:$A$155,About!$B$2)*About!$A$52</f>
        <v>47.2760432350413</v>
      </c>
      <c r="V2" s="67">
        <f>SUMIFS('State Generation Costs Calcs'!V105:V155,'State Generation Costs Calcs'!$A$105:$A$155,About!$B$2)*About!$A$52</f>
        <v>46.929313119601289</v>
      </c>
      <c r="W2" s="67">
        <f>SUMIFS('State Generation Costs Calcs'!W105:W155,'State Generation Costs Calcs'!$A$105:$A$155,About!$B$2)*About!$A$52</f>
        <v>46.326281250804733</v>
      </c>
      <c r="X2" s="67">
        <f>SUMIFS('State Generation Costs Calcs'!X105:X155,'State Generation Costs Calcs'!$A$105:$A$155,About!$B$2)*About!$A$52</f>
        <v>46.037637651424042</v>
      </c>
      <c r="Y2" s="67">
        <f>SUMIFS('State Generation Costs Calcs'!Y105:Y155,'State Generation Costs Calcs'!$A$105:$A$155,About!$B$2)*About!$A$52</f>
        <v>45.743869094434338</v>
      </c>
      <c r="Z2" s="67">
        <f>SUMIFS('State Generation Costs Calcs'!Z105:Z155,'State Generation Costs Calcs'!$A$105:$A$155,About!$B$2)*About!$A$52</f>
        <v>45.425950188434825</v>
      </c>
      <c r="AA2" s="67">
        <f>SUMIFS('State Generation Costs Calcs'!AA105:AA155,'State Generation Costs Calcs'!$A$105:$A$155,About!$B$2)*About!$A$52</f>
        <v>45.383495336245986</v>
      </c>
      <c r="AB2" s="67">
        <f>SUMIFS('State Generation Costs Calcs'!AB105:AB155,'State Generation Costs Calcs'!$A$105:$A$155,About!$B$2)*About!$A$52</f>
        <v>45.185267532838246</v>
      </c>
      <c r="AC2" s="67">
        <f>SUMIFS('State Generation Costs Calcs'!AC105:AC155,'State Generation Costs Calcs'!$A$105:$A$155,About!$B$2)*About!$A$52</f>
        <v>44.966854821865489</v>
      </c>
      <c r="AD2" s="67">
        <f>SUMIFS('State Generation Costs Calcs'!AD105:AD155,'State Generation Costs Calcs'!$A$105:$A$155,About!$B$2)*About!$A$52</f>
        <v>45.111793495780617</v>
      </c>
      <c r="AE2" s="67">
        <f>SUMIFS('State Generation Costs Calcs'!AE105:AE155,'State Generation Costs Calcs'!$A$105:$A$155,About!$B$2)*About!$A$52</f>
        <v>45.028702132352102</v>
      </c>
      <c r="AF2" s="67">
        <f>SUMIFS('State Generation Costs Calcs'!AF105:AF155,'State Generation Costs Calcs'!$A$105:$A$155,About!$B$2)*About!$A$52</f>
        <v>44.889622551770003</v>
      </c>
      <c r="AG2" s="67">
        <f>SUMIFS('State Generation Costs Calcs'!AG105:AG155,'State Generation Costs Calcs'!$A$105:$A$155,About!$B$2)*About!$A$52</f>
        <v>44.935799029945088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2022-11-01T00:02:21Z</dcterms:modified>
</cp:coreProperties>
</file>