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DE\webappdata\"/>
    </mc:Choice>
  </mc:AlternateContent>
  <xr:revisionPtr revIDLastSave="0" documentId="8_{E177877A-4C2B-4429-AF3A-84DF1D415592}" xr6:coauthVersionLast="47" xr6:coauthVersionMax="47" xr10:uidLastSave="{00000000-0000-0000-0000-000000000000}"/>
  <bookViews>
    <workbookView xWindow="2160" yWindow="720" windowWidth="13760" windowHeight="1008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A1" i="28"/>
  <c r="H56" i="28" s="1"/>
  <c r="G34" i="26"/>
  <c r="J34" i="26" s="1"/>
  <c r="K34" i="26" s="1"/>
  <c r="G22" i="26"/>
  <c r="O22" i="26" s="1"/>
  <c r="P22" i="26" s="1"/>
  <c r="A3" i="25"/>
  <c r="K9" i="24" s="1"/>
  <c r="L9" i="24" s="1"/>
  <c r="J25" i="19" s="1"/>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T6" i="28" l="1"/>
  <c r="T8" i="28"/>
  <c r="AG9" i="28"/>
  <c r="K11" i="28"/>
  <c r="T12" i="28"/>
  <c r="K13" i="28"/>
  <c r="AB14" i="28"/>
  <c r="AF15" i="28"/>
  <c r="L17" i="28"/>
  <c r="AF18" i="28"/>
  <c r="X22" i="28"/>
  <c r="C28" i="28"/>
  <c r="Q33" i="28"/>
  <c r="H48" i="28"/>
  <c r="J22" i="26"/>
  <c r="K22" i="26" s="1"/>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K5" i="28"/>
  <c r="K7" i="28"/>
  <c r="T10" i="28"/>
  <c r="D14" i="28"/>
  <c r="S31" i="28"/>
  <c r="C3" i="20"/>
  <c r="G8" i="26"/>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H36" i="28"/>
  <c r="F3" i="20"/>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K9" i="28"/>
  <c r="K24" i="28"/>
  <c r="M7" i="24"/>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AG5" i="28"/>
  <c r="H26" i="28"/>
  <c r="CE3" i="25"/>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AB20"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T4" i="28"/>
  <c r="AG7" i="28"/>
  <c r="AG11" i="28"/>
  <c r="T29"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AD1" i="28" s="1"/>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N1" i="28" s="1"/>
  <c r="X14" i="28"/>
  <c r="F15" i="28"/>
  <c r="S15" i="28"/>
  <c r="AE15" i="28"/>
  <c r="L16" i="28"/>
  <c r="AB16" i="28"/>
  <c r="P17" i="28"/>
  <c r="D18" i="28"/>
  <c r="AA18" i="28"/>
  <c r="P19" i="28"/>
  <c r="D20" i="28"/>
  <c r="D1" i="28" s="1"/>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L1" i="28"/>
  <c r="T1" i="28"/>
  <c r="F1"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M13" i="24" s="1"/>
  <c r="BI3" i="25"/>
  <c r="BQ3" i="25"/>
  <c r="BY3" i="25"/>
  <c r="M2" i="24" s="1"/>
  <c r="CG3" i="25"/>
  <c r="CC3" i="25"/>
  <c r="O2" i="24" s="1"/>
  <c r="N3" i="25"/>
  <c r="V3" i="25"/>
  <c r="AL3" i="25"/>
  <c r="AT3" i="25"/>
  <c r="BB3" i="25"/>
  <c r="BR3" i="25"/>
  <c r="BZ3" i="25"/>
  <c r="CH3" i="25"/>
  <c r="AW3" i="25"/>
  <c r="F3" i="25"/>
  <c r="K5" i="24" s="1"/>
  <c r="L5" i="24" s="1"/>
  <c r="J30" i="19" s="1"/>
  <c r="AD3" i="25"/>
  <c r="BJ3" i="25"/>
  <c r="G3" i="25"/>
  <c r="O3" i="25"/>
  <c r="W3" i="25"/>
  <c r="AE3" i="25"/>
  <c r="AM3" i="25"/>
  <c r="K3" i="24" s="1"/>
  <c r="AU3" i="25"/>
  <c r="BC3" i="25"/>
  <c r="N13" i="24" s="1"/>
  <c r="BK3" i="25"/>
  <c r="BS3" i="25"/>
  <c r="S2" i="24" s="1"/>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K2" i="24" l="1"/>
  <c r="O8" i="26"/>
  <c r="P8" i="26" s="1"/>
  <c r="J8" i="26"/>
  <c r="K8" i="26" s="1"/>
  <c r="V1" i="28"/>
  <c r="AB1" i="28"/>
  <c r="K6" i="24"/>
  <c r="L6" i="24" s="1"/>
  <c r="J33" i="19" s="1"/>
  <c r="L7" i="24"/>
  <c r="J42" i="19" s="1"/>
  <c r="O39" i="26"/>
  <c r="P39" i="26" s="1"/>
  <c r="J39" i="26"/>
  <c r="K39" i="26" s="1"/>
  <c r="N12" i="24"/>
  <c r="K12" i="24"/>
  <c r="J49" i="26"/>
  <c r="K49" i="26" s="1"/>
  <c r="O49" i="26"/>
  <c r="P49" i="26" s="1"/>
  <c r="O41" i="26"/>
  <c r="P41" i="26" s="1"/>
  <c r="J41" i="26"/>
  <c r="K41" i="26" s="1"/>
  <c r="J33" i="26"/>
  <c r="K33" i="26" s="1"/>
  <c r="O33" i="26"/>
  <c r="P33" i="26" s="1"/>
  <c r="O29" i="26"/>
  <c r="P29" i="26" s="1"/>
  <c r="J29" i="26"/>
  <c r="K29" i="26" s="1"/>
  <c r="O36" i="26"/>
  <c r="P36" i="26" s="1"/>
  <c r="J36" i="26"/>
  <c r="K36" i="26" s="1"/>
  <c r="J21" i="26"/>
  <c r="K21" i="26" s="1"/>
  <c r="O21" i="26"/>
  <c r="P21" i="26" s="1"/>
  <c r="J24" i="26"/>
  <c r="K24" i="26" s="1"/>
  <c r="O24" i="26"/>
  <c r="P24" i="26" s="1"/>
  <c r="T2" i="24"/>
  <c r="K13" i="24"/>
  <c r="S13" i="24"/>
  <c r="R2" i="24"/>
  <c r="L2" i="24" s="1"/>
  <c r="J17" i="19" s="1"/>
  <c r="P12" i="24"/>
  <c r="L3" i="24"/>
  <c r="J26" i="19" s="1"/>
  <c r="M12" i="24"/>
  <c r="L12" i="24" s="1"/>
  <c r="J34" i="19" s="1"/>
  <c r="O13" i="24"/>
  <c r="K16" i="24" a="1"/>
  <c r="K16" i="24" s="1"/>
  <c r="L16" i="24" s="1"/>
  <c r="J14" i="19" s="1"/>
  <c r="R13" i="24"/>
  <c r="O12" i="24"/>
  <c r="AH1" i="28"/>
  <c r="R1" i="28"/>
  <c r="G10" i="26" s="1"/>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O10" i="26" l="1"/>
  <c r="P10" i="26" s="1"/>
  <c r="J10" i="26"/>
  <c r="K10" i="26" s="1"/>
  <c r="L13" i="24"/>
  <c r="J65"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<sst xmlns="http://schemas.openxmlformats.org/spreadsheetml/2006/main" count="35255" uniqueCount="4358">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</sst>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3780</v>
      </c>
      <c r="C1" s="353">
        <v>45496</v>
      </c>
      <c r="G1" s="354" t="s">
        <v>3763</v>
      </c>
      <c r="H1" s="354" t="s">
        <v>3764</v>
      </c>
    </row>
    <row r="2" spans="1:8" x14ac:dyDescent="0.75">
      <c r="B2" t="str">
        <f>_xlfn.XLOOKUP(B1,H:H,G:G,0,0,1)</f>
        <v>DE</v>
      </c>
      <c r="C2" t="str">
        <f>_xlfn.XLOOKUP(B2,G:G, H:H, 0,0,1)</f>
        <v>Delaware</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Delaware.</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Delaware. After weighing for coop and municipality requirements, the BAU assumes a total CES of 25% in 2030 that rises to 25%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Delaware, a 100% setting provides for an additional  933 MW of demand response capacity in 2050 (on top of a BAU quantity of 446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Delaware, the share of electricity among fuels used for heating in urban, residential buildings will rise from 20% to 28%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Delaware, the share of electricity among fuels used for appliances in urban, residential buildings will fall from 58% to 58%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Delaware, the share of electricity among fuels used for heating in rural, residential buildings will rise from 20% to 28%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Delaware, the share of electricity among fuels used for appliances in rural, residential buildings will fall from 58% to 58%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Delaware, the share of electricity among fuels used for heating in commercial buildings will rise from 4% to 5%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Delaware, the share of electricity among fuels used for appliances in commercial buildings will fall from 35% to 31%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Delaware, the share of electricity among fuels used for other components in commercial buildings will rise from 53% to 65% through 2050.</v>
      </c>
    </row>
    <row r="3" spans="1:21" ht="409.5" x14ac:dyDescent="0.7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Delaware. After weighing for coop and municipality requirements, the BAU assumes a total CES of 25% in 2030 that rises to 25%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Delaware. After weighing for coop and municipality requirements, the BAU assumes a total CES of 25% in 2030 that rises to 25%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48%.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Delaware, a 100% setting provides for an additional  933 MW of demand response capacity in 2050 (on top of a BAU quantity of 446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Delaware, a 100% setting provides for an additional  933 MW of demand response capacity in 2050 (on top of a BAU quantity of 446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Delaware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PV:**Delaware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Wind:**Delaware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3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Delaware.</v>
      </c>
      <c r="L9" s="2" t="str">
        <f>J9&amp;K9</f>
        <v>**Description:** This policy prevents new capacity of the selected type(s) from being built or deployed.  // **Guidance for setting values:**No new coal is planned in Delaware.</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37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Delaware will retire 400 MW of coal by 2050. Delaware currently has 410 MW of coal capacity.</v>
      </c>
      <c r="L12" s="6" t="str">
        <f>J12&amp;K12&amp;M12&amp;N12&amp;O12&amp;P12</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DE will retire 0 MW of natural gas by 2050. DE currently has 1504 MW of natural gas non-peaker capacity.</v>
      </c>
      <c r="N12" s="1" t="str">
        <f>_xlfn.CONCAT("//**Nuclear:** The EIA projects that ", About!B2, " will retire ", 'Supporting Data'!$O$3, " MW of nuclear by 2050. ", About!B2, " currently has ",'Supporting Data'!$V$3, " MW of nuclear capacity." )</f>
        <v>//**Nuclear:** The EIA projects that DE will retire 0 MW of nuclear by 2050. DE currently has 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DE will retire 0 MW of natural gas by 2050. DE currently has 955 MW of natural gas peaker capacity.</v>
      </c>
      <c r="P12" s="1" t="str">
        <f>_xlfn.CONCAT("//**Lignite:** The EIA projects that ", About!B2, " will retire ", 'Supporting Data'!$S$3, " MW of lignite by 2050. ", About!B2, " currently has ",'Supporting Data'!$AE$3, " MW of lignite capacity." )</f>
        <v>//**Lignite:** The EIA projects that DE will retire 0 MW of lignite by 2050. DE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209.54%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47.37%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99.13% of the state's production.</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49.16%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497" t="s">
        <v>3904</v>
      </c>
      <c r="C1" s="497"/>
      <c r="D1" s="381"/>
      <c r="E1" s="382" t="s">
        <v>3905</v>
      </c>
      <c r="F1" s="383"/>
      <c r="H1" s="382" t="s">
        <v>3906</v>
      </c>
      <c r="J1" s="385" t="s">
        <v>3907</v>
      </c>
      <c r="K1" s="497" t="s">
        <v>3908</v>
      </c>
      <c r="L1" s="497"/>
      <c r="M1" s="497" t="s">
        <v>3909</v>
      </c>
      <c r="N1" s="497"/>
      <c r="O1" s="497"/>
      <c r="P1" s="497"/>
      <c r="Q1" s="497"/>
      <c r="R1" s="497"/>
      <c r="S1" s="497"/>
      <c r="T1" s="497" t="s">
        <v>3910</v>
      </c>
      <c r="U1" s="497"/>
      <c r="V1" s="497"/>
      <c r="W1" s="497"/>
      <c r="X1" s="497"/>
      <c r="Y1" s="497"/>
      <c r="Z1" s="497"/>
      <c r="AA1" s="497"/>
      <c r="AB1" s="497"/>
      <c r="AC1" s="497"/>
      <c r="AD1" s="497"/>
      <c r="AE1" s="497"/>
      <c r="AF1" s="497"/>
      <c r="AG1" s="497"/>
      <c r="AH1" s="497"/>
      <c r="AI1" s="498"/>
      <c r="AJ1" s="499" t="s">
        <v>3911</v>
      </c>
      <c r="AK1" s="499"/>
      <c r="AL1" s="499"/>
      <c r="AM1"/>
      <c r="AN1" s="496" t="s">
        <v>3912</v>
      </c>
      <c r="AO1" s="496"/>
      <c r="AQ1" t="s">
        <v>3913</v>
      </c>
      <c r="AS1" s="500" t="s">
        <v>3914</v>
      </c>
      <c r="AT1" s="501"/>
      <c r="AU1" s="501"/>
      <c r="AV1" s="501"/>
      <c r="AW1" s="501"/>
      <c r="AX1" s="501"/>
      <c r="AY1" s="501"/>
      <c r="AZ1" s="501"/>
      <c r="BA1" s="500" t="s">
        <v>3915</v>
      </c>
      <c r="BB1" s="501"/>
      <c r="BC1" s="501"/>
      <c r="BD1" s="501"/>
      <c r="BE1" s="501"/>
      <c r="BF1" s="501"/>
      <c r="BG1" s="501"/>
      <c r="BH1" s="501"/>
      <c r="BI1" s="502" t="s">
        <v>3916</v>
      </c>
      <c r="BJ1" s="503"/>
      <c r="BK1" s="503"/>
      <c r="BL1" s="503"/>
      <c r="BM1" s="503"/>
      <c r="BN1" s="503"/>
      <c r="BO1" s="503"/>
      <c r="BP1" s="503"/>
      <c r="BQ1" s="499" t="s">
        <v>3917</v>
      </c>
      <c r="BR1" s="499"/>
      <c r="BS1" s="499"/>
      <c r="BT1" s="499"/>
      <c r="BU1" s="499"/>
      <c r="BV1" s="499"/>
      <c r="BW1" s="499"/>
      <c r="BX1" s="499"/>
      <c r="BY1" s="499"/>
      <c r="BZ1" s="499"/>
      <c r="CA1" s="499"/>
      <c r="CB1" s="499"/>
      <c r="CC1" s="499"/>
      <c r="CD1" s="499"/>
      <c r="CE1" s="499"/>
      <c r="CF1" s="499"/>
      <c r="CG1" s="499"/>
      <c r="CH1" s="499"/>
      <c r="CI1" s="504" t="s">
        <v>3918</v>
      </c>
      <c r="CJ1" s="505"/>
      <c r="CK1" s="506"/>
    </row>
    <row r="2" spans="1:89" s="394" customFormat="1" ht="59.15" customHeight="1" thickBot="1" x14ac:dyDescent="0.9">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75">
      <c r="A3" s="403" t="str">
        <f>About!$C$2</f>
        <v>Delaware</v>
      </c>
      <c r="B3" s="404">
        <f>ROUND(SUMIFS(B$4:B$54, $A$4:$A$54, $A$3),0)</f>
        <v>3008</v>
      </c>
      <c r="C3" s="405">
        <f t="shared" ref="C3" si="0">ROUND(SUMIFS(C$4:C$54, $A$4:$A$54, $A$3),0)</f>
        <v>3</v>
      </c>
      <c r="D3" s="404">
        <f>SUMIFS(D$4:D$54, $A$4:$A$54, $A$3)</f>
        <v>5877137</v>
      </c>
      <c r="E3" s="404">
        <f>SUMIFS(E$4:E$54, $A$4:$A$54, $A$3)</f>
        <v>8705705.9999999851</v>
      </c>
      <c r="F3" s="406">
        <f>ROUND(SUMIFS(F$4:F$54,$A$4:$A$54,$A$3)*100,0)</f>
        <v>48</v>
      </c>
      <c r="G3" s="178">
        <f>SUMIFS(G$4:G$54, $A$4:$A$54, $A$3)</f>
        <v>0</v>
      </c>
      <c r="H3" s="178">
        <f>SUMIFS(H$4:H$54, $A$4:$A$54, $A$3)</f>
        <v>0</v>
      </c>
      <c r="I3" s="406">
        <f>ROUND(SUMIFS(I$4:I$54,$A$4:$A$54,$A$3)*100,0)</f>
        <v>0</v>
      </c>
      <c r="J3" s="406">
        <f>ROUND(SUMIFS(J$4:J$54, $A$4:$A$54, $A$3),0)</f>
        <v>933</v>
      </c>
      <c r="K3" s="178">
        <f t="shared" ref="K3:AI3" si="1">ROUND(SUMIFS(K$4:K$54, $A$4:$A$54, $A$3),0)</f>
        <v>339</v>
      </c>
      <c r="L3" s="406">
        <f t="shared" si="1"/>
        <v>446</v>
      </c>
      <c r="M3" s="178">
        <f t="shared" si="1"/>
        <v>400</v>
      </c>
      <c r="N3" s="178">
        <f t="shared" si="1"/>
        <v>0</v>
      </c>
      <c r="O3" s="178">
        <f t="shared" si="1"/>
        <v>0</v>
      </c>
      <c r="P3" s="178">
        <f t="shared" si="1"/>
        <v>3</v>
      </c>
      <c r="Q3" s="178">
        <f t="shared" si="1"/>
        <v>0</v>
      </c>
      <c r="R3" s="178">
        <f t="shared" si="1"/>
        <v>0</v>
      </c>
      <c r="S3" s="406">
        <f t="shared" si="1"/>
        <v>0</v>
      </c>
      <c r="T3" s="178">
        <f t="shared" si="1"/>
        <v>410</v>
      </c>
      <c r="U3" s="178">
        <f t="shared" si="1"/>
        <v>1504</v>
      </c>
      <c r="V3" s="178">
        <f t="shared" si="1"/>
        <v>0</v>
      </c>
      <c r="W3" s="178">
        <f t="shared" si="1"/>
        <v>0</v>
      </c>
      <c r="X3" s="178">
        <f t="shared" si="1"/>
        <v>0</v>
      </c>
      <c r="Y3" s="178">
        <f t="shared" si="1"/>
        <v>36</v>
      </c>
      <c r="Z3" s="178">
        <f t="shared" si="1"/>
        <v>0</v>
      </c>
      <c r="AA3" s="178">
        <f t="shared" si="1"/>
        <v>10</v>
      </c>
      <c r="AB3" s="178">
        <f t="shared" si="1"/>
        <v>0</v>
      </c>
      <c r="AC3" s="178">
        <f t="shared" si="1"/>
        <v>159</v>
      </c>
      <c r="AD3" s="178">
        <f t="shared" si="1"/>
        <v>955</v>
      </c>
      <c r="AE3" s="178">
        <f t="shared" si="1"/>
        <v>0</v>
      </c>
      <c r="AF3" s="178">
        <f t="shared" si="1"/>
        <v>0</v>
      </c>
      <c r="AG3" s="178">
        <f t="shared" si="1"/>
        <v>0</v>
      </c>
      <c r="AH3" s="178">
        <f t="shared" si="1"/>
        <v>0</v>
      </c>
      <c r="AI3" s="406">
        <f t="shared" si="1"/>
        <v>0</v>
      </c>
      <c r="AJ3" s="178">
        <f>ROUND(SUMIFS(AJ$4:AJ$54,$A$4:$A$54,$A$3)*100,0)</f>
        <v>21</v>
      </c>
      <c r="AK3" s="178">
        <f t="shared" ref="AK3:AL3" si="2">ROUND(SUMIFS(AK$4:AK$54,$A$4:$A$54,$A$3)*100,0)</f>
        <v>25</v>
      </c>
      <c r="AL3" s="178">
        <f t="shared" si="2"/>
        <v>25</v>
      </c>
      <c r="AM3" s="178">
        <f>SUMIFS(AM$4:AM$54, $A$4:$A$54, $A$3)</f>
        <v>0</v>
      </c>
      <c r="AN3" s="178">
        <f t="shared" ref="AN3:AQ3" si="3">SUMIFS(AN$4:AN$54, $A$4:$A$54, $A$3)</f>
        <v>2500</v>
      </c>
      <c r="AO3" s="406">
        <f t="shared" si="3"/>
        <v>0</v>
      </c>
      <c r="AP3" s="406">
        <f t="shared" si="3"/>
        <v>271</v>
      </c>
      <c r="AQ3" s="406">
        <f t="shared" si="3"/>
        <v>1044321</v>
      </c>
      <c r="AR3" s="406">
        <f>ROUND(SUMIFS(AR$4:AR$54,$A$4:$A$54,$A$3),2)</f>
        <v>25.95</v>
      </c>
      <c r="AS3" s="178">
        <f>SUMIFS(AS$4:AS$54, $A$4:$A$54, $A$3)</f>
        <v>0</v>
      </c>
      <c r="AT3" s="178">
        <f t="shared" ref="AT3:BH3" si="4">SUMIFS(AT$4:AT$54, $A$4:$A$54, $A$3)</f>
        <v>0</v>
      </c>
      <c r="AU3" s="178">
        <f t="shared" si="4"/>
        <v>25133445696537.801</v>
      </c>
      <c r="AV3" s="178">
        <f t="shared" si="4"/>
        <v>15319580184338.9</v>
      </c>
      <c r="AW3" s="178">
        <f t="shared" si="4"/>
        <v>183018339214898</v>
      </c>
      <c r="AX3" s="178">
        <f t="shared" si="4"/>
        <v>0</v>
      </c>
      <c r="AY3" s="178">
        <f t="shared" si="4"/>
        <v>45438135663387.797</v>
      </c>
      <c r="AZ3" s="178">
        <f t="shared" si="4"/>
        <v>750891694849213</v>
      </c>
      <c r="BA3" s="178">
        <f t="shared" si="4"/>
        <v>0</v>
      </c>
      <c r="BB3" s="178">
        <f t="shared" si="4"/>
        <v>0</v>
      </c>
      <c r="BC3" s="178">
        <f t="shared" si="4"/>
        <v>11994642785155.699</v>
      </c>
      <c r="BD3" s="178">
        <f t="shared" si="4"/>
        <v>32343626721030.801</v>
      </c>
      <c r="BE3" s="178">
        <f t="shared" si="4"/>
        <v>184631397161521</v>
      </c>
      <c r="BF3" s="178">
        <f t="shared" si="4"/>
        <v>0</v>
      </c>
      <c r="BG3" s="178">
        <f t="shared" si="4"/>
        <v>92424025788894.297</v>
      </c>
      <c r="BH3" s="178">
        <f t="shared" si="4"/>
        <v>943745297152327</v>
      </c>
      <c r="BI3" s="178">
        <f>ROUND(SUMIFS(BI$4:BI$54,$A$4:$A$54,$A$3),2)</f>
        <v>0</v>
      </c>
      <c r="BJ3" s="178">
        <f t="shared" ref="BJ3:BP3" si="5">ROUND(SUMIFS(BJ$4:BJ$54,$A$4:$A$54,$A$3),2)</f>
        <v>0</v>
      </c>
      <c r="BK3" s="178">
        <f t="shared" si="5"/>
        <v>209.54</v>
      </c>
      <c r="BL3" s="178">
        <f t="shared" si="5"/>
        <v>47.37</v>
      </c>
      <c r="BM3" s="178">
        <f t="shared" si="5"/>
        <v>99.13</v>
      </c>
      <c r="BN3" s="178">
        <f t="shared" si="5"/>
        <v>0</v>
      </c>
      <c r="BO3" s="178">
        <f t="shared" si="5"/>
        <v>49.16</v>
      </c>
      <c r="BP3" s="406">
        <f t="shared" si="5"/>
        <v>79.569999999999993</v>
      </c>
      <c r="BQ3" s="406">
        <f t="shared" ref="BQ3:BR3" si="6">ROUND(SUMIFS(BQ$4:BQ$54,$A$4:$A$54,$A$3)*100,0)</f>
        <v>4</v>
      </c>
      <c r="BR3" s="406">
        <f t="shared" si="6"/>
        <v>5</v>
      </c>
      <c r="BS3" s="406">
        <f>ROUND(SUMIFS(BS$4:BS$54,$A$4:$A$54,$A$3)*100,0)</f>
        <v>35</v>
      </c>
      <c r="BT3" s="406">
        <f>ROUND(SUMIFS(BT$4:BT$54,$A$4:$A$54,$A$3)*100,0)</f>
        <v>31</v>
      </c>
      <c r="BU3" s="406">
        <f t="shared" ref="BU3:CH3" si="7">ROUND(SUMIFS(BU$4:BU$54,$A$4:$A$54,$A$3)*100,0)</f>
        <v>53</v>
      </c>
      <c r="BV3" s="406">
        <f t="shared" si="7"/>
        <v>65</v>
      </c>
      <c r="BW3" s="406">
        <f t="shared" si="7"/>
        <v>20</v>
      </c>
      <c r="BX3" s="406">
        <f t="shared" si="7"/>
        <v>28</v>
      </c>
      <c r="BY3" s="406">
        <f t="shared" si="7"/>
        <v>58</v>
      </c>
      <c r="BZ3" s="406">
        <f>ROUND(SUMIFS(BZ$4:BZ$54,$A$4:$A$54,$A$3)*100,0)</f>
        <v>58</v>
      </c>
      <c r="CA3" s="406">
        <f>ROUND(SUMIFS(CA$4:CA$54,$A$4:$A$54,$A$3)*100,0)</f>
        <v>100</v>
      </c>
      <c r="CB3" s="406">
        <f>ROUND(SUMIFS(CB$4:CB$54,$A$4:$A$54,$A$3)*100,0)</f>
        <v>100</v>
      </c>
      <c r="CC3" s="406">
        <f t="shared" si="7"/>
        <v>20</v>
      </c>
      <c r="CD3" s="406">
        <f t="shared" si="7"/>
        <v>28</v>
      </c>
      <c r="CE3" s="406">
        <f t="shared" si="7"/>
        <v>58</v>
      </c>
      <c r="CF3" s="406">
        <f t="shared" si="7"/>
        <v>58</v>
      </c>
      <c r="CG3" s="406">
        <f t="shared" si="7"/>
        <v>100</v>
      </c>
      <c r="CH3" s="406">
        <f t="shared" si="7"/>
        <v>100</v>
      </c>
      <c r="CI3" s="178">
        <f>SUMIFS(CI$4:CI$54, $A$4:$A$54, $A$3)</f>
        <v>0</v>
      </c>
      <c r="CJ3" s="178">
        <f t="shared" ref="CJ3:CK3" si="8">SUMIFS(CJ$4:CJ$54, $A$4:$A$54, $A$3)</f>
        <v>1</v>
      </c>
      <c r="CK3" s="178">
        <f t="shared" si="8"/>
        <v>0</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Delaware.</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Delaware.</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Delaware.</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Delaware.</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Delaware.</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Delaware.</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Delaware.</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Delaware.</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Delaware.</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Delaware.</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Delaware.</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Delaware.</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Delaware.</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Delaware.</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Delaware.</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Delaware.</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Delaware.</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Delaware.</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Delaware.</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Delaware.</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Delaware.</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Delaware.</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Delaware.</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Delaware.</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Delaware. After weighing for coop and municipality requirements, the BAU assumes a total CES of 25% in 2030 that rises to 25%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Delaware, a 100% setting provides for an additional  933 MW of demand response capacity in 2050 (on top of a BAU quantity of 446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7" t="s">
        <v>2815</v>
      </c>
      <c r="B1" s="507"/>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7" t="s">
        <v>2819</v>
      </c>
      <c r="B48" s="507"/>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4355</v>
      </c>
      <c r="H96" s="178" t="s">
        <v>4348</v>
      </c>
      <c r="I96" t="s">
        <v>3743</v>
      </c>
    </row>
    <row r="97" spans="1:10" x14ac:dyDescent="0.75">
      <c r="A97" s="295" t="s">
        <v>2462</v>
      </c>
      <c r="B97" s="295" t="s">
        <v>2338</v>
      </c>
      <c r="C97" s="20">
        <v>1</v>
      </c>
      <c r="D97" t="s">
        <v>65</v>
      </c>
      <c r="E97" t="s">
        <v>64</v>
      </c>
      <c r="F97" t="str">
        <f>UnitControlCenter!$B$16</f>
        <v>terawatt-hours (TWh) / year</v>
      </c>
      <c r="G97" s="178" t="s">
        <v>4349</v>
      </c>
      <c r="H97" s="178" t="s">
        <v>4350</v>
      </c>
      <c r="I97" t="s">
        <v>3743</v>
      </c>
    </row>
    <row r="98" spans="1:10" x14ac:dyDescent="0.75">
      <c r="A98" s="295" t="s">
        <v>2462</v>
      </c>
      <c r="B98" s="295" t="s">
        <v>2339</v>
      </c>
      <c r="C98" s="20">
        <v>1</v>
      </c>
      <c r="D98" t="s">
        <v>65</v>
      </c>
      <c r="E98" t="s">
        <v>66</v>
      </c>
      <c r="F98" t="str">
        <f>UnitControlCenter!$B$21</f>
        <v>gigawatts (GW) / year</v>
      </c>
      <c r="G98" s="178" t="s">
        <v>4351</v>
      </c>
      <c r="H98" s="178" t="s">
        <v>4352</v>
      </c>
      <c r="I98" t="s">
        <v>3662</v>
      </c>
    </row>
    <row r="99" spans="1:10" x14ac:dyDescent="0.75">
      <c r="A99" s="295" t="s">
        <v>2462</v>
      </c>
      <c r="B99" s="295" t="s">
        <v>2340</v>
      </c>
      <c r="C99" s="20">
        <v>1</v>
      </c>
      <c r="D99" t="s">
        <v>65</v>
      </c>
      <c r="E99" t="s">
        <v>64</v>
      </c>
      <c r="F99" t="str">
        <f>UnitControlCenter!$B$21</f>
        <v>gigawatts (GW) / year</v>
      </c>
      <c r="G99" s="178" t="s">
        <v>4354</v>
      </c>
      <c r="H99" s="178" t="s">
        <v>4353</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4347</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7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7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4011</v>
      </c>
      <c r="D10">
        <v>2005</v>
      </c>
      <c r="E10" s="423">
        <v>0.5</v>
      </c>
      <c r="F10" s="423">
        <v>1</v>
      </c>
      <c r="G10" s="406">
        <f>ROUND(IF(About!$B$2=$A10,INDEX('State GHG Summary'!$C$1:$AH$1,MATCH('State Targets'!D10,'State GHG Summary'!$C$3:$AH$3,0)),0),0)</f>
        <v>18</v>
      </c>
      <c r="H10" t="s">
        <v>4002</v>
      </c>
      <c r="I10" s="424">
        <v>2030</v>
      </c>
      <c r="J10" s="424">
        <f t="shared" si="0"/>
        <v>9</v>
      </c>
      <c r="K10" s="424">
        <f t="shared" si="1"/>
        <v>9</v>
      </c>
      <c r="L10" s="424" t="s">
        <v>4012</v>
      </c>
      <c r="M10" t="s">
        <v>4013</v>
      </c>
      <c r="N10" s="425">
        <v>2050</v>
      </c>
      <c r="O10">
        <f t="shared" si="2"/>
        <v>0</v>
      </c>
      <c r="P10">
        <f t="shared" si="3"/>
        <v>0</v>
      </c>
      <c r="Q10" s="384" t="s">
        <v>4014</v>
      </c>
    </row>
    <row r="11" spans="1:17" x14ac:dyDescent="0.7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7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7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7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7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7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7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7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7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7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7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7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7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7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7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50% below 2005 levels by 2030</v>
      </c>
      <c r="C2" s="1">
        <f>IF(INDEX('State Targets'!I:I,MATCH(About!$C$2,'State Targets'!$B:$B,0))=0,"",INDEX('State Targets'!I:I,MATCH(About!$C$2,'State Targets'!$B:$B,0)))</f>
        <v>2030</v>
      </c>
      <c r="D2" s="1">
        <f>INDEX('State Targets'!J:J,MATCH(About!$C$2,'State Targets'!$B:$B,0))</f>
        <v>9</v>
      </c>
      <c r="E2" s="1">
        <f>INDEX('State Targets'!K:K,MATCH(About!$C$2,'State Targets'!$B:$B,0))</f>
        <v>9</v>
      </c>
      <c r="F2" s="1" t="str">
        <f>IF(INDEX('State Targets'!L:L,MATCH(About!$C$2,'State Targets'!$B:$B,0))=0,"",INDEX('State Targets'!L:L,MATCH(About!$C$2,'State Targets'!$B:$B,0)))</f>
        <v>Delaware enacted a statutory target in 2023 to reduce GHG emissions 50% below 2005 levels by 2030.</v>
      </c>
    </row>
    <row r="3" spans="1:6" ht="44.25" x14ac:dyDescent="0.75">
      <c r="A3" s="1" t="s">
        <v>3572</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Delaware enacted a statutory target in 2023 to have net-zero GHG emissions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7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DE</v>
      </c>
      <c r="C1" s="431">
        <f>SUM(C4:C87)</f>
        <v>17.800431979359399</v>
      </c>
      <c r="D1" s="431">
        <f t="shared" ref="D1:AG1" si="0">SUM(D4:D87)</f>
        <v>17.210395473568003</v>
      </c>
      <c r="E1" s="431">
        <f t="shared" si="0"/>
        <v>17.347500615727796</v>
      </c>
      <c r="F1" s="431">
        <f t="shared" si="0"/>
        <v>18.622242036895301</v>
      </c>
      <c r="G1" s="431">
        <f t="shared" si="0"/>
        <v>18.254665636051897</v>
      </c>
      <c r="H1" s="431">
        <f t="shared" si="0"/>
        <v>17.623471526657799</v>
      </c>
      <c r="I1" s="431">
        <f t="shared" si="0"/>
        <v>17.869101269772301</v>
      </c>
      <c r="J1" s="431">
        <f t="shared" si="0"/>
        <v>16.573500489109804</v>
      </c>
      <c r="K1" s="431">
        <f t="shared" si="0"/>
        <v>16.069344499728899</v>
      </c>
      <c r="L1" s="431">
        <f t="shared" si="0"/>
        <v>16.179259515434303</v>
      </c>
      <c r="M1" s="431">
        <f t="shared" si="0"/>
        <v>16.240103335914604</v>
      </c>
      <c r="N1" s="431">
        <f t="shared" si="0"/>
        <v>15.9818380414573</v>
      </c>
      <c r="O1" s="431">
        <f t="shared" si="0"/>
        <v>15.952865889311198</v>
      </c>
      <c r="P1" s="431">
        <f t="shared" si="0"/>
        <v>16.733024241645797</v>
      </c>
      <c r="Q1" s="431">
        <f t="shared" si="0"/>
        <v>16.703404786493998</v>
      </c>
      <c r="R1" s="431">
        <f t="shared" si="0"/>
        <v>17.567313843309904</v>
      </c>
      <c r="S1" s="431">
        <f t="shared" si="0"/>
        <v>16.538696044094802</v>
      </c>
      <c r="T1" s="431">
        <f t="shared" si="0"/>
        <v>17.508861427834098</v>
      </c>
      <c r="U1" s="431">
        <f t="shared" si="0"/>
        <v>16.385478784104901</v>
      </c>
      <c r="V1" s="431">
        <f t="shared" si="0"/>
        <v>12.198484349753697</v>
      </c>
      <c r="W1" s="431">
        <f t="shared" si="0"/>
        <v>13.140636891378698</v>
      </c>
      <c r="X1" s="431">
        <f t="shared" si="0"/>
        <v>14.206214285977399</v>
      </c>
      <c r="Y1" s="431">
        <f t="shared" si="0"/>
        <v>14.857184261947999</v>
      </c>
      <c r="Z1" s="431">
        <f t="shared" si="0"/>
        <v>14.584381610947997</v>
      </c>
      <c r="AA1" s="431">
        <f t="shared" si="0"/>
        <v>14.2850520574688</v>
      </c>
      <c r="AB1" s="431">
        <f t="shared" si="0"/>
        <v>14.402030057539299</v>
      </c>
      <c r="AC1" s="431">
        <f t="shared" si="0"/>
        <v>15.337525311431699</v>
      </c>
      <c r="AD1" s="431">
        <f t="shared" si="0"/>
        <v>14.048663415522499</v>
      </c>
      <c r="AE1" s="431">
        <f t="shared" si="0"/>
        <v>14.337830721348203</v>
      </c>
      <c r="AF1" s="431">
        <f t="shared" si="0"/>
        <v>13.981668477439698</v>
      </c>
      <c r="AG1" s="431">
        <f t="shared" si="0"/>
        <v>12.943837035196697</v>
      </c>
      <c r="AH1" s="431">
        <f>SUM(AH4:AH87)</f>
        <v>13.353995051450099</v>
      </c>
    </row>
    <row r="2" spans="1:34" x14ac:dyDescent="0.75">
      <c r="B2" s="432"/>
    </row>
    <row r="3" spans="1:34" s="433" customFormat="1" x14ac:dyDescent="0.7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4127</v>
      </c>
      <c r="C4">
        <f>SUMIFS('EPA Export Aggregation'!F:F,'EPA Export Aggregation'!$A:$A,$B4,'EPA Export Aggregation'!$D:$D,$A$1)*IF($A4="CH4",About!$D$58,IF($A4="N2O",About!$D$59,1))</f>
        <v>7.4914493624454002</v>
      </c>
      <c r="D4">
        <f>SUMIFS('EPA Export Aggregation'!G:G,'EPA Export Aggregation'!$A:$A,$B4,'EPA Export Aggregation'!$D:$D,$A$1)*IF($A4="CH4",About!$D$58,IF($A4="N2O",About!$D$59,1))</f>
        <v>7.7382150509757999</v>
      </c>
      <c r="E4">
        <f>SUMIFS('EPA Export Aggregation'!H:H,'EPA Export Aggregation'!$A:$A,$B4,'EPA Export Aggregation'!$D:$D,$A$1)*IF($A4="CH4",About!$D$58,IF($A4="N2O",About!$D$59,1))</f>
        <v>6.7775406745879003</v>
      </c>
      <c r="F4">
        <f>SUMIFS('EPA Export Aggregation'!I:I,'EPA Export Aggregation'!$A:$A,$B4,'EPA Export Aggregation'!$D:$D,$A$1)*IF($A4="CH4",About!$D$58,IF($A4="N2O",About!$D$59,1))</f>
        <v>7.5271965528680997</v>
      </c>
      <c r="G4">
        <f>SUMIFS('EPA Export Aggregation'!J:J,'EPA Export Aggregation'!$A:$A,$B4,'EPA Export Aggregation'!$D:$D,$A$1)*IF($A4="CH4",About!$D$58,IF($A4="N2O",About!$D$59,1))</f>
        <v>7.1038253940753</v>
      </c>
      <c r="H4">
        <f>SUMIFS('EPA Export Aggregation'!K:K,'EPA Export Aggregation'!$A:$A,$B4,'EPA Export Aggregation'!$D:$D,$A$1)*IF($A4="CH4",About!$D$58,IF($A4="N2O",About!$D$59,1))</f>
        <v>6.6894323500321997</v>
      </c>
      <c r="I4">
        <f>SUMIFS('EPA Export Aggregation'!L:L,'EPA Export Aggregation'!$A:$A,$B4,'EPA Export Aggregation'!$D:$D,$A$1)*IF($A4="CH4",About!$D$58,IF($A4="N2O",About!$D$59,1))</f>
        <v>6.6207552715117997</v>
      </c>
      <c r="J4">
        <f>SUMIFS('EPA Export Aggregation'!M:M,'EPA Export Aggregation'!$A:$A,$B4,'EPA Export Aggregation'!$D:$D,$A$1)*IF($A4="CH4",About!$D$58,IF($A4="N2O",About!$D$59,1))</f>
        <v>5.7372316373228998</v>
      </c>
      <c r="K4">
        <f>SUMIFS('EPA Export Aggregation'!N:N,'EPA Export Aggregation'!$A:$A,$B4,'EPA Export Aggregation'!$D:$D,$A$1)*IF($A4="CH4",About!$D$58,IF($A4="N2O",About!$D$59,1))</f>
        <v>5.4850075411889998</v>
      </c>
      <c r="L4">
        <f>SUMIFS('EPA Export Aggregation'!O:O,'EPA Export Aggregation'!$A:$A,$B4,'EPA Export Aggregation'!$D:$D,$A$1)*IF($A4="CH4",About!$D$58,IF($A4="N2O",About!$D$59,1))</f>
        <v>5.0574624082910002</v>
      </c>
      <c r="M4">
        <f>SUMIFS('EPA Export Aggregation'!P:P,'EPA Export Aggregation'!$A:$A,$B4,'EPA Export Aggregation'!$D:$D,$A$1)*IF($A4="CH4",About!$D$58,IF($A4="N2O",About!$D$59,1))</f>
        <v>5.3056354435430002</v>
      </c>
      <c r="N4">
        <f>SUMIFS('EPA Export Aggregation'!Q:Q,'EPA Export Aggregation'!$A:$A,$B4,'EPA Export Aggregation'!$D:$D,$A$1)*IF($A4="CH4",About!$D$58,IF($A4="N2O",About!$D$59,1))</f>
        <v>5.1665821760995998</v>
      </c>
      <c r="O4">
        <f>SUMIFS('EPA Export Aggregation'!R:R,'EPA Export Aggregation'!$A:$A,$B4,'EPA Export Aggregation'!$D:$D,$A$1)*IF($A4="CH4",About!$D$58,IF($A4="N2O",About!$D$59,1))</f>
        <v>5.1436025943664996</v>
      </c>
      <c r="P4">
        <f>SUMIFS('EPA Export Aggregation'!S:S,'EPA Export Aggregation'!$A:$A,$B4,'EPA Export Aggregation'!$D:$D,$A$1)*IF($A4="CH4",About!$D$58,IF($A4="N2O",About!$D$59,1))</f>
        <v>5.9080106071997003</v>
      </c>
      <c r="Q4">
        <f>SUMIFS('EPA Export Aggregation'!T:T,'EPA Export Aggregation'!$A:$A,$B4,'EPA Export Aggregation'!$D:$D,$A$1)*IF($A4="CH4",About!$D$58,IF($A4="N2O",About!$D$59,1))</f>
        <v>6.0279706709648</v>
      </c>
      <c r="R4">
        <f>SUMIFS('EPA Export Aggregation'!U:U,'EPA Export Aggregation'!$A:$A,$B4,'EPA Export Aggregation'!$D:$D,$A$1)*IF($A4="CH4",About!$D$58,IF($A4="N2O",About!$D$59,1))</f>
        <v>6.4396042639531998</v>
      </c>
      <c r="S4">
        <f>SUMIFS('EPA Export Aggregation'!V:V,'EPA Export Aggregation'!$A:$A,$B4,'EPA Export Aggregation'!$D:$D,$A$1)*IF($A4="CH4",About!$D$58,IF($A4="N2O",About!$D$59,1))</f>
        <v>5.7587151513007004</v>
      </c>
      <c r="T4">
        <f>SUMIFS('EPA Export Aggregation'!W:W,'EPA Export Aggregation'!$A:$A,$B4,'EPA Export Aggregation'!$D:$D,$A$1)*IF($A4="CH4",About!$D$58,IF($A4="N2O",About!$D$59,1))</f>
        <v>6.7232093107121997</v>
      </c>
      <c r="U4">
        <f>SUMIFS('EPA Export Aggregation'!X:X,'EPA Export Aggregation'!$A:$A,$B4,'EPA Export Aggregation'!$D:$D,$A$1)*IF($A4="CH4",About!$D$58,IF($A4="N2O",About!$D$59,1))</f>
        <v>6.2973356037131003</v>
      </c>
      <c r="V4">
        <f>SUMIFS('EPA Export Aggregation'!Y:Y,'EPA Export Aggregation'!$A:$A,$B4,'EPA Export Aggregation'!$D:$D,$A$1)*IF($A4="CH4",About!$D$58,IF($A4="N2O",About!$D$59,1))</f>
        <v>3.8664323752078</v>
      </c>
      <c r="W4">
        <f>SUMIFS('EPA Export Aggregation'!Z:Z,'EPA Export Aggregation'!$A:$A,$B4,'EPA Export Aggregation'!$D:$D,$A$1)*IF($A4="CH4",About!$D$58,IF($A4="N2O",About!$D$59,1))</f>
        <v>4.2525752125842997</v>
      </c>
      <c r="X4">
        <f>SUMIFS('EPA Export Aggregation'!AA:AA,'EPA Export Aggregation'!$A:$A,$B4,'EPA Export Aggregation'!$D:$D,$A$1)*IF($A4="CH4",About!$D$58,IF($A4="N2O",About!$D$59,1))</f>
        <v>3.8439274559214001</v>
      </c>
      <c r="Y4">
        <f>SUMIFS('EPA Export Aggregation'!AB:AB,'EPA Export Aggregation'!$A:$A,$B4,'EPA Export Aggregation'!$D:$D,$A$1)*IF($A4="CH4",About!$D$58,IF($A4="N2O",About!$D$59,1))</f>
        <v>4.5762848696154999</v>
      </c>
      <c r="Z4">
        <f>SUMIFS('EPA Export Aggregation'!AC:AC,'EPA Export Aggregation'!$A:$A,$B4,'EPA Export Aggregation'!$D:$D,$A$1)*IF($A4="CH4",About!$D$58,IF($A4="N2O",About!$D$59,1))</f>
        <v>4.0691469626362</v>
      </c>
      <c r="AA4">
        <f>SUMIFS('EPA Export Aggregation'!AD:AD,'EPA Export Aggregation'!$A:$A,$B4,'EPA Export Aggregation'!$D:$D,$A$1)*IF($A4="CH4",About!$D$58,IF($A4="N2O",About!$D$59,1))</f>
        <v>3.6174957272994002</v>
      </c>
      <c r="AB4">
        <f>SUMIFS('EPA Export Aggregation'!AE:AE,'EPA Export Aggregation'!$A:$A,$B4,'EPA Export Aggregation'!$D:$D,$A$1)*IF($A4="CH4",About!$D$58,IF($A4="N2O",About!$D$59,1))</f>
        <v>3.2513041271763998</v>
      </c>
      <c r="AC4">
        <f>SUMIFS('EPA Export Aggregation'!AF:AF,'EPA Export Aggregation'!$A:$A,$B4,'EPA Export Aggregation'!$D:$D,$A$1)*IF($A4="CH4",About!$D$58,IF($A4="N2O",About!$D$59,1))</f>
        <v>3.5787176815380999</v>
      </c>
      <c r="AD4">
        <f>SUMIFS('EPA Export Aggregation'!AG:AG,'EPA Export Aggregation'!$A:$A,$B4,'EPA Export Aggregation'!$D:$D,$A$1)*IF($A4="CH4",About!$D$58,IF($A4="N2O",About!$D$59,1))</f>
        <v>2.9411953008417</v>
      </c>
      <c r="AE4">
        <f>SUMIFS('EPA Export Aggregation'!AH:AH,'EPA Export Aggregation'!$A:$A,$B4,'EPA Export Aggregation'!$D:$D,$A$1)*IF($A4="CH4",About!$D$58,IF($A4="N2O",About!$D$59,1))</f>
        <v>2.5480590247792998</v>
      </c>
      <c r="AF4">
        <f>SUMIFS('EPA Export Aggregation'!AI:AI,'EPA Export Aggregation'!$A:$A,$B4,'EPA Export Aggregation'!$D:$D,$A$1)*IF($A4="CH4",About!$D$58,IF($A4="N2O",About!$D$59,1))</f>
        <v>1.7625728660193001</v>
      </c>
      <c r="AG4">
        <f>SUMIFS('EPA Export Aggregation'!AJ:AJ,'EPA Export Aggregation'!$A:$A,$B4,'EPA Export Aggregation'!$D:$D,$A$1)*IF($A4="CH4",About!$D$58,IF($A4="N2O",About!$D$59,1))</f>
        <v>1.8026981008581999</v>
      </c>
      <c r="AH4">
        <f>SUMIFS('EPA Export Aggregation'!AK:AK,'EPA Export Aggregation'!$A:$A,$B4,'EPA Export Aggregation'!$D:$D,$A$1)*IF($A4="CH4",About!$D$58,IF($A4="N2O",About!$D$59,1))</f>
        <v>1.7648695335267</v>
      </c>
    </row>
    <row r="5" spans="1:34" x14ac:dyDescent="0.75">
      <c r="A5" s="435" t="s">
        <v>2220</v>
      </c>
      <c r="B5" s="408" t="s">
        <v>4125</v>
      </c>
      <c r="C5">
        <f>SUMIFS('EPA Export Aggregation'!F:F,'EPA Export Aggregation'!$A:$A,$B5,'EPA Export Aggregation'!$D:$D,$A$1)*IF($A5="CH4",About!$D$58,IF($A5="N2O",About!$D$59,1))</f>
        <v>4.1536205024671</v>
      </c>
      <c r="D5">
        <f>SUMIFS('EPA Export Aggregation'!G:G,'EPA Export Aggregation'!$A:$A,$B5,'EPA Export Aggregation'!$D:$D,$A$1)*IF($A5="CH4",About!$D$58,IF($A5="N2O",About!$D$59,1))</f>
        <v>4.3176077570205997</v>
      </c>
      <c r="E5">
        <f>SUMIFS('EPA Export Aggregation'!H:H,'EPA Export Aggregation'!$A:$A,$B5,'EPA Export Aggregation'!$D:$D,$A$1)*IF($A5="CH4",About!$D$58,IF($A5="N2O",About!$D$59,1))</f>
        <v>4.2601903579703002</v>
      </c>
      <c r="F5">
        <f>SUMIFS('EPA Export Aggregation'!I:I,'EPA Export Aggregation'!$A:$A,$B5,'EPA Export Aggregation'!$D:$D,$A$1)*IF($A5="CH4",About!$D$58,IF($A5="N2O",About!$D$59,1))</f>
        <v>4.2936709272569997</v>
      </c>
      <c r="G5">
        <f>SUMIFS('EPA Export Aggregation'!J:J,'EPA Export Aggregation'!$A:$A,$B5,'EPA Export Aggregation'!$D:$D,$A$1)*IF($A5="CH4",About!$D$58,IF($A5="N2O",About!$D$59,1))</f>
        <v>4.1944570455291998</v>
      </c>
      <c r="H5">
        <f>SUMIFS('EPA Export Aggregation'!K:K,'EPA Export Aggregation'!$A:$A,$B5,'EPA Export Aggregation'!$D:$D,$A$1)*IF($A5="CH4",About!$D$58,IF($A5="N2O",About!$D$59,1))</f>
        <v>4.0631906879774</v>
      </c>
      <c r="I5">
        <f>SUMIFS('EPA Export Aggregation'!L:L,'EPA Export Aggregation'!$A:$A,$B5,'EPA Export Aggregation'!$D:$D,$A$1)*IF($A5="CH4",About!$D$58,IF($A5="N2O",About!$D$59,1))</f>
        <v>4.1461421763731998</v>
      </c>
      <c r="J5">
        <f>SUMIFS('EPA Export Aggregation'!M:M,'EPA Export Aggregation'!$A:$A,$B5,'EPA Export Aggregation'!$D:$D,$A$1)*IF($A5="CH4",About!$D$58,IF($A5="N2O",About!$D$59,1))</f>
        <v>4.0491449896766003</v>
      </c>
      <c r="K5">
        <f>SUMIFS('EPA Export Aggregation'!N:N,'EPA Export Aggregation'!$A:$A,$B5,'EPA Export Aggregation'!$D:$D,$A$1)*IF($A5="CH4",About!$D$58,IF($A5="N2O",About!$D$59,1))</f>
        <v>4.1299255430050996</v>
      </c>
      <c r="L5">
        <f>SUMIFS('EPA Export Aggregation'!O:O,'EPA Export Aggregation'!$A:$A,$B5,'EPA Export Aggregation'!$D:$D,$A$1)*IF($A5="CH4",About!$D$58,IF($A5="N2O",About!$D$59,1))</f>
        <v>4.2777558664323001</v>
      </c>
      <c r="M5">
        <f>SUMIFS('EPA Export Aggregation'!P:P,'EPA Export Aggregation'!$A:$A,$B5,'EPA Export Aggregation'!$D:$D,$A$1)*IF($A5="CH4",About!$D$58,IF($A5="N2O",About!$D$59,1))</f>
        <v>4.2719188091148004</v>
      </c>
      <c r="N5">
        <f>SUMIFS('EPA Export Aggregation'!Q:Q,'EPA Export Aggregation'!$A:$A,$B5,'EPA Export Aggregation'!$D:$D,$A$1)*IF($A5="CH4",About!$D$58,IF($A5="N2O",About!$D$59,1))</f>
        <v>4.2259268110096002</v>
      </c>
      <c r="O5">
        <f>SUMIFS('EPA Export Aggregation'!R:R,'EPA Export Aggregation'!$A:$A,$B5,'EPA Export Aggregation'!$D:$D,$A$1)*IF($A5="CH4",About!$D$58,IF($A5="N2O",About!$D$59,1))</f>
        <v>4.5292513933867999</v>
      </c>
      <c r="P5">
        <f>SUMIFS('EPA Export Aggregation'!S:S,'EPA Export Aggregation'!$A:$A,$B5,'EPA Export Aggregation'!$D:$D,$A$1)*IF($A5="CH4",About!$D$58,IF($A5="N2O",About!$D$59,1))</f>
        <v>4.4675034182157001</v>
      </c>
      <c r="Q5">
        <f>SUMIFS('EPA Export Aggregation'!T:T,'EPA Export Aggregation'!$A:$A,$B5,'EPA Export Aggregation'!$D:$D,$A$1)*IF($A5="CH4",About!$D$58,IF($A5="N2O",About!$D$59,1))</f>
        <v>4.5162577209319998</v>
      </c>
      <c r="R5">
        <f>SUMIFS('EPA Export Aggregation'!U:U,'EPA Export Aggregation'!$A:$A,$B5,'EPA Export Aggregation'!$D:$D,$A$1)*IF($A5="CH4",About!$D$58,IF($A5="N2O",About!$D$59,1))</f>
        <v>4.7623804105046998</v>
      </c>
      <c r="S5">
        <f>SUMIFS('EPA Export Aggregation'!V:V,'EPA Export Aggregation'!$A:$A,$B5,'EPA Export Aggregation'!$D:$D,$A$1)*IF($A5="CH4",About!$D$58,IF($A5="N2O",About!$D$59,1))</f>
        <v>4.7965034384000003</v>
      </c>
      <c r="T5">
        <f>SUMIFS('EPA Export Aggregation'!W:W,'EPA Export Aggregation'!$A:$A,$B5,'EPA Export Aggregation'!$D:$D,$A$1)*IF($A5="CH4",About!$D$58,IF($A5="N2O",About!$D$59,1))</f>
        <v>4.8023318708318996</v>
      </c>
      <c r="U5">
        <f>SUMIFS('EPA Export Aggregation'!X:X,'EPA Export Aggregation'!$A:$A,$B5,'EPA Export Aggregation'!$D:$D,$A$1)*IF($A5="CH4",About!$D$58,IF($A5="N2O",About!$D$59,1))</f>
        <v>4.4332447338428</v>
      </c>
      <c r="V5">
        <f>SUMIFS('EPA Export Aggregation'!Y:Y,'EPA Export Aggregation'!$A:$A,$B5,'EPA Export Aggregation'!$D:$D,$A$1)*IF($A5="CH4",About!$D$58,IF($A5="N2O",About!$D$59,1))</f>
        <v>4.3668111289824001</v>
      </c>
      <c r="W5">
        <f>SUMIFS('EPA Export Aggregation'!Z:Z,'EPA Export Aggregation'!$A:$A,$B5,'EPA Export Aggregation'!$D:$D,$A$1)*IF($A5="CH4",About!$D$58,IF($A5="N2O",About!$D$59,1))</f>
        <v>5.0100823161479999</v>
      </c>
      <c r="X5">
        <f>SUMIFS('EPA Export Aggregation'!AA:AA,'EPA Export Aggregation'!$A:$A,$B5,'EPA Export Aggregation'!$D:$D,$A$1)*IF($A5="CH4",About!$D$58,IF($A5="N2O",About!$D$59,1))</f>
        <v>4.6572446667502003</v>
      </c>
      <c r="Y5">
        <f>SUMIFS('EPA Export Aggregation'!AB:AB,'EPA Export Aggregation'!$A:$A,$B5,'EPA Export Aggregation'!$D:$D,$A$1)*IF($A5="CH4",About!$D$58,IF($A5="N2O",About!$D$59,1))</f>
        <v>4.5289197236045</v>
      </c>
      <c r="Z5">
        <f>SUMIFS('EPA Export Aggregation'!AC:AC,'EPA Export Aggregation'!$A:$A,$B5,'EPA Export Aggregation'!$D:$D,$A$1)*IF($A5="CH4",About!$D$58,IF($A5="N2O",About!$D$59,1))</f>
        <v>4.3381676640383997</v>
      </c>
      <c r="AA5">
        <f>SUMIFS('EPA Export Aggregation'!AD:AD,'EPA Export Aggregation'!$A:$A,$B5,'EPA Export Aggregation'!$D:$D,$A$1)*IF($A5="CH4",About!$D$58,IF($A5="N2O",About!$D$59,1))</f>
        <v>4.4370942993264002</v>
      </c>
      <c r="AB5">
        <f>SUMIFS('EPA Export Aggregation'!AE:AE,'EPA Export Aggregation'!$A:$A,$B5,'EPA Export Aggregation'!$D:$D,$A$1)*IF($A5="CH4",About!$D$58,IF($A5="N2O",About!$D$59,1))</f>
        <v>4.6603824877962001</v>
      </c>
      <c r="AC5">
        <f>SUMIFS('EPA Export Aggregation'!AF:AF,'EPA Export Aggregation'!$A:$A,$B5,'EPA Export Aggregation'!$D:$D,$A$1)*IF($A5="CH4",About!$D$58,IF($A5="N2O",About!$D$59,1))</f>
        <v>5.4205822743642997</v>
      </c>
      <c r="AD5">
        <f>SUMIFS('EPA Export Aggregation'!AG:AG,'EPA Export Aggregation'!$A:$A,$B5,'EPA Export Aggregation'!$D:$D,$A$1)*IF($A5="CH4",About!$D$58,IF($A5="N2O",About!$D$59,1))</f>
        <v>5.1592202217493002</v>
      </c>
      <c r="AE5">
        <f>SUMIFS('EPA Export Aggregation'!AH:AH,'EPA Export Aggregation'!$A:$A,$B5,'EPA Export Aggregation'!$D:$D,$A$1)*IF($A5="CH4",About!$D$58,IF($A5="N2O",About!$D$59,1))</f>
        <v>5.4466552395325998</v>
      </c>
      <c r="AF5">
        <f>SUMIFS('EPA Export Aggregation'!AI:AI,'EPA Export Aggregation'!$A:$A,$B5,'EPA Export Aggregation'!$D:$D,$A$1)*IF($A5="CH4",About!$D$58,IF($A5="N2O",About!$D$59,1))</f>
        <v>5.6691468359946997</v>
      </c>
      <c r="AG5">
        <f>SUMIFS('EPA Export Aggregation'!AJ:AJ,'EPA Export Aggregation'!$A:$A,$B5,'EPA Export Aggregation'!$D:$D,$A$1)*IF($A5="CH4",About!$D$58,IF($A5="N2O",About!$D$59,1))</f>
        <v>4.7841377361286996</v>
      </c>
      <c r="AH5">
        <f>SUMIFS('EPA Export Aggregation'!AK:AK,'EPA Export Aggregation'!$A:$A,$B5,'EPA Export Aggregation'!$D:$D,$A$1)*IF($A5="CH4",About!$D$58,IF($A5="N2O",About!$D$59,1))</f>
        <v>5.1995155256145003</v>
      </c>
    </row>
    <row r="6" spans="1:34" x14ac:dyDescent="0.75">
      <c r="A6" s="435" t="s">
        <v>2220</v>
      </c>
      <c r="B6" s="408" t="s">
        <v>4129</v>
      </c>
      <c r="C6">
        <f>SUMIFS('EPA Export Aggregation'!F:F,'EPA Export Aggregation'!$A:$A,$B6,'EPA Export Aggregation'!$D:$D,$A$1)*IF($A6="CH4",About!$D$58,IF($A6="N2O",About!$D$59,1))</f>
        <v>3.9062539305719</v>
      </c>
      <c r="D6">
        <f>SUMIFS('EPA Export Aggregation'!G:G,'EPA Export Aggregation'!$A:$A,$B6,'EPA Export Aggregation'!$D:$D,$A$1)*IF($A6="CH4",About!$D$58,IF($A6="N2O",About!$D$59,1))</f>
        <v>3.0244891180148001</v>
      </c>
      <c r="E6">
        <f>SUMIFS('EPA Export Aggregation'!H:H,'EPA Export Aggregation'!$A:$A,$B6,'EPA Export Aggregation'!$D:$D,$A$1)*IF($A6="CH4",About!$D$58,IF($A6="N2O",About!$D$59,1))</f>
        <v>3.9711524948774</v>
      </c>
      <c r="F6">
        <f>SUMIFS('EPA Export Aggregation'!I:I,'EPA Export Aggregation'!$A:$A,$B6,'EPA Export Aggregation'!$D:$D,$A$1)*IF($A6="CH4",About!$D$58,IF($A6="N2O",About!$D$59,1))</f>
        <v>4.2502765455437999</v>
      </c>
      <c r="G6">
        <f>SUMIFS('EPA Export Aggregation'!J:J,'EPA Export Aggregation'!$A:$A,$B6,'EPA Export Aggregation'!$D:$D,$A$1)*IF($A6="CH4",About!$D$58,IF($A6="N2O",About!$D$59,1))</f>
        <v>4.3190491624772003</v>
      </c>
      <c r="H6">
        <f>SUMIFS('EPA Export Aggregation'!K:K,'EPA Export Aggregation'!$A:$A,$B6,'EPA Export Aggregation'!$D:$D,$A$1)*IF($A6="CH4",About!$D$58,IF($A6="N2O",About!$D$59,1))</f>
        <v>4.2812250705652</v>
      </c>
      <c r="I6">
        <f>SUMIFS('EPA Export Aggregation'!L:L,'EPA Export Aggregation'!$A:$A,$B6,'EPA Export Aggregation'!$D:$D,$A$1)*IF($A6="CH4",About!$D$58,IF($A6="N2O",About!$D$59,1))</f>
        <v>4.2146912335311004</v>
      </c>
      <c r="J6">
        <f>SUMIFS('EPA Export Aggregation'!M:M,'EPA Export Aggregation'!$A:$A,$B6,'EPA Export Aggregation'!$D:$D,$A$1)*IF($A6="CH4",About!$D$58,IF($A6="N2O",About!$D$59,1))</f>
        <v>4.2905614292456002</v>
      </c>
      <c r="K6">
        <f>SUMIFS('EPA Export Aggregation'!N:N,'EPA Export Aggregation'!$A:$A,$B6,'EPA Export Aggregation'!$D:$D,$A$1)*IF($A6="CH4",About!$D$58,IF($A6="N2O",About!$D$59,1))</f>
        <v>3.8538331414894</v>
      </c>
      <c r="L6">
        <f>SUMIFS('EPA Export Aggregation'!O:O,'EPA Export Aggregation'!$A:$A,$B6,'EPA Export Aggregation'!$D:$D,$A$1)*IF($A6="CH4",About!$D$58,IF($A6="N2O",About!$D$59,1))</f>
        <v>4.0487617824784001</v>
      </c>
      <c r="M6">
        <f>SUMIFS('EPA Export Aggregation'!P:P,'EPA Export Aggregation'!$A:$A,$B6,'EPA Export Aggregation'!$D:$D,$A$1)*IF($A6="CH4",About!$D$58,IF($A6="N2O",About!$D$59,1))</f>
        <v>4.0507080865009</v>
      </c>
      <c r="N6">
        <f>SUMIFS('EPA Export Aggregation'!Q:Q,'EPA Export Aggregation'!$A:$A,$B6,'EPA Export Aggregation'!$D:$D,$A$1)*IF($A6="CH4",About!$D$58,IF($A6="N2O",About!$D$59,1))</f>
        <v>3.8949408339431999</v>
      </c>
      <c r="O6">
        <f>SUMIFS('EPA Export Aggregation'!R:R,'EPA Export Aggregation'!$A:$A,$B6,'EPA Export Aggregation'!$D:$D,$A$1)*IF($A6="CH4",About!$D$58,IF($A6="N2O",About!$D$59,1))</f>
        <v>3.5290057328608002</v>
      </c>
      <c r="P6">
        <f>SUMIFS('EPA Export Aggregation'!S:S,'EPA Export Aggregation'!$A:$A,$B6,'EPA Export Aggregation'!$D:$D,$A$1)*IF($A6="CH4",About!$D$58,IF($A6="N2O",About!$D$59,1))</f>
        <v>3.4269475715772999</v>
      </c>
      <c r="Q6">
        <f>SUMIFS('EPA Export Aggregation'!T:T,'EPA Export Aggregation'!$A:$A,$B6,'EPA Export Aggregation'!$D:$D,$A$1)*IF($A6="CH4",About!$D$58,IF($A6="N2O",About!$D$59,1))</f>
        <v>3.3862265588588998</v>
      </c>
      <c r="R6">
        <f>SUMIFS('EPA Export Aggregation'!U:U,'EPA Export Aggregation'!$A:$A,$B6,'EPA Export Aggregation'!$D:$D,$A$1)*IF($A6="CH4",About!$D$58,IF($A6="N2O",About!$D$59,1))</f>
        <v>3.6596620327427001</v>
      </c>
      <c r="S6">
        <f>SUMIFS('EPA Export Aggregation'!V:V,'EPA Export Aggregation'!$A:$A,$B6,'EPA Export Aggregation'!$D:$D,$A$1)*IF($A6="CH4",About!$D$58,IF($A6="N2O",About!$D$59,1))</f>
        <v>3.4603154387471999</v>
      </c>
      <c r="T6">
        <f>SUMIFS('EPA Export Aggregation'!W:W,'EPA Export Aggregation'!$A:$A,$B6,'EPA Export Aggregation'!$D:$D,$A$1)*IF($A6="CH4",About!$D$58,IF($A6="N2O",About!$D$59,1))</f>
        <v>3.4095502921723999</v>
      </c>
      <c r="U6">
        <f>SUMIFS('EPA Export Aggregation'!X:X,'EPA Export Aggregation'!$A:$A,$B6,'EPA Export Aggregation'!$D:$D,$A$1)*IF($A6="CH4",About!$D$58,IF($A6="N2O",About!$D$59,1))</f>
        <v>3.1852604232349999</v>
      </c>
      <c r="V6">
        <f>SUMIFS('EPA Export Aggregation'!Y:Y,'EPA Export Aggregation'!$A:$A,$B6,'EPA Export Aggregation'!$D:$D,$A$1)*IF($A6="CH4",About!$D$58,IF($A6="N2O",About!$D$59,1))</f>
        <v>1.4165983138560001</v>
      </c>
      <c r="W6">
        <f>SUMIFS('EPA Export Aggregation'!Z:Z,'EPA Export Aggregation'!$A:$A,$B6,'EPA Export Aggregation'!$D:$D,$A$1)*IF($A6="CH4",About!$D$58,IF($A6="N2O",About!$D$59,1))</f>
        <v>1.4004479922696</v>
      </c>
      <c r="X6">
        <f>SUMIFS('EPA Export Aggregation'!AA:AA,'EPA Export Aggregation'!$A:$A,$B6,'EPA Export Aggregation'!$D:$D,$A$1)*IF($A6="CH4",About!$D$58,IF($A6="N2O",About!$D$59,1))</f>
        <v>3.3315861186369999</v>
      </c>
      <c r="Y6">
        <f>SUMIFS('EPA Export Aggregation'!AB:AB,'EPA Export Aggregation'!$A:$A,$B6,'EPA Export Aggregation'!$D:$D,$A$1)*IF($A6="CH4",About!$D$58,IF($A6="N2O",About!$D$59,1))</f>
        <v>3.5589916350709001</v>
      </c>
      <c r="Z6">
        <f>SUMIFS('EPA Export Aggregation'!AC:AC,'EPA Export Aggregation'!$A:$A,$B6,'EPA Export Aggregation'!$D:$D,$A$1)*IF($A6="CH4",About!$D$58,IF($A6="N2O",About!$D$59,1))</f>
        <v>3.7076750345775999</v>
      </c>
      <c r="AA6">
        <f>SUMIFS('EPA Export Aggregation'!AD:AD,'EPA Export Aggregation'!$A:$A,$B6,'EPA Export Aggregation'!$D:$D,$A$1)*IF($A6="CH4",About!$D$58,IF($A6="N2O",About!$D$59,1))</f>
        <v>3.5651036168197998</v>
      </c>
      <c r="AB6">
        <f>SUMIFS('EPA Export Aggregation'!AE:AE,'EPA Export Aggregation'!$A:$A,$B6,'EPA Export Aggregation'!$D:$D,$A$1)*IF($A6="CH4",About!$D$58,IF($A6="N2O",About!$D$59,1))</f>
        <v>3.7346235727154999</v>
      </c>
      <c r="AC6">
        <f>SUMIFS('EPA Export Aggregation'!AF:AF,'EPA Export Aggregation'!$A:$A,$B6,'EPA Export Aggregation'!$D:$D,$A$1)*IF($A6="CH4",About!$D$58,IF($A6="N2O",About!$D$59,1))</f>
        <v>3.9121231702533001</v>
      </c>
      <c r="AD6">
        <f>SUMIFS('EPA Export Aggregation'!AG:AG,'EPA Export Aggregation'!$A:$A,$B6,'EPA Export Aggregation'!$D:$D,$A$1)*IF($A6="CH4",About!$D$58,IF($A6="N2O",About!$D$59,1))</f>
        <v>3.6083135508644002</v>
      </c>
      <c r="AE6">
        <f>SUMIFS('EPA Export Aggregation'!AH:AH,'EPA Export Aggregation'!$A:$A,$B6,'EPA Export Aggregation'!$D:$D,$A$1)*IF($A6="CH4",About!$D$58,IF($A6="N2O",About!$D$59,1))</f>
        <v>3.5664152003165999</v>
      </c>
      <c r="AF6">
        <f>SUMIFS('EPA Export Aggregation'!AI:AI,'EPA Export Aggregation'!$A:$A,$B6,'EPA Export Aggregation'!$D:$D,$A$1)*IF($A6="CH4",About!$D$58,IF($A6="N2O",About!$D$59,1))</f>
        <v>3.8123669103440001</v>
      </c>
      <c r="AG6">
        <f>SUMIFS('EPA Export Aggregation'!AJ:AJ,'EPA Export Aggregation'!$A:$A,$B6,'EPA Export Aggregation'!$D:$D,$A$1)*IF($A6="CH4",About!$D$58,IF($A6="N2O",About!$D$59,1))</f>
        <v>3.7834702800578999</v>
      </c>
      <c r="AH6">
        <f>SUMIFS('EPA Export Aggregation'!AK:AK,'EPA Export Aggregation'!$A:$A,$B6,'EPA Export Aggregation'!$D:$D,$A$1)*IF($A6="CH4",About!$D$58,IF($A6="N2O",About!$D$59,1))</f>
        <v>3.6809246804143001</v>
      </c>
    </row>
    <row r="7" spans="1:34" x14ac:dyDescent="0.75">
      <c r="A7" s="435" t="s">
        <v>2220</v>
      </c>
      <c r="B7" s="408" t="s">
        <v>4131</v>
      </c>
      <c r="C7">
        <f>SUMIFS('EPA Export Aggregation'!F:F,'EPA Export Aggregation'!$A:$A,$B7,'EPA Export Aggregation'!$D:$D,$A$1)*IF($A7="CH4",About!$D$58,IF($A7="N2O",About!$D$59,1))</f>
        <v>1.0193885982491999</v>
      </c>
      <c r="D7">
        <f>SUMIFS('EPA Export Aggregation'!G:G,'EPA Export Aggregation'!$A:$A,$B7,'EPA Export Aggregation'!$D:$D,$A$1)*IF($A7="CH4",About!$D$58,IF($A7="N2O",About!$D$59,1))</f>
        <v>1.060400217155</v>
      </c>
      <c r="E7">
        <f>SUMIFS('EPA Export Aggregation'!H:H,'EPA Export Aggregation'!$A:$A,$B7,'EPA Export Aggregation'!$D:$D,$A$1)*IF($A7="CH4",About!$D$58,IF($A7="N2O",About!$D$59,1))</f>
        <v>1.0933643167553</v>
      </c>
      <c r="F7">
        <f>SUMIFS('EPA Export Aggregation'!I:I,'EPA Export Aggregation'!$A:$A,$B7,'EPA Export Aggregation'!$D:$D,$A$1)*IF($A7="CH4",About!$D$58,IF($A7="N2O",About!$D$59,1))</f>
        <v>1.0915657908659999</v>
      </c>
      <c r="G7">
        <f>SUMIFS('EPA Export Aggregation'!J:J,'EPA Export Aggregation'!$A:$A,$B7,'EPA Export Aggregation'!$D:$D,$A$1)*IF($A7="CH4",About!$D$58,IF($A7="N2O",About!$D$59,1))</f>
        <v>1.139290721044</v>
      </c>
      <c r="H7">
        <f>SUMIFS('EPA Export Aggregation'!K:K,'EPA Export Aggregation'!$A:$A,$B7,'EPA Export Aggregation'!$D:$D,$A$1)*IF($A7="CH4",About!$D$58,IF($A7="N2O",About!$D$59,1))</f>
        <v>1.1129076071851001</v>
      </c>
      <c r="I7">
        <f>SUMIFS('EPA Export Aggregation'!L:L,'EPA Export Aggregation'!$A:$A,$B7,'EPA Export Aggregation'!$D:$D,$A$1)*IF($A7="CH4",About!$D$58,IF($A7="N2O",About!$D$59,1))</f>
        <v>1.2267079165062</v>
      </c>
      <c r="J7">
        <f>SUMIFS('EPA Export Aggregation'!M:M,'EPA Export Aggregation'!$A:$A,$B7,'EPA Export Aggregation'!$D:$D,$A$1)*IF($A7="CH4",About!$D$58,IF($A7="N2O",About!$D$59,1))</f>
        <v>1.0960552530695</v>
      </c>
      <c r="K7">
        <f>SUMIFS('EPA Export Aggregation'!N:N,'EPA Export Aggregation'!$A:$A,$B7,'EPA Export Aggregation'!$D:$D,$A$1)*IF($A7="CH4",About!$D$58,IF($A7="N2O",About!$D$59,1))</f>
        <v>1.0226300378905999</v>
      </c>
      <c r="L7">
        <f>SUMIFS('EPA Export Aggregation'!O:O,'EPA Export Aggregation'!$A:$A,$B7,'EPA Export Aggregation'!$D:$D,$A$1)*IF($A7="CH4",About!$D$58,IF($A7="N2O",About!$D$59,1))</f>
        <v>1.0793952303915</v>
      </c>
      <c r="M7">
        <f>SUMIFS('EPA Export Aggregation'!P:P,'EPA Export Aggregation'!$A:$A,$B7,'EPA Export Aggregation'!$D:$D,$A$1)*IF($A7="CH4",About!$D$58,IF($A7="N2O",About!$D$59,1))</f>
        <v>1.1565761728877999</v>
      </c>
      <c r="N7">
        <f>SUMIFS('EPA Export Aggregation'!Q:Q,'EPA Export Aggregation'!$A:$A,$B7,'EPA Export Aggregation'!$D:$D,$A$1)*IF($A7="CH4",About!$D$58,IF($A7="N2O",About!$D$59,1))</f>
        <v>1.1467187508971</v>
      </c>
      <c r="O7">
        <f>SUMIFS('EPA Export Aggregation'!R:R,'EPA Export Aggregation'!$A:$A,$B7,'EPA Export Aggregation'!$D:$D,$A$1)*IF($A7="CH4",About!$D$58,IF($A7="N2O",About!$D$59,1))</f>
        <v>1.1379496314849999</v>
      </c>
      <c r="P7">
        <f>SUMIFS('EPA Export Aggregation'!S:S,'EPA Export Aggregation'!$A:$A,$B7,'EPA Export Aggregation'!$D:$D,$A$1)*IF($A7="CH4",About!$D$58,IF($A7="N2O",About!$D$59,1))</f>
        <v>1.2722663685811999</v>
      </c>
      <c r="Q7">
        <f>SUMIFS('EPA Export Aggregation'!T:T,'EPA Export Aggregation'!$A:$A,$B7,'EPA Export Aggregation'!$D:$D,$A$1)*IF($A7="CH4",About!$D$58,IF($A7="N2O",About!$D$59,1))</f>
        <v>1.2057196034577999</v>
      </c>
      <c r="R7">
        <f>SUMIFS('EPA Export Aggregation'!U:U,'EPA Export Aggregation'!$A:$A,$B7,'EPA Export Aggregation'!$D:$D,$A$1)*IF($A7="CH4",About!$D$58,IF($A7="N2O",About!$D$59,1))</f>
        <v>1.1637383244729</v>
      </c>
      <c r="S7">
        <f>SUMIFS('EPA Export Aggregation'!V:V,'EPA Export Aggregation'!$A:$A,$B7,'EPA Export Aggregation'!$D:$D,$A$1)*IF($A7="CH4",About!$D$58,IF($A7="N2O",About!$D$59,1))</f>
        <v>0.98654380613390003</v>
      </c>
      <c r="T7">
        <f>SUMIFS('EPA Export Aggregation'!W:W,'EPA Export Aggregation'!$A:$A,$B7,'EPA Export Aggregation'!$D:$D,$A$1)*IF($A7="CH4",About!$D$58,IF($A7="N2O",About!$D$59,1))</f>
        <v>0.99820453543510002</v>
      </c>
      <c r="U7">
        <f>SUMIFS('EPA Export Aggregation'!X:X,'EPA Export Aggregation'!$A:$A,$B7,'EPA Export Aggregation'!$D:$D,$A$1)*IF($A7="CH4",About!$D$58,IF($A7="N2O",About!$D$59,1))</f>
        <v>0.93556257089179995</v>
      </c>
      <c r="V7">
        <f>SUMIFS('EPA Export Aggregation'!Y:Y,'EPA Export Aggregation'!$A:$A,$B7,'EPA Export Aggregation'!$D:$D,$A$1)*IF($A7="CH4",About!$D$58,IF($A7="N2O",About!$D$59,1))</f>
        <v>1.0238623325255001</v>
      </c>
      <c r="W7">
        <f>SUMIFS('EPA Export Aggregation'!Z:Z,'EPA Export Aggregation'!$A:$A,$B7,'EPA Export Aggregation'!$D:$D,$A$1)*IF($A7="CH4",About!$D$58,IF($A7="N2O",About!$D$59,1))</f>
        <v>1.0489410097992999</v>
      </c>
      <c r="X7">
        <f>SUMIFS('EPA Export Aggregation'!AA:AA,'EPA Export Aggregation'!$A:$A,$B7,'EPA Export Aggregation'!$D:$D,$A$1)*IF($A7="CH4",About!$D$58,IF($A7="N2O",About!$D$59,1))</f>
        <v>0.95686984027209998</v>
      </c>
      <c r="Y7">
        <f>SUMIFS('EPA Export Aggregation'!AB:AB,'EPA Export Aggregation'!$A:$A,$B7,'EPA Export Aggregation'!$D:$D,$A$1)*IF($A7="CH4",About!$D$58,IF($A7="N2O",About!$D$59,1))</f>
        <v>0.77353223716740005</v>
      </c>
      <c r="Z7">
        <f>SUMIFS('EPA Export Aggregation'!AC:AC,'EPA Export Aggregation'!$A:$A,$B7,'EPA Export Aggregation'!$D:$D,$A$1)*IF($A7="CH4",About!$D$58,IF($A7="N2O",About!$D$59,1))</f>
        <v>0.92038176250140002</v>
      </c>
      <c r="AA7">
        <f>SUMIFS('EPA Export Aggregation'!AD:AD,'EPA Export Aggregation'!$A:$A,$B7,'EPA Export Aggregation'!$D:$D,$A$1)*IF($A7="CH4",About!$D$58,IF($A7="N2O",About!$D$59,1))</f>
        <v>1.035724095548</v>
      </c>
      <c r="AB7">
        <f>SUMIFS('EPA Export Aggregation'!AE:AE,'EPA Export Aggregation'!$A:$A,$B7,'EPA Export Aggregation'!$D:$D,$A$1)*IF($A7="CH4",About!$D$58,IF($A7="N2O",About!$D$59,1))</f>
        <v>1.0183739147049</v>
      </c>
      <c r="AC7">
        <f>SUMIFS('EPA Export Aggregation'!AF:AF,'EPA Export Aggregation'!$A:$A,$B7,'EPA Export Aggregation'!$D:$D,$A$1)*IF($A7="CH4",About!$D$58,IF($A7="N2O",About!$D$59,1))</f>
        <v>0.81231427064740003</v>
      </c>
      <c r="AD7">
        <f>SUMIFS('EPA Export Aggregation'!AG:AG,'EPA Export Aggregation'!$A:$A,$B7,'EPA Export Aggregation'!$D:$D,$A$1)*IF($A7="CH4",About!$D$58,IF($A7="N2O",About!$D$59,1))</f>
        <v>0.79326096046820005</v>
      </c>
      <c r="AE7">
        <f>SUMIFS('EPA Export Aggregation'!AH:AH,'EPA Export Aggregation'!$A:$A,$B7,'EPA Export Aggregation'!$D:$D,$A$1)*IF($A7="CH4",About!$D$58,IF($A7="N2O",About!$D$59,1))</f>
        <v>1.0068003682891999</v>
      </c>
      <c r="AF7">
        <f>SUMIFS('EPA Export Aggregation'!AI:AI,'EPA Export Aggregation'!$A:$A,$B7,'EPA Export Aggregation'!$D:$D,$A$1)*IF($A7="CH4",About!$D$58,IF($A7="N2O",About!$D$59,1))</f>
        <v>0.96490466083390003</v>
      </c>
      <c r="AG7">
        <f>SUMIFS('EPA Export Aggregation'!AJ:AJ,'EPA Export Aggregation'!$A:$A,$B7,'EPA Export Aggregation'!$D:$D,$A$1)*IF($A7="CH4",About!$D$58,IF($A7="N2O",About!$D$59,1))</f>
        <v>0.84671855469750001</v>
      </c>
      <c r="AH7">
        <f>SUMIFS('EPA Export Aggregation'!AK:AK,'EPA Export Aggregation'!$A:$A,$B7,'EPA Export Aggregation'!$D:$D,$A$1)*IF($A7="CH4",About!$D$58,IF($A7="N2O",About!$D$59,1))</f>
        <v>0.90429362084020004</v>
      </c>
    </row>
    <row r="8" spans="1:34" x14ac:dyDescent="0.75">
      <c r="A8" s="435" t="s">
        <v>2220</v>
      </c>
      <c r="B8" s="408" t="s">
        <v>4133</v>
      </c>
      <c r="C8">
        <f>SUMIFS('EPA Export Aggregation'!F:F,'EPA Export Aggregation'!$A:$A,$B8,'EPA Export Aggregation'!$D:$D,$A$1)*IF($A8="CH4",About!$D$58,IF($A8="N2O",About!$D$59,1))</f>
        <v>0.55589698569190005</v>
      </c>
      <c r="D8">
        <f>SUMIFS('EPA Export Aggregation'!G:G,'EPA Export Aggregation'!$A:$A,$B8,'EPA Export Aggregation'!$D:$D,$A$1)*IF($A8="CH4",About!$D$58,IF($A8="N2O",About!$D$59,1))</f>
        <v>0.56733837331920001</v>
      </c>
      <c r="E8">
        <f>SUMIFS('EPA Export Aggregation'!H:H,'EPA Export Aggregation'!$A:$A,$B8,'EPA Export Aggregation'!$D:$D,$A$1)*IF($A8="CH4",About!$D$58,IF($A8="N2O",About!$D$59,1))</f>
        <v>0.52350307255189998</v>
      </c>
      <c r="F8">
        <f>SUMIFS('EPA Export Aggregation'!I:I,'EPA Export Aggregation'!$A:$A,$B8,'EPA Export Aggregation'!$D:$D,$A$1)*IF($A8="CH4",About!$D$58,IF($A8="N2O",About!$D$59,1))</f>
        <v>0.65556934347590001</v>
      </c>
      <c r="G8">
        <f>SUMIFS('EPA Export Aggregation'!J:J,'EPA Export Aggregation'!$A:$A,$B8,'EPA Export Aggregation'!$D:$D,$A$1)*IF($A8="CH4",About!$D$58,IF($A8="N2O",About!$D$59,1))</f>
        <v>0.58828450013730005</v>
      </c>
      <c r="H8">
        <f>SUMIFS('EPA Export Aggregation'!K:K,'EPA Export Aggregation'!$A:$A,$B8,'EPA Export Aggregation'!$D:$D,$A$1)*IF($A8="CH4",About!$D$58,IF($A8="N2O",About!$D$59,1))</f>
        <v>0.56008489896439995</v>
      </c>
      <c r="I8">
        <f>SUMIFS('EPA Export Aggregation'!L:L,'EPA Export Aggregation'!$A:$A,$B8,'EPA Export Aggregation'!$D:$D,$A$1)*IF($A8="CH4",About!$D$58,IF($A8="N2O",About!$D$59,1))</f>
        <v>0.71148857091350004</v>
      </c>
      <c r="J8">
        <f>SUMIFS('EPA Export Aggregation'!M:M,'EPA Export Aggregation'!$A:$A,$B8,'EPA Export Aggregation'!$D:$D,$A$1)*IF($A8="CH4",About!$D$58,IF($A8="N2O",About!$D$59,1))</f>
        <v>0.68622952717480001</v>
      </c>
      <c r="K8">
        <f>SUMIFS('EPA Export Aggregation'!N:N,'EPA Export Aggregation'!$A:$A,$B8,'EPA Export Aggregation'!$D:$D,$A$1)*IF($A8="CH4",About!$D$58,IF($A8="N2O",About!$D$59,1))</f>
        <v>0.59068757222870005</v>
      </c>
      <c r="L8">
        <f>SUMIFS('EPA Export Aggregation'!O:O,'EPA Export Aggregation'!$A:$A,$B8,'EPA Export Aggregation'!$D:$D,$A$1)*IF($A8="CH4",About!$D$58,IF($A8="N2O",About!$D$59,1))</f>
        <v>0.61661618043260003</v>
      </c>
      <c r="M8">
        <f>SUMIFS('EPA Export Aggregation'!P:P,'EPA Export Aggregation'!$A:$A,$B8,'EPA Export Aggregation'!$D:$D,$A$1)*IF($A8="CH4",About!$D$58,IF($A8="N2O",About!$D$59,1))</f>
        <v>0.61726116523179997</v>
      </c>
      <c r="N8">
        <f>SUMIFS('EPA Export Aggregation'!Q:Q,'EPA Export Aggregation'!$A:$A,$B8,'EPA Export Aggregation'!$D:$D,$A$1)*IF($A8="CH4",About!$D$58,IF($A8="N2O",About!$D$59,1))</f>
        <v>0.67878322283549997</v>
      </c>
      <c r="O8">
        <f>SUMIFS('EPA Export Aggregation'!R:R,'EPA Export Aggregation'!$A:$A,$B8,'EPA Export Aggregation'!$D:$D,$A$1)*IF($A8="CH4",About!$D$58,IF($A8="N2O",About!$D$59,1))</f>
        <v>0.72954734476619998</v>
      </c>
      <c r="P8">
        <f>SUMIFS('EPA Export Aggregation'!S:S,'EPA Export Aggregation'!$A:$A,$B8,'EPA Export Aggregation'!$D:$D,$A$1)*IF($A8="CH4",About!$D$58,IF($A8="N2O",About!$D$59,1))</f>
        <v>0.78708720075420002</v>
      </c>
      <c r="Q8">
        <f>SUMIFS('EPA Export Aggregation'!T:T,'EPA Export Aggregation'!$A:$A,$B8,'EPA Export Aggregation'!$D:$D,$A$1)*IF($A8="CH4",About!$D$58,IF($A8="N2O",About!$D$59,1))</f>
        <v>0.78446567313460003</v>
      </c>
      <c r="R8">
        <f>SUMIFS('EPA Export Aggregation'!U:U,'EPA Export Aggregation'!$A:$A,$B8,'EPA Export Aggregation'!$D:$D,$A$1)*IF($A8="CH4",About!$D$58,IF($A8="N2O",About!$D$59,1))</f>
        <v>0.72411886177109996</v>
      </c>
      <c r="S8">
        <f>SUMIFS('EPA Export Aggregation'!V:V,'EPA Export Aggregation'!$A:$A,$B8,'EPA Export Aggregation'!$D:$D,$A$1)*IF($A8="CH4",About!$D$58,IF($A8="N2O",About!$D$59,1))</f>
        <v>0.72719555028009997</v>
      </c>
      <c r="T8">
        <f>SUMIFS('EPA Export Aggregation'!W:W,'EPA Export Aggregation'!$A:$A,$B8,'EPA Export Aggregation'!$D:$D,$A$1)*IF($A8="CH4",About!$D$58,IF($A8="N2O",About!$D$59,1))</f>
        <v>0.68335361578200005</v>
      </c>
      <c r="U8">
        <f>SUMIFS('EPA Export Aggregation'!X:X,'EPA Export Aggregation'!$A:$A,$B8,'EPA Export Aggregation'!$D:$D,$A$1)*IF($A8="CH4",About!$D$58,IF($A8="N2O",About!$D$59,1))</f>
        <v>0.63454519497789996</v>
      </c>
      <c r="V8">
        <f>SUMIFS('EPA Export Aggregation'!Y:Y,'EPA Export Aggregation'!$A:$A,$B8,'EPA Export Aggregation'!$D:$D,$A$1)*IF($A8="CH4",About!$D$58,IF($A8="N2O",About!$D$59,1))</f>
        <v>0.83738186200910003</v>
      </c>
      <c r="W8">
        <f>SUMIFS('EPA Export Aggregation'!Z:Z,'EPA Export Aggregation'!$A:$A,$B8,'EPA Export Aggregation'!$D:$D,$A$1)*IF($A8="CH4",About!$D$58,IF($A8="N2O",About!$D$59,1))</f>
        <v>0.83172647126900001</v>
      </c>
      <c r="X8">
        <f>SUMIFS('EPA Export Aggregation'!AA:AA,'EPA Export Aggregation'!$A:$A,$B8,'EPA Export Aggregation'!$D:$D,$A$1)*IF($A8="CH4",About!$D$58,IF($A8="N2O",About!$D$59,1))</f>
        <v>0.72143673015450005</v>
      </c>
      <c r="Y8">
        <f>SUMIFS('EPA Export Aggregation'!AB:AB,'EPA Export Aggregation'!$A:$A,$B8,'EPA Export Aggregation'!$D:$D,$A$1)*IF($A8="CH4",About!$D$58,IF($A8="N2O",About!$D$59,1))</f>
        <v>0.68982891521680001</v>
      </c>
      <c r="Z8">
        <f>SUMIFS('EPA Export Aggregation'!AC:AC,'EPA Export Aggregation'!$A:$A,$B8,'EPA Export Aggregation'!$D:$D,$A$1)*IF($A8="CH4",About!$D$58,IF($A8="N2O",About!$D$59,1))</f>
        <v>0.76226149224090001</v>
      </c>
      <c r="AA8">
        <f>SUMIFS('EPA Export Aggregation'!AD:AD,'EPA Export Aggregation'!$A:$A,$B8,'EPA Export Aggregation'!$D:$D,$A$1)*IF($A8="CH4",About!$D$58,IF($A8="N2O",About!$D$59,1))</f>
        <v>0.83715640026250004</v>
      </c>
      <c r="AB8">
        <f>SUMIFS('EPA Export Aggregation'!AE:AE,'EPA Export Aggregation'!$A:$A,$B8,'EPA Export Aggregation'!$D:$D,$A$1)*IF($A8="CH4",About!$D$58,IF($A8="N2O",About!$D$59,1))</f>
        <v>0.94940382290030001</v>
      </c>
      <c r="AC8">
        <f>SUMIFS('EPA Export Aggregation'!AF:AF,'EPA Export Aggregation'!$A:$A,$B8,'EPA Export Aggregation'!$D:$D,$A$1)*IF($A8="CH4",About!$D$58,IF($A8="N2O",About!$D$59,1))</f>
        <v>0.91865119009039997</v>
      </c>
      <c r="AD8">
        <f>SUMIFS('EPA Export Aggregation'!AG:AG,'EPA Export Aggregation'!$A:$A,$B8,'EPA Export Aggregation'!$D:$D,$A$1)*IF($A8="CH4",About!$D$58,IF($A8="N2O",About!$D$59,1))</f>
        <v>0.93631354395330002</v>
      </c>
      <c r="AE8">
        <f>SUMIFS('EPA Export Aggregation'!AH:AH,'EPA Export Aggregation'!$A:$A,$B8,'EPA Export Aggregation'!$D:$D,$A$1)*IF($A8="CH4",About!$D$58,IF($A8="N2O",About!$D$59,1))</f>
        <v>1.0728227840169</v>
      </c>
      <c r="AF8">
        <f>SUMIFS('EPA Export Aggregation'!AI:AI,'EPA Export Aggregation'!$A:$A,$B8,'EPA Export Aggregation'!$D:$D,$A$1)*IF($A8="CH4",About!$D$58,IF($A8="N2O",About!$D$59,1))</f>
        <v>1.0684136723627</v>
      </c>
      <c r="AG8">
        <f>SUMIFS('EPA Export Aggregation'!AJ:AJ,'EPA Export Aggregation'!$A:$A,$B8,'EPA Export Aggregation'!$D:$D,$A$1)*IF($A8="CH4",About!$D$58,IF($A8="N2O",About!$D$59,1))</f>
        <v>0.98513601601580003</v>
      </c>
      <c r="AH8">
        <f>SUMIFS('EPA Export Aggregation'!AK:AK,'EPA Export Aggregation'!$A:$A,$B8,'EPA Export Aggregation'!$D:$D,$A$1)*IF($A8="CH4",About!$D$58,IF($A8="N2O",About!$D$59,1))</f>
        <v>1.0182886664682</v>
      </c>
    </row>
    <row r="9" spans="1:34" x14ac:dyDescent="0.75">
      <c r="A9" s="435" t="s">
        <v>2220</v>
      </c>
      <c r="B9" s="408" t="s">
        <v>4143</v>
      </c>
      <c r="C9">
        <f>SUMIFS('EPA Export Aggregation'!F:F,'EPA Export Aggregation'!$A:$A,$B9,'EPA Export Aggregation'!$D:$D,$A$1)*IF($A9="CH4",About!$D$58,IF($A9="N2O",About!$D$59,1))</f>
        <v>0.17663259225319999</v>
      </c>
      <c r="D9">
        <f>SUMIFS('EPA Export Aggregation'!G:G,'EPA Export Aggregation'!$A:$A,$B9,'EPA Export Aggregation'!$D:$D,$A$1)*IF($A9="CH4",About!$D$58,IF($A9="N2O",About!$D$59,1))</f>
        <v>0.14537821708090001</v>
      </c>
      <c r="E9">
        <f>SUMIFS('EPA Export Aggregation'!H:H,'EPA Export Aggregation'!$A:$A,$B9,'EPA Export Aggregation'!$D:$D,$A$1)*IF($A9="CH4",About!$D$58,IF($A9="N2O",About!$D$59,1))</f>
        <v>0.27413560656519997</v>
      </c>
      <c r="F9">
        <f>SUMIFS('EPA Export Aggregation'!I:I,'EPA Export Aggregation'!$A:$A,$B9,'EPA Export Aggregation'!$D:$D,$A$1)*IF($A9="CH4",About!$D$58,IF($A9="N2O",About!$D$59,1))</f>
        <v>0.22822763712950001</v>
      </c>
      <c r="G9">
        <f>SUMIFS('EPA Export Aggregation'!J:J,'EPA Export Aggregation'!$A:$A,$B9,'EPA Export Aggregation'!$D:$D,$A$1)*IF($A9="CH4",About!$D$58,IF($A9="N2O",About!$D$59,1))</f>
        <v>0.28523264312949997</v>
      </c>
      <c r="H9">
        <f>SUMIFS('EPA Export Aggregation'!K:K,'EPA Export Aggregation'!$A:$A,$B9,'EPA Export Aggregation'!$D:$D,$A$1)*IF($A9="CH4",About!$D$58,IF($A9="N2O",About!$D$59,1))</f>
        <v>0.2472366139876</v>
      </c>
      <c r="I9">
        <f>SUMIFS('EPA Export Aggregation'!L:L,'EPA Export Aggregation'!$A:$A,$B9,'EPA Export Aggregation'!$D:$D,$A$1)*IF($A9="CH4",About!$D$58,IF($A9="N2O",About!$D$59,1))</f>
        <v>0.25065259391520001</v>
      </c>
      <c r="J9">
        <f>SUMIFS('EPA Export Aggregation'!M:M,'EPA Export Aggregation'!$A:$A,$B9,'EPA Export Aggregation'!$D:$D,$A$1)*IF($A9="CH4",About!$D$58,IF($A9="N2O",About!$D$59,1))</f>
        <v>0.1213244641524</v>
      </c>
      <c r="K9">
        <f>SUMIFS('EPA Export Aggregation'!N:N,'EPA Export Aggregation'!$A:$A,$B9,'EPA Export Aggregation'!$D:$D,$A$1)*IF($A9="CH4",About!$D$58,IF($A9="N2O",About!$D$59,1))</f>
        <v>0.26179140390880001</v>
      </c>
      <c r="L9">
        <f>SUMIFS('EPA Export Aggregation'!O:O,'EPA Export Aggregation'!$A:$A,$B9,'EPA Export Aggregation'!$D:$D,$A$1)*IF($A9="CH4",About!$D$58,IF($A9="N2O",About!$D$59,1))</f>
        <v>0.34970132584800001</v>
      </c>
      <c r="M9">
        <f>SUMIFS('EPA Export Aggregation'!P:P,'EPA Export Aggregation'!$A:$A,$B9,'EPA Export Aggregation'!$D:$D,$A$1)*IF($A9="CH4",About!$D$58,IF($A9="N2O",About!$D$59,1))</f>
        <v>0.1734062867591</v>
      </c>
      <c r="N9">
        <f>SUMIFS('EPA Export Aggregation'!Q:Q,'EPA Export Aggregation'!$A:$A,$B9,'EPA Export Aggregation'!$D:$D,$A$1)*IF($A9="CH4",About!$D$58,IF($A9="N2O",About!$D$59,1))</f>
        <v>0.2278032734048</v>
      </c>
      <c r="O9">
        <f>SUMIFS('EPA Export Aggregation'!R:R,'EPA Export Aggregation'!$A:$A,$B9,'EPA Export Aggregation'!$D:$D,$A$1)*IF($A9="CH4",About!$D$58,IF($A9="N2O",About!$D$59,1))</f>
        <v>0.19873835662530001</v>
      </c>
      <c r="P9">
        <f>SUMIFS('EPA Export Aggregation'!S:S,'EPA Export Aggregation'!$A:$A,$B9,'EPA Export Aggregation'!$D:$D,$A$1)*IF($A9="CH4",About!$D$58,IF($A9="N2O",About!$D$59,1))</f>
        <v>0.17902485027279999</v>
      </c>
      <c r="Q9">
        <f>SUMIFS('EPA Export Aggregation'!T:T,'EPA Export Aggregation'!$A:$A,$B9,'EPA Export Aggregation'!$D:$D,$A$1)*IF($A9="CH4",About!$D$58,IF($A9="N2O",About!$D$59,1))</f>
        <v>0.1909404350501</v>
      </c>
      <c r="R9">
        <f>SUMIFS('EPA Export Aggregation'!U:U,'EPA Export Aggregation'!$A:$A,$B9,'EPA Export Aggregation'!$D:$D,$A$1)*IF($A9="CH4",About!$D$58,IF($A9="N2O",About!$D$59,1))</f>
        <v>0.20017965600759999</v>
      </c>
      <c r="S9">
        <f>SUMIFS('EPA Export Aggregation'!V:V,'EPA Export Aggregation'!$A:$A,$B9,'EPA Export Aggregation'!$D:$D,$A$1)*IF($A9="CH4",About!$D$58,IF($A9="N2O",About!$D$59,1))</f>
        <v>0.191918233513</v>
      </c>
      <c r="T9">
        <f>SUMIFS('EPA Export Aggregation'!W:W,'EPA Export Aggregation'!$A:$A,$B9,'EPA Export Aggregation'!$D:$D,$A$1)*IF($A9="CH4",About!$D$58,IF($A9="N2O",About!$D$59,1))</f>
        <v>0.18031684226370001</v>
      </c>
      <c r="U9">
        <f>SUMIFS('EPA Export Aggregation'!X:X,'EPA Export Aggregation'!$A:$A,$B9,'EPA Export Aggregation'!$D:$D,$A$1)*IF($A9="CH4",About!$D$58,IF($A9="N2O",About!$D$59,1))</f>
        <v>0.19883685678919999</v>
      </c>
      <c r="V9">
        <f>SUMIFS('EPA Export Aggregation'!Y:Y,'EPA Export Aggregation'!$A:$A,$B9,'EPA Export Aggregation'!$D:$D,$A$1)*IF($A9="CH4",About!$D$58,IF($A9="N2O",About!$D$59,1))</f>
        <v>6.4339537131599997E-2</v>
      </c>
      <c r="W9">
        <f>SUMIFS('EPA Export Aggregation'!Z:Z,'EPA Export Aggregation'!$A:$A,$B9,'EPA Export Aggregation'!$D:$D,$A$1)*IF($A9="CH4",About!$D$58,IF($A9="N2O",About!$D$59,1))</f>
        <v>5.1395426684600003E-2</v>
      </c>
      <c r="X9">
        <f>SUMIFS('EPA Export Aggregation'!AA:AA,'EPA Export Aggregation'!$A:$A,$B9,'EPA Export Aggregation'!$D:$D,$A$1)*IF($A9="CH4",About!$D$58,IF($A9="N2O",About!$D$59,1))</f>
        <v>8.8498785904799995E-2</v>
      </c>
      <c r="Y9">
        <f>SUMIFS('EPA Export Aggregation'!AB:AB,'EPA Export Aggregation'!$A:$A,$B9,'EPA Export Aggregation'!$D:$D,$A$1)*IF($A9="CH4",About!$D$58,IF($A9="N2O",About!$D$59,1))</f>
        <v>8.0685562338199998E-2</v>
      </c>
      <c r="Z9">
        <f>SUMIFS('EPA Export Aggregation'!AC:AC,'EPA Export Aggregation'!$A:$A,$B9,'EPA Export Aggregation'!$D:$D,$A$1)*IF($A9="CH4",About!$D$58,IF($A9="N2O",About!$D$59,1))</f>
        <v>8.4712581853600005E-2</v>
      </c>
      <c r="AA9">
        <f>SUMIFS('EPA Export Aggregation'!AD:AD,'EPA Export Aggregation'!$A:$A,$B9,'EPA Export Aggregation'!$D:$D,$A$1)*IF($A9="CH4",About!$D$58,IF($A9="N2O",About!$D$59,1))</f>
        <v>8.6646339355300001E-2</v>
      </c>
      <c r="AB9">
        <f>SUMIFS('EPA Export Aggregation'!AE:AE,'EPA Export Aggregation'!$A:$A,$B9,'EPA Export Aggregation'!$D:$D,$A$1)*IF($A9="CH4",About!$D$58,IF($A9="N2O",About!$D$59,1))</f>
        <v>9.2933691880800001E-2</v>
      </c>
      <c r="AC9">
        <f>SUMIFS('EPA Export Aggregation'!AF:AF,'EPA Export Aggregation'!$A:$A,$B9,'EPA Export Aggregation'!$D:$D,$A$1)*IF($A9="CH4",About!$D$58,IF($A9="N2O",About!$D$59,1))</f>
        <v>8.8507079515000003E-2</v>
      </c>
      <c r="AD9">
        <f>SUMIFS('EPA Export Aggregation'!AG:AG,'EPA Export Aggregation'!$A:$A,$B9,'EPA Export Aggregation'!$D:$D,$A$1)*IF($A9="CH4",About!$D$58,IF($A9="N2O",About!$D$59,1))</f>
        <v>8.2707484388300001E-2</v>
      </c>
      <c r="AE9">
        <f>SUMIFS('EPA Export Aggregation'!AH:AH,'EPA Export Aggregation'!$A:$A,$B9,'EPA Export Aggregation'!$D:$D,$A$1)*IF($A9="CH4",About!$D$58,IF($A9="N2O",About!$D$59,1))</f>
        <v>9.5192898440999998E-2</v>
      </c>
      <c r="AF9">
        <f>SUMIFS('EPA Export Aggregation'!AI:AI,'EPA Export Aggregation'!$A:$A,$B9,'EPA Export Aggregation'!$D:$D,$A$1)*IF($A9="CH4",About!$D$58,IF($A9="N2O",About!$D$59,1))</f>
        <v>9.6163441061799998E-2</v>
      </c>
      <c r="AG9">
        <f>SUMIFS('EPA Export Aggregation'!AJ:AJ,'EPA Export Aggregation'!$A:$A,$B9,'EPA Export Aggregation'!$D:$D,$A$1)*IF($A9="CH4",About!$D$58,IF($A9="N2O",About!$D$59,1))</f>
        <v>8.9443441925400005E-2</v>
      </c>
      <c r="AH9">
        <f>SUMIFS('EPA Export Aggregation'!AK:AK,'EPA Export Aggregation'!$A:$A,$B9,'EPA Export Aggregation'!$D:$D,$A$1)*IF($A9="CH4",About!$D$58,IF($A9="N2O",About!$D$59,1))</f>
        <v>0.1035344409266</v>
      </c>
    </row>
    <row r="10" spans="1:34" x14ac:dyDescent="0.75">
      <c r="A10" s="435" t="s">
        <v>2220</v>
      </c>
      <c r="B10" s="408" t="s">
        <v>4152</v>
      </c>
      <c r="C10">
        <f>SUMIFS('EPA Export Aggregation'!F:F,'EPA Export Aggregation'!$A:$A,$B10,'EPA Export Aggregation'!$D:$D,$A$1)*IF($A10="CH4",About!$D$58,IF($A10="N2O",About!$D$59,1))</f>
        <v>2.4636876939999999E-4</v>
      </c>
      <c r="D10">
        <f>SUMIFS('EPA Export Aggregation'!G:G,'EPA Export Aggregation'!$A:$A,$B10,'EPA Export Aggregation'!$D:$D,$A$1)*IF($A10="CH4",About!$D$58,IF($A10="N2O",About!$D$59,1))</f>
        <v>2.4512298869999998E-4</v>
      </c>
      <c r="E10">
        <f>SUMIFS('EPA Export Aggregation'!H:H,'EPA Export Aggregation'!$A:$A,$B10,'EPA Export Aggregation'!$D:$D,$A$1)*IF($A10="CH4",About!$D$58,IF($A10="N2O",About!$D$59,1))</f>
        <v>2.4297457200000001E-4</v>
      </c>
      <c r="F10">
        <f>SUMIFS('EPA Export Aggregation'!I:I,'EPA Export Aggregation'!$A:$A,$B10,'EPA Export Aggregation'!$D:$D,$A$1)*IF($A10="CH4",About!$D$58,IF($A10="N2O",About!$D$59,1))</f>
        <v>2.3967947860000001E-4</v>
      </c>
      <c r="G10">
        <f>SUMIFS('EPA Export Aggregation'!J:J,'EPA Export Aggregation'!$A:$A,$B10,'EPA Export Aggregation'!$D:$D,$A$1)*IF($A10="CH4",About!$D$58,IF($A10="N2O",About!$D$59,1))</f>
        <v>2.3786753349999999E-4</v>
      </c>
      <c r="H10">
        <f>SUMIFS('EPA Export Aggregation'!K:K,'EPA Export Aggregation'!$A:$A,$B10,'EPA Export Aggregation'!$D:$D,$A$1)*IF($A10="CH4",About!$D$58,IF($A10="N2O",About!$D$59,1))</f>
        <v>2.2922062840000001E-4</v>
      </c>
      <c r="I10">
        <f>SUMIFS('EPA Export Aggregation'!L:L,'EPA Export Aggregation'!$A:$A,$B10,'EPA Export Aggregation'!$D:$D,$A$1)*IF($A10="CH4",About!$D$58,IF($A10="N2O",About!$D$59,1))</f>
        <v>2.2255848709999999E-4</v>
      </c>
      <c r="J10">
        <f>SUMIFS('EPA Export Aggregation'!M:M,'EPA Export Aggregation'!$A:$A,$B10,'EPA Export Aggregation'!$D:$D,$A$1)*IF($A10="CH4",About!$D$58,IF($A10="N2O",About!$D$59,1))</f>
        <v>2.1817732409999999E-4</v>
      </c>
      <c r="K10">
        <f>SUMIFS('EPA Export Aggregation'!N:N,'EPA Export Aggregation'!$A:$A,$B10,'EPA Export Aggregation'!$D:$D,$A$1)*IF($A10="CH4",About!$D$58,IF($A10="N2O",About!$D$59,1))</f>
        <v>2.1336830900000001E-4</v>
      </c>
      <c r="L10">
        <f>SUMIFS('EPA Export Aggregation'!O:O,'EPA Export Aggregation'!$A:$A,$B10,'EPA Export Aggregation'!$D:$D,$A$1)*IF($A10="CH4",About!$D$58,IF($A10="N2O",About!$D$59,1))</f>
        <v>2.0969543379999999E-4</v>
      </c>
      <c r="M10">
        <f>SUMIFS('EPA Export Aggregation'!P:P,'EPA Export Aggregation'!$A:$A,$B10,'EPA Export Aggregation'!$D:$D,$A$1)*IF($A10="CH4",About!$D$58,IF($A10="N2O",About!$D$59,1))</f>
        <v>2.043441966E-4</v>
      </c>
      <c r="N10">
        <f>SUMIFS('EPA Export Aggregation'!Q:Q,'EPA Export Aggregation'!$A:$A,$B10,'EPA Export Aggregation'!$D:$D,$A$1)*IF($A10="CH4",About!$D$58,IF($A10="N2O",About!$D$59,1))</f>
        <v>2.068312897E-4</v>
      </c>
      <c r="O10">
        <f>SUMIFS('EPA Export Aggregation'!R:R,'EPA Export Aggregation'!$A:$A,$B10,'EPA Export Aggregation'!$D:$D,$A$1)*IF($A10="CH4",About!$D$58,IF($A10="N2O",About!$D$59,1))</f>
        <v>1.9564033729999999E-4</v>
      </c>
      <c r="P10">
        <f>SUMIFS('EPA Export Aggregation'!S:S,'EPA Export Aggregation'!$A:$A,$B10,'EPA Export Aggregation'!$D:$D,$A$1)*IF($A10="CH4",About!$D$58,IF($A10="N2O",About!$D$59,1))</f>
        <v>1.9568434079999999E-4</v>
      </c>
      <c r="Q10">
        <f>SUMIFS('EPA Export Aggregation'!T:T,'EPA Export Aggregation'!$A:$A,$B10,'EPA Export Aggregation'!$D:$D,$A$1)*IF($A10="CH4",About!$D$58,IF($A10="N2O",About!$D$59,1))</f>
        <v>1.9299242370000001E-4</v>
      </c>
      <c r="R10">
        <f>SUMIFS('EPA Export Aggregation'!U:U,'EPA Export Aggregation'!$A:$A,$B10,'EPA Export Aggregation'!$D:$D,$A$1)*IF($A10="CH4",About!$D$58,IF($A10="N2O",About!$D$59,1))</f>
        <v>2.0752596340000001E-4</v>
      </c>
      <c r="S10">
        <f>SUMIFS('EPA Export Aggregation'!V:V,'EPA Export Aggregation'!$A:$A,$B10,'EPA Export Aggregation'!$D:$D,$A$1)*IF($A10="CH4",About!$D$58,IF($A10="N2O",About!$D$59,1))</f>
        <v>2.2420803060000001E-4</v>
      </c>
      <c r="T10">
        <f>SUMIFS('EPA Export Aggregation'!W:W,'EPA Export Aggregation'!$A:$A,$B10,'EPA Export Aggregation'!$D:$D,$A$1)*IF($A10="CH4",About!$D$58,IF($A10="N2O",About!$D$59,1))</f>
        <v>2.1929706720000001E-4</v>
      </c>
      <c r="U10">
        <f>SUMIFS('EPA Export Aggregation'!X:X,'EPA Export Aggregation'!$A:$A,$B10,'EPA Export Aggregation'!$D:$D,$A$1)*IF($A10="CH4",About!$D$58,IF($A10="N2O",About!$D$59,1))</f>
        <v>2.42284203E-4</v>
      </c>
      <c r="V10">
        <f>SUMIFS('EPA Export Aggregation'!Y:Y,'EPA Export Aggregation'!$A:$A,$B10,'EPA Export Aggregation'!$D:$D,$A$1)*IF($A10="CH4",About!$D$58,IF($A10="N2O",About!$D$59,1))</f>
        <v>2.4591604739999999E-4</v>
      </c>
      <c r="W10">
        <f>SUMIFS('EPA Export Aggregation'!Z:Z,'EPA Export Aggregation'!$A:$A,$B10,'EPA Export Aggregation'!$D:$D,$A$1)*IF($A10="CH4",About!$D$58,IF($A10="N2O",About!$D$59,1))</f>
        <v>2.6250694730000002E-4</v>
      </c>
      <c r="X10">
        <f>SUMIFS('EPA Export Aggregation'!AA:AA,'EPA Export Aggregation'!$A:$A,$B10,'EPA Export Aggregation'!$D:$D,$A$1)*IF($A10="CH4",About!$D$58,IF($A10="N2O",About!$D$59,1))</f>
        <v>2.6856850949999998E-4</v>
      </c>
      <c r="Y10">
        <f>SUMIFS('EPA Export Aggregation'!AB:AB,'EPA Export Aggregation'!$A:$A,$B10,'EPA Export Aggregation'!$D:$D,$A$1)*IF($A10="CH4",About!$D$58,IF($A10="N2O",About!$D$59,1))</f>
        <v>2.9061535090000001E-4</v>
      </c>
      <c r="Z10">
        <f>SUMIFS('EPA Export Aggregation'!AC:AC,'EPA Export Aggregation'!$A:$A,$B10,'EPA Export Aggregation'!$D:$D,$A$1)*IF($A10="CH4",About!$D$58,IF($A10="N2O",About!$D$59,1))</f>
        <v>2.9380248410000001E-4</v>
      </c>
      <c r="AA10">
        <f>SUMIFS('EPA Export Aggregation'!AD:AD,'EPA Export Aggregation'!$A:$A,$B10,'EPA Export Aggregation'!$D:$D,$A$1)*IF($A10="CH4",About!$D$58,IF($A10="N2O",About!$D$59,1))</f>
        <v>3.0367875979999998E-4</v>
      </c>
      <c r="AB10">
        <f>SUMIFS('EPA Export Aggregation'!AE:AE,'EPA Export Aggregation'!$A:$A,$B10,'EPA Export Aggregation'!$D:$D,$A$1)*IF($A10="CH4",About!$D$58,IF($A10="N2O",About!$D$59,1))</f>
        <v>3.0510707979999999E-4</v>
      </c>
      <c r="AC10">
        <f>SUMIFS('EPA Export Aggregation'!AF:AF,'EPA Export Aggregation'!$A:$A,$B10,'EPA Export Aggregation'!$D:$D,$A$1)*IF($A10="CH4",About!$D$58,IF($A10="N2O",About!$D$59,1))</f>
        <v>4.3507539510000002E-4</v>
      </c>
      <c r="AD10">
        <f>SUMIFS('EPA Export Aggregation'!AG:AG,'EPA Export Aggregation'!$A:$A,$B10,'EPA Export Aggregation'!$D:$D,$A$1)*IF($A10="CH4",About!$D$58,IF($A10="N2O",About!$D$59,1))</f>
        <v>6.3094951769999995E-4</v>
      </c>
      <c r="AE10">
        <f>SUMIFS('EPA Export Aggregation'!AH:AH,'EPA Export Aggregation'!$A:$A,$B10,'EPA Export Aggregation'!$D:$D,$A$1)*IF($A10="CH4",About!$D$58,IF($A10="N2O",About!$D$59,1))</f>
        <v>7.1738857159999998E-4</v>
      </c>
      <c r="AF10">
        <f>SUMIFS('EPA Export Aggregation'!AI:AI,'EPA Export Aggregation'!$A:$A,$B10,'EPA Export Aggregation'!$D:$D,$A$1)*IF($A10="CH4",About!$D$58,IF($A10="N2O",About!$D$59,1))</f>
        <v>1.5990623747999999E-3</v>
      </c>
      <c r="AG10">
        <f>SUMIFS('EPA Export Aggregation'!AJ:AJ,'EPA Export Aggregation'!$A:$A,$B10,'EPA Export Aggregation'!$D:$D,$A$1)*IF($A10="CH4",About!$D$58,IF($A10="N2O",About!$D$59,1))</f>
        <v>2.6522534381000001E-3</v>
      </c>
      <c r="AH10">
        <f>SUMIFS('EPA Export Aggregation'!AK:AK,'EPA Export Aggregation'!$A:$A,$B10,'EPA Export Aggregation'!$D:$D,$A$1)*IF($A10="CH4",About!$D$58,IF($A10="N2O",About!$D$59,1))</f>
        <v>1.1992499900000001E-3</v>
      </c>
    </row>
    <row r="11" spans="1:34" x14ac:dyDescent="0.75">
      <c r="A11" s="435" t="s">
        <v>2220</v>
      </c>
      <c r="B11" s="408" t="s">
        <v>4147</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35" t="s">
        <v>2220</v>
      </c>
      <c r="B12" s="408" t="s">
        <v>4158</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35" t="s">
        <v>2220</v>
      </c>
      <c r="B13" s="408" t="s">
        <v>4162</v>
      </c>
      <c r="C13">
        <f>SUMIFS('EPA Export Aggregation'!F:F,'EPA Export Aggregation'!$A:$A,$B13,'EPA Export Aggregation'!$D:$D,$A$1)*IF($A13="CH4",About!$D$58,IF($A13="N2O",About!$D$59,1))</f>
        <v>1.48849177437E-2</v>
      </c>
      <c r="D13">
        <f>SUMIFS('EPA Export Aggregation'!G:G,'EPA Export Aggregation'!$A:$A,$B13,'EPA Export Aggregation'!$D:$D,$A$1)*IF($A13="CH4",About!$D$58,IF($A13="N2O",About!$D$59,1))</f>
        <v>1.3123944387499999E-2</v>
      </c>
      <c r="E13">
        <f>SUMIFS('EPA Export Aggregation'!H:H,'EPA Export Aggregation'!$A:$A,$B13,'EPA Export Aggregation'!$D:$D,$A$1)*IF($A13="CH4",About!$D$58,IF($A13="N2O",About!$D$59,1))</f>
        <v>1.2744370075000001E-2</v>
      </c>
      <c r="F13">
        <f>SUMIFS('EPA Export Aggregation'!I:I,'EPA Export Aggregation'!$A:$A,$B13,'EPA Export Aggregation'!$D:$D,$A$1)*IF($A13="CH4",About!$D$58,IF($A13="N2O",About!$D$59,1))</f>
        <v>1.1662494693E-2</v>
      </c>
      <c r="G13">
        <f>SUMIFS('EPA Export Aggregation'!J:J,'EPA Export Aggregation'!$A:$A,$B13,'EPA Export Aggregation'!$D:$D,$A$1)*IF($A13="CH4",About!$D$58,IF($A13="N2O",About!$D$59,1))</f>
        <v>1.20239727094E-2</v>
      </c>
      <c r="H13">
        <f>SUMIFS('EPA Export Aggregation'!K:K,'EPA Export Aggregation'!$A:$A,$B13,'EPA Export Aggregation'!$D:$D,$A$1)*IF($A13="CH4",About!$D$58,IF($A13="N2O",About!$D$59,1))</f>
        <v>1.5781476444199999E-2</v>
      </c>
      <c r="I13">
        <f>SUMIFS('EPA Export Aggregation'!L:L,'EPA Export Aggregation'!$A:$A,$B13,'EPA Export Aggregation'!$D:$D,$A$1)*IF($A13="CH4",About!$D$58,IF($A13="N2O",About!$D$59,1))</f>
        <v>1.6652486333E-2</v>
      </c>
      <c r="J13">
        <f>SUMIFS('EPA Export Aggregation'!M:M,'EPA Export Aggregation'!$A:$A,$B13,'EPA Export Aggregation'!$D:$D,$A$1)*IF($A13="CH4",About!$D$58,IF($A13="N2O",About!$D$59,1))</f>
        <v>1.5778977907900001E-2</v>
      </c>
      <c r="K13">
        <f>SUMIFS('EPA Export Aggregation'!N:N,'EPA Export Aggregation'!$A:$A,$B13,'EPA Export Aggregation'!$D:$D,$A$1)*IF($A13="CH4",About!$D$58,IF($A13="N2O",About!$D$59,1))</f>
        <v>1.5844169057999999E-2</v>
      </c>
      <c r="L13">
        <f>SUMIFS('EPA Export Aggregation'!O:O,'EPA Export Aggregation'!$A:$A,$B13,'EPA Export Aggregation'!$D:$D,$A$1)*IF($A13="CH4",About!$D$58,IF($A13="N2O",About!$D$59,1))</f>
        <v>1.7387318386800001E-2</v>
      </c>
      <c r="M13">
        <f>SUMIFS('EPA Export Aggregation'!P:P,'EPA Export Aggregation'!$A:$A,$B13,'EPA Export Aggregation'!$D:$D,$A$1)*IF($A13="CH4",About!$D$58,IF($A13="N2O",About!$D$59,1))</f>
        <v>1.1511495174799999E-2</v>
      </c>
      <c r="N13">
        <f>SUMIFS('EPA Export Aggregation'!Q:Q,'EPA Export Aggregation'!$A:$A,$B13,'EPA Export Aggregation'!$D:$D,$A$1)*IF($A13="CH4",About!$D$58,IF($A13="N2O",About!$D$59,1))</f>
        <v>1.1878607966700001E-2</v>
      </c>
      <c r="O13">
        <f>SUMIFS('EPA Export Aggregation'!R:R,'EPA Export Aggregation'!$A:$A,$B13,'EPA Export Aggregation'!$D:$D,$A$1)*IF($A13="CH4",About!$D$58,IF($A13="N2O",About!$D$59,1))</f>
        <v>1.23335113392E-2</v>
      </c>
      <c r="P13">
        <f>SUMIFS('EPA Export Aggregation'!S:S,'EPA Export Aggregation'!$A:$A,$B13,'EPA Export Aggregation'!$D:$D,$A$1)*IF($A13="CH4",About!$D$58,IF($A13="N2O",About!$D$59,1))</f>
        <v>9.4022044059000002E-3</v>
      </c>
      <c r="Q13">
        <f>SUMIFS('EPA Export Aggregation'!T:T,'EPA Export Aggregation'!$A:$A,$B13,'EPA Export Aggregation'!$D:$D,$A$1)*IF($A13="CH4",About!$D$58,IF($A13="N2O",About!$D$59,1))</f>
        <v>1.27903121235E-2</v>
      </c>
      <c r="R13">
        <f>SUMIFS('EPA Export Aggregation'!U:U,'EPA Export Aggregation'!$A:$A,$B13,'EPA Export Aggregation'!$D:$D,$A$1)*IF($A13="CH4",About!$D$58,IF($A13="N2O",About!$D$59,1))</f>
        <v>1.4113997990700001E-2</v>
      </c>
      <c r="S13">
        <f>SUMIFS('EPA Export Aggregation'!V:V,'EPA Export Aggregation'!$A:$A,$B13,'EPA Export Aggregation'!$D:$D,$A$1)*IF($A13="CH4",About!$D$58,IF($A13="N2O",About!$D$59,1))</f>
        <v>1.6144405291099999E-2</v>
      </c>
      <c r="T13">
        <f>SUMIFS('EPA Export Aggregation'!W:W,'EPA Export Aggregation'!$A:$A,$B13,'EPA Export Aggregation'!$D:$D,$A$1)*IF($A13="CH4",About!$D$58,IF($A13="N2O",About!$D$59,1))</f>
        <v>1.4795676462500001E-2</v>
      </c>
      <c r="U13">
        <f>SUMIFS('EPA Export Aggregation'!X:X,'EPA Export Aggregation'!$A:$A,$B13,'EPA Export Aggregation'!$D:$D,$A$1)*IF($A13="CH4",About!$D$58,IF($A13="N2O",About!$D$59,1))</f>
        <v>1.26143774953E-2</v>
      </c>
      <c r="V13">
        <f>SUMIFS('EPA Export Aggregation'!Y:Y,'EPA Export Aggregation'!$A:$A,$B13,'EPA Export Aggregation'!$D:$D,$A$1)*IF($A13="CH4",About!$D$58,IF($A13="N2O",About!$D$59,1))</f>
        <v>1.6481511255300001E-2</v>
      </c>
      <c r="W13">
        <f>SUMIFS('EPA Export Aggregation'!Z:Z,'EPA Export Aggregation'!$A:$A,$B13,'EPA Export Aggregation'!$D:$D,$A$1)*IF($A13="CH4",About!$D$58,IF($A13="N2O",About!$D$59,1))</f>
        <v>2.0498770971099999E-2</v>
      </c>
      <c r="X13">
        <f>SUMIFS('EPA Export Aggregation'!AA:AA,'EPA Export Aggregation'!$A:$A,$B13,'EPA Export Aggregation'!$D:$D,$A$1)*IF($A13="CH4",About!$D$58,IF($A13="N2O",About!$D$59,1))</f>
        <v>1.9102441039600002E-2</v>
      </c>
      <c r="Y13">
        <f>SUMIFS('EPA Export Aggregation'!AB:AB,'EPA Export Aggregation'!$A:$A,$B13,'EPA Export Aggregation'!$D:$D,$A$1)*IF($A13="CH4",About!$D$58,IF($A13="N2O",About!$D$59,1))</f>
        <v>1.7874245552400001E-2</v>
      </c>
      <c r="Z13">
        <f>SUMIFS('EPA Export Aggregation'!AC:AC,'EPA Export Aggregation'!$A:$A,$B13,'EPA Export Aggregation'!$D:$D,$A$1)*IF($A13="CH4",About!$D$58,IF($A13="N2O",About!$D$59,1))</f>
        <v>2.21851199326E-2</v>
      </c>
      <c r="AA13">
        <f>SUMIFS('EPA Export Aggregation'!AD:AD,'EPA Export Aggregation'!$A:$A,$B13,'EPA Export Aggregation'!$D:$D,$A$1)*IF($A13="CH4",About!$D$58,IF($A13="N2O",About!$D$59,1))</f>
        <v>2.5904715049899999E-2</v>
      </c>
      <c r="AB13">
        <f>SUMIFS('EPA Export Aggregation'!AE:AE,'EPA Export Aggregation'!$A:$A,$B13,'EPA Export Aggregation'!$D:$D,$A$1)*IF($A13="CH4",About!$D$58,IF($A13="N2O",About!$D$59,1))</f>
        <v>2.5328631806599999E-2</v>
      </c>
      <c r="AC13">
        <f>SUMIFS('EPA Export Aggregation'!AF:AF,'EPA Export Aggregation'!$A:$A,$B13,'EPA Export Aggregation'!$D:$D,$A$1)*IF($A13="CH4",About!$D$58,IF($A13="N2O",About!$D$59,1))</f>
        <v>2.2745888900999999E-2</v>
      </c>
      <c r="AD13">
        <f>SUMIFS('EPA Export Aggregation'!AG:AG,'EPA Export Aggregation'!$A:$A,$B13,'EPA Export Aggregation'!$D:$D,$A$1)*IF($A13="CH4",About!$D$58,IF($A13="N2O",About!$D$59,1))</f>
        <v>2.0920963237999999E-2</v>
      </c>
      <c r="AE13">
        <f>SUMIFS('EPA Export Aggregation'!AH:AH,'EPA Export Aggregation'!$A:$A,$B13,'EPA Export Aggregation'!$D:$D,$A$1)*IF($A13="CH4",About!$D$58,IF($A13="N2O",About!$D$59,1))</f>
        <v>1.5667021065500001E-2</v>
      </c>
      <c r="AF13">
        <f>SUMIFS('EPA Export Aggregation'!AI:AI,'EPA Export Aggregation'!$A:$A,$B13,'EPA Export Aggregation'!$D:$D,$A$1)*IF($A13="CH4",About!$D$58,IF($A13="N2O",About!$D$59,1))</f>
        <v>1.79713762479E-2</v>
      </c>
      <c r="AG13">
        <f>SUMIFS('EPA Export Aggregation'!AJ:AJ,'EPA Export Aggregation'!$A:$A,$B13,'EPA Export Aggregation'!$D:$D,$A$1)*IF($A13="CH4",About!$D$58,IF($A13="N2O",About!$D$59,1))</f>
        <v>1.72941768041E-2</v>
      </c>
      <c r="AH13">
        <f>SUMIFS('EPA Export Aggregation'!AK:AK,'EPA Export Aggregation'!$A:$A,$B13,'EPA Export Aggregation'!$D:$D,$A$1)*IF($A13="CH4",About!$D$58,IF($A13="N2O",About!$D$59,1))</f>
        <v>1.58788031414E-2</v>
      </c>
    </row>
    <row r="14" spans="1:34" x14ac:dyDescent="0.75">
      <c r="A14" s="435" t="s">
        <v>2220</v>
      </c>
      <c r="B14" s="408" t="s">
        <v>4180</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4166</v>
      </c>
      <c r="C16">
        <f>SUMIFS('EPA Export Aggregation'!F:F,'EPA Export Aggregation'!$A:$A,$B16,'EPA Export Aggregation'!$D:$D,$A$1)*IF($A16="CH4",About!$D$58,IF($A16="N2O",About!$D$59,1))</f>
        <v>3.8878399464000002E-3</v>
      </c>
      <c r="D16">
        <f>SUMIFS('EPA Export Aggregation'!G:G,'EPA Export Aggregation'!$A:$A,$B16,'EPA Export Aggregation'!$D:$D,$A$1)*IF($A16="CH4",About!$D$58,IF($A16="N2O",About!$D$59,1))</f>
        <v>3.9073234491000001E-3</v>
      </c>
      <c r="E16">
        <f>SUMIFS('EPA Export Aggregation'!H:H,'EPA Export Aggregation'!$A:$A,$B16,'EPA Export Aggregation'!$D:$D,$A$1)*IF($A16="CH4",About!$D$58,IF($A16="N2O",About!$D$59,1))</f>
        <v>3.903223303E-3</v>
      </c>
      <c r="F16">
        <f>SUMIFS('EPA Export Aggregation'!I:I,'EPA Export Aggregation'!$A:$A,$B16,'EPA Export Aggregation'!$D:$D,$A$1)*IF($A16="CH4",About!$D$58,IF($A16="N2O",About!$D$59,1))</f>
        <v>3.9348995757000002E-3</v>
      </c>
      <c r="G16">
        <f>SUMIFS('EPA Export Aggregation'!J:J,'EPA Export Aggregation'!$A:$A,$B16,'EPA Export Aggregation'!$D:$D,$A$1)*IF($A16="CH4",About!$D$58,IF($A16="N2O",About!$D$59,1))</f>
        <v>3.9661850507000003E-3</v>
      </c>
      <c r="H16">
        <f>SUMIFS('EPA Export Aggregation'!K:K,'EPA Export Aggregation'!$A:$A,$B16,'EPA Export Aggregation'!$D:$D,$A$1)*IF($A16="CH4",About!$D$58,IF($A16="N2O",About!$D$59,1))</f>
        <v>3.9886063540999998E-3</v>
      </c>
      <c r="I16">
        <f>SUMIFS('EPA Export Aggregation'!L:L,'EPA Export Aggregation'!$A:$A,$B16,'EPA Export Aggregation'!$D:$D,$A$1)*IF($A16="CH4",About!$D$58,IF($A16="N2O",About!$D$59,1))</f>
        <v>4.0262873801E-3</v>
      </c>
      <c r="J16">
        <f>SUMIFS('EPA Export Aggregation'!M:M,'EPA Export Aggregation'!$A:$A,$B16,'EPA Export Aggregation'!$D:$D,$A$1)*IF($A16="CH4",About!$D$58,IF($A16="N2O",About!$D$59,1))</f>
        <v>4.0301738828000004E-3</v>
      </c>
      <c r="K16">
        <f>SUMIFS('EPA Export Aggregation'!N:N,'EPA Export Aggregation'!$A:$A,$B16,'EPA Export Aggregation'!$D:$D,$A$1)*IF($A16="CH4",About!$D$58,IF($A16="N2O",About!$D$59,1))</f>
        <v>4.0383991017999997E-3</v>
      </c>
      <c r="L16">
        <f>SUMIFS('EPA Export Aggregation'!O:O,'EPA Export Aggregation'!$A:$A,$B16,'EPA Export Aggregation'!$D:$D,$A$1)*IF($A16="CH4",About!$D$58,IF($A16="N2O",About!$D$59,1))</f>
        <v>4.0477226699000002E-3</v>
      </c>
      <c r="M16">
        <f>SUMIFS('EPA Export Aggregation'!P:P,'EPA Export Aggregation'!$A:$A,$B16,'EPA Export Aggregation'!$D:$D,$A$1)*IF($A16="CH4",About!$D$58,IF($A16="N2O",About!$D$59,1))</f>
        <v>4.0583985209999996E-3</v>
      </c>
      <c r="N16">
        <f>SUMIFS('EPA Export Aggregation'!Q:Q,'EPA Export Aggregation'!$A:$A,$B16,'EPA Export Aggregation'!$D:$D,$A$1)*IF($A16="CH4",About!$D$58,IF($A16="N2O",About!$D$59,1))</f>
        <v>2.4585727786E-3</v>
      </c>
      <c r="O16">
        <f>SUMIFS('EPA Export Aggregation'!R:R,'EPA Export Aggregation'!$A:$A,$B16,'EPA Export Aggregation'!$D:$D,$A$1)*IF($A16="CH4",About!$D$58,IF($A16="N2O",About!$D$59,1))</f>
        <v>2.8928291529999998E-3</v>
      </c>
      <c r="P16">
        <f>SUMIFS('EPA Export Aggregation'!S:S,'EPA Export Aggregation'!$A:$A,$B16,'EPA Export Aggregation'!$D:$D,$A$1)*IF($A16="CH4",About!$D$58,IF($A16="N2O",About!$D$59,1))</f>
        <v>3.7928809608000001E-3</v>
      </c>
      <c r="Q16">
        <f>SUMIFS('EPA Export Aggregation'!T:T,'EPA Export Aggregation'!$A:$A,$B16,'EPA Export Aggregation'!$D:$D,$A$1)*IF($A16="CH4",About!$D$58,IF($A16="N2O",About!$D$59,1))</f>
        <v>3.5225308279000001E-3</v>
      </c>
      <c r="R16">
        <f>SUMIFS('EPA Export Aggregation'!U:U,'EPA Export Aggregation'!$A:$A,$B16,'EPA Export Aggregation'!$D:$D,$A$1)*IF($A16="CH4",About!$D$58,IF($A16="N2O",About!$D$59,1))</f>
        <v>3.8765630148000002E-3</v>
      </c>
      <c r="S16">
        <f>SUMIFS('EPA Export Aggregation'!V:V,'EPA Export Aggregation'!$A:$A,$B16,'EPA Export Aggregation'!$D:$D,$A$1)*IF($A16="CH4",About!$D$58,IF($A16="N2O",About!$D$59,1))</f>
        <v>4.9927972534999998E-3</v>
      </c>
      <c r="T16">
        <f>SUMIFS('EPA Export Aggregation'!W:W,'EPA Export Aggregation'!$A:$A,$B16,'EPA Export Aggregation'!$D:$D,$A$1)*IF($A16="CH4",About!$D$58,IF($A16="N2O",About!$D$59,1))</f>
        <v>5.4854573252999996E-3</v>
      </c>
      <c r="U16">
        <f>SUMIFS('EPA Export Aggregation'!X:X,'EPA Export Aggregation'!$A:$A,$B16,'EPA Export Aggregation'!$D:$D,$A$1)*IF($A16="CH4",About!$D$58,IF($A16="N2O",About!$D$59,1))</f>
        <v>5.2577192713999998E-3</v>
      </c>
      <c r="V16">
        <f>SUMIFS('EPA Export Aggregation'!Y:Y,'EPA Export Aggregation'!$A:$A,$B16,'EPA Export Aggregation'!$D:$D,$A$1)*IF($A16="CH4",About!$D$58,IF($A16="N2O",About!$D$59,1))</f>
        <v>5.1478655762999996E-3</v>
      </c>
      <c r="W16">
        <f>SUMIFS('EPA Export Aggregation'!Z:Z,'EPA Export Aggregation'!$A:$A,$B16,'EPA Export Aggregation'!$D:$D,$A$1)*IF($A16="CH4",About!$D$58,IF($A16="N2O",About!$D$59,1))</f>
        <v>1.27015636975E-2</v>
      </c>
      <c r="X16">
        <f>SUMIFS('EPA Export Aggregation'!AA:AA,'EPA Export Aggregation'!$A:$A,$B16,'EPA Export Aggregation'!$D:$D,$A$1)*IF($A16="CH4",About!$D$58,IF($A16="N2O",About!$D$59,1))</f>
        <v>1.1739921742900001E-2</v>
      </c>
      <c r="Y16">
        <f>SUMIFS('EPA Export Aggregation'!AB:AB,'EPA Export Aggregation'!$A:$A,$B16,'EPA Export Aggregation'!$D:$D,$A$1)*IF($A16="CH4",About!$D$58,IF($A16="N2O",About!$D$59,1))</f>
        <v>1.15747919672E-2</v>
      </c>
      <c r="Z16">
        <f>SUMIFS('EPA Export Aggregation'!AC:AC,'EPA Export Aggregation'!$A:$A,$B16,'EPA Export Aggregation'!$D:$D,$A$1)*IF($A16="CH4",About!$D$58,IF($A16="N2O",About!$D$59,1))</f>
        <v>1.2090962508900001E-2</v>
      </c>
      <c r="AA16">
        <f>SUMIFS('EPA Export Aggregation'!AD:AD,'EPA Export Aggregation'!$A:$A,$B16,'EPA Export Aggregation'!$D:$D,$A$1)*IF($A16="CH4",About!$D$58,IF($A16="N2O",About!$D$59,1))</f>
        <v>1.29451494514E-2</v>
      </c>
      <c r="AB16">
        <f>SUMIFS('EPA Export Aggregation'!AE:AE,'EPA Export Aggregation'!$A:$A,$B16,'EPA Export Aggregation'!$D:$D,$A$1)*IF($A16="CH4",About!$D$58,IF($A16="N2O",About!$D$59,1))</f>
        <v>1.43374102129E-2</v>
      </c>
      <c r="AC16">
        <f>SUMIFS('EPA Export Aggregation'!AF:AF,'EPA Export Aggregation'!$A:$A,$B16,'EPA Export Aggregation'!$D:$D,$A$1)*IF($A16="CH4",About!$D$58,IF($A16="N2O",About!$D$59,1))</f>
        <v>1.3485868264899999E-2</v>
      </c>
      <c r="AD16">
        <f>SUMIFS('EPA Export Aggregation'!AG:AG,'EPA Export Aggregation'!$A:$A,$B16,'EPA Export Aggregation'!$D:$D,$A$1)*IF($A16="CH4",About!$D$58,IF($A16="N2O",About!$D$59,1))</f>
        <v>1.3342582874300001E-2</v>
      </c>
      <c r="AE16">
        <f>SUMIFS('EPA Export Aggregation'!AH:AH,'EPA Export Aggregation'!$A:$A,$B16,'EPA Export Aggregation'!$D:$D,$A$1)*IF($A16="CH4",About!$D$58,IF($A16="N2O",About!$D$59,1))</f>
        <v>1.20870180436E-2</v>
      </c>
      <c r="AF16">
        <f>SUMIFS('EPA Export Aggregation'!AI:AI,'EPA Export Aggregation'!$A:$A,$B16,'EPA Export Aggregation'!$D:$D,$A$1)*IF($A16="CH4",About!$D$58,IF($A16="N2O",About!$D$59,1))</f>
        <v>1.43307922738E-2</v>
      </c>
      <c r="AG16">
        <f>SUMIFS('EPA Export Aggregation'!AJ:AJ,'EPA Export Aggregation'!$A:$A,$B16,'EPA Export Aggregation'!$D:$D,$A$1)*IF($A16="CH4",About!$D$58,IF($A16="N2O",About!$D$59,1))</f>
        <v>1.4708565582900001E-2</v>
      </c>
      <c r="AH16">
        <f>SUMIFS('EPA Export Aggregation'!AK:AK,'EPA Export Aggregation'!$A:$A,$B16,'EPA Export Aggregation'!$D:$D,$A$1)*IF($A16="CH4",About!$D$58,IF($A16="N2O",About!$D$59,1))</f>
        <v>1.4922319276799999E-2</v>
      </c>
    </row>
    <row r="17" spans="1:34" x14ac:dyDescent="0.75">
      <c r="A17" s="435" t="s">
        <v>2220</v>
      </c>
      <c r="B17" s="408" t="s">
        <v>4160</v>
      </c>
      <c r="C17">
        <f>SUMIFS('EPA Export Aggregation'!F:F,'EPA Export Aggregation'!$A:$A,$B17,'EPA Export Aggregation'!$D:$D,$A$1)*IF($A17="CH4",About!$D$58,IF($A17="N2O",About!$D$59,1))</f>
        <v>0.1781367042601</v>
      </c>
      <c r="D17">
        <f>SUMIFS('EPA Export Aggregation'!G:G,'EPA Export Aggregation'!$A:$A,$B17,'EPA Export Aggregation'!$D:$D,$A$1)*IF($A17="CH4",About!$D$58,IF($A17="N2O",About!$D$59,1))</f>
        <v>6.0795305469900002E-2</v>
      </c>
      <c r="E17">
        <f>SUMIFS('EPA Export Aggregation'!H:H,'EPA Export Aggregation'!$A:$A,$B17,'EPA Export Aggregation'!$D:$D,$A$1)*IF($A17="CH4",About!$D$58,IF($A17="N2O",About!$D$59,1))</f>
        <v>6.1843099484999997E-2</v>
      </c>
      <c r="F17">
        <f>SUMIFS('EPA Export Aggregation'!I:I,'EPA Export Aggregation'!$A:$A,$B17,'EPA Export Aggregation'!$D:$D,$A$1)*IF($A17="CH4",About!$D$58,IF($A17="N2O",About!$D$59,1))</f>
        <v>5.6098522987E-2</v>
      </c>
      <c r="G17">
        <f>SUMIFS('EPA Export Aggregation'!J:J,'EPA Export Aggregation'!$A:$A,$B17,'EPA Export Aggregation'!$D:$D,$A$1)*IF($A17="CH4",About!$D$58,IF($A17="N2O",About!$D$59,1))</f>
        <v>6.3473966559599998E-2</v>
      </c>
      <c r="H17">
        <f>SUMIFS('EPA Export Aggregation'!K:K,'EPA Export Aggregation'!$A:$A,$B17,'EPA Export Aggregation'!$D:$D,$A$1)*IF($A17="CH4",About!$D$58,IF($A17="N2O",About!$D$59,1))</f>
        <v>9.9386223557799996E-2</v>
      </c>
      <c r="I17">
        <f>SUMIFS('EPA Export Aggregation'!L:L,'EPA Export Aggregation'!$A:$A,$B17,'EPA Export Aggregation'!$D:$D,$A$1)*IF($A17="CH4",About!$D$58,IF($A17="N2O",About!$D$59,1))</f>
        <v>0.11033112333429999</v>
      </c>
      <c r="J17">
        <f>SUMIFS('EPA Export Aggregation'!M:M,'EPA Export Aggregation'!$A:$A,$B17,'EPA Export Aggregation'!$D:$D,$A$1)*IF($A17="CH4",About!$D$58,IF($A17="N2O",About!$D$59,1))</f>
        <v>0.1205249438974</v>
      </c>
      <c r="K17">
        <f>SUMIFS('EPA Export Aggregation'!N:N,'EPA Export Aggregation'!$A:$A,$B17,'EPA Export Aggregation'!$D:$D,$A$1)*IF($A17="CH4",About!$D$58,IF($A17="N2O",About!$D$59,1))</f>
        <v>0.1128821314917</v>
      </c>
      <c r="L17">
        <f>SUMIFS('EPA Export Aggregation'!O:O,'EPA Export Aggregation'!$A:$A,$B17,'EPA Export Aggregation'!$D:$D,$A$1)*IF($A17="CH4",About!$D$58,IF($A17="N2O",About!$D$59,1))</f>
        <v>8.3012765474700004E-2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35" t="s">
        <v>2220</v>
      </c>
      <c r="B18" s="408" t="s">
        <v>4176</v>
      </c>
      <c r="C18" s="436">
        <f>SUMIFS('EPA Export Aggregation'!F:F,'EPA Export Aggregation'!$A:$A,$B18,'EPA Export Aggregation'!$D:$D,$A$1)*IF($A18="CH4",About!$D$58,IF($A18="N2O",About!$D$59,1))</f>
        <v>0.159119998624</v>
      </c>
      <c r="D18" s="436">
        <f>SUMIFS('EPA Export Aggregation'!G:G,'EPA Export Aggregation'!$A:$A,$B18,'EPA Export Aggregation'!$D:$D,$A$1)*IF($A18="CH4",About!$D$58,IF($A18="N2O",About!$D$59,1))</f>
        <v>0.13765172628489999</v>
      </c>
      <c r="E18" s="436">
        <f>SUMIFS('EPA Export Aggregation'!H:H,'EPA Export Aggregation'!$A:$A,$B18,'EPA Export Aggregation'!$D:$D,$A$1)*IF($A18="CH4",About!$D$58,IF($A18="N2O",About!$D$59,1))</f>
        <v>0.1499949206349</v>
      </c>
      <c r="F18" s="436">
        <f>SUMIFS('EPA Export Aggregation'!I:I,'EPA Export Aggregation'!$A:$A,$B18,'EPA Export Aggregation'!$D:$D,$A$1)*IF($A18="CH4",About!$D$58,IF($A18="N2O",About!$D$59,1))</f>
        <v>0.14841089629029999</v>
      </c>
      <c r="G18" s="436">
        <f>SUMIFS('EPA Export Aggregation'!J:J,'EPA Export Aggregation'!$A:$A,$B18,'EPA Export Aggregation'!$D:$D,$A$1)*IF($A18="CH4",About!$D$58,IF($A18="N2O",About!$D$59,1))</f>
        <v>0.15992553479560001</v>
      </c>
      <c r="H18" s="436">
        <f>SUMIFS('EPA Export Aggregation'!K:K,'EPA Export Aggregation'!$A:$A,$B18,'EPA Export Aggregation'!$D:$D,$A$1)*IF($A18="CH4",About!$D$58,IF($A18="N2O",About!$D$59,1))</f>
        <v>0.15992553479560001</v>
      </c>
      <c r="I18" s="436">
        <f>SUMIFS('EPA Export Aggregation'!L:L,'EPA Export Aggregation'!$A:$A,$B18,'EPA Export Aggregation'!$D:$D,$A$1)*IF($A18="CH4",About!$D$58,IF($A18="N2O",About!$D$59,1))</f>
        <v>0.15755900493719999</v>
      </c>
      <c r="J18" s="436">
        <f>SUMIFS('EPA Export Aggregation'!M:M,'EPA Export Aggregation'!$A:$A,$B18,'EPA Export Aggregation'!$D:$D,$A$1)*IF($A18="CH4",About!$D$58,IF($A18="N2O",About!$D$59,1))</f>
        <v>0.17459763294200001</v>
      </c>
      <c r="K18" s="436">
        <f>SUMIFS('EPA Export Aggregation'!N:N,'EPA Export Aggregation'!$A:$A,$B18,'EPA Export Aggregation'!$D:$D,$A$1)*IF($A18="CH4",About!$D$58,IF($A18="N2O",About!$D$59,1))</f>
        <v>0.17760756013750001</v>
      </c>
      <c r="L18" s="436">
        <f>SUMIFS('EPA Export Aggregation'!O:O,'EPA Export Aggregation'!$A:$A,$B18,'EPA Export Aggregation'!$D:$D,$A$1)*IF($A18="CH4",About!$D$58,IF($A18="N2O",About!$D$59,1))</f>
        <v>0.1828320990873</v>
      </c>
      <c r="M18" s="436">
        <f>SUMIFS('EPA Export Aggregation'!P:P,'EPA Export Aggregation'!$A:$A,$B18,'EPA Export Aggregation'!$D:$D,$A$1)*IF($A18="CH4",About!$D$58,IF($A18="N2O",About!$D$59,1))</f>
        <v>0.18317382516809999</v>
      </c>
      <c r="N18" s="436">
        <f>SUMIFS('EPA Export Aggregation'!Q:Q,'EPA Export Aggregation'!$A:$A,$B18,'EPA Export Aggregation'!$D:$D,$A$1)*IF($A18="CH4",About!$D$58,IF($A18="N2O",About!$D$59,1))</f>
        <v>0.17270781766099999</v>
      </c>
      <c r="O18" s="436">
        <f>SUMIFS('EPA Export Aggregation'!R:R,'EPA Export Aggregation'!$A:$A,$B18,'EPA Export Aggregation'!$D:$D,$A$1)*IF($A18="CH4",About!$D$58,IF($A18="N2O",About!$D$59,1))</f>
        <v>0.18567178062930001</v>
      </c>
      <c r="P18" s="436">
        <f>SUMIFS('EPA Export Aggregation'!S:S,'EPA Export Aggregation'!$A:$A,$B18,'EPA Export Aggregation'!$D:$D,$A$1)*IF($A18="CH4",About!$D$58,IF($A18="N2O",About!$D$59,1))</f>
        <v>0.18166844389340001</v>
      </c>
      <c r="Q18" s="436">
        <f>SUMIFS('EPA Export Aggregation'!T:T,'EPA Export Aggregation'!$A:$A,$B18,'EPA Export Aggregation'!$D:$D,$A$1)*IF($A18="CH4",About!$D$58,IF($A18="N2O",About!$D$59,1))</f>
        <v>0.2012630778974</v>
      </c>
      <c r="R18" s="436">
        <f>SUMIFS('EPA Export Aggregation'!U:U,'EPA Export Aggregation'!$A:$A,$B18,'EPA Export Aggregation'!$D:$D,$A$1)*IF($A18="CH4",About!$D$58,IF($A18="N2O",About!$D$59,1))</f>
        <v>0.18204148148150001</v>
      </c>
      <c r="S18" s="436">
        <f>SUMIFS('EPA Export Aggregation'!V:V,'EPA Export Aggregation'!$A:$A,$B18,'EPA Export Aggregation'!$D:$D,$A$1)*IF($A18="CH4",About!$D$58,IF($A18="N2O",About!$D$59,1))</f>
        <v>0.1739773538462</v>
      </c>
      <c r="T18" s="436">
        <f>SUMIFS('EPA Export Aggregation'!W:W,'EPA Export Aggregation'!$A:$A,$B18,'EPA Export Aggregation'!$D:$D,$A$1)*IF($A18="CH4",About!$D$58,IF($A18="N2O",About!$D$59,1))</f>
        <v>0.18286670769230001</v>
      </c>
      <c r="U18" s="436">
        <f>SUMIFS('EPA Export Aggregation'!X:X,'EPA Export Aggregation'!$A:$A,$B18,'EPA Export Aggregation'!$D:$D,$A$1)*IF($A18="CH4",About!$D$58,IF($A18="N2O",About!$D$59,1))</f>
        <v>0.17143753846150001</v>
      </c>
      <c r="V18" s="436">
        <f>SUMIFS('EPA Export Aggregation'!Y:Y,'EPA Export Aggregation'!$A:$A,$B18,'EPA Export Aggregation'!$D:$D,$A$1)*IF($A18="CH4",About!$D$58,IF($A18="N2O",About!$D$59,1))</f>
        <v>0.17325788395899999</v>
      </c>
      <c r="W18" s="436">
        <f>SUMIFS('EPA Export Aggregation'!Z:Z,'EPA Export Aggregation'!$A:$A,$B18,'EPA Export Aggregation'!$D:$D,$A$1)*IF($A18="CH4",About!$D$58,IF($A18="N2O",About!$D$59,1))</f>
        <v>0.13019864579000001</v>
      </c>
      <c r="X18" s="436">
        <f>SUMIFS('EPA Export Aggregation'!AA:AA,'EPA Export Aggregation'!$A:$A,$B18,'EPA Export Aggregation'!$D:$D,$A$1)*IF($A18="CH4",About!$D$58,IF($A18="N2O",About!$D$59,1))</f>
        <v>0.1202008574001</v>
      </c>
      <c r="Y18" s="436">
        <f>SUMIFS('EPA Export Aggregation'!AB:AB,'EPA Export Aggregation'!$A:$A,$B18,'EPA Export Aggregation'!$D:$D,$A$1)*IF($A18="CH4",About!$D$58,IF($A18="N2O",About!$D$59,1))</f>
        <v>9.5682372762800005E-2</v>
      </c>
      <c r="Z18" s="436">
        <f>SUMIFS('EPA Export Aggregation'!AC:AC,'EPA Export Aggregation'!$A:$A,$B18,'EPA Export Aggregation'!$D:$D,$A$1)*IF($A18="CH4",About!$D$58,IF($A18="N2O",About!$D$59,1))</f>
        <v>9.0059015741000004E-2</v>
      </c>
      <c r="AA18" s="436">
        <f>SUMIFS('EPA Export Aggregation'!AD:AD,'EPA Export Aggregation'!$A:$A,$B18,'EPA Export Aggregation'!$D:$D,$A$1)*IF($A18="CH4",About!$D$58,IF($A18="N2O",About!$D$59,1))</f>
        <v>9.7925376360799996E-2</v>
      </c>
      <c r="AB18" s="436">
        <f>SUMIFS('EPA Export Aggregation'!AE:AE,'EPA Export Aggregation'!$A:$A,$B18,'EPA Export Aggregation'!$D:$D,$A$1)*IF($A18="CH4",About!$D$58,IF($A18="N2O",About!$D$59,1))</f>
        <v>6.8927905053599997E-2</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4178</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4145</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5.9016470613500002E-2</v>
      </c>
      <c r="X20">
        <f>SUMIFS('EPA Export Aggregation'!AA:AA,'EPA Export Aggregation'!$A:$A,$B20,'EPA Export Aggregation'!$D:$D,$A$1)*IF($A20="CH4",About!$D$58,IF($A20="N2O",About!$D$59,1))</f>
        <v>6.60220443815E-2</v>
      </c>
      <c r="Y20">
        <f>SUMIFS('EPA Export Aggregation'!AB:AB,'EPA Export Aggregation'!$A:$A,$B20,'EPA Export Aggregation'!$D:$D,$A$1)*IF($A20="CH4",About!$D$58,IF($A20="N2O",About!$D$59,1))</f>
        <v>5.9491124403000001E-2</v>
      </c>
      <c r="Z20">
        <f>SUMIFS('EPA Export Aggregation'!AC:AC,'EPA Export Aggregation'!$A:$A,$B20,'EPA Export Aggregation'!$D:$D,$A$1)*IF($A20="CH4",About!$D$58,IF($A20="N2O",About!$D$59,1))</f>
        <v>5.7464330530899999E-2</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4156</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35" t="s">
        <v>2220</v>
      </c>
      <c r="B23" s="408" t="s">
        <v>4168</v>
      </c>
      <c r="C23">
        <f>SUMIFS('EPA Export Aggregation'!F:F,'EPA Export Aggregation'!$A:$A,$B23,'EPA Export Aggregation'!$D:$D,$A$1)*IF($A23="CH4",About!$D$58,IF($A23="N2O",About!$D$59,1))</f>
        <v>9.9956981270999997E-3</v>
      </c>
      <c r="D23">
        <f>SUMIFS('EPA Export Aggregation'!G:G,'EPA Export Aggregation'!$A:$A,$B23,'EPA Export Aggregation'!$D:$D,$A$1)*IF($A23="CH4",About!$D$58,IF($A23="N2O",About!$D$59,1))</f>
        <v>9.3101818124000004E-3</v>
      </c>
      <c r="E23">
        <f>SUMIFS('EPA Export Aggregation'!H:H,'EPA Export Aggregation'!$A:$A,$B23,'EPA Export Aggregation'!$D:$D,$A$1)*IF($A23="CH4",About!$D$58,IF($A23="N2O",About!$D$59,1))</f>
        <v>1.03071317221E-2</v>
      </c>
      <c r="F23">
        <f>SUMIFS('EPA Export Aggregation'!I:I,'EPA Export Aggregation'!$A:$A,$B23,'EPA Export Aggregation'!$D:$D,$A$1)*IF($A23="CH4",About!$D$58,IF($A23="N2O",About!$D$59,1))</f>
        <v>1.22296470131E-2</v>
      </c>
      <c r="G23">
        <f>SUMIFS('EPA Export Aggregation'!J:J,'EPA Export Aggregation'!$A:$A,$B23,'EPA Export Aggregation'!$D:$D,$A$1)*IF($A23="CH4",About!$D$58,IF($A23="N2O",About!$D$59,1))</f>
        <v>1.14656016449E-2</v>
      </c>
      <c r="H23">
        <f>SUMIFS('EPA Export Aggregation'!K:K,'EPA Export Aggregation'!$A:$A,$B23,'EPA Export Aggregation'!$D:$D,$A$1)*IF($A23="CH4",About!$D$58,IF($A23="N2O",About!$D$59,1))</f>
        <v>1.1486234824E-2</v>
      </c>
      <c r="I23">
        <f>SUMIFS('EPA Export Aggregation'!L:L,'EPA Export Aggregation'!$A:$A,$B23,'EPA Export Aggregation'!$D:$D,$A$1)*IF($A23="CH4",About!$D$58,IF($A23="N2O",About!$D$59,1))</f>
        <v>1.04576438463E-2</v>
      </c>
      <c r="J23">
        <f>SUMIFS('EPA Export Aggregation'!M:M,'EPA Export Aggregation'!$A:$A,$B23,'EPA Export Aggregation'!$D:$D,$A$1)*IF($A23="CH4",About!$D$58,IF($A23="N2O",About!$D$59,1))</f>
        <v>1.06751691982E-2</v>
      </c>
      <c r="K23">
        <f>SUMIFS('EPA Export Aggregation'!N:N,'EPA Export Aggregation'!$A:$A,$B23,'EPA Export Aggregation'!$D:$D,$A$1)*IF($A23="CH4",About!$D$58,IF($A23="N2O",About!$D$59,1))</f>
        <v>1.3206302174700001E-2</v>
      </c>
      <c r="L23">
        <f>SUMIFS('EPA Export Aggregation'!O:O,'EPA Export Aggregation'!$A:$A,$B23,'EPA Export Aggregation'!$D:$D,$A$1)*IF($A23="CH4",About!$D$58,IF($A23="N2O",About!$D$59,1))</f>
        <v>1.2724862604400001E-2</v>
      </c>
      <c r="M23">
        <f>SUMIFS('EPA Export Aggregation'!P:P,'EPA Export Aggregation'!$A:$A,$B23,'EPA Export Aggregation'!$D:$D,$A$1)*IF($A23="CH4",About!$D$58,IF($A23="N2O",About!$D$59,1))</f>
        <v>1.1617562740599999E-2</v>
      </c>
      <c r="N23">
        <f>SUMIFS('EPA Export Aggregation'!Q:Q,'EPA Export Aggregation'!$A:$A,$B23,'EPA Export Aggregation'!$D:$D,$A$1)*IF($A23="CH4",About!$D$58,IF($A23="N2O",About!$D$59,1))</f>
        <v>1.1203978159899999E-2</v>
      </c>
      <c r="O23">
        <f>SUMIFS('EPA Export Aggregation'!R:R,'EPA Export Aggregation'!$A:$A,$B23,'EPA Export Aggregation'!$D:$D,$A$1)*IF($A23="CH4",About!$D$58,IF($A23="N2O",About!$D$59,1))</f>
        <v>1.02206629322E-2</v>
      </c>
      <c r="P23">
        <f>SUMIFS('EPA Export Aggregation'!S:S,'EPA Export Aggregation'!$A:$A,$B23,'EPA Export Aggregation'!$D:$D,$A$1)*IF($A23="CH4",About!$D$58,IF($A23="N2O",About!$D$59,1))</f>
        <v>9.8876372817999995E-3</v>
      </c>
      <c r="Q23">
        <f>SUMIFS('EPA Export Aggregation'!T:T,'EPA Export Aggregation'!$A:$A,$B23,'EPA Export Aggregation'!$D:$D,$A$1)*IF($A23="CH4",About!$D$58,IF($A23="N2O",About!$D$59,1))</f>
        <v>1.02737959402E-2</v>
      </c>
      <c r="R23">
        <f>SUMIFS('EPA Export Aggregation'!U:U,'EPA Export Aggregation'!$A:$A,$B23,'EPA Export Aggregation'!$D:$D,$A$1)*IF($A23="CH4",About!$D$58,IF($A23="N2O",About!$D$59,1))</f>
        <v>1.03001909551E-2</v>
      </c>
      <c r="S23">
        <f>SUMIFS('EPA Export Aggregation'!V:V,'EPA Export Aggregation'!$A:$A,$B23,'EPA Export Aggregation'!$D:$D,$A$1)*IF($A23="CH4",About!$D$58,IF($A23="N2O",About!$D$59,1))</f>
        <v>9.9937114173000007E-3</v>
      </c>
      <c r="T23">
        <f>SUMIFS('EPA Export Aggregation'!W:W,'EPA Export Aggregation'!$A:$A,$B23,'EPA Export Aggregation'!$D:$D,$A$1)*IF($A23="CH4",About!$D$58,IF($A23="N2O",About!$D$59,1))</f>
        <v>1.4111088261699999E-2</v>
      </c>
      <c r="U23">
        <f>SUMIFS('EPA Export Aggregation'!X:X,'EPA Export Aggregation'!$A:$A,$B23,'EPA Export Aggregation'!$D:$D,$A$1)*IF($A23="CH4",About!$D$58,IF($A23="N2O",About!$D$59,1))</f>
        <v>1.16557201671E-2</v>
      </c>
      <c r="V23">
        <f>SUMIFS('EPA Export Aggregation'!Y:Y,'EPA Export Aggregation'!$A:$A,$B23,'EPA Export Aggregation'!$D:$D,$A$1)*IF($A23="CH4",About!$D$58,IF($A23="N2O",About!$D$59,1))</f>
        <v>9.8296058362999997E-3</v>
      </c>
      <c r="W23">
        <f>SUMIFS('EPA Export Aggregation'!Z:Z,'EPA Export Aggregation'!$A:$A,$B23,'EPA Export Aggregation'!$D:$D,$A$1)*IF($A23="CH4",About!$D$58,IF($A23="N2O",About!$D$59,1))</f>
        <v>1.3576699554199999E-2</v>
      </c>
      <c r="X23">
        <f>SUMIFS('EPA Export Aggregation'!AA:AA,'EPA Export Aggregation'!$A:$A,$B23,'EPA Export Aggregation'!$D:$D,$A$1)*IF($A23="CH4",About!$D$58,IF($A23="N2O",About!$D$59,1))</f>
        <v>1.46447216735E-2</v>
      </c>
      <c r="Y23">
        <f>SUMIFS('EPA Export Aggregation'!AB:AB,'EPA Export Aggregation'!$A:$A,$B23,'EPA Export Aggregation'!$D:$D,$A$1)*IF($A23="CH4",About!$D$58,IF($A23="N2O",About!$D$59,1))</f>
        <v>1.38804879983E-2</v>
      </c>
      <c r="Z23">
        <f>SUMIFS('EPA Export Aggregation'!AC:AC,'EPA Export Aggregation'!$A:$A,$B23,'EPA Export Aggregation'!$D:$D,$A$1)*IF($A23="CH4",About!$D$58,IF($A23="N2O",About!$D$59,1))</f>
        <v>1.31561320469E-2</v>
      </c>
      <c r="AA23">
        <f>SUMIFS('EPA Export Aggregation'!AD:AD,'EPA Export Aggregation'!$A:$A,$B23,'EPA Export Aggregation'!$D:$D,$A$1)*IF($A23="CH4",About!$D$58,IF($A23="N2O",About!$D$59,1))</f>
        <v>5.2368669741000001E-3</v>
      </c>
      <c r="AB23">
        <f>SUMIFS('EPA Export Aggregation'!AE:AE,'EPA Export Aggregation'!$A:$A,$B23,'EPA Export Aggregation'!$D:$D,$A$1)*IF($A23="CH4",About!$D$58,IF($A23="N2O",About!$D$59,1))</f>
        <v>1.34276191235E-2</v>
      </c>
      <c r="AC23">
        <f>SUMIFS('EPA Export Aggregation'!AF:AF,'EPA Export Aggregation'!$A:$A,$B23,'EPA Export Aggregation'!$D:$D,$A$1)*IF($A23="CH4",About!$D$58,IF($A23="N2O",About!$D$59,1))</f>
        <v>1.53727000315E-2</v>
      </c>
      <c r="AD23">
        <f>SUMIFS('EPA Export Aggregation'!AG:AG,'EPA Export Aggregation'!$A:$A,$B23,'EPA Export Aggregation'!$D:$D,$A$1)*IF($A23="CH4",About!$D$58,IF($A23="N2O",About!$D$59,1))</f>
        <v>1.5035033915000001E-2</v>
      </c>
      <c r="AE23">
        <f>SUMIFS('EPA Export Aggregation'!AH:AH,'EPA Export Aggregation'!$A:$A,$B23,'EPA Export Aggregation'!$D:$D,$A$1)*IF($A23="CH4",About!$D$58,IF($A23="N2O",About!$D$59,1))</f>
        <v>1.78835001914E-2</v>
      </c>
      <c r="AF23">
        <f>SUMIFS('EPA Export Aggregation'!AI:AI,'EPA Export Aggregation'!$A:$A,$B23,'EPA Export Aggregation'!$D:$D,$A$1)*IF($A23="CH4",About!$D$58,IF($A23="N2O",About!$D$59,1))</f>
        <v>1.81086882725E-2</v>
      </c>
      <c r="AG23">
        <f>SUMIFS('EPA Export Aggregation'!AJ:AJ,'EPA Export Aggregation'!$A:$A,$B23,'EPA Export Aggregation'!$D:$D,$A$1)*IF($A23="CH4",About!$D$58,IF($A23="N2O",About!$D$59,1))</f>
        <v>1.72071732413E-2</v>
      </c>
      <c r="AH23">
        <f>SUMIFS('EPA Export Aggregation'!AK:AK,'EPA Export Aggregation'!$A:$A,$B23,'EPA Export Aggregation'!$D:$D,$A$1)*IF($A23="CH4",About!$D$58,IF($A23="N2O",About!$D$59,1))</f>
        <v>1.4920084464E-2</v>
      </c>
    </row>
    <row r="24" spans="1:34" x14ac:dyDescent="0.7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4154</v>
      </c>
      <c r="C25">
        <f>SUMIFS('EPA Export Aggregation'!F:F,'EPA Export Aggregation'!$A:$A,$B25,'EPA Export Aggregation'!$D:$D,$A$1)*IF($A25="CH4",About!$D$58,IF($A25="N2O",About!$D$59,1))</f>
        <v>9.9237858330100001E-2</v>
      </c>
      <c r="D25">
        <f>SUMIFS('EPA Export Aggregation'!G:G,'EPA Export Aggregation'!$A:$A,$B25,'EPA Export Aggregation'!$D:$D,$A$1)*IF($A25="CH4",About!$D$58,IF($A25="N2O",About!$D$59,1))</f>
        <v>9.9749396318800004E-2</v>
      </c>
      <c r="E25">
        <f>SUMIFS('EPA Export Aggregation'!H:H,'EPA Export Aggregation'!$A:$A,$B25,'EPA Export Aggregation'!$D:$D,$A$1)*IF($A25="CH4",About!$D$58,IF($A25="N2O",About!$D$59,1))</f>
        <v>0.1735669818477</v>
      </c>
      <c r="F25">
        <f>SUMIFS('EPA Export Aggregation'!I:I,'EPA Export Aggregation'!$A:$A,$B25,'EPA Export Aggregation'!$D:$D,$A$1)*IF($A25="CH4",About!$D$58,IF($A25="N2O",About!$D$59,1))</f>
        <v>0.29866050013099998</v>
      </c>
      <c r="G25">
        <f>SUMIFS('EPA Export Aggregation'!J:J,'EPA Export Aggregation'!$A:$A,$B25,'EPA Export Aggregation'!$D:$D,$A$1)*IF($A25="CH4",About!$D$58,IF($A25="N2O",About!$D$59,1))</f>
        <v>0.30995786495970001</v>
      </c>
      <c r="H25">
        <f>SUMIFS('EPA Export Aggregation'!K:K,'EPA Export Aggregation'!$A:$A,$B25,'EPA Export Aggregation'!$D:$D,$A$1)*IF($A25="CH4",About!$D$58,IF($A25="N2O",About!$D$59,1))</f>
        <v>0.27832065983740001</v>
      </c>
      <c r="I25">
        <f>SUMIFS('EPA Export Aggregation'!L:L,'EPA Export Aggregation'!$A:$A,$B25,'EPA Export Aggregation'!$D:$D,$A$1)*IF($A25="CH4",About!$D$58,IF($A25="N2O",About!$D$59,1))</f>
        <v>0.27012018522370002</v>
      </c>
      <c r="J25">
        <f>SUMIFS('EPA Export Aggregation'!M:M,'EPA Export Aggregation'!$A:$A,$B25,'EPA Export Aggregation'!$D:$D,$A$1)*IF($A25="CH4",About!$D$58,IF($A25="N2O",About!$D$59,1))</f>
        <v>0.1101721650166</v>
      </c>
      <c r="K25">
        <f>SUMIFS('EPA Export Aggregation'!N:N,'EPA Export Aggregation'!$A:$A,$B25,'EPA Export Aggregation'!$D:$D,$A$1)*IF($A25="CH4",About!$D$58,IF($A25="N2O",About!$D$59,1))</f>
        <v>0.2230527114152</v>
      </c>
      <c r="L25">
        <f>SUMIFS('EPA Export Aggregation'!O:O,'EPA Export Aggregation'!$A:$A,$B25,'EPA Export Aggregation'!$D:$D,$A$1)*IF($A25="CH4",About!$D$58,IF($A25="N2O",About!$D$59,1))</f>
        <v>0.24729220731939999</v>
      </c>
      <c r="M25">
        <f>SUMIFS('EPA Export Aggregation'!P:P,'EPA Export Aggregation'!$A:$A,$B25,'EPA Export Aggregation'!$D:$D,$A$1)*IF($A25="CH4",About!$D$58,IF($A25="N2O",About!$D$59,1))</f>
        <v>0.23599039885879999</v>
      </c>
      <c r="N25">
        <f>SUMIFS('EPA Export Aggregation'!Q:Q,'EPA Export Aggregation'!$A:$A,$B25,'EPA Export Aggregation'!$D:$D,$A$1)*IF($A25="CH4",About!$D$58,IF($A25="N2O",About!$D$59,1))</f>
        <v>0.2063260691696</v>
      </c>
      <c r="O25">
        <f>SUMIFS('EPA Export Aggregation'!R:R,'EPA Export Aggregation'!$A:$A,$B25,'EPA Export Aggregation'!$D:$D,$A$1)*IF($A25="CH4",About!$D$58,IF($A25="N2O",About!$D$59,1))</f>
        <v>0.22083569547599999</v>
      </c>
      <c r="P25">
        <f>SUMIFS('EPA Export Aggregation'!S:S,'EPA Export Aggregation'!$A:$A,$B25,'EPA Export Aggregation'!$D:$D,$A$1)*IF($A25="CH4",About!$D$58,IF($A25="N2O",About!$D$59,1))</f>
        <v>0.22083559479129999</v>
      </c>
      <c r="Q25">
        <f>SUMIFS('EPA Export Aggregation'!T:T,'EPA Export Aggregation'!$A:$A,$B25,'EPA Export Aggregation'!$D:$D,$A$1)*IF($A25="CH4",About!$D$58,IF($A25="N2O",About!$D$59,1))</f>
        <v>8.4988929788999995E-2</v>
      </c>
      <c r="R25">
        <f>SUMIFS('EPA Export Aggregation'!U:U,'EPA Export Aggregation'!$A:$A,$B25,'EPA Export Aggregation'!$D:$D,$A$1)*IF($A25="CH4",About!$D$58,IF($A25="N2O",About!$D$59,1))</f>
        <v>0.114334258918</v>
      </c>
      <c r="S25">
        <f>SUMIFS('EPA Export Aggregation'!V:V,'EPA Export Aggregation'!$A:$A,$B25,'EPA Export Aggregation'!$D:$D,$A$1)*IF($A25="CH4",About!$D$58,IF($A25="N2O",About!$D$59,1))</f>
        <v>9.6443048201500001E-2</v>
      </c>
      <c r="T25">
        <f>SUMIFS('EPA Export Aggregation'!W:W,'EPA Export Aggregation'!$A:$A,$B25,'EPA Export Aggregation'!$D:$D,$A$1)*IF($A25="CH4",About!$D$58,IF($A25="N2O",About!$D$59,1))</f>
        <v>0.157632227485</v>
      </c>
      <c r="U25">
        <f>SUMIFS('EPA Export Aggregation'!X:X,'EPA Export Aggregation'!$A:$A,$B25,'EPA Export Aggregation'!$D:$D,$A$1)*IF($A25="CH4",About!$D$58,IF($A25="N2O",About!$D$59,1))</f>
        <v>0.13995838956340001</v>
      </c>
      <c r="V25">
        <f>SUMIFS('EPA Export Aggregation'!Y:Y,'EPA Export Aggregation'!$A:$A,$B25,'EPA Export Aggregation'!$D:$D,$A$1)*IF($A25="CH4",About!$D$58,IF($A25="N2O",About!$D$59,1))</f>
        <v>4.6564438383999998E-2</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4188</v>
      </c>
      <c r="C26">
        <f>SUMIFS('EPA Export Aggregation'!F:F,'EPA Export Aggregation'!$A:$A,$B26,'EPA Export Aggregation'!$D:$D,$A$1)*IF($A26="CH4",About!$D$58,IF($A26="N2O",About!$D$59,1))</f>
        <v>1.739468109E-4</v>
      </c>
      <c r="D26">
        <f>SUMIFS('EPA Export Aggregation'!G:G,'EPA Export Aggregation'!$A:$A,$B26,'EPA Export Aggregation'!$D:$D,$A$1)*IF($A26="CH4",About!$D$58,IF($A26="N2O",About!$D$59,1))</f>
        <v>1.2702563599999999E-4</v>
      </c>
      <c r="E26">
        <f>SUMIFS('EPA Export Aggregation'!H:H,'EPA Export Aggregation'!$A:$A,$B26,'EPA Export Aggregation'!$D:$D,$A$1)*IF($A26="CH4",About!$D$58,IF($A26="N2O",About!$D$59,1))</f>
        <v>1.5216970499999999E-4</v>
      </c>
      <c r="F26">
        <f>SUMIFS('EPA Export Aggregation'!I:I,'EPA Export Aggregation'!$A:$A,$B26,'EPA Export Aggregation'!$D:$D,$A$1)*IF($A26="CH4",About!$D$58,IF($A26="N2O",About!$D$59,1))</f>
        <v>1.6575454050000001E-4</v>
      </c>
      <c r="G26">
        <f>SUMIFS('EPA Export Aggregation'!J:J,'EPA Export Aggregation'!$A:$A,$B26,'EPA Export Aggregation'!$D:$D,$A$1)*IF($A26="CH4",About!$D$58,IF($A26="N2O",About!$D$59,1))</f>
        <v>1.6904910270000001E-4</v>
      </c>
      <c r="H26">
        <f>SUMIFS('EPA Export Aggregation'!K:K,'EPA Export Aggregation'!$A:$A,$B26,'EPA Export Aggregation'!$D:$D,$A$1)*IF($A26="CH4",About!$D$58,IF($A26="N2O",About!$D$59,1))</f>
        <v>2.2203108559999999E-4</v>
      </c>
      <c r="I26">
        <f>SUMIFS('EPA Export Aggregation'!L:L,'EPA Export Aggregation'!$A:$A,$B26,'EPA Export Aggregation'!$D:$D,$A$1)*IF($A26="CH4",About!$D$58,IF($A26="N2O",About!$D$59,1))</f>
        <v>2.413453899E-4</v>
      </c>
      <c r="J26">
        <f>SUMIFS('EPA Export Aggregation'!M:M,'EPA Export Aggregation'!$A:$A,$B26,'EPA Export Aggregation'!$D:$D,$A$1)*IF($A26="CH4",About!$D$58,IF($A26="N2O",About!$D$59,1))</f>
        <v>2.9430046599999998E-4</v>
      </c>
      <c r="K26">
        <f>SUMIFS('EPA Export Aggregation'!N:N,'EPA Export Aggregation'!$A:$A,$B26,'EPA Export Aggregation'!$D:$D,$A$1)*IF($A26="CH4",About!$D$58,IF($A26="N2O",About!$D$59,1))</f>
        <v>3.3004035400000003E-4</v>
      </c>
      <c r="L26">
        <f>SUMIFS('EPA Export Aggregation'!O:O,'EPA Export Aggregation'!$A:$A,$B26,'EPA Export Aggregation'!$D:$D,$A$1)*IF($A26="CH4",About!$D$58,IF($A26="N2O",About!$D$59,1))</f>
        <v>2.1426176270000001E-4</v>
      </c>
      <c r="M26">
        <f>SUMIFS('EPA Export Aggregation'!P:P,'EPA Export Aggregation'!$A:$A,$B26,'EPA Export Aggregation'!$D:$D,$A$1)*IF($A26="CH4",About!$D$58,IF($A26="N2O",About!$D$59,1))</f>
        <v>2.3296681259999999E-4</v>
      </c>
      <c r="N26">
        <f>SUMIFS('EPA Export Aggregation'!Q:Q,'EPA Export Aggregation'!$A:$A,$B26,'EPA Export Aggregation'!$D:$D,$A$1)*IF($A26="CH4",About!$D$58,IF($A26="N2O",About!$D$59,1))</f>
        <v>1.688794862E-4</v>
      </c>
      <c r="O26">
        <f>SUMIFS('EPA Export Aggregation'!R:R,'EPA Export Aggregation'!$A:$A,$B26,'EPA Export Aggregation'!$D:$D,$A$1)*IF($A26="CH4",About!$D$58,IF($A26="N2O",About!$D$59,1))</f>
        <v>1.9568251510000001E-4</v>
      </c>
      <c r="P26">
        <f>SUMIFS('EPA Export Aggregation'!S:S,'EPA Export Aggregation'!$A:$A,$B26,'EPA Export Aggregation'!$D:$D,$A$1)*IF($A26="CH4",About!$D$58,IF($A26="N2O",About!$D$59,1))</f>
        <v>2.0270485099999999E-4</v>
      </c>
      <c r="Q26">
        <f>SUMIFS('EPA Export Aggregation'!T:T,'EPA Export Aggregation'!$A:$A,$B26,'EPA Export Aggregation'!$D:$D,$A$1)*IF($A26="CH4",About!$D$58,IF($A26="N2O",About!$D$59,1))</f>
        <v>2.4143199360000001E-4</v>
      </c>
      <c r="R26">
        <f>SUMIFS('EPA Export Aggregation'!U:U,'EPA Export Aggregation'!$A:$A,$B26,'EPA Export Aggregation'!$D:$D,$A$1)*IF($A26="CH4",About!$D$58,IF($A26="N2O",About!$D$59,1))</f>
        <v>2.2906129120000001E-4</v>
      </c>
      <c r="S26">
        <f>SUMIFS('EPA Export Aggregation'!V:V,'EPA Export Aggregation'!$A:$A,$B26,'EPA Export Aggregation'!$D:$D,$A$1)*IF($A26="CH4",About!$D$58,IF($A26="N2O",About!$D$59,1))</f>
        <v>2.0735837519999999E-4</v>
      </c>
      <c r="T26">
        <f>SUMIFS('EPA Export Aggregation'!W:W,'EPA Export Aggregation'!$A:$A,$B26,'EPA Export Aggregation'!$D:$D,$A$1)*IF($A26="CH4",About!$D$58,IF($A26="N2O",About!$D$59,1))</f>
        <v>1.8588847389999999E-4</v>
      </c>
      <c r="U26">
        <f>SUMIFS('EPA Export Aggregation'!X:X,'EPA Export Aggregation'!$A:$A,$B26,'EPA Export Aggregation'!$D:$D,$A$1)*IF($A26="CH4",About!$D$58,IF($A26="N2O",About!$D$59,1))</f>
        <v>1.500095486E-4</v>
      </c>
      <c r="V26">
        <f>SUMIFS('EPA Export Aggregation'!Y:Y,'EPA Export Aggregation'!$A:$A,$B26,'EPA Export Aggregation'!$D:$D,$A$1)*IF($A26="CH4",About!$D$58,IF($A26="N2O",About!$D$59,1))</f>
        <v>9.6655425999999994E-5</v>
      </c>
      <c r="W26">
        <f>SUMIFS('EPA Export Aggregation'!Z:Z,'EPA Export Aggregation'!$A:$A,$B26,'EPA Export Aggregation'!$D:$D,$A$1)*IF($A26="CH4",About!$D$58,IF($A26="N2O",About!$D$59,1))</f>
        <v>1.640950679E-4</v>
      </c>
      <c r="X26">
        <f>SUMIFS('EPA Export Aggregation'!AA:AA,'EPA Export Aggregation'!$A:$A,$B26,'EPA Export Aggregation'!$D:$D,$A$1)*IF($A26="CH4",About!$D$58,IF($A26="N2O",About!$D$59,1))</f>
        <v>1.4719017899999999E-4</v>
      </c>
      <c r="Y26">
        <f>SUMIFS('EPA Export Aggregation'!AB:AB,'EPA Export Aggregation'!$A:$A,$B26,'EPA Export Aggregation'!$D:$D,$A$1)*IF($A26="CH4",About!$D$58,IF($A26="N2O",About!$D$59,1))</f>
        <v>1.2564341789999999E-4</v>
      </c>
      <c r="Z26">
        <f>SUMIFS('EPA Export Aggregation'!AC:AC,'EPA Export Aggregation'!$A:$A,$B26,'EPA Export Aggregation'!$D:$D,$A$1)*IF($A26="CH4",About!$D$58,IF($A26="N2O",About!$D$59,1))</f>
        <v>1.5006059669999999E-4</v>
      </c>
      <c r="AA26">
        <f>SUMIFS('EPA Export Aggregation'!AD:AD,'EPA Export Aggregation'!$A:$A,$B26,'EPA Export Aggregation'!$D:$D,$A$1)*IF($A26="CH4",About!$D$58,IF($A26="N2O",About!$D$59,1))</f>
        <v>1.59317479E-4</v>
      </c>
      <c r="AB26">
        <f>SUMIFS('EPA Export Aggregation'!AE:AE,'EPA Export Aggregation'!$A:$A,$B26,'EPA Export Aggregation'!$D:$D,$A$1)*IF($A26="CH4",About!$D$58,IF($A26="N2O",About!$D$59,1))</f>
        <v>1.7599964629999999E-4</v>
      </c>
      <c r="AC26">
        <f>SUMIFS('EPA Export Aggregation'!AF:AF,'EPA Export Aggregation'!$A:$A,$B26,'EPA Export Aggregation'!$D:$D,$A$1)*IF($A26="CH4",About!$D$58,IF($A26="N2O",About!$D$59,1))</f>
        <v>1.6435436539999999E-4</v>
      </c>
      <c r="AD26">
        <f>SUMIFS('EPA Export Aggregation'!AG:AG,'EPA Export Aggregation'!$A:$A,$B26,'EPA Export Aggregation'!$D:$D,$A$1)*IF($A26="CH4",About!$D$58,IF($A26="N2O",About!$D$59,1))</f>
        <v>1.9055591300000001E-4</v>
      </c>
      <c r="AE26">
        <f>SUMIFS('EPA Export Aggregation'!AH:AH,'EPA Export Aggregation'!$A:$A,$B26,'EPA Export Aggregation'!$D:$D,$A$1)*IF($A26="CH4",About!$D$58,IF($A26="N2O",About!$D$59,1))</f>
        <v>1.9746174169999999E-4</v>
      </c>
      <c r="AF26">
        <f>SUMIFS('EPA Export Aggregation'!AI:AI,'EPA Export Aggregation'!$A:$A,$B26,'EPA Export Aggregation'!$D:$D,$A$1)*IF($A26="CH4",About!$D$58,IF($A26="N2O",About!$D$59,1))</f>
        <v>1.788147084E-4</v>
      </c>
      <c r="AG26">
        <f>SUMIFS('EPA Export Aggregation'!AJ:AJ,'EPA Export Aggregation'!$A:$A,$B26,'EPA Export Aggregation'!$D:$D,$A$1)*IF($A26="CH4",About!$D$58,IF($A26="N2O",About!$D$59,1))</f>
        <v>1.287740408E-4</v>
      </c>
      <c r="AH26">
        <f>SUMIFS('EPA Export Aggregation'!AK:AK,'EPA Export Aggregation'!$A:$A,$B26,'EPA Export Aggregation'!$D:$D,$A$1)*IF($A26="CH4",About!$D$58,IF($A26="N2O",About!$D$59,1))</f>
        <v>1.6063772939999999E-4</v>
      </c>
    </row>
    <row r="27" spans="1:34" x14ac:dyDescent="0.75">
      <c r="A27" s="435" t="s">
        <v>2220</v>
      </c>
      <c r="B27" s="408" t="s">
        <v>4186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4149</v>
      </c>
      <c r="C29">
        <f>SUMIFS('EPA Export Aggregation'!F:F,'EPA Export Aggregation'!$A:$A,$B29,'EPA Export Aggregation'!$D:$D,$A$1)*IF($A29="CH4",About!$D$58,IF($A29="N2O",About!$D$59,1))</f>
        <v>3.0531415011400002E-2</v>
      </c>
      <c r="D29">
        <f>SUMIFS('EPA Export Aggregation'!G:G,'EPA Export Aggregation'!$A:$A,$B29,'EPA Export Aggregation'!$D:$D,$A$1)*IF($A29="CH4",About!$D$58,IF($A29="N2O",About!$D$59,1))</f>
        <v>3.04961426625E-2</v>
      </c>
      <c r="E29">
        <f>SUMIFS('EPA Export Aggregation'!H:H,'EPA Export Aggregation'!$A:$A,$B29,'EPA Export Aggregation'!$D:$D,$A$1)*IF($A29="CH4",About!$D$58,IF($A29="N2O",About!$D$59,1))</f>
        <v>3.08188718039E-2</v>
      </c>
      <c r="F29">
        <f>SUMIFS('EPA Export Aggregation'!I:I,'EPA Export Aggregation'!$A:$A,$B29,'EPA Export Aggregation'!$D:$D,$A$1)*IF($A29="CH4",About!$D$58,IF($A29="N2O",About!$D$59,1))</f>
        <v>3.1593972263899997E-2</v>
      </c>
      <c r="G29">
        <f>SUMIFS('EPA Export Aggregation'!J:J,'EPA Export Aggregation'!$A:$A,$B29,'EPA Export Aggregation'!$D:$D,$A$1)*IF($A29="CH4",About!$D$58,IF($A29="N2O",About!$D$59,1))</f>
        <v>3.2339737697100003E-2</v>
      </c>
      <c r="H29">
        <f>SUMIFS('EPA Export Aggregation'!K:K,'EPA Export Aggregation'!$A:$A,$B29,'EPA Export Aggregation'!$D:$D,$A$1)*IF($A29="CH4",About!$D$58,IF($A29="N2O",About!$D$59,1))</f>
        <v>3.1775805625700003E-2</v>
      </c>
      <c r="I29">
        <f>SUMIFS('EPA Export Aggregation'!L:L,'EPA Export Aggregation'!$A:$A,$B29,'EPA Export Aggregation'!$D:$D,$A$1)*IF($A29="CH4",About!$D$58,IF($A29="N2O",About!$D$59,1))</f>
        <v>3.2367294969899998E-2</v>
      </c>
      <c r="J29">
        <f>SUMIFS('EPA Export Aggregation'!M:M,'EPA Export Aggregation'!$A:$A,$B29,'EPA Export Aggregation'!$D:$D,$A$1)*IF($A29="CH4",About!$D$58,IF($A29="N2O",About!$D$59,1))</f>
        <v>3.3150902786399997E-2</v>
      </c>
      <c r="K29">
        <f>SUMIFS('EPA Export Aggregation'!N:N,'EPA Export Aggregation'!$A:$A,$B29,'EPA Export Aggregation'!$D:$D,$A$1)*IF($A29="CH4",About!$D$58,IF($A29="N2O",About!$D$59,1))</f>
        <v>3.3664517937299999E-2</v>
      </c>
      <c r="L29">
        <f>SUMIFS('EPA Export Aggregation'!O:O,'EPA Export Aggregation'!$A:$A,$B29,'EPA Export Aggregation'!$D:$D,$A$1)*IF($A29="CH4",About!$D$58,IF($A29="N2O",About!$D$59,1))</f>
        <v>3.5448981131100003E-2</v>
      </c>
      <c r="M29">
        <f>SUMIFS('EPA Export Aggregation'!P:P,'EPA Export Aggregation'!$A:$A,$B29,'EPA Export Aggregation'!$D:$D,$A$1)*IF($A29="CH4",About!$D$58,IF($A29="N2O",About!$D$59,1))</f>
        <v>3.56147445745E-2</v>
      </c>
      <c r="N29">
        <f>SUMIFS('EPA Export Aggregation'!Q:Q,'EPA Export Aggregation'!$A:$A,$B29,'EPA Export Aggregation'!$D:$D,$A$1)*IF($A29="CH4",About!$D$58,IF($A29="N2O",About!$D$59,1))</f>
        <v>3.6785515916099999E-2</v>
      </c>
      <c r="O29">
        <f>SUMIFS('EPA Export Aggregation'!R:R,'EPA Export Aggregation'!$A:$A,$B29,'EPA Export Aggregation'!$D:$D,$A$1)*IF($A29="CH4",About!$D$58,IF($A29="N2O",About!$D$59,1))</f>
        <v>3.9440234977399999E-2</v>
      </c>
      <c r="P29">
        <f>SUMIFS('EPA Export Aggregation'!S:S,'EPA Export Aggregation'!$A:$A,$B29,'EPA Export Aggregation'!$D:$D,$A$1)*IF($A29="CH4",About!$D$58,IF($A29="N2O",About!$D$59,1))</f>
        <v>3.9800238674600003E-2</v>
      </c>
      <c r="Q29">
        <f>SUMIFS('EPA Export Aggregation'!T:T,'EPA Export Aggregation'!$A:$A,$B29,'EPA Export Aggregation'!$D:$D,$A$1)*IF($A29="CH4",About!$D$58,IF($A29="N2O",About!$D$59,1))</f>
        <v>3.96928138537E-2</v>
      </c>
      <c r="R29">
        <f>SUMIFS('EPA Export Aggregation'!U:U,'EPA Export Aggregation'!$A:$A,$B29,'EPA Export Aggregation'!$D:$D,$A$1)*IF($A29="CH4",About!$D$58,IF($A29="N2O",About!$D$59,1))</f>
        <v>3.8366876278300002E-2</v>
      </c>
      <c r="S29">
        <f>SUMIFS('EPA Export Aggregation'!V:V,'EPA Export Aggregation'!$A:$A,$B29,'EPA Export Aggregation'!$D:$D,$A$1)*IF($A29="CH4",About!$D$58,IF($A29="N2O",About!$D$59,1))</f>
        <v>4.1269961211800002E-2</v>
      </c>
      <c r="T29">
        <f>SUMIFS('EPA Export Aggregation'!W:W,'EPA Export Aggregation'!$A:$A,$B29,'EPA Export Aggregation'!$D:$D,$A$1)*IF($A29="CH4",About!$D$58,IF($A29="N2O",About!$D$59,1))</f>
        <v>3.9798227473199999E-2</v>
      </c>
      <c r="U29">
        <f>SUMIFS('EPA Export Aggregation'!X:X,'EPA Export Aggregation'!$A:$A,$B29,'EPA Export Aggregation'!$D:$D,$A$1)*IF($A29="CH4",About!$D$58,IF($A29="N2O",About!$D$59,1))</f>
        <v>3.8058984266899999E-2</v>
      </c>
      <c r="V29">
        <f>SUMIFS('EPA Export Aggregation'!Y:Y,'EPA Export Aggregation'!$A:$A,$B29,'EPA Export Aggregation'!$D:$D,$A$1)*IF($A29="CH4",About!$D$58,IF($A29="N2O",About!$D$59,1))</f>
        <v>3.6957618352800002E-2</v>
      </c>
      <c r="W29">
        <f>SUMIFS('EPA Export Aggregation'!Z:Z,'EPA Export Aggregation'!$A:$A,$B29,'EPA Export Aggregation'!$D:$D,$A$1)*IF($A29="CH4",About!$D$58,IF($A29="N2O",About!$D$59,1))</f>
        <v>0</v>
      </c>
      <c r="X29">
        <f>SUMIFS('EPA Export Aggregation'!AA:AA,'EPA Export Aggregation'!$A:$A,$B29,'EPA Export Aggregation'!$D:$D,$A$1)*IF($A29="CH4",About!$D$58,IF($A29="N2O",About!$D$59,1))</f>
        <v>4.7703668384099999E-2</v>
      </c>
      <c r="Y29">
        <f>SUMIFS('EPA Export Aggregation'!AB:AB,'EPA Export Aggregation'!$A:$A,$B29,'EPA Export Aggregation'!$D:$D,$A$1)*IF($A29="CH4",About!$D$58,IF($A29="N2O",About!$D$59,1))</f>
        <v>9.3112807770600006E-2</v>
      </c>
      <c r="Z29">
        <f>SUMIFS('EPA Export Aggregation'!AC:AC,'EPA Export Aggregation'!$A:$A,$B29,'EPA Export Aggregation'!$D:$D,$A$1)*IF($A29="CH4",About!$D$58,IF($A29="N2O",About!$D$59,1))</f>
        <v>8.3517064705599997E-2</v>
      </c>
      <c r="AA29">
        <f>SUMIFS('EPA Export Aggregation'!AD:AD,'EPA Export Aggregation'!$A:$A,$B29,'EPA Export Aggregation'!$D:$D,$A$1)*IF($A29="CH4",About!$D$58,IF($A29="N2O",About!$D$59,1))</f>
        <v>8.2934632027499997E-2</v>
      </c>
      <c r="AB29">
        <f>SUMIFS('EPA Export Aggregation'!AE:AE,'EPA Export Aggregation'!$A:$A,$B29,'EPA Export Aggregation'!$D:$D,$A$1)*IF($A29="CH4",About!$D$58,IF($A29="N2O",About!$D$59,1))</f>
        <v>0.10544375316479999</v>
      </c>
      <c r="AC29">
        <f>SUMIFS('EPA Export Aggregation'!AF:AF,'EPA Export Aggregation'!$A:$A,$B29,'EPA Export Aggregation'!$D:$D,$A$1)*IF($A29="CH4",About!$D$58,IF($A29="N2O",About!$D$59,1))</f>
        <v>7.9430968584000006E-2</v>
      </c>
      <c r="AD29">
        <f>SUMIFS('EPA Export Aggregation'!AG:AG,'EPA Export Aggregation'!$A:$A,$B29,'EPA Export Aggregation'!$D:$D,$A$1)*IF($A29="CH4",About!$D$58,IF($A29="N2O",About!$D$59,1))</f>
        <v>6.6206617692700004E-2</v>
      </c>
      <c r="AE29">
        <f>SUMIFS('EPA Export Aggregation'!AH:AH,'EPA Export Aggregation'!$A:$A,$B29,'EPA Export Aggregation'!$D:$D,$A$1)*IF($A29="CH4",About!$D$58,IF($A29="N2O",About!$D$59,1))</f>
        <v>9.1308039353299994E-2</v>
      </c>
      <c r="AF29">
        <f>SUMIFS('EPA Export Aggregation'!AI:AI,'EPA Export Aggregation'!$A:$A,$B29,'EPA Export Aggregation'!$D:$D,$A$1)*IF($A29="CH4",About!$D$58,IF($A29="N2O",About!$D$59,1))</f>
        <v>0.10735366566600001</v>
      </c>
      <c r="AG29">
        <f>SUMIFS('EPA Export Aggregation'!AJ:AJ,'EPA Export Aggregation'!$A:$A,$B29,'EPA Export Aggregation'!$D:$D,$A$1)*IF($A29="CH4",About!$D$58,IF($A29="N2O",About!$D$59,1))</f>
        <v>0.1090746570389</v>
      </c>
      <c r="AH29">
        <f>SUMIFS('EPA Export Aggregation'!AK:AK,'EPA Export Aggregation'!$A:$A,$B29,'EPA Export Aggregation'!$D:$D,$A$1)*IF($A29="CH4",About!$D$58,IF($A29="N2O",About!$D$59,1))</f>
        <v>0.1160498058755</v>
      </c>
    </row>
    <row r="30" spans="1:34" x14ac:dyDescent="0.75">
      <c r="A30" s="435" t="s">
        <v>2220</v>
      </c>
      <c r="B30" s="408" t="s">
        <v>4193</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35" t="s">
        <v>2220</v>
      </c>
      <c r="B33" s="408" t="s">
        <v>4170</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75">
      <c r="A34" s="435" t="s">
        <v>2220</v>
      </c>
      <c r="B34" s="408" t="s">
        <v>4164</v>
      </c>
      <c r="C34">
        <f>SUMIFS('EPA Export Aggregation'!F:F,'EPA Export Aggregation'!$A:$A,$B34,'EPA Export Aggregation'!$D:$D,$A$1)*IF($A34="CH4",About!$D$58,IF($A34="N2O",About!$D$59,1))</f>
        <v>3.0765139560000001E-4</v>
      </c>
      <c r="D34">
        <f>SUMIFS('EPA Export Aggregation'!G:G,'EPA Export Aggregation'!$A:$A,$B34,'EPA Export Aggregation'!$D:$D,$A$1)*IF($A34="CH4",About!$D$58,IF($A34="N2O",About!$D$59,1))</f>
        <v>1.4639922590000001E-4</v>
      </c>
      <c r="E34">
        <f>SUMIFS('EPA Export Aggregation'!H:H,'EPA Export Aggregation'!$A:$A,$B34,'EPA Export Aggregation'!$D:$D,$A$1)*IF($A34="CH4",About!$D$58,IF($A34="N2O",About!$D$59,1))</f>
        <v>1.9455719860000001E-4</v>
      </c>
      <c r="F34">
        <f>SUMIFS('EPA Export Aggregation'!I:I,'EPA Export Aggregation'!$A:$A,$B34,'EPA Export Aggregation'!$D:$D,$A$1)*IF($A34="CH4",About!$D$58,IF($A34="N2O",About!$D$59,1))</f>
        <v>1.612841029E-4</v>
      </c>
      <c r="G34">
        <f>SUMIFS('EPA Export Aggregation'!J:J,'EPA Export Aggregation'!$A:$A,$B34,'EPA Export Aggregation'!$D:$D,$A$1)*IF($A34="CH4",About!$D$58,IF($A34="N2O",About!$D$59,1))</f>
        <v>2.6998082800000001E-4</v>
      </c>
      <c r="H34">
        <f>SUMIFS('EPA Export Aggregation'!K:K,'EPA Export Aggregation'!$A:$A,$B34,'EPA Export Aggregation'!$D:$D,$A$1)*IF($A34="CH4",About!$D$58,IF($A34="N2O",About!$D$59,1))</f>
        <v>2.3078411810000001E-4</v>
      </c>
      <c r="I34">
        <f>SUMIFS('EPA Export Aggregation'!L:L,'EPA Export Aggregation'!$A:$A,$B34,'EPA Export Aggregation'!$D:$D,$A$1)*IF($A34="CH4",About!$D$58,IF($A34="N2O",About!$D$59,1))</f>
        <v>3.6306885600000002E-4</v>
      </c>
      <c r="J34">
        <f>SUMIFS('EPA Export Aggregation'!M:M,'EPA Export Aggregation'!$A:$A,$B34,'EPA Export Aggregation'!$D:$D,$A$1)*IF($A34="CH4",About!$D$58,IF($A34="N2O",About!$D$59,1))</f>
        <v>2.8075563220000002E-4</v>
      </c>
      <c r="K34">
        <f>SUMIFS('EPA Export Aggregation'!N:N,'EPA Export Aggregation'!$A:$A,$B34,'EPA Export Aggregation'!$D:$D,$A$1)*IF($A34="CH4",About!$D$58,IF($A34="N2O",About!$D$59,1))</f>
        <v>1.3126566875E-3</v>
      </c>
      <c r="L34">
        <f>SUMIFS('EPA Export Aggregation'!O:O,'EPA Export Aggregation'!$A:$A,$B34,'EPA Export Aggregation'!$D:$D,$A$1)*IF($A34="CH4",About!$D$58,IF($A34="N2O",About!$D$59,1))</f>
        <v>2.2468686685000001E-3</v>
      </c>
      <c r="M34">
        <f>SUMIFS('EPA Export Aggregation'!P:P,'EPA Export Aggregation'!$A:$A,$B34,'EPA Export Aggregation'!$D:$D,$A$1)*IF($A34="CH4",About!$D$58,IF($A34="N2O",About!$D$59,1))</f>
        <v>1.928993317E-4</v>
      </c>
      <c r="N34">
        <f>SUMIFS('EPA Export Aggregation'!Q:Q,'EPA Export Aggregation'!$A:$A,$B34,'EPA Export Aggregation'!$D:$D,$A$1)*IF($A34="CH4",About!$D$58,IF($A34="N2O",About!$D$59,1))</f>
        <v>1.630697027E-4</v>
      </c>
      <c r="O34">
        <f>SUMIFS('EPA Export Aggregation'!R:R,'EPA Export Aggregation'!$A:$A,$B34,'EPA Export Aggregation'!$D:$D,$A$1)*IF($A34="CH4",About!$D$58,IF($A34="N2O",About!$D$59,1))</f>
        <v>2.0770836739999999E-4</v>
      </c>
      <c r="P34">
        <f>SUMIFS('EPA Export Aggregation'!S:S,'EPA Export Aggregation'!$A:$A,$B34,'EPA Export Aggregation'!$D:$D,$A$1)*IF($A34="CH4",About!$D$58,IF($A34="N2O",About!$D$59,1))</f>
        <v>2.277411473E-4</v>
      </c>
      <c r="Q34">
        <f>SUMIFS('EPA Export Aggregation'!T:T,'EPA Export Aggregation'!$A:$A,$B34,'EPA Export Aggregation'!$D:$D,$A$1)*IF($A34="CH4",About!$D$58,IF($A34="N2O",About!$D$59,1))</f>
        <v>2.7559309319999999E-4</v>
      </c>
      <c r="R34">
        <f>SUMIFS('EPA Export Aggregation'!U:U,'EPA Export Aggregation'!$A:$A,$B34,'EPA Export Aggregation'!$D:$D,$A$1)*IF($A34="CH4",About!$D$58,IF($A34="N2O",About!$D$59,1))</f>
        <v>3.8828945539999999E-4</v>
      </c>
      <c r="S34">
        <f>SUMIFS('EPA Export Aggregation'!V:V,'EPA Export Aggregation'!$A:$A,$B34,'EPA Export Aggregation'!$D:$D,$A$1)*IF($A34="CH4",About!$D$58,IF($A34="N2O",About!$D$59,1))</f>
        <v>3.747178324E-4</v>
      </c>
      <c r="T34">
        <f>SUMIFS('EPA Export Aggregation'!W:W,'EPA Export Aggregation'!$A:$A,$B34,'EPA Export Aggregation'!$D:$D,$A$1)*IF($A34="CH4",About!$D$58,IF($A34="N2O",About!$D$59,1))</f>
        <v>6.5057171369999999E-4</v>
      </c>
      <c r="U34">
        <f>SUMIFS('EPA Export Aggregation'!X:X,'EPA Export Aggregation'!$A:$A,$B34,'EPA Export Aggregation'!$D:$D,$A$1)*IF($A34="CH4",About!$D$58,IF($A34="N2O",About!$D$59,1))</f>
        <v>1.0287782515E-3</v>
      </c>
      <c r="V34">
        <f>SUMIFS('EPA Export Aggregation'!Y:Y,'EPA Export Aggregation'!$A:$A,$B34,'EPA Export Aggregation'!$D:$D,$A$1)*IF($A34="CH4",About!$D$58,IF($A34="N2O",About!$D$59,1))</f>
        <v>1.0448606248E-3</v>
      </c>
      <c r="W34">
        <f>SUMIFS('EPA Export Aggregation'!Z:Z,'EPA Export Aggregation'!$A:$A,$B34,'EPA Export Aggregation'!$D:$D,$A$1)*IF($A34="CH4",About!$D$58,IF($A34="N2O",About!$D$59,1))</f>
        <v>1.0353125887999999E-3</v>
      </c>
      <c r="X34">
        <f>SUMIFS('EPA Export Aggregation'!AA:AA,'EPA Export Aggregation'!$A:$A,$B34,'EPA Export Aggregation'!$D:$D,$A$1)*IF($A34="CH4",About!$D$58,IF($A34="N2O",About!$D$59,1))</f>
        <v>1.0088652212E-3</v>
      </c>
      <c r="Y34">
        <f>SUMIFS('EPA Export Aggregation'!AB:AB,'EPA Export Aggregation'!$A:$A,$B34,'EPA Export Aggregation'!$D:$D,$A$1)*IF($A34="CH4",About!$D$58,IF($A34="N2O",About!$D$59,1))</f>
        <v>1.1913064199E-3</v>
      </c>
      <c r="Z34">
        <f>SUMIFS('EPA Export Aggregation'!AC:AC,'EPA Export Aggregation'!$A:$A,$B34,'EPA Export Aggregation'!$D:$D,$A$1)*IF($A34="CH4",About!$D$58,IF($A34="N2O",About!$D$59,1))</f>
        <v>2.4048370377000002E-3</v>
      </c>
      <c r="AA34">
        <f>SUMIFS('EPA Export Aggregation'!AD:AD,'EPA Export Aggregation'!$A:$A,$B34,'EPA Export Aggregation'!$D:$D,$A$1)*IF($A34="CH4",About!$D$58,IF($A34="N2O",About!$D$59,1))</f>
        <v>2.2404301308999999E-3</v>
      </c>
      <c r="AB34">
        <f>SUMIFS('EPA Export Aggregation'!AE:AE,'EPA Export Aggregation'!$A:$A,$B34,'EPA Export Aggregation'!$D:$D,$A$1)*IF($A34="CH4",About!$D$58,IF($A34="N2O",About!$D$59,1))</f>
        <v>2.5806121744999999E-3</v>
      </c>
      <c r="AC34">
        <f>SUMIFS('EPA Export Aggregation'!AF:AF,'EPA Export Aggregation'!$A:$A,$B34,'EPA Export Aggregation'!$D:$D,$A$1)*IF($A34="CH4",About!$D$58,IF($A34="N2O",About!$D$59,1))</f>
        <v>2.4528246999000001E-3</v>
      </c>
      <c r="AD34">
        <f>SUMIFS('EPA Export Aggregation'!AG:AG,'EPA Export Aggregation'!$A:$A,$B34,'EPA Export Aggregation'!$D:$D,$A$1)*IF($A34="CH4",About!$D$58,IF($A34="N2O",About!$D$59,1))</f>
        <v>2.4828920143999999E-3</v>
      </c>
      <c r="AE34">
        <f>SUMIFS('EPA Export Aggregation'!AH:AH,'EPA Export Aggregation'!$A:$A,$B34,'EPA Export Aggregation'!$D:$D,$A$1)*IF($A34="CH4",About!$D$58,IF($A34="N2O",About!$D$59,1))</f>
        <v>2.4917117598999999E-3</v>
      </c>
      <c r="AF34">
        <f>SUMIFS('EPA Export Aggregation'!AI:AI,'EPA Export Aggregation'!$A:$A,$B34,'EPA Export Aggregation'!$D:$D,$A$1)*IF($A34="CH4",About!$D$58,IF($A34="N2O",About!$D$59,1))</f>
        <v>2.5052086433000002E-3</v>
      </c>
      <c r="AG34">
        <f>SUMIFS('EPA Export Aggregation'!AJ:AJ,'EPA Export Aggregation'!$A:$A,$B34,'EPA Export Aggregation'!$D:$D,$A$1)*IF($A34="CH4",About!$D$58,IF($A34="N2O",About!$D$59,1))</f>
        <v>2.5187055267E-3</v>
      </c>
      <c r="AH34">
        <f>SUMIFS('EPA Export Aggregation'!AK:AK,'EPA Export Aggregation'!$A:$A,$B34,'EPA Export Aggregation'!$D:$D,$A$1)*IF($A34="CH4",About!$D$58,IF($A34="N2O",About!$D$59,1))</f>
        <v>2.5322024100999999E-3</v>
      </c>
    </row>
    <row r="35" spans="1:34" x14ac:dyDescent="0.7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4336</v>
      </c>
      <c r="B74" s="408" t="s">
        <v>4280</v>
      </c>
      <c r="C74">
        <f>SUMIFS('EPA Export Aggregation'!F:F,'EPA Export Aggregation'!$A:$A,$B74,'EPA Export Aggregation'!$D:$D,$A$1)*IF($A74="CH4",About!$D$58,IF($A74="N2O",About!$D$59,1))</f>
        <v>6.6760866200000005E-4</v>
      </c>
      <c r="D74">
        <f>SUMIFS('EPA Export Aggregation'!G:G,'EPA Export Aggregation'!$A:$A,$B74,'EPA Export Aggregation'!$D:$D,$A$1)*IF($A74="CH4",About!$D$58,IF($A74="N2O",About!$D$59,1))</f>
        <v>1.4141717660000001E-3</v>
      </c>
      <c r="E74">
        <f>SUMIFS('EPA Export Aggregation'!H:H,'EPA Export Aggregation'!$A:$A,$B74,'EPA Export Aggregation'!$D:$D,$A$1)*IF($A74="CH4",About!$D$58,IF($A74="N2O",About!$D$59,1))</f>
        <v>3.8457920726E-3</v>
      </c>
      <c r="F74">
        <f>SUMIFS('EPA Export Aggregation'!I:I,'EPA Export Aggregation'!$A:$A,$B74,'EPA Export Aggregation'!$D:$D,$A$1)*IF($A74="CH4",About!$D$58,IF($A74="N2O",About!$D$59,1))</f>
        <v>1.2577588678999999E-2</v>
      </c>
      <c r="G74">
        <f>SUMIFS('EPA Export Aggregation'!J:J,'EPA Export Aggregation'!$A:$A,$B74,'EPA Export Aggregation'!$D:$D,$A$1)*IF($A74="CH4",About!$D$58,IF($A74="N2O",About!$D$59,1))</f>
        <v>3.0696408778200002E-2</v>
      </c>
      <c r="H74">
        <f>SUMIFS('EPA Export Aggregation'!K:K,'EPA Export Aggregation'!$A:$A,$B74,'EPA Export Aggregation'!$D:$D,$A$1)*IF($A74="CH4",About!$D$58,IF($A74="N2O",About!$D$59,1))</f>
        <v>6.8047720675000006E-2</v>
      </c>
      <c r="I74">
        <f>SUMIFS('EPA Export Aggregation'!L:L,'EPA Export Aggregation'!$A:$A,$B74,'EPA Export Aggregation'!$D:$D,$A$1)*IF($A74="CH4",About!$D$58,IF($A74="N2O",About!$D$59,1))</f>
        <v>9.6322508263800025E-2</v>
      </c>
      <c r="J74">
        <f>SUMIFS('EPA Export Aggregation'!M:M,'EPA Export Aggregation'!$A:$A,$B74,'EPA Export Aggregation'!$D:$D,$A$1)*IF($A74="CH4",About!$D$58,IF($A74="N2O",About!$D$59,1))</f>
        <v>0.12322998941440001</v>
      </c>
      <c r="K74">
        <f>SUMIFS('EPA Export Aggregation'!N:N,'EPA Export Aggregation'!$A:$A,$B74,'EPA Export Aggregation'!$D:$D,$A$1)*IF($A74="CH4",About!$D$58,IF($A74="N2O",About!$D$59,1))</f>
        <v>0.1433174033506</v>
      </c>
      <c r="L74">
        <f>SUMIFS('EPA Export Aggregation'!O:O,'EPA Export Aggregation'!$A:$A,$B74,'EPA Export Aggregation'!$D:$D,$A$1)*IF($A74="CH4",About!$D$58,IF($A74="N2O",About!$D$59,1))</f>
        <v>0.16414993902190006</v>
      </c>
      <c r="M74">
        <f>SUMIFS('EPA Export Aggregation'!P:P,'EPA Export Aggregation'!$A:$A,$B74,'EPA Export Aggregation'!$D:$D,$A$1)*IF($A74="CH4",About!$D$58,IF($A74="N2O",About!$D$59,1))</f>
        <v>0.18200073649849999</v>
      </c>
      <c r="N74">
        <f>SUMIFS('EPA Export Aggregation'!Q:Q,'EPA Export Aggregation'!$A:$A,$B74,'EPA Export Aggregation'!$D:$D,$A$1)*IF($A74="CH4",About!$D$58,IF($A74="N2O",About!$D$59,1))</f>
        <v>0.19918363113699997</v>
      </c>
      <c r="O74">
        <f>SUMIFS('EPA Export Aggregation'!R:R,'EPA Export Aggregation'!$A:$A,$B74,'EPA Export Aggregation'!$D:$D,$A$1)*IF($A74="CH4",About!$D$58,IF($A74="N2O",About!$D$59,1))</f>
        <v>0.21277709009370002</v>
      </c>
      <c r="P74">
        <f>SUMIFS('EPA Export Aggregation'!S:S,'EPA Export Aggregation'!$A:$A,$B74,'EPA Export Aggregation'!$D:$D,$A$1)*IF($A74="CH4",About!$D$58,IF($A74="N2O",About!$D$59,1))</f>
        <v>0.22617109469799998</v>
      </c>
      <c r="Q74">
        <f>SUMIFS('EPA Export Aggregation'!T:T,'EPA Export Aggregation'!$A:$A,$B74,'EPA Export Aggregation'!$D:$D,$A$1)*IF($A74="CH4",About!$D$58,IF($A74="N2O",About!$D$59,1))</f>
        <v>0.23858264615359998</v>
      </c>
      <c r="R74">
        <f>SUMIFS('EPA Export Aggregation'!U:U,'EPA Export Aggregation'!$A:$A,$B74,'EPA Export Aggregation'!$D:$D,$A$1)*IF($A74="CH4",About!$D$58,IF($A74="N2O",About!$D$59,1))</f>
        <v>0.25377204850930002</v>
      </c>
      <c r="S74">
        <f>SUMIFS('EPA Export Aggregation'!V:V,'EPA Export Aggregation'!$A:$A,$B74,'EPA Export Aggregation'!$D:$D,$A$1)*IF($A74="CH4",About!$D$58,IF($A74="N2O",About!$D$59,1))</f>
        <v>0.27387686426029995</v>
      </c>
      <c r="T74">
        <f>SUMIFS('EPA Export Aggregation'!W:W,'EPA Export Aggregation'!$A:$A,$B74,'EPA Export Aggregation'!$D:$D,$A$1)*IF($A74="CH4",About!$D$58,IF($A74="N2O",About!$D$59,1))</f>
        <v>0.29614981868200002</v>
      </c>
      <c r="U74">
        <f>SUMIFS('EPA Export Aggregation'!X:X,'EPA Export Aggregation'!$A:$A,$B74,'EPA Export Aggregation'!$D:$D,$A$1)*IF($A74="CH4",About!$D$58,IF($A74="N2O",About!$D$59,1))</f>
        <v>0.32028959942640012</v>
      </c>
      <c r="V74">
        <f>SUMIFS('EPA Export Aggregation'!Y:Y,'EPA Export Aggregation'!$A:$A,$B74,'EPA Export Aggregation'!$D:$D,$A$1)*IF($A74="CH4",About!$D$58,IF($A74="N2O",About!$D$59,1))</f>
        <v>0.33343244457939997</v>
      </c>
      <c r="W74">
        <f>SUMIFS('EPA Export Aggregation'!Z:Z,'EPA Export Aggregation'!$A:$A,$B74,'EPA Export Aggregation'!$D:$D,$A$1)*IF($A74="CH4",About!$D$58,IF($A74="N2O",About!$D$59,1))</f>
        <v>0.30801439739360004</v>
      </c>
      <c r="X74">
        <f>SUMIFS('EPA Export Aggregation'!AA:AA,'EPA Export Aggregation'!$A:$A,$B74,'EPA Export Aggregation'!$D:$D,$A$1)*IF($A74="CH4",About!$D$58,IF($A74="N2O",About!$D$59,1))</f>
        <v>0.32581240980600007</v>
      </c>
      <c r="Y74">
        <f>SUMIFS('EPA Export Aggregation'!AB:AB,'EPA Export Aggregation'!$A:$A,$B74,'EPA Export Aggregation'!$D:$D,$A$1)*IF($A74="CH4",About!$D$58,IF($A74="N2O",About!$D$59,1))</f>
        <v>0.35571792329170016</v>
      </c>
      <c r="Z74">
        <f>SUMIFS('EPA Export Aggregation'!AC:AC,'EPA Export Aggregation'!$A:$A,$B74,'EPA Export Aggregation'!$D:$D,$A$1)*IF($A74="CH4",About!$D$58,IF($A74="N2O",About!$D$59,1))</f>
        <v>0.42071478751549996</v>
      </c>
      <c r="AA74">
        <f>SUMIFS('EPA Export Aggregation'!AD:AD,'EPA Export Aggregation'!$A:$A,$B74,'EPA Export Aggregation'!$D:$D,$A$1)*IF($A74="CH4",About!$D$58,IF($A74="N2O",About!$D$59,1))</f>
        <v>0.47818141262400005</v>
      </c>
      <c r="AB74">
        <f>SUMIFS('EPA Export Aggregation'!AE:AE,'EPA Export Aggregation'!$A:$A,$B74,'EPA Export Aggregation'!$D:$D,$A$1)*IF($A74="CH4",About!$D$58,IF($A74="N2O",About!$D$59,1))</f>
        <v>0.46448140210319999</v>
      </c>
      <c r="AC74">
        <f>SUMIFS('EPA Export Aggregation'!AF:AF,'EPA Export Aggregation'!$A:$A,$B74,'EPA Export Aggregation'!$D:$D,$A$1)*IF($A74="CH4",About!$D$58,IF($A74="N2O",About!$D$59,1))</f>
        <v>0.47254196478140004</v>
      </c>
      <c r="AD74">
        <f>SUMIFS('EPA Export Aggregation'!AG:AG,'EPA Export Aggregation'!$A:$A,$B74,'EPA Export Aggregation'!$D:$D,$A$1)*IF($A74="CH4",About!$D$58,IF($A74="N2O",About!$D$59,1))</f>
        <v>0.4088427580922</v>
      </c>
      <c r="AE74">
        <f>SUMIFS('EPA Export Aggregation'!AH:AH,'EPA Export Aggregation'!$A:$A,$B74,'EPA Export Aggregation'!$D:$D,$A$1)*IF($A74="CH4",About!$D$58,IF($A74="N2O",About!$D$59,1))</f>
        <v>0.4615330652456</v>
      </c>
      <c r="AF74">
        <f>SUMIFS('EPA Export Aggregation'!AI:AI,'EPA Export Aggregation'!$A:$A,$B74,'EPA Export Aggregation'!$D:$D,$A$1)*IF($A74="CH4",About!$D$58,IF($A74="N2O",About!$D$59,1))</f>
        <v>0.44605248263659991</v>
      </c>
      <c r="AG74">
        <f>SUMIFS('EPA Export Aggregation'!AJ:AJ,'EPA Export Aggregation'!$A:$A,$B74,'EPA Export Aggregation'!$D:$D,$A$1)*IF($A74="CH4",About!$D$58,IF($A74="N2O",About!$D$59,1))</f>
        <v>0.48864859984039993</v>
      </c>
      <c r="AH74">
        <f>SUMIFS('EPA Export Aggregation'!AK:AK,'EPA Export Aggregation'!$A:$A,$B74,'EPA Export Aggregation'!$D:$D,$A$1)*IF($A74="CH4",About!$D$58,IF($A74="N2O",About!$D$59,1))</f>
        <v>0.51690548077239995</v>
      </c>
    </row>
    <row r="75" spans="1:34" x14ac:dyDescent="0.7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4336</v>
      </c>
      <c r="B76" s="408" t="s">
        <v>4301</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0</v>
      </c>
      <c r="AA76" s="436">
        <f>SUMIFS('EPA Export Aggregation'!AD:AD,'EPA Export Aggregation'!$A:$A,$B76,'EPA Export Aggregation'!$D:$D,$A$1)*IF($A76="CH4",About!$D$58,IF($A76="N2O",About!$D$59,1))</f>
        <v>0</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0</v>
      </c>
      <c r="AH76" s="436">
        <f>SUMIFS('EPA Export Aggregation'!AK:AK,'EPA Export Aggregation'!$A:$A,$B76,'EPA Export Aggregation'!$D:$D,$A$1)*IF($A76="CH4",About!$D$58,IF($A76="N2O",About!$D$59,1))</f>
        <v>0</v>
      </c>
    </row>
    <row r="77" spans="1:34" x14ac:dyDescent="0.7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4336</v>
      </c>
      <c r="B79" s="408" t="s">
        <v>4307</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4336</v>
      </c>
      <c r="B80" s="408" t="s">
        <v>4305</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0</v>
      </c>
      <c r="Y80" s="436">
        <f>SUMIFS('EPA Export Aggregation'!AB:AB,'EPA Export Aggregation'!$A:$A,$B80,'EPA Export Aggregation'!$D:$D,$A$1)*IF($A80="CH4",About!$D$58,IF($A80="N2O",About!$D$59,1))</f>
        <v>0</v>
      </c>
      <c r="Z80" s="436">
        <f>SUMIFS('EPA Export Aggregation'!AC:AC,'EPA Export Aggregation'!$A:$A,$B80,'EPA Export Aggregation'!$D:$D,$A$1)*IF($A80="CH4",About!$D$58,IF($A80="N2O",About!$D$59,1))</f>
        <v>0</v>
      </c>
      <c r="AA80" s="436">
        <f>SUMIFS('EPA Export Aggregation'!AD:AD,'EPA Export Aggregation'!$A:$A,$B80,'EPA Export Aggregation'!$D:$D,$A$1)*IF($A80="CH4",About!$D$58,IF($A80="N2O",About!$D$59,1))</f>
        <v>0</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0</v>
      </c>
      <c r="AH80" s="436">
        <f>SUMIFS('EPA Export Aggregation'!AK:AK,'EPA Export Aggregation'!$A:$A,$B80,'EPA Export Aggregation'!$D:$D,$A$1)*IF($A80="CH4",About!$D$58,IF($A80="N2O",About!$D$59,1))</f>
        <v>0</v>
      </c>
    </row>
    <row r="81" spans="1:34" x14ac:dyDescent="0.7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4336</v>
      </c>
      <c r="B84" s="408" t="s">
        <v>4317</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0</v>
      </c>
      <c r="Y84" s="436">
        <f>SUMIFS('EPA Export Aggregation'!AB:AB,'EPA Export Aggregation'!$A:$A,$B84,'EPA Export Aggregation'!$D:$D,$A$1)*IF($A84="CH4",About!$D$58,IF($A84="N2O",About!$D$59,1))</f>
        <v>0</v>
      </c>
      <c r="Z84" s="436">
        <f>SUMIFS('EPA Export Aggregation'!AC:AC,'EPA Export Aggregation'!$A:$A,$B84,'EPA Export Aggregation'!$D:$D,$A$1)*IF($A84="CH4",About!$D$58,IF($A84="N2O",About!$D$59,1))</f>
        <v>0</v>
      </c>
      <c r="AA84" s="436">
        <f>SUMIFS('EPA Export Aggregation'!AD:AD,'EPA Export Aggregation'!$A:$A,$B84,'EPA Export Aggregation'!$D:$D,$A$1)*IF($A84="CH4",About!$D$58,IF($A84="N2O",About!$D$59,1))</f>
        <v>0</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0</v>
      </c>
      <c r="AH84" s="436">
        <f>SUMIFS('EPA Export Aggregation'!AK:AK,'EPA Export Aggregation'!$A:$A,$B84,'EPA Export Aggregation'!$D:$D,$A$1)*IF($A84="CH4",About!$D$58,IF($A84="N2O",About!$D$59,1))</f>
        <v>0</v>
      </c>
    </row>
    <row r="85" spans="1:34" x14ac:dyDescent="0.7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4336</v>
      </c>
      <c r="B87" s="408" t="s">
        <v>4319</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08" t="s">
        <v>477</v>
      </c>
      <c r="B2" s="508"/>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09" t="s">
        <v>480</v>
      </c>
      <c r="B6" s="247" t="s">
        <v>481</v>
      </c>
      <c r="C6" s="247" t="s">
        <v>482</v>
      </c>
      <c r="D6" s="247" t="s">
        <v>483</v>
      </c>
      <c r="E6" s="247" t="s">
        <v>484</v>
      </c>
      <c r="F6" s="247" t="s">
        <v>485</v>
      </c>
      <c r="G6" s="247" t="s">
        <v>486</v>
      </c>
      <c r="H6" s="247" t="s">
        <v>487</v>
      </c>
    </row>
    <row r="7" spans="1:8" ht="15.5" thickBot="1" x14ac:dyDescent="0.9">
      <c r="A7" s="510"/>
      <c r="B7" s="511" t="s">
        <v>488</v>
      </c>
      <c r="C7" s="512"/>
      <c r="D7" s="512"/>
      <c r="E7" s="512"/>
      <c r="F7" s="512"/>
      <c r="G7" s="512"/>
      <c r="H7" s="513"/>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14" t="s">
        <v>538</v>
      </c>
      <c r="B69" s="515"/>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16" t="s">
        <v>480</v>
      </c>
      <c r="B72" s="519" t="s">
        <v>540</v>
      </c>
      <c r="C72" s="520"/>
      <c r="D72" s="519" t="s">
        <v>541</v>
      </c>
      <c r="E72" s="521"/>
      <c r="F72" s="522"/>
      <c r="G72" s="519" t="s">
        <v>542</v>
      </c>
      <c r="H72" s="523"/>
      <c r="I72" s="523"/>
      <c r="J72" s="520"/>
    </row>
    <row r="73" spans="1:10" x14ac:dyDescent="0.75">
      <c r="A73" s="517"/>
      <c r="B73" s="524" t="s">
        <v>543</v>
      </c>
      <c r="C73" s="525"/>
      <c r="D73" s="528" t="s">
        <v>544</v>
      </c>
      <c r="E73" s="524" t="s">
        <v>482</v>
      </c>
      <c r="F73" s="525" t="s">
        <v>483</v>
      </c>
      <c r="G73" s="528" t="s">
        <v>545</v>
      </c>
      <c r="H73" s="528" t="s">
        <v>482</v>
      </c>
      <c r="I73" s="528" t="s">
        <v>483</v>
      </c>
      <c r="J73" s="243" t="s">
        <v>481</v>
      </c>
    </row>
    <row r="74" spans="1:10" x14ac:dyDescent="0.75">
      <c r="A74" s="517"/>
      <c r="B74" s="526"/>
      <c r="C74" s="527"/>
      <c r="D74" s="529"/>
      <c r="E74" s="526"/>
      <c r="F74" s="527"/>
      <c r="G74" s="530"/>
      <c r="H74" s="529"/>
      <c r="I74" s="529"/>
      <c r="J74" s="243" t="s">
        <v>546</v>
      </c>
    </row>
    <row r="75" spans="1:10" ht="15.5" thickBot="1" x14ac:dyDescent="0.9">
      <c r="A75" s="518"/>
      <c r="B75" s="246" t="s">
        <v>547</v>
      </c>
      <c r="C75" s="52" t="s">
        <v>548</v>
      </c>
      <c r="D75" s="52" t="s">
        <v>549</v>
      </c>
      <c r="E75" s="536" t="s">
        <v>550</v>
      </c>
      <c r="F75" s="537"/>
      <c r="G75" s="536" t="s">
        <v>488</v>
      </c>
      <c r="H75" s="534"/>
      <c r="I75" s="534"/>
      <c r="J75" s="535"/>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08" t="s">
        <v>613</v>
      </c>
      <c r="B410" s="508"/>
      <c r="C410" s="508"/>
      <c r="D410" s="508"/>
      <c r="E410" s="508"/>
      <c r="F410" s="508"/>
      <c r="G410" s="508"/>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31" t="s">
        <v>488</v>
      </c>
      <c r="C415" s="531"/>
      <c r="D415" s="532"/>
      <c r="E415" s="533" t="s">
        <v>621</v>
      </c>
      <c r="F415" s="531"/>
      <c r="G415" s="532"/>
      <c r="H415" s="533" t="s">
        <v>488</v>
      </c>
      <c r="I415" s="534"/>
      <c r="J415" s="534"/>
      <c r="K415" s="534"/>
      <c r="L415" s="534"/>
      <c r="M415" s="535"/>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38" t="s">
        <v>666</v>
      </c>
      <c r="B467" s="538"/>
      <c r="C467" s="538"/>
      <c r="D467" s="538"/>
      <c r="E467" s="538"/>
      <c r="F467" s="538"/>
      <c r="G467" s="538"/>
      <c r="H467" s="538"/>
      <c r="I467" s="538"/>
      <c r="J467" s="538"/>
      <c r="K467" s="538"/>
      <c r="L467" s="538"/>
      <c r="M467" s="538"/>
      <c r="N467" s="538"/>
      <c r="O467" s="538"/>
      <c r="P467" s="538"/>
      <c r="Q467" s="538"/>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53"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54"/>
      <c r="B472" s="533" t="s">
        <v>3131</v>
      </c>
      <c r="C472" s="531"/>
      <c r="D472" s="531"/>
      <c r="E472" s="531"/>
      <c r="F472" s="531"/>
      <c r="G472" s="531"/>
      <c r="H472" s="531"/>
      <c r="I472" s="531"/>
      <c r="J472" s="531"/>
      <c r="K472" s="531"/>
      <c r="L472" s="531"/>
      <c r="M472" s="531"/>
      <c r="N472" s="531"/>
      <c r="O472" s="531"/>
      <c r="P472" s="531"/>
      <c r="Q472" s="531"/>
      <c r="R472" s="532"/>
      <c r="S472" s="244"/>
      <c r="T472" s="244"/>
      <c r="U472" s="539" t="s">
        <v>701</v>
      </c>
      <c r="V472" s="540"/>
      <c r="W472" s="533" t="s">
        <v>3131</v>
      </c>
      <c r="X472" s="531"/>
      <c r="Y472" s="531"/>
      <c r="Z472" s="531"/>
      <c r="AA472" s="531"/>
      <c r="AB472" s="531"/>
      <c r="AC472" s="532"/>
      <c r="AD472" s="244"/>
      <c r="AE472" s="244"/>
      <c r="AF472" s="539" t="s">
        <v>701</v>
      </c>
      <c r="AG472" s="540"/>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39" t="s">
        <v>701</v>
      </c>
      <c r="C502" s="541"/>
      <c r="D502" s="541"/>
      <c r="E502" s="541"/>
      <c r="F502" s="541"/>
      <c r="G502" s="541"/>
      <c r="H502" s="541"/>
      <c r="I502" s="541"/>
      <c r="J502" s="541"/>
      <c r="K502" s="541"/>
      <c r="L502" s="541"/>
      <c r="M502" s="541"/>
      <c r="N502" s="541"/>
      <c r="O502" s="541"/>
      <c r="P502" s="541"/>
      <c r="Q502" s="541"/>
      <c r="R502" s="541"/>
      <c r="S502" s="541"/>
      <c r="T502" s="541"/>
      <c r="U502" s="541"/>
      <c r="V502" s="541"/>
      <c r="W502" s="541"/>
      <c r="X502" s="541"/>
      <c r="Y502" s="541"/>
      <c r="Z502" s="541"/>
      <c r="AA502" s="541"/>
      <c r="AB502" s="541"/>
      <c r="AC502" s="541"/>
      <c r="AD502" s="541"/>
      <c r="AE502" s="541"/>
      <c r="AF502" s="541"/>
      <c r="AG502" s="541"/>
      <c r="AH502" s="541"/>
      <c r="AI502" s="541"/>
      <c r="AJ502" s="542"/>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31" t="s">
        <v>488</v>
      </c>
      <c r="C519" s="531"/>
      <c r="D519" s="531"/>
      <c r="E519" s="531"/>
      <c r="F519" s="531"/>
      <c r="G519" s="532"/>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48" t="s">
        <v>480</v>
      </c>
      <c r="B605" s="69" t="s">
        <v>769</v>
      </c>
      <c r="C605" s="69" t="s">
        <v>770</v>
      </c>
      <c r="D605" s="69" t="s">
        <v>771</v>
      </c>
      <c r="E605" s="69" t="s">
        <v>619</v>
      </c>
      <c r="F605" s="69" t="s">
        <v>485</v>
      </c>
      <c r="G605" s="69" t="s">
        <v>486</v>
      </c>
    </row>
    <row r="606" spans="1:7" ht="15.5" thickBot="1" x14ac:dyDescent="0.9">
      <c r="A606" s="549"/>
      <c r="B606" s="550" t="s">
        <v>488</v>
      </c>
      <c r="C606" s="551"/>
      <c r="D606" s="551"/>
      <c r="E606" s="551"/>
      <c r="F606" s="551"/>
      <c r="G606" s="552"/>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55" t="s">
        <v>795</v>
      </c>
      <c r="B633" s="555"/>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43" t="s">
        <v>796</v>
      </c>
      <c r="B637" s="237" t="s">
        <v>797</v>
      </c>
      <c r="C637" s="238" t="s">
        <v>482</v>
      </c>
      <c r="D637" s="238" t="s">
        <v>483</v>
      </c>
      <c r="E637" s="238" t="s">
        <v>619</v>
      </c>
      <c r="F637" s="239" t="s">
        <v>485</v>
      </c>
      <c r="G637" s="240" t="s">
        <v>486</v>
      </c>
      <c r="H637" s="239" t="s">
        <v>620</v>
      </c>
    </row>
    <row r="638" spans="1:8" ht="15.5" thickBot="1" x14ac:dyDescent="0.9">
      <c r="A638" s="544"/>
      <c r="B638" s="545" t="s">
        <v>488</v>
      </c>
      <c r="C638" s="546"/>
      <c r="D638" s="546"/>
      <c r="E638" s="546"/>
      <c r="F638" s="546"/>
      <c r="G638" s="546"/>
      <c r="H638" s="547"/>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6" t="s">
        <v>11</v>
      </c>
      <c r="B1" s="556"/>
      <c r="C1" s="556"/>
      <c r="D1" s="556"/>
      <c r="E1" s="556"/>
    </row>
    <row r="2" spans="1:5" x14ac:dyDescent="0.75">
      <c r="A2" s="557" t="s">
        <v>154</v>
      </c>
      <c r="B2" s="557"/>
      <c r="C2" s="557"/>
      <c r="D2" s="557"/>
      <c r="E2" s="557"/>
    </row>
    <row r="19" spans="1:5" x14ac:dyDescent="0.75">
      <c r="A19" t="s">
        <v>155</v>
      </c>
    </row>
    <row r="20" spans="1:5" x14ac:dyDescent="0.75">
      <c r="A20">
        <v>155400</v>
      </c>
      <c r="B20" t="s">
        <v>156</v>
      </c>
    </row>
    <row r="21" spans="1:5" x14ac:dyDescent="0.75">
      <c r="A21" s="557" t="s">
        <v>157</v>
      </c>
      <c r="B21" s="557"/>
      <c r="C21" s="557"/>
      <c r="D21" s="557"/>
      <c r="E21" s="557"/>
    </row>
    <row r="38" spans="1:5" x14ac:dyDescent="0.75">
      <c r="A38" t="s">
        <v>155</v>
      </c>
    </row>
    <row r="39" spans="1:5" x14ac:dyDescent="0.75">
      <c r="A39">
        <v>100800</v>
      </c>
      <c r="B39" t="s">
        <v>156</v>
      </c>
    </row>
    <row r="40" spans="1:5" x14ac:dyDescent="0.75">
      <c r="A40" s="557" t="s">
        <v>158</v>
      </c>
      <c r="B40" s="557"/>
      <c r="C40" s="557"/>
      <c r="D40" s="557"/>
      <c r="E40" s="557"/>
    </row>
    <row r="57" spans="1:5" ht="15.5" thickBot="1" x14ac:dyDescent="0.9">
      <c r="A57" t="s">
        <v>155</v>
      </c>
    </row>
    <row r="58" spans="1:5" ht="15.5" thickBot="1" x14ac:dyDescent="0.9">
      <c r="A58" s="7">
        <v>194000</v>
      </c>
      <c r="B58" t="s">
        <v>159</v>
      </c>
    </row>
    <row r="60" spans="1:5" x14ac:dyDescent="0.75">
      <c r="A60" s="556" t="s">
        <v>160</v>
      </c>
      <c r="B60" s="556"/>
      <c r="C60" s="556"/>
      <c r="D60" s="556"/>
      <c r="E60" s="556"/>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56" t="s">
        <v>161</v>
      </c>
      <c r="B89" s="556"/>
      <c r="C89" s="556"/>
      <c r="D89" s="556"/>
      <c r="E89" s="556"/>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56" t="s">
        <v>162</v>
      </c>
      <c r="B98" s="556"/>
      <c r="C98" s="556"/>
      <c r="D98" s="556"/>
      <c r="E98" s="556"/>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56" t="s">
        <v>164</v>
      </c>
      <c r="B109" s="556"/>
      <c r="C109" s="556"/>
      <c r="D109" s="556"/>
      <c r="E109" s="556"/>
    </row>
    <row r="110" spans="1:5" ht="15.5" thickBot="1" x14ac:dyDescent="0.9"/>
    <row r="111" spans="1:5" ht="15.5" thickBot="1" x14ac:dyDescent="0.9">
      <c r="A111" s="12">
        <f>A122</f>
        <v>0.20481927710843381</v>
      </c>
      <c r="B111" t="s">
        <v>384</v>
      </c>
    </row>
    <row r="113" spans="1:12" x14ac:dyDescent="0.75">
      <c r="A113" s="556" t="s">
        <v>163</v>
      </c>
      <c r="B113" s="556"/>
      <c r="C113" s="556"/>
      <c r="D113" s="556"/>
      <c r="E113" s="556"/>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56" t="s">
        <v>385</v>
      </c>
      <c r="B124" s="556"/>
      <c r="C124" s="556"/>
      <c r="D124" s="556"/>
      <c r="E124" s="556"/>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56" t="s">
        <v>100</v>
      </c>
      <c r="B134" s="556"/>
      <c r="C134" s="556"/>
      <c r="D134" s="556"/>
      <c r="E134" s="556"/>
    </row>
    <row r="135" spans="1:12" x14ac:dyDescent="0.75">
      <c r="A135" s="19" t="s">
        <v>402</v>
      </c>
      <c r="B135" s="20"/>
      <c r="C135" s="20"/>
      <c r="D135" s="20"/>
      <c r="E135" s="20"/>
      <c r="F135" s="20"/>
      <c r="G135" s="20"/>
    </row>
    <row r="136" spans="1:12" x14ac:dyDescent="0.75">
      <c r="A136" s="21"/>
      <c r="B136" s="559" t="s">
        <v>403</v>
      </c>
      <c r="C136" s="560"/>
      <c r="D136" s="560"/>
      <c r="E136" s="561"/>
      <c r="F136" s="20"/>
      <c r="G136" s="20"/>
    </row>
    <row r="137" spans="1:12" x14ac:dyDescent="0.75">
      <c r="A137" s="22"/>
      <c r="B137" s="559" t="s">
        <v>404</v>
      </c>
      <c r="C137" s="561"/>
      <c r="D137" s="559" t="s">
        <v>405</v>
      </c>
      <c r="E137" s="561"/>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56" t="s">
        <v>167</v>
      </c>
      <c r="B165" s="556"/>
      <c r="C165" s="556"/>
      <c r="D165" s="556"/>
      <c r="E165" s="556"/>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56" t="s">
        <v>392</v>
      </c>
      <c r="B169" s="556"/>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56" t="s">
        <v>174</v>
      </c>
      <c r="B174" s="556"/>
      <c r="C174" s="556"/>
      <c r="D174" s="556"/>
      <c r="E174" s="556"/>
    </row>
    <row r="175" spans="1:7" ht="15.5" thickBot="1" x14ac:dyDescent="0.9">
      <c r="A175" t="s">
        <v>401</v>
      </c>
      <c r="B175" s="38">
        <v>0.1246</v>
      </c>
    </row>
    <row r="176" spans="1:7" ht="15.5" thickBot="1" x14ac:dyDescent="0.9">
      <c r="A176" t="s">
        <v>397</v>
      </c>
      <c r="B176" s="37">
        <f>1-B175</f>
        <v>0.87539999999999996</v>
      </c>
    </row>
    <row r="178" spans="1:5" x14ac:dyDescent="0.75">
      <c r="A178" s="556" t="s">
        <v>170</v>
      </c>
      <c r="B178" s="556"/>
      <c r="C178" s="556"/>
      <c r="D178" s="556"/>
      <c r="E178" s="556"/>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56" t="s">
        <v>172</v>
      </c>
      <c r="B183" s="556"/>
      <c r="C183" s="556"/>
      <c r="D183" s="556"/>
      <c r="E183" s="556"/>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56" t="s">
        <v>184</v>
      </c>
      <c r="B191" s="556"/>
      <c r="C191" s="556"/>
      <c r="D191" s="556"/>
      <c r="E191" s="556"/>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8" t="s">
        <v>2992</v>
      </c>
      <c r="C201" s="558"/>
      <c r="D201" s="558"/>
      <c r="E201" s="558"/>
      <c r="F201" s="558"/>
      <c r="G201" s="558"/>
      <c r="H201" s="558"/>
      <c r="I201" s="558"/>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8" t="s">
        <v>2992</v>
      </c>
      <c r="C209" s="558"/>
      <c r="D209" s="558"/>
      <c r="E209" s="558"/>
      <c r="F209" s="558"/>
      <c r="G209" s="558"/>
      <c r="H209" s="558"/>
      <c r="I209" s="558"/>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8" t="s">
        <v>2992</v>
      </c>
      <c r="C217" s="558"/>
      <c r="D217" s="558"/>
      <c r="E217" s="558"/>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2024-07-23T23:14:35Z</dcterms:modified>
</cp:coreProperties>
</file>