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Delaware\DE-eps\"/>
    </mc:Choice>
  </mc:AlternateContent>
  <xr:revisionPtr revIDLastSave="0" documentId="13_ncr:1_{57F89F74-CDCC-433B-BAAF-666FDEA70ABB}"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<sst xmlns="http://schemas.openxmlformats.org/spreadsheetml/2006/main" count="18388" uniqueCount="2197">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</sst>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21</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Delaware</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0.49594104199421107</v>
      </c>
      <c r="C7" s="118">
        <f>D28</f>
        <v>7.6132600000000004</v>
      </c>
      <c r="D7" s="75">
        <v>0.06</v>
      </c>
      <c r="E7" s="75">
        <v>0.02</v>
      </c>
      <c r="F7" s="117">
        <f t="shared" si="0"/>
        <v>7.1564643999999999</v>
      </c>
      <c r="G7" s="117">
        <f t="shared" si="0"/>
        <v>7.4609947999999999</v>
      </c>
      <c r="H7" s="69"/>
      <c r="I7" s="76">
        <f t="shared" si="1"/>
        <v>-13.430070903636837</v>
      </c>
      <c r="J7" s="76">
        <f t="shared" si="3"/>
        <v>-14.044116474004362</v>
      </c>
      <c r="K7" s="69" t="str">
        <f t="shared" si="2"/>
        <v>In a scenario limiting global warming to 1.5 °C, Delaware would need to cut its agriculture emissions by -1404 to -1343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Delaware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0.30260757417010292</v>
      </c>
      <c r="C9" s="118">
        <f>C28</f>
        <v>1.59965</v>
      </c>
      <c r="D9" s="75">
        <v>0.06</v>
      </c>
      <c r="E9" s="75">
        <v>0.02</v>
      </c>
      <c r="F9" s="117">
        <f t="shared" si="0"/>
        <v>1.503671</v>
      </c>
      <c r="G9" s="117">
        <f t="shared" si="0"/>
        <v>1.5676570000000001</v>
      </c>
      <c r="H9" s="69"/>
      <c r="I9" s="76">
        <f t="shared" si="1"/>
        <v>-3.9690461454039836</v>
      </c>
      <c r="J9" s="76">
        <f t="shared" si="3"/>
        <v>-4.1804949175488346</v>
      </c>
      <c r="K9" s="69" t="str">
        <f t="shared" si="2"/>
        <v>In a scenario limiting global warming to 1.5 °C, Delaware would need to cut its waste emissions by -418 to -397 percent of 2005 levels.</v>
      </c>
      <c r="L9" s="69"/>
      <c r="M9" s="69"/>
      <c r="N9" s="69"/>
      <c r="O9" s="69"/>
      <c r="P9" s="69"/>
      <c r="Q9" s="69"/>
      <c r="R9" s="69"/>
      <c r="S9" s="69"/>
      <c r="T9" s="69"/>
      <c r="U9" s="69"/>
      <c r="V9" s="69"/>
      <c r="W9" s="69"/>
      <c r="X9" s="69"/>
      <c r="Y9" s="69"/>
      <c r="Z9" s="69"/>
    </row>
    <row r="10" spans="1:26" x14ac:dyDescent="0.25">
      <c r="A10" s="73" t="s">
        <v>1865</v>
      </c>
      <c r="B10" s="119">
        <f>SUM(B3:B9)</f>
        <v>-5.6398113838356867</v>
      </c>
      <c r="C10" s="119">
        <f>SUM(C3:C9)</f>
        <v>60.091929999999991</v>
      </c>
      <c r="D10" s="76">
        <f>1-F10/$C10</f>
        <v>0.52651809652311032</v>
      </c>
      <c r="E10" s="76">
        <f>1-G10/$C10</f>
        <v>0.37781239843686165</v>
      </c>
      <c r="F10" s="117">
        <f>SUM(F3:F9)</f>
        <v>28.452441400000005</v>
      </c>
      <c r="G10" s="117">
        <f>SUM(G3:G9)</f>
        <v>37.388453799999994</v>
      </c>
      <c r="H10" s="171">
        <f>IFERROR(B10*(1-'Unique State Inputs'!A$8),"")</f>
        <v>-3.1018962611096281</v>
      </c>
      <c r="I10" s="76">
        <f t="shared" si="1"/>
        <v>6.0449278288894197</v>
      </c>
      <c r="J10" s="76">
        <f t="shared" si="3"/>
        <v>7.6293801787696962</v>
      </c>
      <c r="K10" s="69" t="str">
        <f t="shared" si="2"/>
        <v>In a scenario limiting global warming to 1.5 °C, Delaware would need to cut its total (including land use) emissions by 763 to 604 percent of 2005 levels.</v>
      </c>
      <c r="L10" s="69"/>
      <c r="M10" s="69"/>
      <c r="N10" s="69"/>
      <c r="O10" s="69"/>
      <c r="P10" s="69"/>
      <c r="Q10" s="69"/>
      <c r="R10" s="69"/>
      <c r="S10" s="69"/>
      <c r="T10" s="69"/>
      <c r="U10" s="69"/>
      <c r="V10" s="69"/>
      <c r="W10" s="69"/>
      <c r="X10" s="69"/>
      <c r="Y10" s="69"/>
      <c r="Z10" s="69"/>
    </row>
    <row r="11" spans="1:26" x14ac:dyDescent="0.25">
      <c r="A11" s="73" t="s">
        <v>1867</v>
      </c>
      <c r="B11" s="119">
        <f>SUM(B3:B9)-B8</f>
        <v>0.79854861616431361</v>
      </c>
      <c r="C11" s="119">
        <f>SUM(C3:C9)-C8</f>
        <v>66.530289999999994</v>
      </c>
      <c r="D11" s="76">
        <f>1-F11/$C11</f>
        <v>0.47556516888773503</v>
      </c>
      <c r="E11" s="76">
        <f>1-G11/$C11</f>
        <v>0.34125022151564344</v>
      </c>
      <c r="F11" s="117">
        <f>F10-F8</f>
        <v>34.890801400000008</v>
      </c>
      <c r="G11" s="117">
        <f>G10-G8</f>
        <v>43.826813799999996</v>
      </c>
      <c r="H11" s="171">
        <f>IFERROR(B11*(1-'Unique State Inputs'!A$8),"")</f>
        <v>0.43920173889037251</v>
      </c>
      <c r="I11" s="76">
        <f t="shared" si="1"/>
        <v>-42.692770476006551</v>
      </c>
      <c r="J11" s="76">
        <f t="shared" si="3"/>
        <v>-53.883087783076135</v>
      </c>
      <c r="K11" s="69" t="str">
        <f t="shared" si="2"/>
        <v>In a scenario limiting global warming to 1.5 °C, Delaware would need to cut its total (excluding land use) emissions by -5388 to -4269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Delaware had 192 EV charging outlets, approximately 19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Delaware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Delaware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Delaware,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Delaware, the share of electricity among fuels used for heating in urban, residential buildings will fall from 9.1% to 7.8%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Delaware, the share of electricity among fuels used by appliances in urban, residential buildings will fall from 73.8% to 65.4%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Delaware, the share of electricity among fuels used for heating in rural, residential buildings will fall from 9.1% to 7.8%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73.8% to 65.4%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Delaware, the share of electricity among fuels used for heating in commercial buildings will fall from 0.9% to 0.8%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Delaware, the share of electricity among fuels used by appliances in commercial buildings will fall from 51.5% to 30.6%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Delaware, the share of electricity among fuels used by other components in commercial buildings will fall from 75.5% to 91.1%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Delaware.</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not includingDelaware.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Delaware, a 100% setting provides for an additional 1202 MW of demand response capacity in 2050 (on top of a BAU quantity of 389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Delaware will retire 0 MW of coal by 2050. Delaware currently has 410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Delaware will retire 0 MW of gas non-peaking plants by 2050. Delaware currently has 1504MW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Delaware will retire 0 MW of nuclear capacity by 2050. Delaware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Delaware will retire 0 MW of biomass capacity by 2050. Delaware currently has 10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Delaware will retire 0 MW of petroleum capacity by 2050. Delaware currently has 159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Delaware will retire 103 MW of natural gas peaker capacity by 2050. Delaware currently has 955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Delaware will retire 0 MW of natural gas peaker capacity by 2050. Delaware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Delaware had about 0 of grid battery storage.  The BAU scenario is based on EIA AEO data and sees grid battery capacity reach 155 by 2050.  The additional potential is based on NREL's Renewable Electricity Futures Study (80% RE-ITI (2014) scenario) and suggests Delaware could reach 1977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Delaware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Delaware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Delaware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Delaware had 192 EV charging outlets, approximately 19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Delaware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Delaware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Delaware,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Delaware, the share of electricity among fuels used for heating in urban, residential buildings will fall from 9.1% to 7.8%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Delaware, the share of electricity among fuels used by appliances in urban, residential buildings will fall from 73.8% to 65.4%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Delaware, the share of electricity among fuels used for heating in rural, residential buildings will fall from 9.1% to 7.8%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73.8% to 65.4%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Delaware, the share of electricity among fuels used for heating in commercial buildings will fall from 0.9% to 0.8%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Delaware, the share of electricity among fuels used by appliances in commercial buildings will fall from 51.5% to 30.6%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Delaware, the share of electricity among fuels used by other components in commercial buildings will fall from 75.5% to 91.1%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Delaware.</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not includingDelaware.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Delaware increased by 18%.</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Delaware, a 100% setting provides for an additional 1202 MW of demand response capacity in 2050 (on top of a BAU quantity of 389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Delaware will retire 0 MW of coal by 2050. Delaware currently has 410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Delaware will retire 0 MW of gas non-peaking plants by 2050. Delaware currently has 1504MW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Delaware will retire 0 MW of nuclear capacity by 2050. Delaware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Delaware will retire 0 MW of biomass capacity by 2050. Delaware currently has 10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Delaware will retire 0 MW of biomass capacity by 2050. Delaware currently has 10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Delaware will retire 0 MW of petroleum capacity by 2050. Delaware currently has 159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Delaware will retire 103 MW of natural gas peaker capacity by 2050. Delaware currently has 955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Delaware will retire 0 MW of natural gas peaker capacity by 2050. Delaware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Delaware had about 0 of grid battery storage.  The BAU scenario is based on EIA AEO data and sees grid battery capacity reach 155 by 2050.  The additional potential is based on NREL's Renewable Electricity Futures Study (80% RE-ITI (2014) scenario) and suggests Delaware could reach 1977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Delaware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Delaware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Delaware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Delaware</v>
      </c>
      <c r="B6" s="145">
        <f>SUMIFS(B7:B57,$A7:$A57,$A$6)</f>
        <v>192</v>
      </c>
      <c r="C6" s="145">
        <f>SUMIFS(C7:C57,$A7:$A57,$A$6)</f>
        <v>987393</v>
      </c>
      <c r="D6" s="145">
        <f>ROUND(SUMIFS(D7:D57,$A7:$A57,$A$6),2)</f>
        <v>19.45</v>
      </c>
      <c r="E6" s="145">
        <f t="shared" ref="E6:L6" si="0">SUMIFS(E7:E57,$A7:$A57,$A$6)</f>
        <v>0</v>
      </c>
      <c r="F6" s="145">
        <f t="shared" si="0"/>
        <v>0.2</v>
      </c>
      <c r="G6" s="145">
        <f t="shared" si="0"/>
        <v>0.25</v>
      </c>
      <c r="H6" s="145">
        <f t="shared" si="0"/>
        <v>0.25</v>
      </c>
      <c r="I6" s="145">
        <f t="shared" si="0"/>
        <v>5877137</v>
      </c>
      <c r="J6" s="145">
        <f t="shared" si="0"/>
        <v>0</v>
      </c>
      <c r="K6" s="145">
        <f t="shared" si="0"/>
        <v>6925928</v>
      </c>
      <c r="L6" s="145">
        <f t="shared" si="0"/>
        <v>0</v>
      </c>
      <c r="M6" s="145">
        <f>ROUND(SUMIFS(M7:M57,$A7:$A57,$A$6)*100,0)</f>
        <v>18</v>
      </c>
      <c r="N6" s="145">
        <f>ROUND(SUMIFS(N7:N57,$A7:$A57,$A$6)*100,0)</f>
        <v>0</v>
      </c>
      <c r="O6" s="145">
        <f t="shared" ref="O6:AM6" si="1">ROUND(SUMIFS(O7:O57,$A7:$A57,$A$6),0)</f>
        <v>388</v>
      </c>
      <c r="P6" s="145">
        <f t="shared" si="1"/>
        <v>185</v>
      </c>
      <c r="Q6" s="145">
        <f t="shared" si="1"/>
        <v>0</v>
      </c>
      <c r="R6" s="145">
        <f t="shared" si="1"/>
        <v>0</v>
      </c>
      <c r="S6" s="145">
        <f t="shared" si="1"/>
        <v>0</v>
      </c>
      <c r="T6" s="145">
        <f t="shared" si="1"/>
        <v>0</v>
      </c>
      <c r="U6" s="145">
        <f t="shared" si="1"/>
        <v>0</v>
      </c>
      <c r="V6" s="145">
        <f t="shared" si="1"/>
        <v>103</v>
      </c>
      <c r="W6" s="145">
        <f t="shared" si="1"/>
        <v>0</v>
      </c>
      <c r="X6" s="145">
        <f t="shared" si="1"/>
        <v>410</v>
      </c>
      <c r="Y6" s="145">
        <f t="shared" si="1"/>
        <v>1504</v>
      </c>
      <c r="Z6" s="145">
        <f t="shared" si="1"/>
        <v>0</v>
      </c>
      <c r="AA6" s="145">
        <f t="shared" si="1"/>
        <v>0</v>
      </c>
      <c r="AB6" s="145">
        <f t="shared" si="1"/>
        <v>0</v>
      </c>
      <c r="AC6" s="145">
        <f t="shared" si="1"/>
        <v>36</v>
      </c>
      <c r="AD6" s="145">
        <f t="shared" si="1"/>
        <v>0</v>
      </c>
      <c r="AE6" s="145">
        <f t="shared" si="1"/>
        <v>10</v>
      </c>
      <c r="AF6" s="145">
        <f t="shared" si="1"/>
        <v>0</v>
      </c>
      <c r="AG6" s="145">
        <f t="shared" si="1"/>
        <v>159</v>
      </c>
      <c r="AH6" s="145">
        <f t="shared" si="1"/>
        <v>955</v>
      </c>
      <c r="AI6" s="145">
        <f t="shared" si="1"/>
        <v>0</v>
      </c>
      <c r="AJ6" s="145">
        <f t="shared" si="1"/>
        <v>0</v>
      </c>
      <c r="AK6" s="145">
        <f t="shared" si="1"/>
        <v>0</v>
      </c>
      <c r="AL6" s="145">
        <f t="shared" si="1"/>
        <v>0</v>
      </c>
      <c r="AM6" s="145">
        <f t="shared" si="1"/>
        <v>0</v>
      </c>
      <c r="AN6" s="145">
        <f>ROUND(SUMIFS(AN7:AN57,$A7:$A57,$A$6),)</f>
        <v>155</v>
      </c>
      <c r="AO6" s="145">
        <f t="shared" ref="AO6:AP6" si="2">ROUND(SUMIFS(AO7:AO57,$A7:$A57,$A$6),)</f>
        <v>1977</v>
      </c>
      <c r="AP6" s="145">
        <f t="shared" si="2"/>
        <v>0</v>
      </c>
      <c r="AQ6" s="145">
        <f>ROUND(SUMIFS(AQ7:AQ57,$A7:$A57,$A$6),0)</f>
        <v>1</v>
      </c>
      <c r="AR6" s="146">
        <f>SUMIFS(AR7:AR57,$A7:$A57,$A$6)</f>
        <v>0.27265437048917401</v>
      </c>
      <c r="AS6" s="145">
        <f>ROUND(SUMIFS(AS7:AS57,$A7:$A57,$A$6),0)</f>
        <v>290</v>
      </c>
      <c r="AT6" s="145">
        <f>ROUND(SUMIFS(AT7:AT57,$A7:$A57,$A$6),0)</f>
        <v>389</v>
      </c>
      <c r="AU6" s="145">
        <f>ROUND(SUMIFS(AU7:AU57,$A7:$A57,$A$6),0)</f>
        <v>1202</v>
      </c>
      <c r="AV6" s="145">
        <f>ROUND(SUMIFS(AV7:AV57,$A7:$A57,$A$6)*100,0)</f>
        <v>20</v>
      </c>
      <c r="AW6" s="145">
        <f>ROUND(SUMIFS(AW7:AW57,$A7:$A57,$A$6)*100,0)</f>
        <v>25</v>
      </c>
      <c r="AX6" s="145">
        <f>ROUND(SUMIFS(AX7:AX57,$A7:$A57,$A$6)*100,0)</f>
        <v>25</v>
      </c>
      <c r="AY6" s="145">
        <f>SUMIFS(AY7:AY57,$A7:$A57,$A$6)</f>
        <v>0</v>
      </c>
      <c r="AZ6" s="145">
        <f>SUMIFS(AZ7:AZ57,$A7:$A57,$A$6)</f>
        <v>2500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DE</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DE</v>
      </c>
      <c r="D77" s="93">
        <v>2019</v>
      </c>
      <c r="E77" s="93">
        <v>2050</v>
      </c>
    </row>
    <row r="78" spans="1:40" ht="15.95" customHeight="1" x14ac:dyDescent="0.25">
      <c r="B78" s="93" t="s">
        <v>2058</v>
      </c>
      <c r="C78" s="93" t="s">
        <v>497</v>
      </c>
      <c r="D78" s="93" cm="1">
        <f t="array" ref="D78">ROUND(INDEX($B$95:$H$845,MATCH(1,($C78=$E$95:$E$845)*($B78=$F$95:$F$845)*($C$77=$B$95:$B$845),0),MATCH(D$77,$B$95:$H$95,0))*100,1)</f>
        <v>9.1</v>
      </c>
      <c r="E78" s="165" cm="1">
        <f t="array" ref="E78">ROUND(INDEX($B$95:$H$845,MATCH(1,($C78=$E$95:$E$845)*($B78=$F$95:$F$845)*($C$77=$B$95:$B$845),0),MATCH(E$77,$B$95:$H$95,0))*100,1)</f>
        <v>7.8</v>
      </c>
    </row>
    <row r="79" spans="1:40" ht="15.95" customHeight="1" x14ac:dyDescent="0.25">
      <c r="B79" s="165" t="s">
        <v>2058</v>
      </c>
      <c r="C79" s="93" t="s">
        <v>2057</v>
      </c>
      <c r="D79" s="165" cm="1">
        <f t="array" ref="D79">ROUND(INDEX($B$95:$H$845,MATCH(1,($C79=$E$95:$E$845)*($B79=$F$95:$F$845)*($C$77=$B$95:$B$845),0),MATCH(D$77,$B$95:$H$95,0))*100,1)</f>
        <v>73.8</v>
      </c>
      <c r="E79" s="165" cm="1">
        <f t="array" ref="E79">ROUND(INDEX($B$95:$H$845,MATCH(1,($C79=$E$95:$E$845)*($B79=$F$95:$F$845)*($C$77=$B$95:$B$845),0),MATCH(E$77,$B$95:$H$95,0))*100,1)</f>
        <v>65.400000000000006</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9.1</v>
      </c>
      <c r="E81" s="165" cm="1">
        <f t="array" ref="E81">ROUND(INDEX($B$95:$H$845,MATCH(1,($C81=$E$95:$E$845)*($B81=$F$95:$F$845)*($C$77=$B$95:$B$845),0),MATCH(E$77,$B$95:$H$95,0))*100,1)</f>
        <v>7.8</v>
      </c>
    </row>
    <row r="82" spans="2:26" ht="15.95" customHeight="1" x14ac:dyDescent="0.25">
      <c r="B82" s="165" t="s">
        <v>2055</v>
      </c>
      <c r="C82" s="165" t="s">
        <v>2057</v>
      </c>
      <c r="D82" s="165" cm="1">
        <f t="array" ref="D82">ROUND(INDEX($B$95:$H$845,MATCH(1,($C82=$E$95:$E$845)*($B82=$F$95:$F$845)*($C$77=$B$95:$B$845),0),MATCH(D$77,$B$95:$H$95,0))*100,1)</f>
        <v>73.8</v>
      </c>
      <c r="E82" s="165" cm="1">
        <f t="array" ref="E82">ROUND(INDEX($B$95:$H$845,MATCH(1,($C82=$E$95:$E$845)*($B82=$F$95:$F$845)*($C$77=$B$95:$B$845),0),MATCH(E$77,$B$95:$H$95,0))*100,1)</f>
        <v>65.400000000000006</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DE</v>
      </c>
    </row>
    <row r="84" spans="2:26" ht="15.95" customHeight="1" x14ac:dyDescent="0.25">
      <c r="B84" s="93" t="s">
        <v>2059</v>
      </c>
      <c r="C84" s="165" t="s">
        <v>497</v>
      </c>
      <c r="D84" s="165" cm="1">
        <f t="array" ref="D84">ROUND(INDEX($B$95:$H$845,MATCH(1,($C84=$E$95:$E$845)*($B84=$F$95:$F$845)*($C$77=$B$95:$B$845),0),MATCH(D$77,$B$95:$H$95,0))*100,1)</f>
        <v>0.9</v>
      </c>
      <c r="E84" s="165" cm="1">
        <f t="array" ref="E84">ROUND(INDEX($B$95:$H$845,MATCH(1,($C84=$E$95:$E$845)*($B84=$F$95:$F$845)*($C$77=$B$95:$B$845),0),MATCH(E$77,$B$95:$H$95,0))*100,1)</f>
        <v>0.8</v>
      </c>
    </row>
    <row r="85" spans="2:26" ht="15.95" customHeight="1" x14ac:dyDescent="0.25">
      <c r="B85" s="165" t="s">
        <v>2059</v>
      </c>
      <c r="C85" s="165" t="s">
        <v>2057</v>
      </c>
      <c r="D85" s="165" cm="1">
        <f t="array" ref="D85">ROUND(INDEX($B$95:$H$845,MATCH(1,($C85=$E$95:$E$845)*($B85=$F$95:$F$845)*($C$77=$B$95:$B$845),0),MATCH(D$77,$B$95:$H$95,0))*100,1)</f>
        <v>51.5</v>
      </c>
      <c r="E85" s="165" cm="1">
        <f t="array" ref="E85">ROUND(INDEX($B$95:$H$845,MATCH(1,($C85=$E$95:$E$845)*($B85=$F$95:$F$845)*($C$77=$B$95:$B$845),0),MATCH(E$77,$B$95:$H$95,0))*100,1)</f>
        <v>30.6</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75.5</v>
      </c>
      <c r="E86" s="165" cm="1">
        <f t="array" ref="E86">ROUND(INDEX($B$95:$H$845,MATCH(1,($C86=$E$95:$E$845)*($B86=$F$95:$F$845)*($C$77=$B$95:$B$845),0),MATCH(E$77,$B$95:$H$95,0))*100,1)</f>
        <v>91.1</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12717842572186.5</v>
      </c>
      <c r="N86" s="165" cm="1">
        <f t="array" ref="N86">INDEX($K$95:$Z$195,MATCH(1,($J86=$L$95:$L$195)*($J$83=$K$95:$K$195),0),MATCH(N$85,$K$95:$Z$95,0))</f>
        <v>27591274318868.398</v>
      </c>
      <c r="O86" s="165" cm="1">
        <f t="array" ref="O86">INDEX($K$95:$Z$195,MATCH(1,($J86=$L$95:$L$195)*($J$83=$K$95:$K$195),0),MATCH(O$85,$K$95:$Z$95,0))</f>
        <v>58129243523214.797</v>
      </c>
      <c r="P86" s="165" cm="1">
        <f t="array" ref="P86">INDEX($K$95:$Z$195,MATCH(1,($J86=$L$95:$L$195)*($J$83=$K$95:$K$195),0),MATCH(P$85,$K$95:$Z$95,0))</f>
        <v>0</v>
      </c>
      <c r="Q86" s="165" cm="1">
        <f t="array" ref="Q86">INDEX($K$95:$Z$195,MATCH(1,($J86=$L$95:$L$195)*($J$83=$K$95:$K$195),0),MATCH(Q$85,$K$95:$Z$95,0))</f>
        <v>87004709226051.797</v>
      </c>
      <c r="R86" s="165" cm="1">
        <f t="array" ref="R86">INDEX($K$95:$Z$195,MATCH(1,($J86=$L$95:$L$195)*($J$83=$K$95:$K$195),0),MATCH(R$85,$K$95:$Z$95,0))</f>
        <v>998855579278759</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13516842572186.5</v>
      </c>
      <c r="N87" s="165" cm="1">
        <f t="array" ref="N87">INDEX($K$95:$Z$195,MATCH(1,($J87=$L$95:$L$195)*($J$83=$K$95:$K$195),0),MATCH(N$85,$K$95:$Z$95,0))</f>
        <v>35698274318868.398</v>
      </c>
      <c r="O87" s="165" cm="1">
        <f t="array" ref="O87">INDEX($K$95:$Z$195,MATCH(1,($J87=$L$95:$L$195)*($J$83=$K$95:$K$195),0),MATCH(O$85,$K$95:$Z$95,0))</f>
        <v>63043243523214.797</v>
      </c>
      <c r="P87" s="165" cm="1">
        <f t="array" ref="P87">INDEX($K$95:$Z$195,MATCH(1,($J87=$L$95:$L$195)*($J$83=$K$95:$K$195),0),MATCH(P$85,$K$95:$Z$95,0))</f>
        <v>0</v>
      </c>
      <c r="Q87" s="165" cm="1">
        <f t="array" ref="Q87">INDEX($K$95:$Z$195,MATCH(1,($J87=$L$95:$L$195)*($J$83=$K$95:$K$195),0),MATCH(Q$85,$K$95:$Z$95,0))</f>
        <v>104390709226051</v>
      </c>
      <c r="R87" s="165" cm="1">
        <f t="array" ref="R87">INDEX($K$95:$Z$195,MATCH(1,($J87=$L$95:$L$195)*($J$83=$K$95:$K$195),0),MATCH(R$85,$K$95:$Z$95,0))</f>
        <v>1064701579278750</v>
      </c>
    </row>
    <row r="88" spans="2:26" ht="15.95" customHeight="1" x14ac:dyDescent="0.25">
      <c r="J88" s="93" t="s">
        <v>2060</v>
      </c>
      <c r="K88" s="165">
        <f>IFERROR(K86/K87 *100,0)</f>
        <v>0</v>
      </c>
      <c r="L88" s="165">
        <f t="shared" ref="L88:R88" si="19">IFERROR(L86/L87 *100,0)</f>
        <v>0</v>
      </c>
      <c r="M88" s="165">
        <f t="shared" si="19"/>
        <v>94.088856212292541</v>
      </c>
      <c r="N88" s="273">
        <f>ROUND(IFERROR(N86/N87 *100,0),0)</f>
        <v>77</v>
      </c>
      <c r="O88" s="165">
        <f>ROUND(IFERROR(O86/O87 *100,0),0)</f>
        <v>92</v>
      </c>
      <c r="P88" s="165">
        <f t="shared" si="19"/>
        <v>0</v>
      </c>
      <c r="Q88" s="165">
        <f t="shared" si="19"/>
        <v>83.345261155041101</v>
      </c>
      <c r="R88" s="165">
        <f t="shared" si="19"/>
        <v>93.815544065915972</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Delaware</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Delaware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Delaware</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0.49594104199421107</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-1.08125033703433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0.30260757417010292</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-0.28270172087001605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0.79854861616431405</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2021-05-06T17:09:50Z</dcterms:modified>
</cp:coreProperties>
</file>