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728C31E9-7E69-44FC-B1E7-A82DA5D751AB}"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L7" i="29" s="1"/>
  <c r="P232" i="31"/>
  <c r="P224" i="31"/>
  <c r="P216" i="31"/>
  <c r="P221" i="31"/>
  <c r="P217" i="31"/>
  <c r="P229" i="31"/>
  <c r="P225" i="31"/>
  <c r="P226" i="31"/>
  <c r="P218" i="31"/>
  <c r="P215" i="31"/>
  <c r="P231" i="31"/>
  <c r="P223" i="31"/>
  <c r="P227" i="31"/>
  <c r="P228" i="31"/>
  <c r="P220" i="31"/>
  <c r="P230" i="31"/>
  <c r="P222" i="31"/>
  <c r="P219" i="3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Q1" i="23" s="1"/>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E1" i="23" s="1"/>
  <c r="O9" i="23"/>
  <c r="Y8" i="23"/>
  <c r="E8" i="23"/>
  <c r="O7" i="23"/>
  <c r="Y6" i="23"/>
  <c r="E6" i="23"/>
  <c r="O5" i="23"/>
  <c r="AC4" i="23"/>
  <c r="AC1" i="23" s="1"/>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R1" i="23"/>
  <c r="G10" i="27" s="1"/>
  <c r="J10" i="27" s="1"/>
  <c r="K10" i="27" s="1"/>
  <c r="AB1" i="23"/>
  <c r="Z1" i="23"/>
  <c r="T1" i="23"/>
  <c r="AH1" i="23"/>
  <c r="J1" i="23"/>
  <c r="S1" i="23"/>
  <c r="I1" i="23"/>
  <c r="D1" i="23"/>
  <c r="K1" i="23"/>
  <c r="AF1" i="23"/>
  <c r="X1" i="23"/>
  <c r="AG1" i="23" l="1"/>
  <c r="O10" i="27"/>
  <c r="P10" i="27" s="1"/>
  <c r="W1" i="23"/>
  <c r="V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M17" i="29" l="1"/>
  <c r="L17" i="29" s="1"/>
  <c r="J32" i="19" s="1"/>
  <c r="P304" i="31" s="1"/>
  <c r="N13" i="29"/>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12" i="3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09" i="31" l="1"/>
  <c r="P213" i="3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<sst xmlns="http://schemas.openxmlformats.org/spreadsheetml/2006/main" count="30722" uniqueCount="2647">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</sst>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2348</v>
      </c>
      <c r="C1" s="199">
        <v>45728</v>
      </c>
      <c r="G1" s="123" t="s">
        <v>2309</v>
      </c>
      <c r="H1" s="123" t="s">
        <v>2310</v>
      </c>
    </row>
    <row r="2" spans="1:8" x14ac:dyDescent="0.25">
      <c r="B2" t="str">
        <f>_xlfn.XLOOKUP(B1,H:H,G:G,0,0,1)</f>
        <v>DE</v>
      </c>
      <c r="C2" t="str">
        <f>_xlfn.XLOOKUP(B2,G:G, H:H, 0,0,1)</f>
        <v>Delaware</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Delaware.</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48%.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Delaware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PV:**Delaware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Wind:**Delaware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Delaware.</v>
      </c>
      <c r="L9" s="143" t="str">
        <f>J9&amp;K9</f>
        <v>**Description:** This policy prevents new capacity of the selected type(s) from being built or deployed.  // **Guidance for setting values:**No new coal is planned in Delaware.</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78"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25 $/MWh.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Delaware</v>
      </c>
      <c r="B3" s="183">
        <f>ROUND(SUMIFS(B$4:B$54, $A$4:$A$54, $A$3),0)</f>
        <v>3008</v>
      </c>
      <c r="C3" s="184">
        <f t="shared" ref="C3" si="0">ROUND(SUMIFS(C$4:C$54, $A$4:$A$54, $A$3),0)</f>
        <v>3</v>
      </c>
      <c r="D3" s="183">
        <f>SUMIFS(D$4:D$54, $A$4:$A$54, $A$3)</f>
        <v>5877137</v>
      </c>
      <c r="E3" s="183">
        <f>SUMIFS(E$4:E$54, $A$4:$A$54, $A$3)</f>
        <v>8705705.9999999851</v>
      </c>
      <c r="F3" s="134">
        <f>ROUND(SUMIFS(F$4:F$54,$A$4:$A$54,$A$3)*100,0)</f>
        <v>48</v>
      </c>
      <c r="G3" s="58">
        <f>SUMIFS(G$4:G$54, $A$4:$A$54, $A$3)</f>
        <v>0</v>
      </c>
      <c r="H3" s="58">
        <f>SUMIFS(H$4:H$54, $A$4:$A$54, $A$3)</f>
        <v>0</v>
      </c>
      <c r="I3" s="134">
        <f>ROUND(SUMIFS(I$4:I$54,$A$4:$A$54,$A$3)*100,0)</f>
        <v>0</v>
      </c>
      <c r="J3" s="134">
        <f>ROUND(SUMIFS(J$4:J$54, $A$4:$A$54, $A$3),0)</f>
        <v>933</v>
      </c>
      <c r="K3" s="58">
        <f t="shared" ref="K3:AI3" si="1">ROUND(SUMIFS(K$4:K$54, $A$4:$A$54, $A$3),0)</f>
        <v>339</v>
      </c>
      <c r="L3" s="134">
        <f t="shared" si="1"/>
        <v>446</v>
      </c>
      <c r="M3" s="58">
        <f t="shared" si="1"/>
        <v>400</v>
      </c>
      <c r="N3" s="58">
        <f t="shared" si="1"/>
        <v>0</v>
      </c>
      <c r="O3" s="58">
        <f t="shared" si="1"/>
        <v>0</v>
      </c>
      <c r="P3" s="58">
        <f t="shared" si="1"/>
        <v>3</v>
      </c>
      <c r="Q3" s="58">
        <f t="shared" si="1"/>
        <v>0</v>
      </c>
      <c r="R3" s="58">
        <f t="shared" si="1"/>
        <v>0</v>
      </c>
      <c r="S3" s="134">
        <f t="shared" si="1"/>
        <v>0</v>
      </c>
      <c r="T3" s="58">
        <f t="shared" si="1"/>
        <v>410</v>
      </c>
      <c r="U3" s="58">
        <f t="shared" si="1"/>
        <v>1504</v>
      </c>
      <c r="V3" s="58">
        <f t="shared" si="1"/>
        <v>0</v>
      </c>
      <c r="W3" s="58">
        <f t="shared" si="1"/>
        <v>0</v>
      </c>
      <c r="X3" s="58">
        <f t="shared" si="1"/>
        <v>0</v>
      </c>
      <c r="Y3" s="58">
        <f t="shared" si="1"/>
        <v>36</v>
      </c>
      <c r="Z3" s="58">
        <f t="shared" si="1"/>
        <v>0</v>
      </c>
      <c r="AA3" s="58">
        <f t="shared" si="1"/>
        <v>10</v>
      </c>
      <c r="AB3" s="58">
        <f t="shared" si="1"/>
        <v>0</v>
      </c>
      <c r="AC3" s="58">
        <f t="shared" si="1"/>
        <v>159</v>
      </c>
      <c r="AD3" s="58">
        <f t="shared" si="1"/>
        <v>955</v>
      </c>
      <c r="AE3" s="58">
        <f t="shared" si="1"/>
        <v>0</v>
      </c>
      <c r="AF3" s="58">
        <f t="shared" si="1"/>
        <v>0</v>
      </c>
      <c r="AG3" s="58">
        <f t="shared" si="1"/>
        <v>0</v>
      </c>
      <c r="AH3" s="58">
        <f t="shared" si="1"/>
        <v>0</v>
      </c>
      <c r="AI3" s="134">
        <f t="shared" si="1"/>
        <v>0</v>
      </c>
      <c r="AJ3" s="58">
        <f>ROUND(SUMIFS(AJ$4:AJ$54,$A$4:$A$54,$A$3)*100,0)</f>
        <v>21</v>
      </c>
      <c r="AK3" s="58">
        <f t="shared" ref="AK3:AL3" si="2">ROUND(SUMIFS(AK$4:AK$54,$A$4:$A$54,$A$3)*100,0)</f>
        <v>25</v>
      </c>
      <c r="AL3" s="58">
        <f t="shared" si="2"/>
        <v>25</v>
      </c>
      <c r="AM3" s="58">
        <f>SUMIFS(AM$4:AM$54, $A$4:$A$54, $A$3)</f>
        <v>0</v>
      </c>
      <c r="AN3" s="58">
        <f t="shared" ref="AN3:AQ3" si="3">SUMIFS(AN$4:AN$54, $A$4:$A$54, $A$3)</f>
        <v>2500</v>
      </c>
      <c r="AO3" s="134">
        <f t="shared" si="3"/>
        <v>0</v>
      </c>
      <c r="AP3" s="134">
        <f t="shared" si="3"/>
        <v>271</v>
      </c>
      <c r="AQ3" s="134">
        <f t="shared" si="3"/>
        <v>1044321</v>
      </c>
      <c r="AR3" s="134">
        <f>ROUND(SUMIFS(AR$4:AR$54,$A$4:$A$54,$A$3),2)</f>
        <v>25.95</v>
      </c>
      <c r="AS3" s="58">
        <f>SUMIFS(AS$4:AS$54, $A$4:$A$54, $A$3)</f>
        <v>0</v>
      </c>
      <c r="AT3" s="58">
        <f t="shared" ref="AT3:BH3" si="4">SUMIFS(AT$4:AT$54, $A$4:$A$54, $A$3)</f>
        <v>0</v>
      </c>
      <c r="AU3" s="58">
        <f t="shared" si="4"/>
        <v>25133445696537.801</v>
      </c>
      <c r="AV3" s="58">
        <f t="shared" si="4"/>
        <v>15319580184338.9</v>
      </c>
      <c r="AW3" s="58">
        <f t="shared" si="4"/>
        <v>183018339214898</v>
      </c>
      <c r="AX3" s="58">
        <f t="shared" si="4"/>
        <v>0</v>
      </c>
      <c r="AY3" s="58">
        <f t="shared" si="4"/>
        <v>45438135663387.797</v>
      </c>
      <c r="AZ3" s="58">
        <f t="shared" si="4"/>
        <v>750891694849213</v>
      </c>
      <c r="BA3" s="58">
        <f t="shared" si="4"/>
        <v>0</v>
      </c>
      <c r="BB3" s="58">
        <f t="shared" si="4"/>
        <v>0</v>
      </c>
      <c r="BC3" s="58">
        <f t="shared" si="4"/>
        <v>11994642785155.699</v>
      </c>
      <c r="BD3" s="58">
        <f t="shared" si="4"/>
        <v>32343626721030.801</v>
      </c>
      <c r="BE3" s="58">
        <f t="shared" si="4"/>
        <v>184631397161521</v>
      </c>
      <c r="BF3" s="58">
        <f t="shared" si="4"/>
        <v>0</v>
      </c>
      <c r="BG3" s="58">
        <f t="shared" si="4"/>
        <v>92424025788894.297</v>
      </c>
      <c r="BH3" s="58">
        <f t="shared" si="4"/>
        <v>943745297152327</v>
      </c>
      <c r="BI3" s="58">
        <f>ROUND(SUMIFS(BI$4:BI$54,$A$4:$A$54,$A$3),2)</f>
        <v>0</v>
      </c>
      <c r="BJ3" s="58">
        <f t="shared" ref="BJ3:BP3" si="5">ROUND(SUMIFS(BJ$4:BJ$54,$A$4:$A$54,$A$3),2)</f>
        <v>0</v>
      </c>
      <c r="BK3" s="58">
        <f t="shared" si="5"/>
        <v>209.54</v>
      </c>
      <c r="BL3" s="58">
        <f t="shared" si="5"/>
        <v>47.37</v>
      </c>
      <c r="BM3" s="58">
        <f t="shared" si="5"/>
        <v>99.13</v>
      </c>
      <c r="BN3" s="58">
        <f t="shared" si="5"/>
        <v>0</v>
      </c>
      <c r="BO3" s="58">
        <f t="shared" si="5"/>
        <v>49.16</v>
      </c>
      <c r="BP3" s="134">
        <f t="shared" si="5"/>
        <v>79.569999999999993</v>
      </c>
      <c r="BQ3" s="134">
        <f t="shared" ref="BQ3:BR3" si="6">ROUND(SUMIFS(BQ$4:BQ$54,$A$4:$A$54,$A$3)*100,0)</f>
        <v>4</v>
      </c>
      <c r="BR3" s="134">
        <f t="shared" si="6"/>
        <v>5</v>
      </c>
      <c r="BS3" s="134">
        <f>ROUND(SUMIFS(BS$4:BS$54,$A$4:$A$54,$A$3)*100,0)</f>
        <v>35</v>
      </c>
      <c r="BT3" s="134">
        <f>ROUND(SUMIFS(BT$4:BT$54,$A$4:$A$54,$A$3)*100,0)</f>
        <v>31</v>
      </c>
      <c r="BU3" s="134">
        <f t="shared" ref="BU3:CH3" si="7">ROUND(SUMIFS(BU$4:BU$54,$A$4:$A$54,$A$3)*100,0)</f>
        <v>53</v>
      </c>
      <c r="BV3" s="134">
        <f t="shared" si="7"/>
        <v>65</v>
      </c>
      <c r="BW3" s="134">
        <f t="shared" si="7"/>
        <v>20</v>
      </c>
      <c r="BX3" s="134">
        <f t="shared" si="7"/>
        <v>28</v>
      </c>
      <c r="BY3" s="134">
        <f t="shared" si="7"/>
        <v>58</v>
      </c>
      <c r="BZ3" s="134">
        <f>ROUND(SUMIFS(BZ$4:BZ$54,$A$4:$A$54,$A$3)*100,0)</f>
        <v>58</v>
      </c>
      <c r="CA3" s="134">
        <f>ROUND(SUMIFS(CA$4:CA$54,$A$4:$A$54,$A$3)*100,0)</f>
        <v>100</v>
      </c>
      <c r="CB3" s="134">
        <f>ROUND(SUMIFS(CB$4:CB$54,$A$4:$A$54,$A$3)*100,0)</f>
        <v>100</v>
      </c>
      <c r="CC3" s="134">
        <f t="shared" si="7"/>
        <v>20</v>
      </c>
      <c r="CD3" s="134">
        <f t="shared" si="7"/>
        <v>28</v>
      </c>
      <c r="CE3" s="134">
        <f t="shared" si="7"/>
        <v>58</v>
      </c>
      <c r="CF3" s="134">
        <f t="shared" si="7"/>
        <v>58</v>
      </c>
      <c r="CG3" s="134">
        <f t="shared" si="7"/>
        <v>100</v>
      </c>
      <c r="CH3" s="134">
        <f t="shared" si="7"/>
        <v>100</v>
      </c>
      <c r="CI3" s="58">
        <f>SUMIFS(CI$4:CI$54, $A$4:$A$54, $A$3)</f>
        <v>0</v>
      </c>
      <c r="CJ3" s="58">
        <f t="shared" ref="CJ3:CK3" si="8">SUMIFS(CJ$4:CJ$54, $A$4:$A$54, $A$3)</f>
        <v>1</v>
      </c>
      <c r="CK3" s="58">
        <f t="shared" si="8"/>
        <v>0</v>
      </c>
      <c r="CL3" s="58" t="str">
        <f>_xlfn.XLOOKUP($A$3,A4:A54,CL4:CL54,0,0,1)</f>
        <v>TRUE</v>
      </c>
      <c r="CM3" s="58">
        <f>SUMIFS(CM$4:CM$54, $A$4:$A$54, $A$3)</f>
        <v>25</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Delaware.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Delaware.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Delaware.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Delaware.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Delaware.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Delaware.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Delaware.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Delaware.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Delaware.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Delaware.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Delaware.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Delaware.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Delaware.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Delaware.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Delaware.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Delaware.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Delaware.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Delaware.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5" x14ac:dyDescent="0.2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18</v>
      </c>
      <c r="H10" t="s">
        <v>2338</v>
      </c>
      <c r="I10" s="132">
        <v>2030</v>
      </c>
      <c r="J10" s="132">
        <f t="shared" si="0"/>
        <v>9</v>
      </c>
      <c r="K10" s="132">
        <f t="shared" si="1"/>
        <v>9</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DE</v>
      </c>
      <c r="C1" s="115">
        <f>SUM(C4:C87)</f>
        <v>17.800431979359399</v>
      </c>
      <c r="D1" s="115">
        <f t="shared" ref="D1:AG1" si="0">SUM(D4:D87)</f>
        <v>17.210395473568003</v>
      </c>
      <c r="E1" s="115">
        <f t="shared" si="0"/>
        <v>17.347500615727796</v>
      </c>
      <c r="F1" s="115">
        <f t="shared" si="0"/>
        <v>18.622242036895301</v>
      </c>
      <c r="G1" s="115">
        <f t="shared" si="0"/>
        <v>18.254665636051897</v>
      </c>
      <c r="H1" s="115">
        <f t="shared" si="0"/>
        <v>17.623471526657799</v>
      </c>
      <c r="I1" s="115">
        <f t="shared" si="0"/>
        <v>17.869101269772301</v>
      </c>
      <c r="J1" s="115">
        <f t="shared" si="0"/>
        <v>16.573500489109804</v>
      </c>
      <c r="K1" s="115">
        <f t="shared" si="0"/>
        <v>16.069344499728899</v>
      </c>
      <c r="L1" s="115">
        <f t="shared" si="0"/>
        <v>16.179259515434303</v>
      </c>
      <c r="M1" s="115">
        <f t="shared" si="0"/>
        <v>16.240103335914604</v>
      </c>
      <c r="N1" s="115">
        <f t="shared" si="0"/>
        <v>15.9818380414573</v>
      </c>
      <c r="O1" s="115">
        <f t="shared" si="0"/>
        <v>15.952865889311198</v>
      </c>
      <c r="P1" s="115">
        <f t="shared" si="0"/>
        <v>16.733024241645797</v>
      </c>
      <c r="Q1" s="115">
        <f t="shared" si="0"/>
        <v>16.703404786493998</v>
      </c>
      <c r="R1" s="115">
        <f t="shared" si="0"/>
        <v>17.567313843309904</v>
      </c>
      <c r="S1" s="115">
        <f t="shared" si="0"/>
        <v>16.538696044094802</v>
      </c>
      <c r="T1" s="115">
        <f t="shared" si="0"/>
        <v>17.508861427834098</v>
      </c>
      <c r="U1" s="115">
        <f t="shared" si="0"/>
        <v>16.385478784104901</v>
      </c>
      <c r="V1" s="115">
        <f t="shared" si="0"/>
        <v>12.198484349753697</v>
      </c>
      <c r="W1" s="115">
        <f t="shared" si="0"/>
        <v>13.140636891378698</v>
      </c>
      <c r="X1" s="115">
        <f t="shared" si="0"/>
        <v>14.206214285977399</v>
      </c>
      <c r="Y1" s="115">
        <f t="shared" si="0"/>
        <v>14.857184261947999</v>
      </c>
      <c r="Z1" s="115">
        <f t="shared" si="0"/>
        <v>14.584381610947997</v>
      </c>
      <c r="AA1" s="115">
        <f t="shared" si="0"/>
        <v>14.2850520574688</v>
      </c>
      <c r="AB1" s="115">
        <f t="shared" si="0"/>
        <v>14.402030057539299</v>
      </c>
      <c r="AC1" s="115">
        <f t="shared" si="0"/>
        <v>15.337525311431699</v>
      </c>
      <c r="AD1" s="115">
        <f t="shared" si="0"/>
        <v>14.048663415522499</v>
      </c>
      <c r="AE1" s="115">
        <f t="shared" si="0"/>
        <v>14.337830721348203</v>
      </c>
      <c r="AF1" s="115">
        <f t="shared" si="0"/>
        <v>13.981668477439698</v>
      </c>
      <c r="AG1" s="115">
        <f t="shared" si="0"/>
        <v>12.943837035196697</v>
      </c>
      <c r="AH1" s="115">
        <f>SUM(AH4:AH87)</f>
        <v>13.353995051450099</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25">
      <c r="A5" s="119" t="s">
        <v>479</v>
      </c>
      <c r="B5" s="120" t="s">
        <v>2003</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25">
      <c r="A6" s="119" t="s">
        <v>479</v>
      </c>
      <c r="B6" s="120" t="s">
        <v>2004</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25">
      <c r="A7" s="119" t="s">
        <v>479</v>
      </c>
      <c r="B7" s="120" t="s">
        <v>2005</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25">
      <c r="A8" s="119" t="s">
        <v>479</v>
      </c>
      <c r="B8" s="120" t="s">
        <v>2006</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25">
      <c r="A9" s="119" t="s">
        <v>479</v>
      </c>
      <c r="B9" s="120" t="s">
        <v>2007</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25">
      <c r="A10" s="119" t="s">
        <v>479</v>
      </c>
      <c r="B10" s="120" t="s">
        <v>2008</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25">
      <c r="A11" s="119" t="s">
        <v>479</v>
      </c>
      <c r="B11" s="120" t="s">
        <v>2009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25">
      <c r="A17" s="119" t="s">
        <v>479</v>
      </c>
      <c r="B17" s="120" t="s">
        <v>2015</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0.159119998624</v>
      </c>
      <c r="D18" s="121">
        <f>SUMIFS('EPA Export Aggregation'!G:G,'EPA Export Aggregation'!$A:$A,$B18,'EPA Export Aggregation'!$D:$D,$A$1)*IF($A18="CH4",About!$D$58,IF($A18="N2O",About!$D$59,1))</f>
        <v>0.13765172628489999</v>
      </c>
      <c r="E18" s="121">
        <f>SUMIFS('EPA Export Aggregation'!H:H,'EPA Export Aggregation'!$A:$A,$B18,'EPA Export Aggregation'!$D:$D,$A$1)*IF($A18="CH4",About!$D$58,IF($A18="N2O",About!$D$59,1))</f>
        <v>0.1499949206349</v>
      </c>
      <c r="F18" s="121">
        <f>SUMIFS('EPA Export Aggregation'!I:I,'EPA Export Aggregation'!$A:$A,$B18,'EPA Export Aggregation'!$D:$D,$A$1)*IF($A18="CH4",About!$D$58,IF($A18="N2O",About!$D$59,1))</f>
        <v>0.14841089629029999</v>
      </c>
      <c r="G18" s="121">
        <f>SUMIFS('EPA Export Aggregation'!J:J,'EPA Export Aggregation'!$A:$A,$B18,'EPA Export Aggregation'!$D:$D,$A$1)*IF($A18="CH4",About!$D$58,IF($A18="N2O",About!$D$59,1))</f>
        <v>0.15992553479560001</v>
      </c>
      <c r="H18" s="121">
        <f>SUMIFS('EPA Export Aggregation'!K:K,'EPA Export Aggregation'!$A:$A,$B18,'EPA Export Aggregation'!$D:$D,$A$1)*IF($A18="CH4",About!$D$58,IF($A18="N2O",About!$D$59,1))</f>
        <v>0.15992553479560001</v>
      </c>
      <c r="I18" s="121">
        <f>SUMIFS('EPA Export Aggregation'!L:L,'EPA Export Aggregation'!$A:$A,$B18,'EPA Export Aggregation'!$D:$D,$A$1)*IF($A18="CH4",About!$D$58,IF($A18="N2O",About!$D$59,1))</f>
        <v>0.15755900493719999</v>
      </c>
      <c r="J18" s="121">
        <f>SUMIFS('EPA Export Aggregation'!M:M,'EPA Export Aggregation'!$A:$A,$B18,'EPA Export Aggregation'!$D:$D,$A$1)*IF($A18="CH4",About!$D$58,IF($A18="N2O",About!$D$59,1))</f>
        <v>0.17459763294200001</v>
      </c>
      <c r="K18" s="121">
        <f>SUMIFS('EPA Export Aggregation'!N:N,'EPA Export Aggregation'!$A:$A,$B18,'EPA Export Aggregation'!$D:$D,$A$1)*IF($A18="CH4",About!$D$58,IF($A18="N2O",About!$D$59,1))</f>
        <v>0.17760756013750001</v>
      </c>
      <c r="L18" s="121">
        <f>SUMIFS('EPA Export Aggregation'!O:O,'EPA Export Aggregation'!$A:$A,$B18,'EPA Export Aggregation'!$D:$D,$A$1)*IF($A18="CH4",About!$D$58,IF($A18="N2O",About!$D$59,1))</f>
        <v>0.1828320990873</v>
      </c>
      <c r="M18" s="121">
        <f>SUMIFS('EPA Export Aggregation'!P:P,'EPA Export Aggregation'!$A:$A,$B18,'EPA Export Aggregation'!$D:$D,$A$1)*IF($A18="CH4",About!$D$58,IF($A18="N2O",About!$D$59,1))</f>
        <v>0.18317382516809999</v>
      </c>
      <c r="N18" s="121">
        <f>SUMIFS('EPA Export Aggregation'!Q:Q,'EPA Export Aggregation'!$A:$A,$B18,'EPA Export Aggregation'!$D:$D,$A$1)*IF($A18="CH4",About!$D$58,IF($A18="N2O",About!$D$59,1))</f>
        <v>0.17270781766099999</v>
      </c>
      <c r="O18" s="121">
        <f>SUMIFS('EPA Export Aggregation'!R:R,'EPA Export Aggregation'!$A:$A,$B18,'EPA Export Aggregation'!$D:$D,$A$1)*IF($A18="CH4",About!$D$58,IF($A18="N2O",About!$D$59,1))</f>
        <v>0.18567178062930001</v>
      </c>
      <c r="P18" s="121">
        <f>SUMIFS('EPA Export Aggregation'!S:S,'EPA Export Aggregation'!$A:$A,$B18,'EPA Export Aggregation'!$D:$D,$A$1)*IF($A18="CH4",About!$D$58,IF($A18="N2O",About!$D$59,1))</f>
        <v>0.18166844389340001</v>
      </c>
      <c r="Q18" s="121">
        <f>SUMIFS('EPA Export Aggregation'!T:T,'EPA Export Aggregation'!$A:$A,$B18,'EPA Export Aggregation'!$D:$D,$A$1)*IF($A18="CH4",About!$D$58,IF($A18="N2O",About!$D$59,1))</f>
        <v>0.2012630778974</v>
      </c>
      <c r="R18" s="121">
        <f>SUMIFS('EPA Export Aggregation'!U:U,'EPA Export Aggregation'!$A:$A,$B18,'EPA Export Aggregation'!$D:$D,$A$1)*IF($A18="CH4",About!$D$58,IF($A18="N2O",About!$D$59,1))</f>
        <v>0.18204148148150001</v>
      </c>
      <c r="S18" s="121">
        <f>SUMIFS('EPA Export Aggregation'!V:V,'EPA Export Aggregation'!$A:$A,$B18,'EPA Export Aggregation'!$D:$D,$A$1)*IF($A18="CH4",About!$D$58,IF($A18="N2O",About!$D$59,1))</f>
        <v>0.1739773538462</v>
      </c>
      <c r="T18" s="121">
        <f>SUMIFS('EPA Export Aggregation'!W:W,'EPA Export Aggregation'!$A:$A,$B18,'EPA Export Aggregation'!$D:$D,$A$1)*IF($A18="CH4",About!$D$58,IF($A18="N2O",About!$D$59,1))</f>
        <v>0.18286670769230001</v>
      </c>
      <c r="U18" s="121">
        <f>SUMIFS('EPA Export Aggregation'!X:X,'EPA Export Aggregation'!$A:$A,$B18,'EPA Export Aggregation'!$D:$D,$A$1)*IF($A18="CH4",About!$D$58,IF($A18="N2O",About!$D$59,1))</f>
        <v>0.17143753846150001</v>
      </c>
      <c r="V18" s="121">
        <f>SUMIFS('EPA Export Aggregation'!Y:Y,'EPA Export Aggregation'!$A:$A,$B18,'EPA Export Aggregation'!$D:$D,$A$1)*IF($A18="CH4",About!$D$58,IF($A18="N2O",About!$D$59,1))</f>
        <v>0.17325788395899999</v>
      </c>
      <c r="W18" s="121">
        <f>SUMIFS('EPA Export Aggregation'!Z:Z,'EPA Export Aggregation'!$A:$A,$B18,'EPA Export Aggregation'!$D:$D,$A$1)*IF($A18="CH4",About!$D$58,IF($A18="N2O",About!$D$59,1))</f>
        <v>0.13019864579000001</v>
      </c>
      <c r="X18" s="121">
        <f>SUMIFS('EPA Export Aggregation'!AA:AA,'EPA Export Aggregation'!$A:$A,$B18,'EPA Export Aggregation'!$D:$D,$A$1)*IF($A18="CH4",About!$D$58,IF($A18="N2O",About!$D$59,1))</f>
        <v>0.1202008574001</v>
      </c>
      <c r="Y18" s="121">
        <f>SUMIFS('EPA Export Aggregation'!AB:AB,'EPA Export Aggregation'!$A:$A,$B18,'EPA Export Aggregation'!$D:$D,$A$1)*IF($A18="CH4",About!$D$58,IF($A18="N2O",About!$D$59,1))</f>
        <v>9.5682372762800005E-2</v>
      </c>
      <c r="Z18" s="121">
        <f>SUMIFS('EPA Export Aggregation'!AC:AC,'EPA Export Aggregation'!$A:$A,$B18,'EPA Export Aggregation'!$D:$D,$A$1)*IF($A18="CH4",About!$D$58,IF($A18="N2O",About!$D$59,1))</f>
        <v>9.0059015741000004E-2</v>
      </c>
      <c r="AA18" s="121">
        <f>SUMIFS('EPA Export Aggregation'!AD:AD,'EPA Export Aggregation'!$A:$A,$B18,'EPA Export Aggregation'!$D:$D,$A$1)*IF($A18="CH4",About!$D$58,IF($A18="N2O",About!$D$59,1))</f>
        <v>9.7925376360799996E-2</v>
      </c>
      <c r="AB18" s="121">
        <f>SUMIFS('EPA Export Aggregation'!AE:AE,'EPA Export Aggregation'!$A:$A,$B18,'EPA Export Aggregation'!$D:$D,$A$1)*IF($A18="CH4",About!$D$58,IF($A18="N2O",About!$D$59,1))</f>
        <v>6.8927905053599997E-2</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2025-03-12T19:30:32Z</dcterms:modified>
</cp:coreProperties>
</file>