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Delaware\DE-eps\"/>
    </mc:Choice>
  </mc:AlternateContent>
  <xr:revisionPtr revIDLastSave="0" documentId="13_ncr:1_{D57FA0A2-8B7D-4A04-A94A-3B8050E3B200}" xr6:coauthVersionLast="47" xr6:coauthVersionMax="47" xr10:uidLastSave="{00000000-0000-0000-0000-000000000000}"/>
  <bookViews>
    <workbookView xWindow="1860" yWindow="1860" windowWidth="19200" windowHeight="1014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<sst xmlns="http://schemas.openxmlformats.org/spreadsheetml/2006/main" count="32060" uniqueCount="2370">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</sst>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21</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Delaware</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0.49594104199421107</v>
      </c>
      <c r="C7" s="118">
        <f>D28</f>
        <v>7.6132600000000004</v>
      </c>
      <c r="D7" s="75">
        <v>0.06</v>
      </c>
      <c r="E7" s="75">
        <v>0.02</v>
      </c>
      <c r="F7" s="117">
        <f t="shared" si="0"/>
        <v>7.1564643999999999</v>
      </c>
      <c r="G7" s="117">
        <f t="shared" si="0"/>
        <v>7.4609947999999999</v>
      </c>
      <c r="H7" s="69"/>
      <c r="I7" s="76">
        <f t="shared" si="1"/>
        <v>-13.430070903636837</v>
      </c>
      <c r="J7" s="76">
        <f t="shared" si="3"/>
        <v>-14.044116474004362</v>
      </c>
      <c r="K7" s="69" t="str">
        <f t="shared" si="2"/>
        <v>In a scenario limiting global warming to 1.5 °C, Delaware would need to cut its agriculture emissions by -1404 to -1343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Delaware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0.30260757417010292</v>
      </c>
      <c r="C9" s="118">
        <f>C28</f>
        <v>1.59965</v>
      </c>
      <c r="D9" s="75">
        <v>0.06</v>
      </c>
      <c r="E9" s="75">
        <v>0.02</v>
      </c>
      <c r="F9" s="117">
        <f t="shared" si="0"/>
        <v>1.503671</v>
      </c>
      <c r="G9" s="117">
        <f t="shared" si="0"/>
        <v>1.5676570000000001</v>
      </c>
      <c r="H9" s="69"/>
      <c r="I9" s="76">
        <f t="shared" si="1"/>
        <v>-3.9690461454039836</v>
      </c>
      <c r="J9" s="76">
        <f t="shared" si="3"/>
        <v>-4.1804949175488346</v>
      </c>
      <c r="K9" s="69" t="str">
        <f t="shared" si="2"/>
        <v>In a scenario limiting global warming to 1.5 °C, Delaware would need to cut its waste emissions by -418 to -397 percent of 2005 levels.</v>
      </c>
      <c r="L9" s="69"/>
      <c r="M9" s="69"/>
      <c r="N9" s="69"/>
      <c r="O9" s="69"/>
      <c r="P9" s="69"/>
      <c r="Q9" s="69"/>
      <c r="R9" s="69"/>
      <c r="S9" s="69"/>
      <c r="T9" s="69"/>
      <c r="U9" s="69"/>
      <c r="V9" s="69"/>
      <c r="W9" s="69"/>
      <c r="X9" s="69"/>
      <c r="Y9" s="69"/>
      <c r="Z9" s="69"/>
    </row>
    <row r="10" spans="1:26" ht="14.5" x14ac:dyDescent="0.35">
      <c r="A10" s="73" t="s">
        <v>1864</v>
      </c>
      <c r="B10" s="119">
        <f>SUM(B3:B9)</f>
        <v>-5.6398113838356867</v>
      </c>
      <c r="C10" s="119">
        <f>SUM(C3:C9)</f>
        <v>60.091929999999991</v>
      </c>
      <c r="D10" s="76">
        <f>1-F10/$C10</f>
        <v>0.52651809652311032</v>
      </c>
      <c r="E10" s="76">
        <f>1-G10/$C10</f>
        <v>0.37781239843686165</v>
      </c>
      <c r="F10" s="117">
        <f>SUM(F3:F9)</f>
        <v>28.452441400000005</v>
      </c>
      <c r="G10" s="117">
        <f>SUM(G3:G9)</f>
        <v>37.388453799999994</v>
      </c>
      <c r="H10" s="171">
        <f>IFERROR(B10*(1-'Unique State Inputs'!A$8),"")</f>
        <v>-3.1018962611096281</v>
      </c>
      <c r="I10" s="76">
        <f t="shared" si="1"/>
        <v>6.0449278288894197</v>
      </c>
      <c r="J10" s="76">
        <f t="shared" si="3"/>
        <v>7.6293801787696962</v>
      </c>
      <c r="K10" s="69" t="str">
        <f t="shared" si="2"/>
        <v>In a scenario limiting global warming to 1.5 °C, Delaware would need to cut its total (including land use) emissions by 763 to 604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0.79854861616431361</v>
      </c>
      <c r="C11" s="119">
        <f>SUM(C3:C9)-C8</f>
        <v>66.530289999999994</v>
      </c>
      <c r="D11" s="76">
        <f>1-F11/$C11</f>
        <v>0.47556516888773503</v>
      </c>
      <c r="E11" s="76">
        <f>1-G11/$C11</f>
        <v>0.34125022151564344</v>
      </c>
      <c r="F11" s="117">
        <f>F10-F8</f>
        <v>34.890801400000008</v>
      </c>
      <c r="G11" s="117">
        <f>G10-G8</f>
        <v>43.826813799999996</v>
      </c>
      <c r="H11" s="171">
        <f>IFERROR(B11*(1-'Unique State Inputs'!A$8),"")</f>
        <v>0.43920173889037251</v>
      </c>
      <c r="I11" s="76">
        <f t="shared" si="1"/>
        <v>-42.692770476006551</v>
      </c>
      <c r="J11" s="76">
        <f t="shared" si="3"/>
        <v>-53.883087783076135</v>
      </c>
      <c r="K11" s="69" t="str">
        <f t="shared" si="2"/>
        <v>In a scenario limiting global warming to 1.5 °C, Delaware would need to cut its total (excluding land use) emissions by -5388 to -4269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Delaware had 192 EV charging outlets, approximately 19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Delaware had 192 EV charging outlets, approximately 19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Delaware had 192 EV charging outlets, approximately 19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Delaware, the share of electricity among fuels used for heating in urban, residential buildings will fall from 9.1% to 7.8%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Delaware, the share of electricity among fuels used for heating in urban, residential buildings will fall from 9.1% to 7.8%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Delaware, the share of electricity among fuels used by appliances in urban, residential buildings will fall from 73.8% to 65.4%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Delaware, the share of electricity among fuels used by appliances in urban, residential buildings will fall from 73.8% to 65.4%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Delaware, the share of electricity among fuels used for heating in rural, residential buildings will fall from 9.1% to 7.8%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Delaware, the share of electricity among fuels used for heating in rural, residential buildings will fall from 9.1% to 7.8%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73.8% to 65.4%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73.8% to 65.4%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Delaware, the share of electricity among fuels used for heating in commercial buildings will fall from 0.9% to 0.8%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Delaware, the share of electricity among fuels used for heating in commercial buildings will fall from 0.9% to 0.8%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Delaware, the share of electricity among fuels used by appliances in commercial buildings will fall from 51.5% to 30.6%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Delaware, the share of electricity among fuels used by appliances in commercial buildings will fall from 51.5% to 30.6%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Delaware, the share of electricity among fuels used by other components in commercial buildings will fall from 75.5% to 91.1%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Delaware, the share of electricity among fuels used by other components in commercial buildings will fall from 75.5% to 91.1%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Delaware.//**Natural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Delaware.</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Delaware.</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Delaware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Delaware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Delaware increased by 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Delaware increased by 18%.</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Delaware increased by 18%.</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Delaware increased by 18%.</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Delaware increased by 18%.</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Delaware increased by 18%.</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Delaware increased by 18%.</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Delaware increased by 18%.</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Delaware increased by 18%.</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Delaware increased by 18%.</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Delaware increased by 18%.</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Delaware increased by 18%.</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Delaware increased by 18%.</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Delaware increased by 18%.</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Delaware increased by 18%.</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Delaware increased by 18%.</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Delaware increased by 18%.</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Delaware, a 100% setting provides for an additional 1202 MW of demand response capacity in 2050 (on top of a BAU quantity of 389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Delaware, a 100% setting provides for an additional 1202 MW of demand response capacity in 2050 (on top of a BAU quantity of 389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Delaware, a 100% setting provides for an additional 1202 MW of demand response capacity in 2050 (on top of a BAU quantity of 389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Delaware will retire 0 MW of coal by 2050. Delaware currently has 410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Delaware will retire 0 MW of coal by 2050. Delaware currently has 410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Delaware will retire 0 MW of gas non-peaking plants by 2050. Delaware currently has 1504MW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Delaware will retire 0 MW of gas non-peaking plants by 2050. Delaware currently has 1504MW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Delaware will retire 0 MW of nuclear capacity by 2050. Delaware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Delaware will retire 0 MW of nuclear capacity by 2050. Delaware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Delaware will retire 0 MW of biomass capacity by 2050. Delaware currently has 10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Delaware will retire 0 MW of petroleum capacity by 2050. Delaware currently has 159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Delaware will retire 103 MW of natural gas peaker capacity by 2050. Delaware currently has 955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Delaware will retire 103 MW of natural gas peaker capacity by 2050. Delaware currently has 955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Delaware will retire 0 MW of natural gas peaker capacity by 2050. Delaware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Delaware will retire 0 MW of natural gas peaker capacity by 2050. Delaware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Delaware had about 0 of grid battery storage.  The BAU scenario is based on EIA AEO data and sees grid battery capacity reach 155 by 2050.  The additional potential is based on NREL's Renewable Electricity Futures Study (80% RE-ITI (2014) scenario) and suggests Delaware could reach 1977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Delaware had about 0 of grid battery storage.  The BAU scenario is based on EIA AEO data and sees grid battery capacity reach 155 by 2050.  The additional potential is based on NREL's Renewable Electricity Futures Study (80% RE-ITI (2014) scenario) and suggests Delaware could reach 1977 of grid battery storage by 2050.</v>
      </c>
      <c r="U255" s="305" t="str">
        <f>N255&amp;O255&amp;P255&amp;T255</f>
        <v>**Description:** This policy causes grid-scale electricity storage from chemical batteries to increase above the amount predicted in the BAU Scenario. // **Guidance for setting values: **In 2019, Delaware had about 0 of grid battery storage.  The BAU scenario is based on EIA AEO data and sees grid battery capacity reach 155 by 2050.  The additional potential is based on NREL's Renewable Electricity Futures Study (80% RE-ITI (2014) scenario) and suggests Delaware could reach 1977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Delaware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**Delaware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Delaware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**Delaware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Delaware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**Delaware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3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3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Delaware had 192 EV charging outlets, approximately 19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Delaware.//**Natural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Delaware.//**Natural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Delaware.//**Natural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Delaware.//**Natural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Delaware.//**Natural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Delaware.//**Natural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Delaware.//**Natural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Delaware.//**Natural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Delaware.//**Natural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Delaware.//**Natural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Delaware.//**Natural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Delaware.//**Natural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Delaware.//**Natural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Delaware.//**Natural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Delaware.//**Natural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Delaware.//**Natural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Delaware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Delaware, a 100% setting provides for an additional 1202 MW of demand response capacity in 2050 (on top of a BAU quantity of 389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Delaware had about 0 of grid battery storage.  The BAU scenario is based on EIA AEO data and sees grid battery capacity reach 155 by 2050.  The additional potential is based on NREL's Renewable Electricity Futures Study (80% RE-ITI (2014) scenario) and suggests Delaware could reach 1977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Delaware had 192 EV charging outlets, approximately 19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fall from 9.1% to 7.8% through 2050.//**Urban Residential Appliances: **In the BAU case, in Delaware, the share of electricity among fuels used by appliances in urban, residential buildings will fall from 73.8% to 65.4% through 2050.//**Urban Residential Other Components: ** In the BAU case, the share of electricity among fuels used by other components in urban, residential buildings is 100%.//**Rural Residential Heating: **In the BAU case, in Delaware, the share of electricity among fuels used for heating in rural, residential buildings will fall from 9.1% to 7.8% through 2050.//**Rural Residential Appliances: **In the BAU case, in , the share of electricity among fuels used by appliances in rural, residential buildings will fall from 73.8% to 65.4% through 2050.//**Rural Residential Other Components: **In the United States, the share of electricity among fuels used by other components in urban, residential buildings is 100%.//**Commercial Heating: **In the BAU case, in Delaware, the share of electricity among fuels used for heating in commercial buildings will fall from 0.9% to 0.8% through 2050.//**Commercial Appliances: **In the BAU case, in Delaware, the share of electricity among fuels used by appliances in commercial buildings will fall from 51.5% to 30.6% through 2050.//**Commercial Other Components: **In the BAU case, in the Delaware, the share of electricity among fuels used by other components in commercial buildings will fall from 75.5% to 91.1%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Delaware.//**Natural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Delaware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18%.//**Natural Gas Nonpeaker : **From 2010-2018, electricity exports in Delaware increased by 18%.//**Nuclear : **From 2010-2018, electricity exports in Delaware increased by 18%.//**Hydro : **From 2010-2018, electricity exports in Delaware increased by 18%.//**Onshore Wind : **From 2010-2018, electricity exports in Delaware increased by 18%.//**Solar PV : **From 2010-2018, electricity exports in Delaware increased by 18%.//**Biomass : **From 2010-2018, electricity exports in Delaware increased by 18%.//**Petroleum : **From 2010-2018, electricity exports in Delaware increased by 18%.</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Delaware, a 100% setting provides for an additional 1202 MW of demand response capacity in 2050 (on top of a BAU quantity of 389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Delaware will retire 0 MW of coal by 2050. Delaware currently has 410 MW of coal capacity.//**Natural Gas Nonpeaker : **The EIA projects that Delaware will retire 0 MW of gas non-peaking plants by 2050. Delaware currently has 1504MW of natural gas non-peaking capacity.//**Nuclear : **The EIA projects that Delaware will retire 0 MW of nuclear capacity by 2050. Delaware currently has 0 MW of nuclear capacity.//**Natural Gas Peaker : **The EIA projects that Delaware will retire 103 MW of natural gas peaker capacity by 2050. Delaware currently has 955 MW of natural gas peaker capacity.//**Lignite : **The EIA projects that Delaware will retire 0 MW of natural gas peaker capacity by 2050. Delaware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Delaware had about 0 of grid battery storage.  The BAU scenario is based on EIA AEO data and sees grid battery capacity reach 155 by 2050.  The additional potential is based on NREL's Renewable Electricity Futures Study (80% RE-ITI (2014) scenario) and suggests Delaware could reach 1977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**Delaware does not have a capacity construction subsidy for onshore wind. However, the Investment Tax Credit, a similar program for solar power, covers 30% of system costs through 2019, with declining amounts thereafter.//**Solar PV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**Delaware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Delaware had 192 EV charging outlets, approximately 19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Delaware, the share of electricity among fuels used for heating in urban, residential buildings will fall from 9.1% to 7.8%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Delaware, the share of electricity among fuels used by appliances in urban, residential buildings will fall from 73.8% to 65.4%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Delaware, the share of electricity among fuels used for heating in rural, residential buildings will fall from 9.1% to 7.8%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73.8% to 65.4%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Delaware, the share of electricity among fuels used for heating in commercial buildings will fall from 0.9% to 0.8%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Delaware, the share of electricity among fuels used by appliances in commercial buildings will fall from 51.5% to 30.6%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Delaware, the share of electricity among fuels used by other components in commercial buildings will fall from 75.5% to 91.1%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Delaware.</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25% in 2050 as a generation-weighted state average. Many states have different requirements for municipalities, co-ops, and investor owned utilities. In 2020, the value is 20%. To set a carbon-free electricity standard that starts ramping up in 2021, the Customize Implementation Schedule feature below allows users to customize the start year setting. Simply take the 20% value, divide by your chosen policy setting, and enter the resulting value in the 'Implementation %' box for 2020.  // **Guidance for setting values:** Multiple states have set 100% clean energy or renewable energy laws or goals, not includingDelaware.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18%.</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18%.</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18%.</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18%.</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18%.</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18%.</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18%.</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18%.</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Delaware, a 100% setting provides for an additional 1202 MW of demand response capacity in 2050 (on top of a BAU quantity of 389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Delaware will retire 0 MW of coal by 2050. Delaware currently has 410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Delaware will retire 0 MW of gas non-peaking plants by 2050. Delaware currently has 1504MW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Delaware will retire 0 MW of nuclear capacity by 2050. Delaware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Delaware will retire 0 MW of biomass capacity by 2050. Delaware currently has 10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Delaware will retire 0 MW of biomass capacity by 2050. Delaware currently has 10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Delaware will retire 0 MW of petroleum capacity by 2050. Delaware currently has 159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Delaware will retire 103 MW of natural gas peaker capacity by 2050. Delaware currently has 955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Delaware will retire 0 MW of natural gas peaker capacity by 2050. Delaware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Delaware had about 0 of grid battery storage.  The BAU scenario is based on EIA AEO data and sees grid battery capacity reach 155 by 2050.  The additional potential is based on NREL's Renewable Electricity Futures Study (80% RE-ITI (2014) scenario) and suggests Delaware could reach 1977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Delaware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Delaware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Delaware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Delaware</v>
      </c>
      <c r="B6" s="145">
        <f>SUMIFS(B7:B57,$A7:$A57,$A$6)</f>
        <v>192</v>
      </c>
      <c r="C6" s="145">
        <f>SUMIFS(C7:C57,$A7:$A57,$A$6)</f>
        <v>987393</v>
      </c>
      <c r="D6" s="145">
        <f>ROUND(SUMIFS(D7:D57,$A7:$A57,$A$6),2)</f>
        <v>19.45</v>
      </c>
      <c r="E6" s="145">
        <f t="shared" ref="E6:L6" si="0">SUMIFS(E7:E57,$A7:$A57,$A$6)</f>
        <v>0</v>
      </c>
      <c r="F6" s="145">
        <f t="shared" si="0"/>
        <v>0.2</v>
      </c>
      <c r="G6" s="145">
        <f t="shared" si="0"/>
        <v>0.25</v>
      </c>
      <c r="H6" s="145">
        <f t="shared" si="0"/>
        <v>0.25</v>
      </c>
      <c r="I6" s="145">
        <f t="shared" si="0"/>
        <v>5877137</v>
      </c>
      <c r="J6" s="145">
        <f t="shared" si="0"/>
        <v>0</v>
      </c>
      <c r="K6" s="145">
        <f t="shared" si="0"/>
        <v>6925928</v>
      </c>
      <c r="L6" s="145">
        <f t="shared" si="0"/>
        <v>0</v>
      </c>
      <c r="M6" s="145">
        <f>ROUND(SUMIFS(M7:M57,$A7:$A57,$A$6)*100,0)</f>
        <v>18</v>
      </c>
      <c r="N6" s="145">
        <f>ROUND(SUMIFS(N7:N57,$A7:$A57,$A$6)*100,0)</f>
        <v>0</v>
      </c>
      <c r="O6" s="145">
        <f t="shared" ref="O6:AM6" si="1">ROUND(SUMIFS(O7:O57,$A7:$A57,$A$6),0)</f>
        <v>388</v>
      </c>
      <c r="P6" s="145">
        <f t="shared" si="1"/>
        <v>185</v>
      </c>
      <c r="Q6" s="145">
        <f t="shared" si="1"/>
        <v>0</v>
      </c>
      <c r="R6" s="145">
        <f t="shared" si="1"/>
        <v>0</v>
      </c>
      <c r="S6" s="145">
        <f t="shared" si="1"/>
        <v>0</v>
      </c>
      <c r="T6" s="145">
        <f t="shared" si="1"/>
        <v>0</v>
      </c>
      <c r="U6" s="145">
        <f t="shared" si="1"/>
        <v>0</v>
      </c>
      <c r="V6" s="145">
        <f t="shared" si="1"/>
        <v>103</v>
      </c>
      <c r="W6" s="145">
        <f t="shared" si="1"/>
        <v>0</v>
      </c>
      <c r="X6" s="145">
        <f t="shared" si="1"/>
        <v>410</v>
      </c>
      <c r="Y6" s="145">
        <f t="shared" si="1"/>
        <v>1504</v>
      </c>
      <c r="Z6" s="145">
        <f t="shared" si="1"/>
        <v>0</v>
      </c>
      <c r="AA6" s="145">
        <f t="shared" si="1"/>
        <v>0</v>
      </c>
      <c r="AB6" s="145">
        <f t="shared" si="1"/>
        <v>0</v>
      </c>
      <c r="AC6" s="145">
        <f t="shared" si="1"/>
        <v>36</v>
      </c>
      <c r="AD6" s="145">
        <f t="shared" si="1"/>
        <v>0</v>
      </c>
      <c r="AE6" s="145">
        <f t="shared" si="1"/>
        <v>10</v>
      </c>
      <c r="AF6" s="145">
        <f t="shared" si="1"/>
        <v>0</v>
      </c>
      <c r="AG6" s="145">
        <f t="shared" si="1"/>
        <v>159</v>
      </c>
      <c r="AH6" s="145">
        <f t="shared" si="1"/>
        <v>955</v>
      </c>
      <c r="AI6" s="145">
        <f t="shared" si="1"/>
        <v>0</v>
      </c>
      <c r="AJ6" s="145">
        <f t="shared" si="1"/>
        <v>0</v>
      </c>
      <c r="AK6" s="145">
        <f t="shared" si="1"/>
        <v>0</v>
      </c>
      <c r="AL6" s="145">
        <f t="shared" si="1"/>
        <v>0</v>
      </c>
      <c r="AM6" s="145">
        <f t="shared" si="1"/>
        <v>0</v>
      </c>
      <c r="AN6" s="380">
        <f>ROUND(SUMIFS(AN7:AN57,$A7:$A57,$A$6),)</f>
        <v>155</v>
      </c>
      <c r="AO6" s="145">
        <f t="shared" ref="AO6:AP6" si="2">ROUND(SUMIFS(AO7:AO57,$A7:$A57,$A$6),)</f>
        <v>1977</v>
      </c>
      <c r="AP6" s="145">
        <f t="shared" si="2"/>
        <v>0</v>
      </c>
      <c r="AQ6" s="145">
        <f>ROUND(SUMIFS(AQ7:AQ57,$A7:$A57,$A$6),0)</f>
        <v>3</v>
      </c>
      <c r="AR6" s="146">
        <f>SUMIFS(AR7:AR57,$A7:$A57,$A$6)</f>
        <v>0.27265437048917401</v>
      </c>
      <c r="AS6" s="145">
        <f>ROUND(SUMIFS(AS7:AS57,$A7:$A57,$A$6),0)</f>
        <v>290</v>
      </c>
      <c r="AT6" s="145">
        <f>ROUND(SUMIFS(AT7:AT57,$A7:$A57,$A$6),0)</f>
        <v>389</v>
      </c>
      <c r="AU6" s="145">
        <f>ROUND(SUMIFS(AU7:AU57,$A7:$A57,$A$6),0)</f>
        <v>1202</v>
      </c>
      <c r="AV6" s="145">
        <f>ROUND(SUMIFS(AV7:AV57,$A7:$A57,$A$6)*100,0)</f>
        <v>20</v>
      </c>
      <c r="AW6" s="145">
        <f>ROUND(SUMIFS(AW7:AW57,$A7:$A57,$A$6)*100,0)</f>
        <v>25</v>
      </c>
      <c r="AX6" s="145">
        <f>ROUND(SUMIFS(AX7:AX57,$A7:$A57,$A$6)*100,0)</f>
        <v>25</v>
      </c>
      <c r="AY6" s="145">
        <f>SUMIFS(AY7:AY57,$A7:$A57,$A$6)</f>
        <v>0</v>
      </c>
      <c r="AZ6" s="145">
        <f>SUMIFS(AZ7:AZ57,$A7:$A57,$A$6)</f>
        <v>2500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DE</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DE</v>
      </c>
      <c r="D77" s="93">
        <v>2019</v>
      </c>
      <c r="E77" s="93">
        <v>2050</v>
      </c>
    </row>
    <row r="78" spans="1:40" ht="16" customHeight="1" x14ac:dyDescent="0.35">
      <c r="B78" s="93" t="s">
        <v>2056</v>
      </c>
      <c r="C78" s="93" t="s">
        <v>496</v>
      </c>
      <c r="D78" s="93" cm="1">
        <f t="array" ref="D78">ROUND(INDEX($B$95:$H$845,MATCH(1,($C78=$E$95:$E$845)*($B78=$F$95:$F$845)*($C$77=$B$95:$B$845),0),MATCH(D$77,$B$95:$H$95,0))*100,1)</f>
        <v>9.1</v>
      </c>
      <c r="E78" s="165" cm="1">
        <f t="array" ref="E78">ROUND(INDEX($B$95:$H$845,MATCH(1,($C78=$E$95:$E$845)*($B78=$F$95:$F$845)*($C$77=$B$95:$B$845),0),MATCH(E$77,$B$95:$H$95,0))*100,1)</f>
        <v>7.8</v>
      </c>
    </row>
    <row r="79" spans="1:40" ht="16" customHeight="1" x14ac:dyDescent="0.35">
      <c r="B79" s="165" t="s">
        <v>2056</v>
      </c>
      <c r="C79" s="93" t="s">
        <v>2055</v>
      </c>
      <c r="D79" s="165" cm="1">
        <f t="array" ref="D79">ROUND(INDEX($B$95:$H$845,MATCH(1,($C79=$E$95:$E$845)*($B79=$F$95:$F$845)*($C$77=$B$95:$B$845),0),MATCH(D$77,$B$95:$H$95,0))*100,1)</f>
        <v>73.8</v>
      </c>
      <c r="E79" s="165" cm="1">
        <f t="array" ref="E79">ROUND(INDEX($B$95:$H$845,MATCH(1,($C79=$E$95:$E$845)*($B79=$F$95:$F$845)*($C$77=$B$95:$B$845),0),MATCH(E$77,$B$95:$H$95,0))*100,1)</f>
        <v>65.400000000000006</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9.1</v>
      </c>
      <c r="E81" s="165" cm="1">
        <f t="array" ref="E81">ROUND(INDEX($B$95:$H$845,MATCH(1,($C81=$E$95:$E$845)*($B81=$F$95:$F$845)*($C$77=$B$95:$B$845),0),MATCH(E$77,$B$95:$H$95,0))*100,1)</f>
        <v>7.8</v>
      </c>
    </row>
    <row r="82" spans="2:26" ht="16" customHeight="1" x14ac:dyDescent="0.35">
      <c r="B82" s="165" t="s">
        <v>2053</v>
      </c>
      <c r="C82" s="165" t="s">
        <v>2055</v>
      </c>
      <c r="D82" s="165" cm="1">
        <f t="array" ref="D82">ROUND(INDEX($B$95:$H$845,MATCH(1,($C82=$E$95:$E$845)*($B82=$F$95:$F$845)*($C$77=$B$95:$B$845),0),MATCH(D$77,$B$95:$H$95,0))*100,1)</f>
        <v>73.8</v>
      </c>
      <c r="E82" s="165" cm="1">
        <f t="array" ref="E82">ROUND(INDEX($B$95:$H$845,MATCH(1,($C82=$E$95:$E$845)*($B82=$F$95:$F$845)*($C$77=$B$95:$B$845),0),MATCH(E$77,$B$95:$H$95,0))*100,1)</f>
        <v>65.400000000000006</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DE</v>
      </c>
    </row>
    <row r="84" spans="2:26" ht="16" customHeight="1" x14ac:dyDescent="0.35">
      <c r="B84" s="93" t="s">
        <v>2057</v>
      </c>
      <c r="C84" s="165" t="s">
        <v>496</v>
      </c>
      <c r="D84" s="165" cm="1">
        <f t="array" ref="D84">ROUND(INDEX($B$95:$H$845,MATCH(1,($C84=$E$95:$E$845)*($B84=$F$95:$F$845)*($C$77=$B$95:$B$845),0),MATCH(D$77,$B$95:$H$95,0))*100,1)</f>
        <v>0.9</v>
      </c>
      <c r="E84" s="165" cm="1">
        <f t="array" ref="E84">ROUND(INDEX($B$95:$H$845,MATCH(1,($C84=$E$95:$E$845)*($B84=$F$95:$F$845)*($C$77=$B$95:$B$845),0),MATCH(E$77,$B$95:$H$95,0))*100,1)</f>
        <v>0.8</v>
      </c>
    </row>
    <row r="85" spans="2:26" ht="16" customHeight="1" x14ac:dyDescent="0.35">
      <c r="B85" s="165" t="s">
        <v>2057</v>
      </c>
      <c r="C85" s="165" t="s">
        <v>2055</v>
      </c>
      <c r="D85" s="165" cm="1">
        <f t="array" ref="D85">ROUND(INDEX($B$95:$H$845,MATCH(1,($C85=$E$95:$E$845)*($B85=$F$95:$F$845)*($C$77=$B$95:$B$845),0),MATCH(D$77,$B$95:$H$95,0))*100,1)</f>
        <v>51.5</v>
      </c>
      <c r="E85" s="165" cm="1">
        <f t="array" ref="E85">ROUND(INDEX($B$95:$H$845,MATCH(1,($C85=$E$95:$E$845)*($B85=$F$95:$F$845)*($C$77=$B$95:$B$845),0),MATCH(E$77,$B$95:$H$95,0))*100,1)</f>
        <v>30.6</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75.5</v>
      </c>
      <c r="E86" s="165" cm="1">
        <f t="array" ref="E86">ROUND(INDEX($B$95:$H$845,MATCH(1,($C86=$E$95:$E$845)*($B86=$F$95:$F$845)*($C$77=$B$95:$B$845),0),MATCH(E$77,$B$95:$H$95,0))*100,1)</f>
        <v>91.1</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12717842572186.5</v>
      </c>
      <c r="N86" s="165" cm="1">
        <f t="array" ref="N86">INDEX($K$95:$Z$195,MATCH(1,($J86=$L$95:$L$195)*($J$83=$K$95:$K$195),0),MATCH(N$85,$K$95:$Z$95,0))</f>
        <v>27591274318868.398</v>
      </c>
      <c r="O86" s="165" cm="1">
        <f t="array" ref="O86">INDEX($K$95:$Z$195,MATCH(1,($J86=$L$95:$L$195)*($J$83=$K$95:$K$195),0),MATCH(O$85,$K$95:$Z$95,0))</f>
        <v>58129243523214.797</v>
      </c>
      <c r="P86" s="165" cm="1">
        <f t="array" ref="P86">INDEX($K$95:$Z$195,MATCH(1,($J86=$L$95:$L$195)*($J$83=$K$95:$K$195),0),MATCH(P$85,$K$95:$Z$95,0))</f>
        <v>0</v>
      </c>
      <c r="Q86" s="165" cm="1">
        <f t="array" ref="Q86">INDEX($K$95:$Z$195,MATCH(1,($J86=$L$95:$L$195)*($J$83=$K$95:$K$195),0),MATCH(Q$85,$K$95:$Z$95,0))</f>
        <v>87004709226051.797</v>
      </c>
      <c r="R86" s="165" cm="1">
        <f t="array" ref="R86">INDEX($K$95:$Z$195,MATCH(1,($J86=$L$95:$L$195)*($J$83=$K$95:$K$195),0),MATCH(R$85,$K$95:$Z$95,0))</f>
        <v>998855579278759</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13516842572186.5</v>
      </c>
      <c r="N87" s="165" cm="1">
        <f t="array" ref="N87">INDEX($K$95:$Z$195,MATCH(1,($J87=$L$95:$L$195)*($J$83=$K$95:$K$195),0),MATCH(N$85,$K$95:$Z$95,0))</f>
        <v>35698274318868.398</v>
      </c>
      <c r="O87" s="165" cm="1">
        <f t="array" ref="O87">INDEX($K$95:$Z$195,MATCH(1,($J87=$L$95:$L$195)*($J$83=$K$95:$K$195),0),MATCH(O$85,$K$95:$Z$95,0))</f>
        <v>63043243523214.797</v>
      </c>
      <c r="P87" s="165" cm="1">
        <f t="array" ref="P87">INDEX($K$95:$Z$195,MATCH(1,($J87=$L$95:$L$195)*($J$83=$K$95:$K$195),0),MATCH(P$85,$K$95:$Z$95,0))</f>
        <v>0</v>
      </c>
      <c r="Q87" s="165" cm="1">
        <f t="array" ref="Q87">INDEX($K$95:$Z$195,MATCH(1,($J87=$L$95:$L$195)*($J$83=$K$95:$K$195),0),MATCH(Q$85,$K$95:$Z$95,0))</f>
        <v>104390709226051</v>
      </c>
      <c r="R87" s="165" cm="1">
        <f t="array" ref="R87">INDEX($K$95:$Z$195,MATCH(1,($J87=$L$95:$L$195)*($J$83=$K$95:$K$195),0),MATCH(R$85,$K$95:$Z$95,0))</f>
        <v>1064701579278750</v>
      </c>
    </row>
    <row r="88" spans="2:26" ht="16" customHeight="1" x14ac:dyDescent="0.35">
      <c r="J88" s="93" t="s">
        <v>2058</v>
      </c>
      <c r="K88" s="165">
        <f>IFERROR(K86/K87 *100,0)</f>
        <v>0</v>
      </c>
      <c r="L88" s="165">
        <f t="shared" ref="L88:R88" si="19">IFERROR(L86/L87 *100,0)</f>
        <v>0</v>
      </c>
      <c r="M88" s="165">
        <f t="shared" si="19"/>
        <v>94.088856212292541</v>
      </c>
      <c r="N88" s="264">
        <f>ROUND(IFERROR(N86/N87 *100,0),0)</f>
        <v>77</v>
      </c>
      <c r="O88" s="165">
        <f>ROUND(IFERROR(O86/O87 *100,0),0)</f>
        <v>92</v>
      </c>
      <c r="P88" s="165">
        <f t="shared" si="19"/>
        <v>0</v>
      </c>
      <c r="Q88" s="165">
        <f t="shared" si="19"/>
        <v>83.345261155041101</v>
      </c>
      <c r="R88" s="165">
        <f t="shared" si="19"/>
        <v>93.815544065915972</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Delaware</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Delaware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Delaware</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0.49594104199421107</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-1.08125033703433</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0.30260757417010292</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-0.28270172087001605</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0.79854861616431405</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2021-09-30T18:13:18Z</dcterms:modified>
</cp:coreProperties>
</file>