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fuels\FoVTStCT\"/>
    </mc:Choice>
  </mc:AlternateContent>
  <xr:revisionPtr revIDLastSave="0" documentId="13_ncr:1_{C81DD04B-BF17-45A0-90BC-D49954BE1126}" xr6:coauthVersionLast="47" xr6:coauthVersionMax="47" xr10:uidLastSave="{00000000-0000-0000-0000-000000000000}"/>
  <bookViews>
    <workbookView xWindow="35505" yWindow="2805" windowWidth="21600" windowHeight="12525" activeTab="4" xr2:uid="{9AA6BDF2-7B91-4567-88A2-0D83F9E3E450}"/>
  </bookViews>
  <sheets>
    <sheet name="About" sheetId="1" r:id="rId1"/>
    <sheet name="Data" sheetId="4" r:id="rId2"/>
    <sheet name="ETS Projections" sheetId="7" r:id="rId3"/>
    <sheet name="calcs" sheetId="6" r:id="rId4"/>
    <sheet name="FoVTStCT" sheetId="3" r:id="rId5"/>
  </sheets>
  <externalReferences>
    <externalReference r:id="rId6"/>
    <externalReference r:id="rId7"/>
    <externalReference r:id="rId8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7" l="1"/>
  <c r="G28" i="7"/>
  <c r="F28" i="7"/>
  <c r="C22" i="7" l="1"/>
  <c r="E69" i="7" l="1"/>
  <c r="E71" i="7" s="1"/>
  <c r="E3" i="6" s="1"/>
  <c r="C68" i="7"/>
  <c r="G63" i="7"/>
  <c r="H62" i="7"/>
  <c r="H69" i="7" s="1"/>
  <c r="H71" i="7" s="1"/>
  <c r="H3" i="6" s="1"/>
  <c r="I61" i="7"/>
  <c r="I62" i="7" s="1"/>
  <c r="E31" i="7"/>
  <c r="P29" i="7"/>
  <c r="P30" i="7" s="1"/>
  <c r="O29" i="7"/>
  <c r="O30" i="7" s="1"/>
  <c r="N29" i="7"/>
  <c r="N30" i="7" s="1"/>
  <c r="M29" i="7"/>
  <c r="M30" i="7" s="1"/>
  <c r="L29" i="7"/>
  <c r="L30" i="7" s="1"/>
  <c r="L31" i="7" s="1"/>
  <c r="K29" i="7"/>
  <c r="K30" i="7" s="1"/>
  <c r="J29" i="7"/>
  <c r="J30" i="7" s="1"/>
  <c r="I29" i="7"/>
  <c r="I30" i="7" s="1"/>
  <c r="H29" i="7"/>
  <c r="H30" i="7" s="1"/>
  <c r="G29" i="7"/>
  <c r="G30" i="7" s="1"/>
  <c r="F29" i="7"/>
  <c r="F30" i="7" s="1"/>
  <c r="D29" i="7"/>
  <c r="D30" i="7" s="1"/>
  <c r="C29" i="7"/>
  <c r="C30" i="7" s="1"/>
  <c r="C31" i="7" s="1"/>
  <c r="AE22" i="7"/>
  <c r="AE68" i="7" s="1"/>
  <c r="AD22" i="7"/>
  <c r="AD68" i="7" s="1"/>
  <c r="AC22" i="7"/>
  <c r="AC68" i="7" s="1"/>
  <c r="AB22" i="7"/>
  <c r="AB68" i="7" s="1"/>
  <c r="AA22" i="7"/>
  <c r="AA68" i="7" s="1"/>
  <c r="Z22" i="7"/>
  <c r="Z68" i="7" s="1"/>
  <c r="Y22" i="7"/>
  <c r="Y68" i="7" s="1"/>
  <c r="X22" i="7"/>
  <c r="X68" i="7" s="1"/>
  <c r="W22" i="7"/>
  <c r="W68" i="7" s="1"/>
  <c r="V22" i="7"/>
  <c r="V68" i="7" s="1"/>
  <c r="U22" i="7"/>
  <c r="U68" i="7" s="1"/>
  <c r="T22" i="7"/>
  <c r="T68" i="7" s="1"/>
  <c r="S22" i="7"/>
  <c r="S68" i="7" s="1"/>
  <c r="R22" i="7"/>
  <c r="R68" i="7" s="1"/>
  <c r="Q22" i="7"/>
  <c r="Q68" i="7" s="1"/>
  <c r="P22" i="7"/>
  <c r="P68" i="7" s="1"/>
  <c r="O22" i="7"/>
  <c r="O68" i="7" s="1"/>
  <c r="N22" i="7"/>
  <c r="N68" i="7" s="1"/>
  <c r="M22" i="7"/>
  <c r="M68" i="7" s="1"/>
  <c r="L22" i="7"/>
  <c r="L68" i="7" s="1"/>
  <c r="K22" i="7"/>
  <c r="K68" i="7" s="1"/>
  <c r="J22" i="7"/>
  <c r="J68" i="7" s="1"/>
  <c r="I22" i="7"/>
  <c r="I68" i="7" s="1"/>
  <c r="H22" i="7"/>
  <c r="H68" i="7" s="1"/>
  <c r="G22" i="7"/>
  <c r="G68" i="7" s="1"/>
  <c r="F22" i="7"/>
  <c r="F68" i="7" s="1"/>
  <c r="E22" i="7"/>
  <c r="E68" i="7" s="1"/>
  <c r="D22" i="7"/>
  <c r="D68" i="7" s="1"/>
  <c r="P5" i="7"/>
  <c r="F63" i="7" s="1"/>
  <c r="B8" i="6"/>
  <c r="B7" i="3"/>
  <c r="D6" i="3"/>
  <c r="C6" i="3"/>
  <c r="B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4" i="3"/>
  <c r="B3" i="3"/>
  <c r="B2" i="3"/>
  <c r="B5" i="6"/>
  <c r="H63" i="7" l="1"/>
  <c r="J61" i="7"/>
  <c r="K61" i="7" s="1"/>
  <c r="K62" i="7" s="1"/>
  <c r="G69" i="7"/>
  <c r="G70" i="7" s="1"/>
  <c r="G31" i="7"/>
  <c r="H31" i="7"/>
  <c r="I63" i="7"/>
  <c r="I69" i="7"/>
  <c r="I73" i="7" s="1"/>
  <c r="K31" i="7"/>
  <c r="H73" i="7"/>
  <c r="D69" i="7"/>
  <c r="D70" i="7" s="1"/>
  <c r="D5" i="6" s="1"/>
  <c r="D31" i="7"/>
  <c r="M31" i="7"/>
  <c r="O31" i="7"/>
  <c r="F31" i="7"/>
  <c r="F69" i="7"/>
  <c r="F70" i="7" s="1"/>
  <c r="N31" i="7"/>
  <c r="P31" i="7"/>
  <c r="D63" i="7"/>
  <c r="E70" i="7"/>
  <c r="C63" i="7"/>
  <c r="I31" i="7"/>
  <c r="J62" i="7"/>
  <c r="E63" i="7"/>
  <c r="C69" i="7"/>
  <c r="J31" i="7"/>
  <c r="E73" i="7"/>
  <c r="L61" i="7" l="1"/>
  <c r="E7" i="6"/>
  <c r="E6" i="3" s="1"/>
  <c r="E5" i="6"/>
  <c r="I70" i="7"/>
  <c r="I71" i="7"/>
  <c r="I3" i="6" s="1"/>
  <c r="G7" i="6"/>
  <c r="G6" i="3" s="1"/>
  <c r="G5" i="6"/>
  <c r="F7" i="6"/>
  <c r="F6" i="3" s="1"/>
  <c r="F5" i="6"/>
  <c r="I7" i="6"/>
  <c r="I6" i="3" s="1"/>
  <c r="I5" i="6"/>
  <c r="C71" i="7"/>
  <c r="C3" i="6" s="1"/>
  <c r="C73" i="7"/>
  <c r="K69" i="7"/>
  <c r="K71" i="7" s="1"/>
  <c r="K3" i="6" s="1"/>
  <c r="K63" i="7"/>
  <c r="H70" i="7"/>
  <c r="J63" i="7"/>
  <c r="J69" i="7"/>
  <c r="J71" i="7" s="1"/>
  <c r="J3" i="6" s="1"/>
  <c r="M61" i="7"/>
  <c r="L62" i="7"/>
  <c r="F71" i="7"/>
  <c r="F3" i="6" s="1"/>
  <c r="F73" i="7"/>
  <c r="D73" i="7"/>
  <c r="D71" i="7"/>
  <c r="D3" i="6" s="1"/>
  <c r="C70" i="7"/>
  <c r="C5" i="6" s="1"/>
  <c r="Q31" i="7"/>
  <c r="G73" i="7"/>
  <c r="G71" i="7"/>
  <c r="G3" i="6" s="1"/>
  <c r="H7" i="6" l="1"/>
  <c r="H6" i="3" s="1"/>
  <c r="H5" i="6"/>
  <c r="N61" i="7"/>
  <c r="M62" i="7"/>
  <c r="L69" i="7"/>
  <c r="L63" i="7"/>
  <c r="K73" i="7"/>
  <c r="K70" i="7"/>
  <c r="J73" i="7"/>
  <c r="J70" i="7"/>
  <c r="R31" i="7"/>
  <c r="Q30" i="7"/>
  <c r="K7" i="6" l="1"/>
  <c r="K6" i="3" s="1"/>
  <c r="K5" i="6"/>
  <c r="J5" i="6"/>
  <c r="J7" i="6"/>
  <c r="J6" i="3" s="1"/>
  <c r="M63" i="7"/>
  <c r="M69" i="7"/>
  <c r="M70" i="7" s="1"/>
  <c r="L73" i="7"/>
  <c r="L70" i="7"/>
  <c r="O61" i="7"/>
  <c r="N62" i="7"/>
  <c r="L71" i="7"/>
  <c r="L3" i="6" s="1"/>
  <c r="S31" i="7"/>
  <c r="R30" i="7"/>
  <c r="M71" i="7" l="1"/>
  <c r="L5" i="6"/>
  <c r="L7" i="6"/>
  <c r="L6" i="3" s="1"/>
  <c r="N63" i="7"/>
  <c r="N69" i="7"/>
  <c r="M73" i="7"/>
  <c r="O62" i="7"/>
  <c r="P61" i="7"/>
  <c r="M3" i="6"/>
  <c r="S30" i="7"/>
  <c r="T31" i="7"/>
  <c r="M7" i="6" l="1"/>
  <c r="M6" i="3" s="1"/>
  <c r="M5" i="6"/>
  <c r="N73" i="7"/>
  <c r="N70" i="7"/>
  <c r="N71" i="7"/>
  <c r="N3" i="6" s="1"/>
  <c r="T30" i="7"/>
  <c r="U31" i="7"/>
  <c r="O69" i="7"/>
  <c r="O71" i="7" s="1"/>
  <c r="O3" i="6" s="1"/>
  <c r="O63" i="7"/>
  <c r="Q61" i="7"/>
  <c r="P62" i="7"/>
  <c r="N7" i="6" l="1"/>
  <c r="N6" i="3" s="1"/>
  <c r="N5" i="6"/>
  <c r="R61" i="7"/>
  <c r="Q62" i="7"/>
  <c r="V31" i="7"/>
  <c r="U30" i="7"/>
  <c r="O73" i="7"/>
  <c r="O70" i="7"/>
  <c r="P69" i="7"/>
  <c r="P63" i="7"/>
  <c r="J4" i="3"/>
  <c r="G4" i="3"/>
  <c r="H2" i="3"/>
  <c r="H4" i="6"/>
  <c r="H3" i="3" s="1"/>
  <c r="H8" i="6"/>
  <c r="H7" i="3" s="1"/>
  <c r="H4" i="3"/>
  <c r="E4" i="3"/>
  <c r="G8" i="6"/>
  <c r="G7" i="3" s="1"/>
  <c r="G2" i="3"/>
  <c r="G4" i="6"/>
  <c r="G3" i="3" s="1"/>
  <c r="E4" i="6"/>
  <c r="E3" i="3" s="1"/>
  <c r="E8" i="6"/>
  <c r="E7" i="3" s="1"/>
  <c r="E2" i="3"/>
  <c r="F8" i="6"/>
  <c r="F7" i="3" s="1"/>
  <c r="F2" i="3"/>
  <c r="F4" i="6"/>
  <c r="F3" i="3" s="1"/>
  <c r="D4" i="6"/>
  <c r="D3" i="3" s="1"/>
  <c r="D8" i="6"/>
  <c r="D7" i="3" s="1"/>
  <c r="D2" i="3"/>
  <c r="I2" i="3"/>
  <c r="I4" i="6"/>
  <c r="I3" i="3" s="1"/>
  <c r="I8" i="6"/>
  <c r="I7" i="3" s="1"/>
  <c r="K8" i="6"/>
  <c r="K7" i="3" s="1"/>
  <c r="K4" i="6"/>
  <c r="K3" i="3" s="1"/>
  <c r="K2" i="3"/>
  <c r="J2" i="3"/>
  <c r="J4" i="6"/>
  <c r="J3" i="3" s="1"/>
  <c r="J8" i="6"/>
  <c r="J7" i="3" s="1"/>
  <c r="I4" i="3"/>
  <c r="D4" i="3"/>
  <c r="F4" i="3"/>
  <c r="K4" i="3"/>
  <c r="O7" i="6" l="1"/>
  <c r="O6" i="3" s="1"/>
  <c r="O5" i="6"/>
  <c r="P73" i="7"/>
  <c r="P70" i="7"/>
  <c r="V30" i="7"/>
  <c r="W31" i="7"/>
  <c r="Q63" i="7"/>
  <c r="Q69" i="7"/>
  <c r="P71" i="7"/>
  <c r="P3" i="6" s="1"/>
  <c r="S61" i="7"/>
  <c r="R62" i="7"/>
  <c r="C8" i="6"/>
  <c r="C7" i="3" s="1"/>
  <c r="C4" i="6"/>
  <c r="C3" i="3" s="1"/>
  <c r="C2" i="3"/>
  <c r="C4" i="3"/>
  <c r="P7" i="6" l="1"/>
  <c r="P6" i="3" s="1"/>
  <c r="P5" i="6"/>
  <c r="R63" i="7"/>
  <c r="R69" i="7"/>
  <c r="Q73" i="7"/>
  <c r="Q70" i="7"/>
  <c r="W30" i="7"/>
  <c r="X31" i="7"/>
  <c r="Q71" i="7"/>
  <c r="Q3" i="6" s="1"/>
  <c r="Q4" i="6" s="1"/>
  <c r="Q3" i="3" s="1"/>
  <c r="S62" i="7"/>
  <c r="T61" i="7"/>
  <c r="M4" i="6"/>
  <c r="M3" i="3" s="1"/>
  <c r="M8" i="6"/>
  <c r="M7" i="3" s="1"/>
  <c r="M2" i="3"/>
  <c r="M4" i="3"/>
  <c r="O8" i="6"/>
  <c r="O7" i="3" s="1"/>
  <c r="O2" i="3"/>
  <c r="O4" i="6"/>
  <c r="O3" i="3" s="1"/>
  <c r="L2" i="3"/>
  <c r="L4" i="6"/>
  <c r="L3" i="3" s="1"/>
  <c r="L8" i="6"/>
  <c r="L7" i="3" s="1"/>
  <c r="N8" i="6"/>
  <c r="N7" i="3" s="1"/>
  <c r="N2" i="3"/>
  <c r="N4" i="6"/>
  <c r="N3" i="3" s="1"/>
  <c r="P2" i="3"/>
  <c r="P4" i="6"/>
  <c r="P3" i="3" s="1"/>
  <c r="P8" i="6"/>
  <c r="P7" i="3" s="1"/>
  <c r="L4" i="3"/>
  <c r="P4" i="3"/>
  <c r="N4" i="3"/>
  <c r="O4" i="3"/>
  <c r="Q8" i="6" l="1"/>
  <c r="Q7" i="3" s="1"/>
  <c r="Q2" i="3"/>
  <c r="Q7" i="6"/>
  <c r="Q6" i="3" s="1"/>
  <c r="Q5" i="6"/>
  <c r="Q4" i="3" s="1"/>
  <c r="R73" i="7"/>
  <c r="R70" i="7"/>
  <c r="U61" i="7"/>
  <c r="T62" i="7"/>
  <c r="R71" i="7"/>
  <c r="R3" i="6" s="1"/>
  <c r="S63" i="7"/>
  <c r="S69" i="7"/>
  <c r="S71" i="7" s="1"/>
  <c r="S3" i="6" s="1"/>
  <c r="X30" i="7"/>
  <c r="Y31" i="7"/>
  <c r="R2" i="3" l="1"/>
  <c r="R4" i="6"/>
  <c r="R3" i="3" s="1"/>
  <c r="R8" i="6"/>
  <c r="R7" i="3" s="1"/>
  <c r="R5" i="6"/>
  <c r="R4" i="3" s="1"/>
  <c r="R7" i="6"/>
  <c r="R6" i="3" s="1"/>
  <c r="S4" i="6"/>
  <c r="S3" i="3" s="1"/>
  <c r="S8" i="6"/>
  <c r="S7" i="3" s="1"/>
  <c r="S2" i="3"/>
  <c r="Z31" i="7"/>
  <c r="Y30" i="7"/>
  <c r="U62" i="7"/>
  <c r="V61" i="7"/>
  <c r="S73" i="7"/>
  <c r="S70" i="7"/>
  <c r="T69" i="7"/>
  <c r="T71" i="7" s="1"/>
  <c r="T3" i="6" s="1"/>
  <c r="T63" i="7"/>
  <c r="T2" i="3" l="1"/>
  <c r="T4" i="6"/>
  <c r="T3" i="3" s="1"/>
  <c r="T8" i="6"/>
  <c r="T7" i="3" s="1"/>
  <c r="S7" i="6"/>
  <c r="S6" i="3" s="1"/>
  <c r="S5" i="6"/>
  <c r="S4" i="3" s="1"/>
  <c r="W61" i="7"/>
  <c r="V62" i="7"/>
  <c r="U63" i="7"/>
  <c r="U69" i="7"/>
  <c r="U71" i="7" s="1"/>
  <c r="U3" i="6" s="1"/>
  <c r="T73" i="7"/>
  <c r="T70" i="7"/>
  <c r="Z30" i="7"/>
  <c r="AA31" i="7"/>
  <c r="T7" i="6" l="1"/>
  <c r="T6" i="3" s="1"/>
  <c r="T5" i="6"/>
  <c r="T4" i="3" s="1"/>
  <c r="U2" i="3"/>
  <c r="U4" i="6"/>
  <c r="U3" i="3" s="1"/>
  <c r="U8" i="6"/>
  <c r="U7" i="3" s="1"/>
  <c r="U73" i="7"/>
  <c r="U70" i="7"/>
  <c r="AA30" i="7"/>
  <c r="AB31" i="7"/>
  <c r="W62" i="7"/>
  <c r="X61" i="7"/>
  <c r="V63" i="7"/>
  <c r="V69" i="7"/>
  <c r="U7" i="6" l="1"/>
  <c r="U6" i="3" s="1"/>
  <c r="U5" i="6"/>
  <c r="U4" i="3" s="1"/>
  <c r="X62" i="7"/>
  <c r="Y61" i="7"/>
  <c r="V73" i="7"/>
  <c r="V70" i="7"/>
  <c r="V71" i="7"/>
  <c r="V3" i="6" s="1"/>
  <c r="AC31" i="7"/>
  <c r="AB30" i="7"/>
  <c r="W69" i="7"/>
  <c r="W71" i="7" s="1"/>
  <c r="W3" i="6" s="1"/>
  <c r="W63" i="7"/>
  <c r="W8" i="6" l="1"/>
  <c r="W7" i="3" s="1"/>
  <c r="W2" i="3"/>
  <c r="W4" i="6"/>
  <c r="W3" i="3" s="1"/>
  <c r="V7" i="6"/>
  <c r="V6" i="3" s="1"/>
  <c r="V5" i="6"/>
  <c r="V4" i="3" s="1"/>
  <c r="V4" i="6"/>
  <c r="V3" i="3" s="1"/>
  <c r="V8" i="6"/>
  <c r="V7" i="3" s="1"/>
  <c r="V2" i="3"/>
  <c r="AD31" i="7"/>
  <c r="AC30" i="7"/>
  <c r="X69" i="7"/>
  <c r="X71" i="7" s="1"/>
  <c r="X3" i="6" s="1"/>
  <c r="X63" i="7"/>
  <c r="W73" i="7"/>
  <c r="W70" i="7"/>
  <c r="Z61" i="7"/>
  <c r="Y62" i="7"/>
  <c r="W7" i="6" l="1"/>
  <c r="W6" i="3" s="1"/>
  <c r="W5" i="6"/>
  <c r="W4" i="3" s="1"/>
  <c r="X2" i="3"/>
  <c r="X4" i="6"/>
  <c r="X3" i="3" s="1"/>
  <c r="X8" i="6"/>
  <c r="X7" i="3" s="1"/>
  <c r="Y63" i="7"/>
  <c r="Y69" i="7"/>
  <c r="AD30" i="7"/>
  <c r="AE31" i="7"/>
  <c r="Z74" i="7"/>
  <c r="AA61" i="7"/>
  <c r="Z62" i="7"/>
  <c r="X73" i="7"/>
  <c r="X70" i="7"/>
  <c r="AD74" i="7" l="1"/>
  <c r="C74" i="7"/>
  <c r="W74" i="7"/>
  <c r="X74" i="7"/>
  <c r="X7" i="6"/>
  <c r="X6" i="3" s="1"/>
  <c r="X5" i="6"/>
  <c r="X4" i="3" s="1"/>
  <c r="AE30" i="7"/>
  <c r="AE74" i="7"/>
  <c r="P74" i="7"/>
  <c r="H74" i="7"/>
  <c r="J74" i="7"/>
  <c r="N74" i="7"/>
  <c r="E74" i="7"/>
  <c r="M74" i="7"/>
  <c r="O74" i="7"/>
  <c r="L74" i="7"/>
  <c r="G74" i="7"/>
  <c r="K74" i="7"/>
  <c r="F74" i="7"/>
  <c r="I74" i="7"/>
  <c r="D74" i="7"/>
  <c r="S74" i="7"/>
  <c r="R74" i="7"/>
  <c r="Q74" i="7"/>
  <c r="T74" i="7"/>
  <c r="V74" i="7"/>
  <c r="Y74" i="7"/>
  <c r="U74" i="7"/>
  <c r="AC74" i="7"/>
  <c r="AB74" i="7"/>
  <c r="Z63" i="7"/>
  <c r="Z69" i="7"/>
  <c r="Y73" i="7"/>
  <c r="Y70" i="7"/>
  <c r="AA62" i="7"/>
  <c r="AB61" i="7"/>
  <c r="Y71" i="7"/>
  <c r="Y3" i="6" s="1"/>
  <c r="AA74" i="7"/>
  <c r="Y7" i="6" l="1"/>
  <c r="Y6" i="3" s="1"/>
  <c r="Y5" i="6"/>
  <c r="Y4" i="3" s="1"/>
  <c r="Y2" i="3"/>
  <c r="Y4" i="6"/>
  <c r="Y3" i="3" s="1"/>
  <c r="Y8" i="6"/>
  <c r="Y7" i="3" s="1"/>
  <c r="AC61" i="7"/>
  <c r="AB62" i="7"/>
  <c r="AA69" i="7"/>
  <c r="AA63" i="7"/>
  <c r="Z73" i="7"/>
  <c r="Z70" i="7"/>
  <c r="Z71" i="7"/>
  <c r="Z3" i="6" s="1"/>
  <c r="Z8" i="6" l="1"/>
  <c r="Z7" i="3" s="1"/>
  <c r="Z2" i="3"/>
  <c r="Z4" i="6"/>
  <c r="Z3" i="3" s="1"/>
  <c r="Z5" i="6"/>
  <c r="Z4" i="3" s="1"/>
  <c r="Z7" i="6"/>
  <c r="Z6" i="3" s="1"/>
  <c r="AA73" i="7"/>
  <c r="AA70" i="7"/>
  <c r="AB69" i="7"/>
  <c r="AB63" i="7"/>
  <c r="AA71" i="7"/>
  <c r="AA3" i="6" s="1"/>
  <c r="AD61" i="7"/>
  <c r="AC62" i="7"/>
  <c r="AA2" i="3" l="1"/>
  <c r="AA4" i="6"/>
  <c r="AA3" i="3" s="1"/>
  <c r="AA8" i="6"/>
  <c r="AA7" i="3" s="1"/>
  <c r="AA7" i="6"/>
  <c r="AA6" i="3" s="1"/>
  <c r="AA5" i="6"/>
  <c r="AA4" i="3" s="1"/>
  <c r="AB73" i="7"/>
  <c r="AB70" i="7"/>
  <c r="AB71" i="7"/>
  <c r="AB3" i="6" s="1"/>
  <c r="AC69" i="7"/>
  <c r="AC63" i="7"/>
  <c r="AE61" i="7"/>
  <c r="AE62" i="7" s="1"/>
  <c r="AD62" i="7"/>
  <c r="AB2" i="3" l="1"/>
  <c r="AB4" i="6"/>
  <c r="AB3" i="3" s="1"/>
  <c r="AB8" i="6"/>
  <c r="AB7" i="3" s="1"/>
  <c r="AB7" i="6"/>
  <c r="AB6" i="3" s="1"/>
  <c r="AB5" i="6"/>
  <c r="AB4" i="3" s="1"/>
  <c r="AE69" i="7"/>
  <c r="AE71" i="7" s="1"/>
  <c r="AE3" i="6" s="1"/>
  <c r="AE63" i="7"/>
  <c r="AD63" i="7"/>
  <c r="AD69" i="7"/>
  <c r="AC73" i="7"/>
  <c r="AC70" i="7"/>
  <c r="AC71" i="7"/>
  <c r="AC3" i="6" s="1"/>
  <c r="AC4" i="6" l="1"/>
  <c r="AC3" i="3" s="1"/>
  <c r="AC8" i="6"/>
  <c r="AC7" i="3" s="1"/>
  <c r="AC2" i="3"/>
  <c r="AE4" i="6"/>
  <c r="AE3" i="3" s="1"/>
  <c r="AE2" i="3"/>
  <c r="AE8" i="6"/>
  <c r="AE7" i="3" s="1"/>
  <c r="AC7" i="6"/>
  <c r="AC6" i="3" s="1"/>
  <c r="AC5" i="6"/>
  <c r="AC4" i="3" s="1"/>
  <c r="AD73" i="7"/>
  <c r="AD70" i="7"/>
  <c r="AD71" i="7"/>
  <c r="AD3" i="6" s="1"/>
  <c r="AE73" i="7"/>
  <c r="C75" i="7" s="1"/>
  <c r="AE70" i="7"/>
  <c r="AC75" i="7" l="1"/>
  <c r="Y75" i="7"/>
  <c r="AA75" i="7"/>
  <c r="Z75" i="7"/>
  <c r="X75" i="7"/>
  <c r="AD8" i="6"/>
  <c r="AD7" i="3" s="1"/>
  <c r="AD2" i="3"/>
  <c r="AD4" i="6"/>
  <c r="AD3" i="3" s="1"/>
  <c r="AE7" i="6"/>
  <c r="AE6" i="3" s="1"/>
  <c r="AE5" i="6"/>
  <c r="AE4" i="3" s="1"/>
  <c r="AD7" i="6"/>
  <c r="AD6" i="3" s="1"/>
  <c r="AD5" i="6"/>
  <c r="AD4" i="3" s="1"/>
  <c r="AE75" i="7"/>
  <c r="H75" i="7"/>
  <c r="D75" i="7"/>
  <c r="E75" i="7"/>
  <c r="I75" i="7"/>
  <c r="G75" i="7"/>
  <c r="F75" i="7"/>
  <c r="J75" i="7"/>
  <c r="L75" i="7"/>
  <c r="K75" i="7"/>
  <c r="M75" i="7"/>
  <c r="P75" i="7"/>
  <c r="N75" i="7"/>
  <c r="O75" i="7"/>
  <c r="Q75" i="7"/>
  <c r="T75" i="7"/>
  <c r="S75" i="7"/>
  <c r="R75" i="7"/>
  <c r="V75" i="7"/>
  <c r="W75" i="7"/>
  <c r="U75" i="7"/>
  <c r="AD75" i="7"/>
  <c r="AB75" i="7"/>
</calcChain>
</file>

<file path=xl/sharedStrings.xml><?xml version="1.0" encoding="utf-8"?>
<sst xmlns="http://schemas.openxmlformats.org/spreadsheetml/2006/main" count="89" uniqueCount="76">
  <si>
    <t>Unit: dimensionless</t>
  </si>
  <si>
    <t>Sources:</t>
  </si>
  <si>
    <t>Notes</t>
  </si>
  <si>
    <t>FoVTStCT Fraction of Vehicle Types Subject to Carbon Tax</t>
  </si>
  <si>
    <t>This file controls which vehicle types are subject to carbon prices.</t>
  </si>
  <si>
    <t>LDVs</t>
  </si>
  <si>
    <t>HDVs</t>
  </si>
  <si>
    <t>aircraft</t>
  </si>
  <si>
    <t>rail</t>
  </si>
  <si>
    <t>ships</t>
  </si>
  <si>
    <t>motorbikes</t>
  </si>
  <si>
    <t>ETS Phase 3; aviation allowances</t>
  </si>
  <si>
    <t>auctioned</t>
  </si>
  <si>
    <t>free allocations</t>
  </si>
  <si>
    <t>reserved for new entrants/fast-growing airlines</t>
  </si>
  <si>
    <t>ETS 1 Price Projections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</si>
  <si>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</si>
  <si>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</si>
  <si>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</si>
  <si>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</si>
  <si>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</si>
  <si>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</si>
  <si>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</si>
  <si>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</si>
  <si>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</si>
  <si>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Time (Year)</t>
  </si>
  <si>
    <t>ETS2 Price [USD 2012]</t>
  </si>
  <si>
    <t>EPS BAU Carbon Tax Rate</t>
  </si>
  <si>
    <t>EPS: fuels/BCTR [2012 USD]</t>
  </si>
  <si>
    <t>ETS 2 Price Projections</t>
  </si>
  <si>
    <t>BCTR</t>
  </si>
  <si>
    <t>Max Carbon Tax Rate (ETS1 or ETS2)</t>
  </si>
  <si>
    <t>ETS1 Multiplier</t>
  </si>
  <si>
    <t>ETS2 Multiplier</t>
  </si>
  <si>
    <t>Aviation Free Allowance Share</t>
  </si>
  <si>
    <t>International Carbon Action Partnership</t>
  </si>
  <si>
    <t>https://icapcarbonaction.com/system/files/ets_pdfs/icap-etsmap-factsheet-43.pdf</t>
  </si>
  <si>
    <t>Phase 3-4 share of free allowances</t>
  </si>
  <si>
    <t>Road vehicles, covered by ETS2, are not included in the pre-FF55 BAU.</t>
  </si>
  <si>
    <t>ETS1 vs ETS2 Price Projections</t>
  </si>
  <si>
    <t>fuels/FoICStCT</t>
  </si>
  <si>
    <t>ETS Price Projections tab</t>
  </si>
  <si>
    <t>Phase 4; aviation allowances</t>
  </si>
  <si>
    <t>Free allocation reduced and phased out</t>
  </si>
  <si>
    <t>2026-on</t>
  </si>
  <si>
    <t>ETS2 Price [EUR 2023]</t>
  </si>
  <si>
    <t>OCCF: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</si>
  <si>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</si>
  <si>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</si>
  <si>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</si>
  <si>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</si>
  <si>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</si>
  <si>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</si>
  <si>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</si>
  <si>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</si>
  <si>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</si>
  <si>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Industrial BCTR [2023 EUR]</t>
  </si>
  <si>
    <t>BNEF Projections</t>
  </si>
  <si>
    <t>ETS I Price (nominal EUR)</t>
  </si>
  <si>
    <t>Conversion rate to EUR2023</t>
  </si>
  <si>
    <t>ETS I Price [EUR2023]</t>
  </si>
  <si>
    <t>ETS I Price [USD2012]</t>
  </si>
  <si>
    <t>ETS2 Price [nominal]</t>
  </si>
  <si>
    <t>Fit-for-55 Scenario Setup</t>
  </si>
  <si>
    <t>Additional Carbon Tax (MAX)</t>
  </si>
  <si>
    <t>Additional Carbon Tax (Elec)</t>
  </si>
  <si>
    <t>Phase 4; shipping allowances</t>
  </si>
  <si>
    <t>Shipping Free Allowance Share</t>
  </si>
  <si>
    <t>https://climate.ec.europa.eu/eu-action/transport/reducing-emissions-shipping-sector_en</t>
  </si>
  <si>
    <t>European Commission</t>
  </si>
  <si>
    <t>In the EU, aviation and shipping are covered by ETS1.</t>
  </si>
  <si>
    <t>BNEF</t>
  </si>
  <si>
    <t>H2 2024 projections</t>
  </si>
  <si>
    <t>Near-term projections from Reuters</t>
  </si>
  <si>
    <t>https://www.reuters.com/markets/europe/analysts-expect-eu-carbon-prices-soar-by-2027-2024-10-18/</t>
  </si>
  <si>
    <t>* from Reuters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</si>
</sst>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%"/>
    <numFmt numFmtId="166" formatCode="[$€-2]\ #,##0.00"/>
    <numFmt numFmtId="167" formatCode="[$€-2]\ #,##0.00_);\([$€-2]\ #,##0.00\)"/>
    <numFmt numFmtId="168" formatCode="[$$-409]#,##0.00"/>
    <numFmt numFmtId="169" formatCode="[$€-2]\ #,##0"/>
    <numFmt numFmtId="170" formatCode="[$€-2]\ 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Gerstner Programm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9" fontId="0" fillId="0" borderId="0" xfId="0" applyNumberFormat="1"/>
    <xf numFmtId="0" fontId="0" fillId="2" borderId="0" xfId="0" applyFill="1"/>
    <xf numFmtId="165" fontId="0" fillId="0" borderId="0" xfId="2" applyNumberFormat="1" applyFont="1"/>
    <xf numFmtId="2" fontId="0" fillId="0" borderId="0" xfId="0" applyNumberFormat="1"/>
    <xf numFmtId="0" fontId="1" fillId="2" borderId="0" xfId="0" applyFont="1" applyFill="1"/>
    <xf numFmtId="166" fontId="0" fillId="2" borderId="0" xfId="0" applyNumberFormat="1" applyFill="1"/>
    <xf numFmtId="164" fontId="7" fillId="2" borderId="0" xfId="0" applyNumberFormat="1" applyFont="1" applyFill="1"/>
    <xf numFmtId="2" fontId="0" fillId="2" borderId="0" xfId="0" applyNumberFormat="1" applyFill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6" fillId="0" borderId="4" xfId="3" applyBorder="1"/>
    <xf numFmtId="0" fontId="6" fillId="0" borderId="0" xfId="3" applyBorder="1"/>
    <xf numFmtId="165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5" fontId="0" fillId="0" borderId="7" xfId="2" applyNumberFormat="1" applyFont="1" applyBorder="1"/>
    <xf numFmtId="2" fontId="0" fillId="0" borderId="7" xfId="2" applyNumberFormat="1" applyFont="1" applyBorder="1"/>
    <xf numFmtId="166" fontId="0" fillId="0" borderId="0" xfId="0" applyNumberFormat="1"/>
    <xf numFmtId="164" fontId="7" fillId="0" borderId="0" xfId="0" applyNumberFormat="1" applyFont="1"/>
    <xf numFmtId="167" fontId="0" fillId="0" borderId="0" xfId="0" applyNumberFormat="1"/>
    <xf numFmtId="9" fontId="0" fillId="0" borderId="0" xfId="2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" borderId="0" xfId="0" applyFill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B-4CC1-9862-7F39F49922D9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</c:formatCode>
                <c:ptCount val="29"/>
                <c:pt idx="0">
                  <c:v>86.339434799999992</c:v>
                </c:pt>
                <c:pt idx="1">
                  <c:v>85</c:v>
                </c:pt>
                <c:pt idx="2" formatCode="General">
                  <c:v>65</c:v>
                </c:pt>
                <c:pt idx="3">
                  <c:v>73.499043977055436</c:v>
                </c:pt>
                <c:pt idx="4">
                  <c:v>86.754221388367725</c:v>
                </c:pt>
                <c:pt idx="5">
                  <c:v>102.33885819521178</c:v>
                </c:pt>
                <c:pt idx="6">
                  <c:v>102.31464737793851</c:v>
                </c:pt>
                <c:pt idx="7">
                  <c:v>115.20426287744226</c:v>
                </c:pt>
                <c:pt idx="8">
                  <c:v>126.84118673647468</c:v>
                </c:pt>
                <c:pt idx="9">
                  <c:v>133.36052658215647</c:v>
                </c:pt>
                <c:pt idx="10">
                  <c:v>134.58767739188337</c:v>
                </c:pt>
                <c:pt idx="11">
                  <c:v>134.56255154707881</c:v>
                </c:pt>
                <c:pt idx="12">
                  <c:v>138.80097879282221</c:v>
                </c:pt>
                <c:pt idx="13">
                  <c:v>141.7063222183987</c:v>
                </c:pt>
                <c:pt idx="14">
                  <c:v>146.64136826580562</c:v>
                </c:pt>
                <c:pt idx="15">
                  <c:v>151.34141212047891</c:v>
                </c:pt>
                <c:pt idx="16">
                  <c:v>156.04145597515216</c:v>
                </c:pt>
                <c:pt idx="17">
                  <c:v>160.74149982982544</c:v>
                </c:pt>
                <c:pt idx="18">
                  <c:v>165.44154368449873</c:v>
                </c:pt>
                <c:pt idx="19">
                  <c:v>170.14158753917195</c:v>
                </c:pt>
                <c:pt idx="20">
                  <c:v>174.84163139384518</c:v>
                </c:pt>
                <c:pt idx="21">
                  <c:v>179.54167524851843</c:v>
                </c:pt>
                <c:pt idx="22">
                  <c:v>184.24171910319166</c:v>
                </c:pt>
                <c:pt idx="23">
                  <c:v>189.17676515059858</c:v>
                </c:pt>
                <c:pt idx="24">
                  <c:v>193.87680900527187</c:v>
                </c:pt>
                <c:pt idx="25">
                  <c:v>198.57685285994512</c:v>
                </c:pt>
                <c:pt idx="26">
                  <c:v>203.27689671461837</c:v>
                </c:pt>
                <c:pt idx="27">
                  <c:v>207.97694056929163</c:v>
                </c:pt>
                <c:pt idx="28">
                  <c:v>212.67698442396488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B-4CC1-9862-7F39F49922D9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Projections'!$C$62:$AE$62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B-4CC1-9862-7F39F499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32</xdr:row>
      <xdr:rowOff>172570</xdr:rowOff>
    </xdr:from>
    <xdr:to>
      <xdr:col>17</xdr:col>
      <xdr:colOff>526676</xdr:colOff>
      <xdr:row>48</xdr:row>
      <xdr:rowOff>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48621-8D01-4465-94F6-A9D8EAFB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391431</xdr:colOff>
      <xdr:row>32</xdr:row>
      <xdr:rowOff>119289</xdr:rowOff>
    </xdr:from>
    <xdr:to>
      <xdr:col>8</xdr:col>
      <xdr:colOff>706888</xdr:colOff>
      <xdr:row>49</xdr:row>
      <xdr:rowOff>102017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81AD14-D3F9-3D66-AB17-924767C3AE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62" t="51546" r="7146" b="2402"/>
        <a:stretch/>
      </xdr:blipFill>
      <xdr:spPr bwMode="auto">
        <a:xfrm>
          <a:off x="3493860" y="5820682"/>
          <a:ext cx="5377314" cy="29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F24"/>
  <sheetViews>
    <sheetView workbookViewId="0">
      <selection activeCell="H9" sqref="H9"/>
    </sheetView>
  </sheetViews>
  <sheetFormatPr defaultRowHeight="14.5" x14ac:dyDescent="0.35"/>
  <sheetData>
    <row r="1" spans="1:6" x14ac:dyDescent="0.35">
      <c r="A1" s="1" t="s">
        <v>3</v>
      </c>
    </row>
    <row r="3" spans="1:6" x14ac:dyDescent="0.35">
      <c r="A3" s="1" t="s">
        <v>1</v>
      </c>
      <c r="B3" s="10" t="s">
        <v>34</v>
      </c>
      <c r="C3" s="7"/>
      <c r="D3" s="7"/>
      <c r="E3" s="7"/>
      <c r="F3" s="7"/>
    </row>
    <row r="4" spans="1:6" x14ac:dyDescent="0.35">
      <c r="A4" s="1"/>
      <c r="B4" t="s">
        <v>35</v>
      </c>
    </row>
    <row r="5" spans="1:6" x14ac:dyDescent="0.35">
      <c r="A5" s="1"/>
      <c r="B5" t="s">
        <v>36</v>
      </c>
    </row>
    <row r="6" spans="1:6" x14ac:dyDescent="0.35">
      <c r="A6" s="1"/>
      <c r="B6" t="s">
        <v>37</v>
      </c>
    </row>
    <row r="8" spans="1:6" x14ac:dyDescent="0.35">
      <c r="B8" s="10" t="s">
        <v>67</v>
      </c>
      <c r="C8" s="7"/>
      <c r="D8" s="7"/>
      <c r="E8" s="7"/>
      <c r="F8" s="7"/>
    </row>
    <row r="9" spans="1:6" x14ac:dyDescent="0.35">
      <c r="B9" t="s">
        <v>69</v>
      </c>
    </row>
    <row r="10" spans="1:6" x14ac:dyDescent="0.35">
      <c r="B10" t="s">
        <v>68</v>
      </c>
    </row>
    <row r="12" spans="1:6" x14ac:dyDescent="0.35">
      <c r="B12" s="10" t="s">
        <v>39</v>
      </c>
      <c r="C12" s="7"/>
      <c r="D12" s="7"/>
      <c r="E12" s="7"/>
      <c r="F12" s="7"/>
    </row>
    <row r="13" spans="1:6" x14ac:dyDescent="0.35">
      <c r="B13" t="s">
        <v>40</v>
      </c>
    </row>
    <row r="14" spans="1:6" x14ac:dyDescent="0.35">
      <c r="B14" t="s">
        <v>41</v>
      </c>
    </row>
    <row r="16" spans="1:6" x14ac:dyDescent="0.35">
      <c r="B16" s="10" t="s">
        <v>15</v>
      </c>
      <c r="C16" s="7"/>
      <c r="D16" s="7"/>
      <c r="E16" s="7"/>
      <c r="F16" s="7"/>
    </row>
    <row r="17" spans="1:2" x14ac:dyDescent="0.35">
      <c r="B17" t="s">
        <v>71</v>
      </c>
    </row>
    <row r="18" spans="1:2" x14ac:dyDescent="0.35">
      <c r="B18" t="s">
        <v>72</v>
      </c>
    </row>
    <row r="20" spans="1:2" x14ac:dyDescent="0.35">
      <c r="A20" s="1" t="s">
        <v>2</v>
      </c>
    </row>
    <row r="21" spans="1:2" x14ac:dyDescent="0.35">
      <c r="A21" t="s">
        <v>4</v>
      </c>
    </row>
    <row r="22" spans="1:2" x14ac:dyDescent="0.35">
      <c r="A22" t="s">
        <v>70</v>
      </c>
    </row>
    <row r="24" spans="1:2" x14ac:dyDescent="0.35">
      <c r="A2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70D-7F91-4C07-AA99-4487395F5322}">
  <dimension ref="A1:B16"/>
  <sheetViews>
    <sheetView workbookViewId="0">
      <selection activeCell="D41" sqref="D41"/>
    </sheetView>
  </sheetViews>
  <sheetFormatPr defaultRowHeight="14.5" x14ac:dyDescent="0.35"/>
  <cols>
    <col min="1" max="1" width="9.81640625" bestFit="1" customWidth="1"/>
  </cols>
  <sheetData>
    <row r="1" spans="1:2" s="7" customFormat="1" x14ac:dyDescent="0.35">
      <c r="A1" s="7" t="s">
        <v>11</v>
      </c>
    </row>
    <row r="2" spans="1:2" x14ac:dyDescent="0.35">
      <c r="A2" s="6">
        <v>0.15</v>
      </c>
      <c r="B2" t="s">
        <v>12</v>
      </c>
    </row>
    <row r="3" spans="1:2" x14ac:dyDescent="0.35">
      <c r="A3" s="6">
        <v>0.82</v>
      </c>
      <c r="B3" t="s">
        <v>13</v>
      </c>
    </row>
    <row r="4" spans="1:2" x14ac:dyDescent="0.35">
      <c r="A4" s="6">
        <v>0.03</v>
      </c>
      <c r="B4" t="s">
        <v>14</v>
      </c>
    </row>
    <row r="6" spans="1:2" s="7" customFormat="1" x14ac:dyDescent="0.35">
      <c r="A6" s="7" t="s">
        <v>42</v>
      </c>
    </row>
    <row r="7" spans="1:2" x14ac:dyDescent="0.35">
      <c r="A7" s="8" t="s">
        <v>43</v>
      </c>
    </row>
    <row r="8" spans="1:2" x14ac:dyDescent="0.35">
      <c r="A8" s="32">
        <v>0.75</v>
      </c>
      <c r="B8">
        <v>2024</v>
      </c>
    </row>
    <row r="9" spans="1:2" x14ac:dyDescent="0.35">
      <c r="A9" s="32">
        <v>0.5</v>
      </c>
      <c r="B9">
        <v>2025</v>
      </c>
    </row>
    <row r="10" spans="1:2" x14ac:dyDescent="0.35">
      <c r="A10" s="32">
        <v>0</v>
      </c>
      <c r="B10" t="s">
        <v>44</v>
      </c>
    </row>
    <row r="12" spans="1:2" s="7" customFormat="1" x14ac:dyDescent="0.35">
      <c r="A12" s="7" t="s">
        <v>66</v>
      </c>
    </row>
    <row r="13" spans="1:2" x14ac:dyDescent="0.35">
      <c r="A13" s="8" t="s">
        <v>43</v>
      </c>
    </row>
    <row r="14" spans="1:2" x14ac:dyDescent="0.35">
      <c r="A14" s="32">
        <v>0.4</v>
      </c>
      <c r="B14">
        <v>2024</v>
      </c>
    </row>
    <row r="15" spans="1:2" x14ac:dyDescent="0.35">
      <c r="A15" s="32">
        <v>0.7</v>
      </c>
      <c r="B15">
        <v>2025</v>
      </c>
    </row>
    <row r="16" spans="1:2" x14ac:dyDescent="0.35">
      <c r="A16" s="32">
        <v>1</v>
      </c>
      <c r="B1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82A8-246A-43A9-9BCA-A1657349D44C}">
  <dimension ref="A1:AE75"/>
  <sheetViews>
    <sheetView topLeftCell="A30" zoomScale="70" zoomScaleNormal="70" workbookViewId="0">
      <selection activeCell="I55" sqref="I55"/>
    </sheetView>
  </sheetViews>
  <sheetFormatPr defaultRowHeight="14.5" x14ac:dyDescent="0.35"/>
  <cols>
    <col min="2" max="2" width="35.54296875" customWidth="1"/>
    <col min="3" max="31" width="12.1796875" customWidth="1"/>
  </cols>
  <sheetData>
    <row r="1" spans="1:31" ht="15" thickBot="1" x14ac:dyDescent="0.4"/>
    <row r="2" spans="1:31" x14ac:dyDescent="0.35">
      <c r="D2" s="15"/>
      <c r="E2" s="16"/>
      <c r="F2" s="14"/>
      <c r="H2" s="15" t="s">
        <v>16</v>
      </c>
      <c r="I2" s="16"/>
      <c r="J2" s="16"/>
      <c r="K2" s="16"/>
      <c r="L2" s="16"/>
      <c r="M2" s="14"/>
      <c r="O2" s="15" t="s">
        <v>17</v>
      </c>
      <c r="P2" s="16"/>
      <c r="Q2" s="14"/>
      <c r="S2" t="s">
        <v>46</v>
      </c>
    </row>
    <row r="3" spans="1:31" x14ac:dyDescent="0.35">
      <c r="D3" s="17" t="s">
        <v>47</v>
      </c>
      <c r="E3">
        <v>1.06277</v>
      </c>
      <c r="F3" s="18" t="s">
        <v>21</v>
      </c>
      <c r="H3" s="19" t="s">
        <v>18</v>
      </c>
      <c r="M3" s="18"/>
      <c r="O3" s="19" t="s">
        <v>18</v>
      </c>
      <c r="P3" s="20" t="s">
        <v>18</v>
      </c>
      <c r="Q3" s="18"/>
      <c r="S3">
        <v>0.81612960000000001</v>
      </c>
    </row>
    <row r="4" spans="1:31" x14ac:dyDescent="0.35">
      <c r="D4" s="17"/>
      <c r="E4" s="9"/>
      <c r="F4" s="18"/>
      <c r="H4" s="17">
        <v>2024</v>
      </c>
      <c r="I4" s="21">
        <v>2.4E-2</v>
      </c>
      <c r="J4" s="21"/>
      <c r="K4" s="21"/>
      <c r="L4" s="22"/>
      <c r="M4" s="18"/>
      <c r="O4" s="17" t="s">
        <v>19</v>
      </c>
      <c r="P4">
        <v>1.1198999999999999</v>
      </c>
      <c r="Q4" s="18" t="s">
        <v>20</v>
      </c>
    </row>
    <row r="5" spans="1:31" ht="15" thickBot="1" x14ac:dyDescent="0.4">
      <c r="D5" s="17"/>
      <c r="E5" s="9"/>
      <c r="F5" s="18"/>
      <c r="H5" s="17">
        <v>2025</v>
      </c>
      <c r="I5" s="21">
        <v>2.1999999999999999E-2</v>
      </c>
      <c r="J5" s="21"/>
      <c r="K5" s="21"/>
      <c r="L5" s="22"/>
      <c r="M5" s="18"/>
      <c r="O5" s="23" t="s">
        <v>22</v>
      </c>
      <c r="P5" s="26">
        <f>1/1.1135</f>
        <v>0.89806915132465204</v>
      </c>
      <c r="Q5" s="25" t="s">
        <v>23</v>
      </c>
    </row>
    <row r="6" spans="1:31" ht="15" thickBot="1" x14ac:dyDescent="0.4">
      <c r="D6" s="23"/>
      <c r="E6" s="24"/>
      <c r="F6" s="25"/>
      <c r="H6" s="23" t="s">
        <v>24</v>
      </c>
      <c r="I6" s="27">
        <v>0.02</v>
      </c>
      <c r="J6" s="27"/>
      <c r="K6" s="27"/>
      <c r="L6" s="28"/>
      <c r="M6" s="25"/>
    </row>
    <row r="7" spans="1:31" x14ac:dyDescent="0.35">
      <c r="I7" s="21"/>
      <c r="J7" s="21"/>
      <c r="K7" s="21"/>
      <c r="L7" s="22"/>
    </row>
    <row r="9" spans="1:31" s="7" customFormat="1" x14ac:dyDescent="0.35">
      <c r="A9" s="10" t="s">
        <v>27</v>
      </c>
      <c r="D9" s="11"/>
      <c r="E9" s="12"/>
      <c r="F9" s="13"/>
      <c r="G9" s="11"/>
      <c r="H9" s="12"/>
    </row>
    <row r="10" spans="1:31" x14ac:dyDescent="0.35">
      <c r="D10" s="29"/>
      <c r="E10" s="30"/>
      <c r="F10" s="9"/>
      <c r="G10" s="29"/>
      <c r="H10" s="30"/>
    </row>
    <row r="11" spans="1:31" x14ac:dyDescent="0.35">
      <c r="B11" s="1" t="s">
        <v>28</v>
      </c>
    </row>
    <row r="12" spans="1:31" x14ac:dyDescent="0.35">
      <c r="B12" t="s">
        <v>25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35">
      <c r="B13" t="s">
        <v>48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 x14ac:dyDescent="0.35">
      <c r="B14" t="s">
        <v>49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 x14ac:dyDescent="0.35"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B16" t="s">
        <v>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B17" t="s">
        <v>52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 x14ac:dyDescent="0.35">
      <c r="B18" t="s">
        <v>53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 x14ac:dyDescent="0.35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 x14ac:dyDescent="0.35">
      <c r="B22" t="s">
        <v>56</v>
      </c>
      <c r="C22" s="29">
        <f>C17/$S3</f>
        <v>43.130404778848849</v>
      </c>
      <c r="D22" s="29">
        <f t="shared" ref="D22:AE22" si="0">D17/$S3</f>
        <v>43.130404778848849</v>
      </c>
      <c r="E22" s="29">
        <f t="shared" si="0"/>
        <v>43.130404778848849</v>
      </c>
      <c r="F22" s="29">
        <f t="shared" si="0"/>
        <v>43.130404778848849</v>
      </c>
      <c r="G22" s="29">
        <f t="shared" si="0"/>
        <v>46.806291549773469</v>
      </c>
      <c r="H22" s="29">
        <f t="shared" si="0"/>
        <v>50.48217832069809</v>
      </c>
      <c r="I22" s="29">
        <f t="shared" si="0"/>
        <v>54.280594650653519</v>
      </c>
      <c r="J22" s="29">
        <f t="shared" si="0"/>
        <v>57.95648142157814</v>
      </c>
      <c r="K22" s="29">
        <f t="shared" si="0"/>
        <v>61.632368192502753</v>
      </c>
      <c r="L22" s="29">
        <f t="shared" si="0"/>
        <v>64.082959373119166</v>
      </c>
      <c r="M22" s="29">
        <f t="shared" si="0"/>
        <v>66.53355055373558</v>
      </c>
      <c r="N22" s="29">
        <f t="shared" si="0"/>
        <v>68.984141734351994</v>
      </c>
      <c r="O22" s="29">
        <f t="shared" si="0"/>
        <v>71.434732914968407</v>
      </c>
      <c r="P22" s="29">
        <f t="shared" si="0"/>
        <v>73.885324095584821</v>
      </c>
      <c r="Q22" s="29">
        <f t="shared" si="0"/>
        <v>76.458444835232044</v>
      </c>
      <c r="R22" s="29">
        <f t="shared" si="0"/>
        <v>78.909036015848471</v>
      </c>
      <c r="S22" s="29">
        <f t="shared" si="0"/>
        <v>81.359627196464885</v>
      </c>
      <c r="T22" s="29">
        <f t="shared" si="0"/>
        <v>83.810218377081299</v>
      </c>
      <c r="U22" s="29">
        <f t="shared" si="0"/>
        <v>86.260809557697698</v>
      </c>
      <c r="V22" s="29">
        <f t="shared" si="0"/>
        <v>88.711400738314111</v>
      </c>
      <c r="W22" s="29">
        <f t="shared" si="0"/>
        <v>91.161991918930525</v>
      </c>
      <c r="X22" s="29">
        <f t="shared" si="0"/>
        <v>93.612583099546939</v>
      </c>
      <c r="Y22" s="29">
        <f t="shared" si="0"/>
        <v>96.063174280163352</v>
      </c>
      <c r="Z22" s="29">
        <f t="shared" si="0"/>
        <v>98.636295019810575</v>
      </c>
      <c r="AA22" s="29">
        <f t="shared" si="0"/>
        <v>101.08688620042699</v>
      </c>
      <c r="AB22" s="29">
        <f t="shared" si="0"/>
        <v>103.5374773810434</v>
      </c>
      <c r="AC22" s="29">
        <f t="shared" si="0"/>
        <v>105.98806856165982</v>
      </c>
      <c r="AD22" s="29">
        <f t="shared" si="0"/>
        <v>108.43865974227623</v>
      </c>
      <c r="AE22" s="29">
        <f t="shared" si="0"/>
        <v>110.88925092289264</v>
      </c>
    </row>
    <row r="24" spans="1:31" s="7" customFormat="1" x14ac:dyDescent="0.35">
      <c r="A24" s="10" t="s">
        <v>15</v>
      </c>
      <c r="D24" s="11"/>
      <c r="E24" s="12"/>
      <c r="F24" s="13"/>
      <c r="G24" s="11"/>
      <c r="H24" s="12"/>
    </row>
    <row r="26" spans="1:31" x14ac:dyDescent="0.35">
      <c r="A26" s="1"/>
      <c r="B26" s="1" t="s">
        <v>57</v>
      </c>
    </row>
    <row r="27" spans="1:31" x14ac:dyDescent="0.35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 x14ac:dyDescent="0.35">
      <c r="B28" t="s">
        <v>58</v>
      </c>
      <c r="C28">
        <v>81.239999999999995</v>
      </c>
      <c r="D28">
        <v>85</v>
      </c>
      <c r="E28">
        <v>65.320000000000007</v>
      </c>
      <c r="F28" s="36">
        <f>F55</f>
        <v>76.88</v>
      </c>
      <c r="G28" s="36">
        <f t="shared" ref="G28:H28" si="1">G55</f>
        <v>92.48</v>
      </c>
      <c r="H28" s="36">
        <f t="shared" si="1"/>
        <v>111.14</v>
      </c>
      <c r="I28">
        <v>113.16000000000001</v>
      </c>
      <c r="J28">
        <v>129.72</v>
      </c>
      <c r="K28">
        <v>145.36000000000001</v>
      </c>
      <c r="L28">
        <v>155.49837399479443</v>
      </c>
      <c r="M28">
        <v>159.62098538677367</v>
      </c>
      <c r="N28">
        <v>162.28243716577705</v>
      </c>
      <c r="O28">
        <v>170.17000000000002</v>
      </c>
      <c r="P28">
        <v>176.56607748412478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5">
      <c r="B29" t="s">
        <v>59</v>
      </c>
      <c r="C29" s="3">
        <f>E3</f>
        <v>1.06277</v>
      </c>
      <c r="D29" s="3">
        <f>1</f>
        <v>1</v>
      </c>
      <c r="E29">
        <v>65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2">1/(1+SUM($I4:$I5)+$I6*(H27-$F27))</f>
        <v>0.92081031307550643</v>
      </c>
      <c r="I29" s="3">
        <f t="shared" si="2"/>
        <v>0.90415913200723319</v>
      </c>
      <c r="J29" s="3">
        <f t="shared" si="2"/>
        <v>0.88809946714031962</v>
      </c>
      <c r="K29" s="3">
        <f t="shared" si="2"/>
        <v>0.8726003490401395</v>
      </c>
      <c r="L29" s="3">
        <f t="shared" si="2"/>
        <v>0.85763293310463129</v>
      </c>
      <c r="M29" s="3">
        <f t="shared" si="2"/>
        <v>0.84317032040472184</v>
      </c>
      <c r="N29" s="3">
        <f t="shared" si="2"/>
        <v>0.82918739635157546</v>
      </c>
      <c r="O29" s="3">
        <f t="shared" si="2"/>
        <v>0.81566068515497558</v>
      </c>
      <c r="P29" s="3">
        <f t="shared" si="2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5">
      <c r="B30" t="s">
        <v>60</v>
      </c>
      <c r="C30" s="4">
        <f>C28*C29</f>
        <v>86.339434799999992</v>
      </c>
      <c r="D30" s="4">
        <f t="shared" ref="D30:P30" si="3">D28*D29</f>
        <v>85</v>
      </c>
      <c r="E30">
        <v>65</v>
      </c>
      <c r="F30" s="4">
        <f t="shared" si="3"/>
        <v>73.499043977055436</v>
      </c>
      <c r="G30" s="4">
        <f t="shared" si="3"/>
        <v>86.754221388367725</v>
      </c>
      <c r="H30" s="4">
        <f t="shared" si="3"/>
        <v>102.33885819521178</v>
      </c>
      <c r="I30" s="4">
        <f t="shared" si="3"/>
        <v>102.31464737793851</v>
      </c>
      <c r="J30" s="4">
        <f t="shared" si="3"/>
        <v>115.20426287744226</v>
      </c>
      <c r="K30" s="4">
        <f t="shared" si="3"/>
        <v>126.84118673647468</v>
      </c>
      <c r="L30" s="4">
        <f t="shared" si="3"/>
        <v>133.36052658215647</v>
      </c>
      <c r="M30" s="4">
        <f t="shared" si="3"/>
        <v>134.58767739188337</v>
      </c>
      <c r="N30" s="4">
        <f t="shared" si="3"/>
        <v>134.56255154707881</v>
      </c>
      <c r="O30" s="4">
        <f t="shared" si="3"/>
        <v>138.80097879282221</v>
      </c>
      <c r="P30" s="4">
        <f t="shared" si="3"/>
        <v>141.7063222183987</v>
      </c>
      <c r="Q30" s="4">
        <f>Q31/$S3</f>
        <v>146.64136826580562</v>
      </c>
      <c r="R30" s="4">
        <f t="shared" ref="R30:AE30" si="4">R31/$S3</f>
        <v>151.34141212047891</v>
      </c>
      <c r="S30" s="4">
        <f t="shared" si="4"/>
        <v>156.04145597515216</v>
      </c>
      <c r="T30" s="4">
        <f t="shared" si="4"/>
        <v>160.74149982982544</v>
      </c>
      <c r="U30" s="4">
        <f t="shared" si="4"/>
        <v>165.44154368449873</v>
      </c>
      <c r="V30" s="4">
        <f t="shared" si="4"/>
        <v>170.14158753917195</v>
      </c>
      <c r="W30" s="4">
        <f t="shared" si="4"/>
        <v>174.84163139384518</v>
      </c>
      <c r="X30" s="4">
        <f t="shared" si="4"/>
        <v>179.54167524851843</v>
      </c>
      <c r="Y30" s="4">
        <f t="shared" si="4"/>
        <v>184.24171910319166</v>
      </c>
      <c r="Z30" s="4">
        <f t="shared" si="4"/>
        <v>189.17676515059858</v>
      </c>
      <c r="AA30" s="4">
        <f t="shared" si="4"/>
        <v>193.87680900527187</v>
      </c>
      <c r="AB30" s="4">
        <f t="shared" si="4"/>
        <v>198.57685285994512</v>
      </c>
      <c r="AC30" s="4">
        <f t="shared" si="4"/>
        <v>203.27689671461837</v>
      </c>
      <c r="AD30" s="4">
        <f t="shared" si="4"/>
        <v>207.97694056929163</v>
      </c>
      <c r="AE30" s="4">
        <f t="shared" si="4"/>
        <v>212.67698442396488</v>
      </c>
    </row>
    <row r="31" spans="1:31" x14ac:dyDescent="0.35">
      <c r="B31" t="s">
        <v>61</v>
      </c>
      <c r="C31" s="4">
        <f>C30*$S3</f>
        <v>70.464168387550075</v>
      </c>
      <c r="D31" s="4">
        <f t="shared" ref="D31:P31" si="5">D30*$S3</f>
        <v>69.371015999999997</v>
      </c>
      <c r="E31" s="4">
        <f t="shared" si="5"/>
        <v>53.048423999999997</v>
      </c>
      <c r="F31" s="4">
        <f t="shared" si="5"/>
        <v>59.98474536137666</v>
      </c>
      <c r="G31" s="4">
        <f t="shared" si="5"/>
        <v>70.802688000000003</v>
      </c>
      <c r="H31" s="4">
        <f t="shared" si="5"/>
        <v>83.521771403314915</v>
      </c>
      <c r="I31" s="4">
        <f t="shared" si="5"/>
        <v>83.502012238698015</v>
      </c>
      <c r="J31" s="4">
        <f t="shared" si="5"/>
        <v>94.021608980461806</v>
      </c>
      <c r="K31" s="4">
        <f t="shared" si="5"/>
        <v>103.51884699476439</v>
      </c>
      <c r="L31" s="4">
        <f t="shared" si="5"/>
        <v>108.83947321528473</v>
      </c>
      <c r="M31" s="4">
        <f t="shared" si="5"/>
        <v>109.84098731476682</v>
      </c>
      <c r="N31" s="4">
        <f t="shared" si="5"/>
        <v>109.82048136909681</v>
      </c>
      <c r="O31" s="4">
        <f t="shared" si="5"/>
        <v>113.27958730179448</v>
      </c>
      <c r="P31" s="4">
        <f t="shared" si="5"/>
        <v>115.65072406957285</v>
      </c>
      <c r="Q31" s="4">
        <f>P31*Q13/P13</f>
        <v>119.67836122622464</v>
      </c>
      <c r="R31" s="4">
        <f t="shared" ref="R31:AE31" si="6">Q31*R13/Q13</f>
        <v>123.51420613732159</v>
      </c>
      <c r="S31" s="4">
        <f t="shared" si="6"/>
        <v>127.35005104841855</v>
      </c>
      <c r="T31" s="4">
        <f t="shared" si="6"/>
        <v>131.18589595951551</v>
      </c>
      <c r="U31" s="4">
        <f t="shared" si="6"/>
        <v>135.02174087061246</v>
      </c>
      <c r="V31" s="4">
        <f t="shared" si="6"/>
        <v>138.85758578170939</v>
      </c>
      <c r="W31" s="4">
        <f t="shared" si="6"/>
        <v>142.69343069280632</v>
      </c>
      <c r="X31" s="4">
        <f t="shared" si="6"/>
        <v>146.52927560390324</v>
      </c>
      <c r="Y31" s="4">
        <f t="shared" si="6"/>
        <v>150.36512051500017</v>
      </c>
      <c r="Z31" s="4">
        <f t="shared" si="6"/>
        <v>154.39275767165196</v>
      </c>
      <c r="AA31" s="4">
        <f t="shared" si="6"/>
        <v>158.22860258274892</v>
      </c>
      <c r="AB31" s="4">
        <f t="shared" si="6"/>
        <v>162.06444749384588</v>
      </c>
      <c r="AC31" s="4">
        <f t="shared" si="6"/>
        <v>165.9002924049428</v>
      </c>
      <c r="AD31" s="4">
        <f t="shared" si="6"/>
        <v>169.73613731603976</v>
      </c>
      <c r="AE31" s="4">
        <f t="shared" si="6"/>
        <v>173.57198222713669</v>
      </c>
    </row>
    <row r="32" spans="1:31" x14ac:dyDescent="0.35">
      <c r="F32" s="36" t="s">
        <v>75</v>
      </c>
    </row>
    <row r="52" spans="1:31" x14ac:dyDescent="0.35">
      <c r="B52" t="s">
        <v>73</v>
      </c>
    </row>
    <row r="53" spans="1:31" x14ac:dyDescent="0.35">
      <c r="B53" t="s">
        <v>74</v>
      </c>
    </row>
    <row r="54" spans="1:31" x14ac:dyDescent="0.35">
      <c r="C54">
        <v>2022</v>
      </c>
      <c r="D54">
        <v>2023</v>
      </c>
      <c r="E54">
        <v>2024</v>
      </c>
      <c r="F54">
        <v>2025</v>
      </c>
      <c r="G54">
        <v>2026</v>
      </c>
      <c r="H54">
        <v>2027</v>
      </c>
    </row>
    <row r="55" spans="1:31" x14ac:dyDescent="0.35">
      <c r="F55">
        <v>76.88</v>
      </c>
      <c r="G55">
        <v>92.48</v>
      </c>
      <c r="H55">
        <v>111.14</v>
      </c>
    </row>
    <row r="57" spans="1:31" s="10" customFormat="1" x14ac:dyDescent="0.35">
      <c r="A57" s="10" t="s">
        <v>29</v>
      </c>
    </row>
    <row r="60" spans="1:31" x14ac:dyDescent="0.35">
      <c r="B60" t="s">
        <v>25</v>
      </c>
      <c r="C60">
        <v>2022</v>
      </c>
      <c r="D60">
        <v>2023</v>
      </c>
      <c r="E60">
        <v>2024</v>
      </c>
      <c r="F60">
        <v>2025</v>
      </c>
      <c r="G60">
        <v>2026</v>
      </c>
      <c r="H60">
        <v>2027</v>
      </c>
      <c r="I60">
        <v>2028</v>
      </c>
      <c r="J60">
        <v>2029</v>
      </c>
      <c r="K60">
        <v>2030</v>
      </c>
      <c r="L60">
        <v>2031</v>
      </c>
      <c r="M60">
        <v>2032</v>
      </c>
      <c r="N60">
        <v>2033</v>
      </c>
      <c r="O60">
        <v>2034</v>
      </c>
      <c r="P60">
        <v>2035</v>
      </c>
      <c r="Q60">
        <v>2036</v>
      </c>
      <c r="R60">
        <v>2037</v>
      </c>
      <c r="S60">
        <v>2038</v>
      </c>
      <c r="T60">
        <v>2039</v>
      </c>
      <c r="U60">
        <v>2040</v>
      </c>
      <c r="V60">
        <v>2041</v>
      </c>
      <c r="W60">
        <v>2042</v>
      </c>
      <c r="X60">
        <v>2043</v>
      </c>
      <c r="Y60">
        <v>2044</v>
      </c>
      <c r="Z60">
        <v>2045</v>
      </c>
      <c r="AA60">
        <v>2046</v>
      </c>
      <c r="AB60">
        <v>2047</v>
      </c>
      <c r="AC60">
        <v>2048</v>
      </c>
      <c r="AD60">
        <v>2049</v>
      </c>
      <c r="AE60">
        <v>2050</v>
      </c>
    </row>
    <row r="61" spans="1:31" x14ac:dyDescent="0.35"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 s="31">
        <v>50</v>
      </c>
      <c r="I61" s="31">
        <f>H61+25</f>
        <v>75</v>
      </c>
      <c r="J61" s="31">
        <f t="shared" ref="J61:U61" si="7">I61+25</f>
        <v>100</v>
      </c>
      <c r="K61" s="31">
        <f t="shared" si="7"/>
        <v>125</v>
      </c>
      <c r="L61" s="31">
        <f t="shared" si="7"/>
        <v>150</v>
      </c>
      <c r="M61" s="31">
        <f t="shared" si="7"/>
        <v>175</v>
      </c>
      <c r="N61" s="31">
        <f t="shared" si="7"/>
        <v>200</v>
      </c>
      <c r="O61" s="31">
        <f t="shared" si="7"/>
        <v>225</v>
      </c>
      <c r="P61" s="31">
        <f t="shared" si="7"/>
        <v>250</v>
      </c>
      <c r="Q61" s="31">
        <f t="shared" si="7"/>
        <v>275</v>
      </c>
      <c r="R61" s="31">
        <f t="shared" si="7"/>
        <v>300</v>
      </c>
      <c r="S61" s="31">
        <f t="shared" si="7"/>
        <v>325</v>
      </c>
      <c r="T61" s="31">
        <f t="shared" si="7"/>
        <v>350</v>
      </c>
      <c r="U61" s="31">
        <f t="shared" si="7"/>
        <v>375</v>
      </c>
      <c r="V61" s="31">
        <f>U61+15</f>
        <v>390</v>
      </c>
      <c r="W61" s="31">
        <f t="shared" ref="W61:Z61" si="8">V61+15</f>
        <v>405</v>
      </c>
      <c r="X61" s="31">
        <f t="shared" si="8"/>
        <v>420</v>
      </c>
      <c r="Y61" s="31">
        <f t="shared" si="8"/>
        <v>435</v>
      </c>
      <c r="Z61" s="31">
        <f t="shared" si="8"/>
        <v>450</v>
      </c>
      <c r="AA61" s="31">
        <f>Z61+5</f>
        <v>455</v>
      </c>
      <c r="AB61" s="31">
        <f t="shared" ref="AB61:AE61" si="9">AA61+5</f>
        <v>460</v>
      </c>
      <c r="AC61" s="31">
        <f t="shared" si="9"/>
        <v>465</v>
      </c>
      <c r="AD61" s="31">
        <f t="shared" si="9"/>
        <v>470</v>
      </c>
      <c r="AE61" s="31">
        <f t="shared" si="9"/>
        <v>475</v>
      </c>
    </row>
    <row r="62" spans="1:31" x14ac:dyDescent="0.35">
      <c r="B62" t="s">
        <v>45</v>
      </c>
      <c r="C62">
        <v>0</v>
      </c>
      <c r="D62">
        <v>0</v>
      </c>
      <c r="E62">
        <v>0</v>
      </c>
      <c r="F62">
        <v>0</v>
      </c>
      <c r="G62">
        <v>0</v>
      </c>
      <c r="H62" s="31">
        <f>H61/(1+0.02)^(H60-$D60)</f>
        <v>46.192271301325711</v>
      </c>
      <c r="I62" s="31">
        <f t="shared" ref="I62:AD62" si="10">I61/(1+0.02)^(I60-$D60)</f>
        <v>67.929810737243685</v>
      </c>
      <c r="J62" s="31">
        <f t="shared" si="10"/>
        <v>88.797138218619196</v>
      </c>
      <c r="K62" s="31">
        <f t="shared" si="10"/>
        <v>108.82002232673923</v>
      </c>
      <c r="L62" s="31">
        <f t="shared" si="10"/>
        <v>128.02355567851674</v>
      </c>
      <c r="M62" s="31">
        <f t="shared" si="10"/>
        <v>146.43217152771521</v>
      </c>
      <c r="N62" s="31">
        <f t="shared" si="10"/>
        <v>164.06965997503107</v>
      </c>
      <c r="O62" s="31">
        <f t="shared" si="10"/>
        <v>180.95918379599019</v>
      </c>
      <c r="P62" s="31">
        <f t="shared" si="10"/>
        <v>197.12329389541409</v>
      </c>
      <c r="Q62" s="31">
        <f t="shared" si="10"/>
        <v>212.58394439701522</v>
      </c>
      <c r="R62" s="31">
        <f t="shared" si="10"/>
        <v>227.36250737648683</v>
      </c>
      <c r="S62" s="31">
        <f t="shared" si="10"/>
        <v>241.47978724626876</v>
      </c>
      <c r="T62" s="31">
        <f t="shared" si="10"/>
        <v>254.95603479998206</v>
      </c>
      <c r="U62" s="31">
        <f t="shared" si="10"/>
        <v>267.81096092435087</v>
      </c>
      <c r="V62" s="31">
        <f t="shared" si="10"/>
        <v>273.06215623659307</v>
      </c>
      <c r="W62" s="31">
        <f t="shared" si="10"/>
        <v>278.00445770693869</v>
      </c>
      <c r="X62" s="31">
        <f t="shared" si="10"/>
        <v>282.64795990538425</v>
      </c>
      <c r="Y62" s="31">
        <f t="shared" si="10"/>
        <v>287.00248029608349</v>
      </c>
      <c r="Z62" s="31">
        <f t="shared" si="10"/>
        <v>291.07756622320835</v>
      </c>
      <c r="AA62" s="31">
        <f t="shared" si="10"/>
        <v>288.54094255241796</v>
      </c>
      <c r="AB62" s="31">
        <f t="shared" si="10"/>
        <v>285.99188445186866</v>
      </c>
      <c r="AC62" s="31">
        <f t="shared" si="10"/>
        <v>283.43185479564988</v>
      </c>
      <c r="AD62" s="31">
        <f t="shared" si="10"/>
        <v>280.86226387087379</v>
      </c>
      <c r="AE62" s="31">
        <f>AE61/(1+0.02)^(AE60-$D60)</f>
        <v>278.28447087748242</v>
      </c>
    </row>
    <row r="63" spans="1:31" x14ac:dyDescent="0.35">
      <c r="B63" t="s">
        <v>26</v>
      </c>
      <c r="C63" s="33">
        <f>C62*$P$4*$P$5</f>
        <v>0</v>
      </c>
      <c r="D63" s="33">
        <f>D62*$P$4*$P$5</f>
        <v>0</v>
      </c>
      <c r="E63" s="33">
        <f>E62*$P$4*$P$5</f>
        <v>0</v>
      </c>
      <c r="F63" s="33">
        <f>F62*$P$4*$P$5</f>
        <v>0</v>
      </c>
      <c r="G63" s="33">
        <f>G62*$P$4*$P$5</f>
        <v>0</v>
      </c>
      <c r="H63" s="33">
        <f t="shared" ref="H63:AE63" si="11">H62*$S3</f>
        <v>37.698879900242432</v>
      </c>
      <c r="I63" s="33">
        <f t="shared" si="11"/>
        <v>55.439529265062397</v>
      </c>
      <c r="J63" s="33">
        <f t="shared" si="11"/>
        <v>72.469972895506402</v>
      </c>
      <c r="K63" s="33">
        <f t="shared" si="11"/>
        <v>88.811241293512765</v>
      </c>
      <c r="L63" s="33">
        <f t="shared" si="11"/>
        <v>104.4838132864856</v>
      </c>
      <c r="M63" s="33">
        <f t="shared" si="11"/>
        <v>119.5076295760456</v>
      </c>
      <c r="N63" s="33">
        <f t="shared" si="11"/>
        <v>133.90210596755813</v>
      </c>
      <c r="O63" s="33">
        <f t="shared" si="11"/>
        <v>147.68614628774796</v>
      </c>
      <c r="P63" s="33">
        <f t="shared" si="11"/>
        <v>160.87815499754674</v>
      </c>
      <c r="Q63" s="33">
        <f t="shared" si="11"/>
        <v>173.49604950715826</v>
      </c>
      <c r="R63" s="33">
        <f t="shared" si="11"/>
        <v>185.55727220016925</v>
      </c>
      <c r="S63" s="33">
        <f t="shared" si="11"/>
        <v>197.07880217338243</v>
      </c>
      <c r="T63" s="33">
        <f t="shared" si="11"/>
        <v>208.07716669889544</v>
      </c>
      <c r="U63" s="33">
        <f t="shared" si="11"/>
        <v>218.5684524148061</v>
      </c>
      <c r="V63" s="33">
        <f t="shared" si="11"/>
        <v>222.85410834450821</v>
      </c>
      <c r="W63" s="33">
        <f t="shared" si="11"/>
        <v>226.88766686658079</v>
      </c>
      <c r="X63" s="33">
        <f t="shared" si="11"/>
        <v>230.6773664583973</v>
      </c>
      <c r="Y63" s="33">
        <f t="shared" si="11"/>
        <v>234.23121944305049</v>
      </c>
      <c r="Z63" s="33">
        <f t="shared" si="11"/>
        <v>237.55701769072056</v>
      </c>
      <c r="AA63" s="33">
        <f t="shared" si="11"/>
        <v>235.48680402892785</v>
      </c>
      <c r="AB63" s="33">
        <f t="shared" si="11"/>
        <v>233.4064422609498</v>
      </c>
      <c r="AC63" s="33">
        <f t="shared" si="11"/>
        <v>231.31712628163183</v>
      </c>
      <c r="AD63" s="33">
        <f t="shared" si="11"/>
        <v>229.22000706803067</v>
      </c>
      <c r="AE63" s="33">
        <f t="shared" si="11"/>
        <v>227.11619390345138</v>
      </c>
    </row>
    <row r="64" spans="1:31" x14ac:dyDescent="0.3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s="10" customFormat="1" x14ac:dyDescent="0.35">
      <c r="A65" s="10" t="s">
        <v>63</v>
      </c>
    </row>
    <row r="67" spans="1:31" x14ac:dyDescent="0.35">
      <c r="B67" t="s">
        <v>25</v>
      </c>
      <c r="C67">
        <v>2022</v>
      </c>
      <c r="D67">
        <v>2023</v>
      </c>
      <c r="E67">
        <v>2024</v>
      </c>
      <c r="F67">
        <v>2025</v>
      </c>
      <c r="G67">
        <v>2026</v>
      </c>
      <c r="H67">
        <v>2027</v>
      </c>
      <c r="I67">
        <v>2028</v>
      </c>
      <c r="J67">
        <v>2029</v>
      </c>
      <c r="K67">
        <v>2030</v>
      </c>
      <c r="L67">
        <v>2031</v>
      </c>
      <c r="M67">
        <v>2032</v>
      </c>
      <c r="N67">
        <v>2033</v>
      </c>
      <c r="O67">
        <v>2034</v>
      </c>
      <c r="P67">
        <v>2035</v>
      </c>
      <c r="Q67">
        <v>2036</v>
      </c>
      <c r="R67">
        <v>2037</v>
      </c>
      <c r="S67">
        <v>2038</v>
      </c>
      <c r="T67">
        <v>2039</v>
      </c>
      <c r="U67">
        <v>2040</v>
      </c>
      <c r="V67">
        <v>2041</v>
      </c>
      <c r="W67">
        <v>2042</v>
      </c>
      <c r="X67">
        <v>2043</v>
      </c>
      <c r="Y67">
        <v>2044</v>
      </c>
      <c r="Z67">
        <v>2045</v>
      </c>
      <c r="AA67">
        <v>2046</v>
      </c>
      <c r="AB67">
        <v>2047</v>
      </c>
      <c r="AC67">
        <v>2048</v>
      </c>
      <c r="AD67">
        <v>2049</v>
      </c>
      <c r="AE67">
        <v>2050</v>
      </c>
    </row>
    <row r="68" spans="1:31" x14ac:dyDescent="0.35">
      <c r="B68" t="s">
        <v>30</v>
      </c>
      <c r="C68" s="29">
        <f t="shared" ref="C68:AE68" si="12">C22</f>
        <v>43.130404778848849</v>
      </c>
      <c r="D68" s="29">
        <f t="shared" si="12"/>
        <v>43.130404778848849</v>
      </c>
      <c r="E68" s="29">
        <f t="shared" si="12"/>
        <v>43.130404778848849</v>
      </c>
      <c r="F68" s="29">
        <f t="shared" si="12"/>
        <v>43.130404778848849</v>
      </c>
      <c r="G68" s="29">
        <f t="shared" si="12"/>
        <v>46.806291549773469</v>
      </c>
      <c r="H68" s="29">
        <f t="shared" si="12"/>
        <v>50.48217832069809</v>
      </c>
      <c r="I68" s="29">
        <f t="shared" si="12"/>
        <v>54.280594650653519</v>
      </c>
      <c r="J68" s="29">
        <f t="shared" si="12"/>
        <v>57.95648142157814</v>
      </c>
      <c r="K68" s="29">
        <f t="shared" si="12"/>
        <v>61.632368192502753</v>
      </c>
      <c r="L68" s="29">
        <f t="shared" si="12"/>
        <v>64.082959373119166</v>
      </c>
      <c r="M68" s="29">
        <f t="shared" si="12"/>
        <v>66.53355055373558</v>
      </c>
      <c r="N68" s="29">
        <f t="shared" si="12"/>
        <v>68.984141734351994</v>
      </c>
      <c r="O68" s="29">
        <f t="shared" si="12"/>
        <v>71.434732914968407</v>
      </c>
      <c r="P68" s="29">
        <f t="shared" si="12"/>
        <v>73.885324095584821</v>
      </c>
      <c r="Q68" s="29">
        <f t="shared" si="12"/>
        <v>76.458444835232044</v>
      </c>
      <c r="R68" s="29">
        <f t="shared" si="12"/>
        <v>78.909036015848471</v>
      </c>
      <c r="S68" s="29">
        <f t="shared" si="12"/>
        <v>81.359627196464885</v>
      </c>
      <c r="T68" s="29">
        <f t="shared" si="12"/>
        <v>83.810218377081299</v>
      </c>
      <c r="U68" s="29">
        <f t="shared" si="12"/>
        <v>86.260809557697698</v>
      </c>
      <c r="V68" s="29">
        <f t="shared" si="12"/>
        <v>88.711400738314111</v>
      </c>
      <c r="W68" s="29">
        <f t="shared" si="12"/>
        <v>91.161991918930525</v>
      </c>
      <c r="X68" s="29">
        <f t="shared" si="12"/>
        <v>93.612583099546939</v>
      </c>
      <c r="Y68" s="29">
        <f t="shared" si="12"/>
        <v>96.063174280163352</v>
      </c>
      <c r="Z68" s="29">
        <f t="shared" si="12"/>
        <v>98.636295019810575</v>
      </c>
      <c r="AA68" s="29">
        <f t="shared" si="12"/>
        <v>101.08688620042699</v>
      </c>
      <c r="AB68" s="29">
        <f t="shared" si="12"/>
        <v>103.5374773810434</v>
      </c>
      <c r="AC68" s="29">
        <f t="shared" si="12"/>
        <v>105.98806856165982</v>
      </c>
      <c r="AD68" s="29">
        <f t="shared" si="12"/>
        <v>108.43865974227623</v>
      </c>
      <c r="AE68" s="29">
        <f t="shared" si="12"/>
        <v>110.88925092289264</v>
      </c>
    </row>
    <row r="69" spans="1:31" x14ac:dyDescent="0.35">
      <c r="B69" t="s">
        <v>31</v>
      </c>
      <c r="C69" s="34">
        <f t="shared" ref="C69:AE69" si="13">MAX(C62,C30)</f>
        <v>86.339434799999992</v>
      </c>
      <c r="D69" s="34">
        <f t="shared" si="13"/>
        <v>85</v>
      </c>
      <c r="E69" s="34">
        <f t="shared" si="13"/>
        <v>65</v>
      </c>
      <c r="F69" s="34">
        <f t="shared" si="13"/>
        <v>73.499043977055436</v>
      </c>
      <c r="G69" s="34">
        <f t="shared" si="13"/>
        <v>86.754221388367725</v>
      </c>
      <c r="H69" s="34">
        <f>MAX(H62,H30)</f>
        <v>102.33885819521178</v>
      </c>
      <c r="I69" s="34">
        <f t="shared" si="13"/>
        <v>102.31464737793851</v>
      </c>
      <c r="J69" s="34">
        <f t="shared" si="13"/>
        <v>115.20426287744226</v>
      </c>
      <c r="K69" s="34">
        <f t="shared" si="13"/>
        <v>126.84118673647468</v>
      </c>
      <c r="L69" s="34">
        <f t="shared" si="13"/>
        <v>133.36052658215647</v>
      </c>
      <c r="M69" s="34">
        <f t="shared" si="13"/>
        <v>146.43217152771521</v>
      </c>
      <c r="N69" s="34">
        <f t="shared" si="13"/>
        <v>164.06965997503107</v>
      </c>
      <c r="O69" s="34">
        <f t="shared" si="13"/>
        <v>180.95918379599019</v>
      </c>
      <c r="P69" s="34">
        <f t="shared" si="13"/>
        <v>197.12329389541409</v>
      </c>
      <c r="Q69" s="34">
        <f t="shared" si="13"/>
        <v>212.58394439701522</v>
      </c>
      <c r="R69" s="34">
        <f t="shared" si="13"/>
        <v>227.36250737648683</v>
      </c>
      <c r="S69" s="34">
        <f t="shared" si="13"/>
        <v>241.47978724626876</v>
      </c>
      <c r="T69" s="34">
        <f t="shared" si="13"/>
        <v>254.95603479998206</v>
      </c>
      <c r="U69" s="34">
        <f t="shared" si="13"/>
        <v>267.81096092435087</v>
      </c>
      <c r="V69" s="34">
        <f t="shared" si="13"/>
        <v>273.06215623659307</v>
      </c>
      <c r="W69" s="34">
        <f t="shared" si="13"/>
        <v>278.00445770693869</v>
      </c>
      <c r="X69" s="34">
        <f t="shared" si="13"/>
        <v>282.64795990538425</v>
      </c>
      <c r="Y69" s="34">
        <f t="shared" si="13"/>
        <v>287.00248029608349</v>
      </c>
      <c r="Z69" s="34">
        <f t="shared" si="13"/>
        <v>291.07756622320835</v>
      </c>
      <c r="AA69" s="34">
        <f t="shared" si="13"/>
        <v>288.54094255241796</v>
      </c>
      <c r="AB69" s="34">
        <f t="shared" si="13"/>
        <v>285.99188445186866</v>
      </c>
      <c r="AC69" s="34">
        <f t="shared" si="13"/>
        <v>283.43185479564988</v>
      </c>
      <c r="AD69" s="34">
        <f t="shared" si="13"/>
        <v>280.86226387087379</v>
      </c>
      <c r="AE69" s="34">
        <f t="shared" si="13"/>
        <v>278.28447087748242</v>
      </c>
    </row>
    <row r="70" spans="1:31" x14ac:dyDescent="0.35">
      <c r="B70" t="s">
        <v>32</v>
      </c>
      <c r="C70">
        <f t="shared" ref="C70:AE70" si="14">C30/C69</f>
        <v>1</v>
      </c>
      <c r="D70">
        <f t="shared" si="14"/>
        <v>1</v>
      </c>
      <c r="E70">
        <f t="shared" si="14"/>
        <v>1</v>
      </c>
      <c r="F70">
        <f t="shared" si="14"/>
        <v>1</v>
      </c>
      <c r="G70">
        <f t="shared" si="14"/>
        <v>1</v>
      </c>
      <c r="H70">
        <f t="shared" si="14"/>
        <v>1</v>
      </c>
      <c r="I70">
        <f t="shared" si="14"/>
        <v>1</v>
      </c>
      <c r="J70">
        <f t="shared" si="14"/>
        <v>1</v>
      </c>
      <c r="K70">
        <f t="shared" si="14"/>
        <v>1</v>
      </c>
      <c r="L70">
        <f t="shared" si="14"/>
        <v>1</v>
      </c>
      <c r="M70" s="35">
        <f>M30/M69</f>
        <v>0.91911276045243906</v>
      </c>
      <c r="N70">
        <f t="shared" si="14"/>
        <v>0.82015499738072961</v>
      </c>
      <c r="O70">
        <f t="shared" si="14"/>
        <v>0.76702920449344913</v>
      </c>
      <c r="P70">
        <f t="shared" si="14"/>
        <v>0.71887152156448098</v>
      </c>
      <c r="Q70" s="35">
        <f t="shared" si="14"/>
        <v>0.68980453195441105</v>
      </c>
      <c r="R70">
        <f t="shared" si="14"/>
        <v>0.66563926421639297</v>
      </c>
      <c r="S70">
        <f t="shared" si="14"/>
        <v>0.64618847711678717</v>
      </c>
      <c r="T70">
        <f t="shared" si="14"/>
        <v>0.6304675233748841</v>
      </c>
      <c r="U70">
        <f t="shared" si="14"/>
        <v>0.61775493845911467</v>
      </c>
      <c r="V70">
        <f t="shared" si="14"/>
        <v>0.62308739476792896</v>
      </c>
      <c r="W70">
        <f t="shared" si="14"/>
        <v>0.62891664700627326</v>
      </c>
      <c r="X70">
        <f t="shared" si="14"/>
        <v>0.63521305905982683</v>
      </c>
      <c r="Y70">
        <f t="shared" si="14"/>
        <v>0.641951661578396</v>
      </c>
      <c r="Z70">
        <f t="shared" si="14"/>
        <v>0.64991874023548524</v>
      </c>
      <c r="AA70">
        <f t="shared" si="14"/>
        <v>0.6719213131081081</v>
      </c>
      <c r="AB70">
        <f t="shared" si="14"/>
        <v>0.69434436309455783</v>
      </c>
      <c r="AC70">
        <f t="shared" si="14"/>
        <v>0.71719848448643142</v>
      </c>
      <c r="AD70">
        <f t="shared" si="14"/>
        <v>0.74049442492889994</v>
      </c>
      <c r="AE70">
        <f t="shared" si="14"/>
        <v>0.76424309180226624</v>
      </c>
    </row>
    <row r="71" spans="1:31" x14ac:dyDescent="0.35">
      <c r="B71" t="s">
        <v>33</v>
      </c>
      <c r="C71">
        <f t="shared" ref="C71:AE71" si="15">C62/C69</f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>H62/H69</f>
        <v>0.45136590456397085</v>
      </c>
      <c r="I71">
        <f t="shared" si="15"/>
        <v>0.66393045842516363</v>
      </c>
      <c r="J71">
        <f t="shared" si="15"/>
        <v>0.77077996942773064</v>
      </c>
      <c r="K71">
        <f t="shared" si="15"/>
        <v>0.85792340111752319</v>
      </c>
      <c r="L71">
        <f t="shared" si="15"/>
        <v>0.95998088009684113</v>
      </c>
      <c r="M71">
        <f>M62/M69</f>
        <v>1</v>
      </c>
      <c r="N71">
        <f t="shared" si="15"/>
        <v>1</v>
      </c>
      <c r="O71">
        <f t="shared" si="15"/>
        <v>1</v>
      </c>
      <c r="P71">
        <f t="shared" si="15"/>
        <v>1</v>
      </c>
      <c r="Q71">
        <f t="shared" si="15"/>
        <v>1</v>
      </c>
      <c r="R71">
        <f t="shared" si="15"/>
        <v>1</v>
      </c>
      <c r="S71">
        <f t="shared" si="15"/>
        <v>1</v>
      </c>
      <c r="T71">
        <f t="shared" si="15"/>
        <v>1</v>
      </c>
      <c r="U71">
        <f t="shared" si="15"/>
        <v>1</v>
      </c>
      <c r="V71">
        <f t="shared" si="15"/>
        <v>1</v>
      </c>
      <c r="W71">
        <f t="shared" si="15"/>
        <v>1</v>
      </c>
      <c r="X71">
        <f t="shared" si="15"/>
        <v>1</v>
      </c>
      <c r="Y71">
        <f t="shared" si="15"/>
        <v>1</v>
      </c>
      <c r="Z71">
        <f t="shared" si="15"/>
        <v>1</v>
      </c>
      <c r="AA71">
        <f t="shared" si="15"/>
        <v>1</v>
      </c>
      <c r="AB71">
        <f t="shared" si="15"/>
        <v>1</v>
      </c>
      <c r="AC71">
        <f t="shared" si="15"/>
        <v>1</v>
      </c>
      <c r="AD71">
        <f t="shared" si="15"/>
        <v>1</v>
      </c>
      <c r="AE71">
        <f t="shared" si="15"/>
        <v>1</v>
      </c>
    </row>
    <row r="73" spans="1:31" x14ac:dyDescent="0.35">
      <c r="B73" t="s">
        <v>64</v>
      </c>
      <c r="C73" s="29">
        <f>C69-C68</f>
        <v>43.209030021151143</v>
      </c>
      <c r="D73" s="29">
        <f t="shared" ref="D73:AE73" si="16">D69-D68</f>
        <v>41.869595221151151</v>
      </c>
      <c r="E73" s="29">
        <f t="shared" si="16"/>
        <v>21.869595221151151</v>
      </c>
      <c r="F73" s="29">
        <f t="shared" si="16"/>
        <v>30.368639198206587</v>
      </c>
      <c r="G73" s="29">
        <f t="shared" si="16"/>
        <v>39.947929838594256</v>
      </c>
      <c r="H73" s="29">
        <f t="shared" si="16"/>
        <v>51.856679874513695</v>
      </c>
      <c r="I73" s="29">
        <f t="shared" si="16"/>
        <v>48.034052727284994</v>
      </c>
      <c r="J73" s="29">
        <f t="shared" si="16"/>
        <v>57.247781455864121</v>
      </c>
      <c r="K73" s="29">
        <f t="shared" si="16"/>
        <v>65.20881854397193</v>
      </c>
      <c r="L73" s="29">
        <f t="shared" si="16"/>
        <v>69.277567209037301</v>
      </c>
      <c r="M73" s="29">
        <f t="shared" si="16"/>
        <v>79.898620973979632</v>
      </c>
      <c r="N73" s="29">
        <f t="shared" si="16"/>
        <v>95.085518240679079</v>
      </c>
      <c r="O73" s="29">
        <f t="shared" si="16"/>
        <v>109.52445088102178</v>
      </c>
      <c r="P73" s="29">
        <f t="shared" si="16"/>
        <v>123.23796979982927</v>
      </c>
      <c r="Q73" s="29">
        <f t="shared" si="16"/>
        <v>136.12549956178316</v>
      </c>
      <c r="R73" s="29">
        <f t="shared" si="16"/>
        <v>148.45347136063836</v>
      </c>
      <c r="S73" s="29">
        <f t="shared" si="16"/>
        <v>160.12016004980387</v>
      </c>
      <c r="T73" s="29">
        <f t="shared" si="16"/>
        <v>171.14581642290077</v>
      </c>
      <c r="U73" s="29">
        <f t="shared" si="16"/>
        <v>181.55015136665315</v>
      </c>
      <c r="V73" s="29">
        <f t="shared" si="16"/>
        <v>184.35075549827894</v>
      </c>
      <c r="W73" s="29">
        <f t="shared" si="16"/>
        <v>186.84246578800816</v>
      </c>
      <c r="X73" s="29">
        <f t="shared" si="16"/>
        <v>189.0353768058373</v>
      </c>
      <c r="Y73" s="29">
        <f t="shared" si="16"/>
        <v>190.93930601592012</v>
      </c>
      <c r="Z73" s="29">
        <f t="shared" si="16"/>
        <v>192.44127120339778</v>
      </c>
      <c r="AA73" s="29">
        <f t="shared" si="16"/>
        <v>187.45405635199097</v>
      </c>
      <c r="AB73" s="29">
        <f t="shared" si="16"/>
        <v>182.45440707082525</v>
      </c>
      <c r="AC73" s="29">
        <f t="shared" si="16"/>
        <v>177.44378623399007</v>
      </c>
      <c r="AD73" s="29">
        <f t="shared" si="16"/>
        <v>172.42360412859756</v>
      </c>
      <c r="AE73" s="29">
        <f t="shared" si="16"/>
        <v>167.39521995458978</v>
      </c>
    </row>
    <row r="74" spans="1:31" x14ac:dyDescent="0.35">
      <c r="B74" t="s">
        <v>65</v>
      </c>
      <c r="C74">
        <f>C31/MAX($C31:$AE31)</f>
        <v>0.40596510729099416</v>
      </c>
      <c r="D74">
        <f t="shared" ref="D74:AE74" si="17">D31/MAX($C31:$AE31)</f>
        <v>0.39966713008566629</v>
      </c>
      <c r="E74">
        <f t="shared" si="17"/>
        <v>0.30562780535962719</v>
      </c>
      <c r="F74">
        <f t="shared" si="17"/>
        <v>0.34559002318058735</v>
      </c>
      <c r="G74">
        <f t="shared" si="17"/>
        <v>0.40791541982477014</v>
      </c>
      <c r="H74">
        <f t="shared" si="17"/>
        <v>0.48119385589557961</v>
      </c>
      <c r="I74">
        <f t="shared" si="17"/>
        <v>0.48108001745020745</v>
      </c>
      <c r="J74">
        <f t="shared" si="17"/>
        <v>0.54168655432778845</v>
      </c>
      <c r="K74">
        <f t="shared" si="17"/>
        <v>0.59640297740737558</v>
      </c>
      <c r="L74">
        <f t="shared" si="17"/>
        <v>0.62705669324474933</v>
      </c>
      <c r="M74">
        <f t="shared" si="17"/>
        <v>0.63282671491893583</v>
      </c>
      <c r="N74">
        <f t="shared" si="17"/>
        <v>0.63270857404500624</v>
      </c>
      <c r="O74">
        <f t="shared" si="17"/>
        <v>0.65263751584951402</v>
      </c>
      <c r="P74">
        <f t="shared" si="17"/>
        <v>0.66629834254143649</v>
      </c>
      <c r="Q74">
        <f t="shared" si="17"/>
        <v>0.68950276243093922</v>
      </c>
      <c r="R74">
        <f t="shared" si="17"/>
        <v>0.71160220994475143</v>
      </c>
      <c r="S74">
        <f t="shared" si="17"/>
        <v>0.73370165745856375</v>
      </c>
      <c r="T74">
        <f t="shared" si="17"/>
        <v>0.75580110497237596</v>
      </c>
      <c r="U74">
        <f t="shared" si="17"/>
        <v>0.77790055248618817</v>
      </c>
      <c r="V74">
        <f t="shared" si="17"/>
        <v>0.80000000000000027</v>
      </c>
      <c r="W74">
        <f t="shared" si="17"/>
        <v>0.82209944751381225</v>
      </c>
      <c r="X74">
        <f t="shared" si="17"/>
        <v>0.84419889502762435</v>
      </c>
      <c r="Y74">
        <f t="shared" si="17"/>
        <v>0.86629834254143645</v>
      </c>
      <c r="Z74">
        <f t="shared" si="17"/>
        <v>0.88950276243093918</v>
      </c>
      <c r="AA74">
        <f t="shared" si="17"/>
        <v>0.91160220994475138</v>
      </c>
      <c r="AB74">
        <f t="shared" si="17"/>
        <v>0.93370165745856359</v>
      </c>
      <c r="AC74">
        <f t="shared" si="17"/>
        <v>0.95580110497237569</v>
      </c>
      <c r="AD74">
        <f t="shared" si="17"/>
        <v>0.9779005524861879</v>
      </c>
      <c r="AE74">
        <f t="shared" si="17"/>
        <v>1</v>
      </c>
    </row>
    <row r="75" spans="1:31" x14ac:dyDescent="0.35">
      <c r="C75" t="str">
        <f>"("&amp;C67&amp;","&amp;ROUND(C73/MAX($C73:$AE73),3)&amp;"),"</f>
        <v>(2022,0.225),</v>
      </c>
      <c r="D75" t="str">
        <f t="shared" ref="D75:AE75" si="18">"("&amp;D67&amp;","&amp;ROUND(D73/MAX($C73:$AE73),3)&amp;"),"</f>
        <v>(2023,0.218),</v>
      </c>
      <c r="E75" t="str">
        <f t="shared" si="18"/>
        <v>(2024,0.114),</v>
      </c>
      <c r="F75" t="str">
        <f t="shared" si="18"/>
        <v>(2025,0.158),</v>
      </c>
      <c r="G75" t="str">
        <f t="shared" si="18"/>
        <v>(2026,0.208),</v>
      </c>
      <c r="H75" t="str">
        <f t="shared" si="18"/>
        <v>(2027,0.269),</v>
      </c>
      <c r="I75" t="str">
        <f t="shared" si="18"/>
        <v>(2028,0.25),</v>
      </c>
      <c r="J75" t="str">
        <f t="shared" si="18"/>
        <v>(2029,0.297),</v>
      </c>
      <c r="K75" t="str">
        <f t="shared" si="18"/>
        <v>(2030,0.339),</v>
      </c>
      <c r="L75" t="str">
        <f t="shared" si="18"/>
        <v>(2031,0.36),</v>
      </c>
      <c r="M75" t="str">
        <f t="shared" si="18"/>
        <v>(2032,0.415),</v>
      </c>
      <c r="N75" t="str">
        <f t="shared" si="18"/>
        <v>(2033,0.494),</v>
      </c>
      <c r="O75" t="str">
        <f t="shared" si="18"/>
        <v>(2034,0.569),</v>
      </c>
      <c r="P75" t="str">
        <f t="shared" si="18"/>
        <v>(2035,0.64),</v>
      </c>
      <c r="Q75" t="str">
        <f t="shared" si="18"/>
        <v>(2036,0.707),</v>
      </c>
      <c r="R75" t="str">
        <f t="shared" si="18"/>
        <v>(2037,0.771),</v>
      </c>
      <c r="S75" t="str">
        <f t="shared" si="18"/>
        <v>(2038,0.832),</v>
      </c>
      <c r="T75" t="str">
        <f t="shared" si="18"/>
        <v>(2039,0.889),</v>
      </c>
      <c r="U75" t="str">
        <f t="shared" si="18"/>
        <v>(2040,0.943),</v>
      </c>
      <c r="V75" t="str">
        <f t="shared" si="18"/>
        <v>(2041,0.958),</v>
      </c>
      <c r="W75" t="str">
        <f t="shared" si="18"/>
        <v>(2042,0.971),</v>
      </c>
      <c r="X75" t="str">
        <f t="shared" si="18"/>
        <v>(2043,0.982),</v>
      </c>
      <c r="Y75" t="str">
        <f t="shared" si="18"/>
        <v>(2044,0.992),</v>
      </c>
      <c r="Z75" t="str">
        <f t="shared" si="18"/>
        <v>(2045,1),</v>
      </c>
      <c r="AA75" t="str">
        <f t="shared" si="18"/>
        <v>(2046,0.974),</v>
      </c>
      <c r="AB75" t="str">
        <f t="shared" si="18"/>
        <v>(2047,0.948),</v>
      </c>
      <c r="AC75" t="str">
        <f t="shared" si="18"/>
        <v>(2048,0.922),</v>
      </c>
      <c r="AD75" t="str">
        <f t="shared" si="18"/>
        <v>(2049,0.896),</v>
      </c>
      <c r="AE75" t="str">
        <f t="shared" si="18"/>
        <v>(2050,0.87),</v>
      </c>
    </row>
  </sheetData>
  <hyperlinks>
    <hyperlink ref="H3" r:id="rId1" xr:uid="{A1E2149D-747D-474D-AFD8-185F71D7A6C6}"/>
    <hyperlink ref="O3" r:id="rId2" xr:uid="{56AA78E3-7148-44A7-9B7E-61D3BD39CA4C}"/>
    <hyperlink ref="P3" r:id="rId3" xr:uid="{D88DA7A7-4CD5-451E-A7F0-6415A911D7C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565F-BA27-452D-9457-6965E4839DAF}">
  <dimension ref="A2:AE29"/>
  <sheetViews>
    <sheetView workbookViewId="0">
      <selection activeCell="H3" sqref="H3"/>
    </sheetView>
  </sheetViews>
  <sheetFormatPr defaultRowHeight="14.5" x14ac:dyDescent="0.35"/>
  <cols>
    <col min="1" max="1" width="21" customWidth="1"/>
    <col min="2" max="2" width="10.26953125" customWidth="1"/>
    <col min="3" max="3" width="10.453125" customWidth="1"/>
  </cols>
  <sheetData>
    <row r="2" spans="1:31" x14ac:dyDescent="0.35">
      <c r="A2" s="2"/>
      <c r="B2" s="5">
        <v>2021</v>
      </c>
      <c r="C2" s="5">
        <v>2022</v>
      </c>
      <c r="D2" s="5">
        <v>2023</v>
      </c>
      <c r="E2" s="5">
        <v>2024</v>
      </c>
      <c r="F2" s="5">
        <v>2025</v>
      </c>
      <c r="G2" s="5">
        <v>2026</v>
      </c>
      <c r="H2" s="5">
        <v>2027</v>
      </c>
      <c r="I2" s="5">
        <v>2028</v>
      </c>
      <c r="J2" s="5">
        <v>2029</v>
      </c>
      <c r="K2" s="5">
        <v>2030</v>
      </c>
      <c r="L2" s="5">
        <v>2031</v>
      </c>
      <c r="M2" s="5">
        <v>2032</v>
      </c>
      <c r="N2" s="5">
        <v>2033</v>
      </c>
      <c r="O2" s="5">
        <v>2034</v>
      </c>
      <c r="P2" s="5">
        <v>2035</v>
      </c>
      <c r="Q2" s="5">
        <v>2036</v>
      </c>
      <c r="R2" s="5">
        <v>2037</v>
      </c>
      <c r="S2" s="5">
        <v>2038</v>
      </c>
      <c r="T2" s="5">
        <v>2039</v>
      </c>
      <c r="U2" s="5">
        <v>2040</v>
      </c>
      <c r="V2" s="5">
        <v>2041</v>
      </c>
      <c r="W2" s="5">
        <v>2042</v>
      </c>
      <c r="X2" s="5">
        <v>2043</v>
      </c>
      <c r="Y2" s="5">
        <v>2044</v>
      </c>
      <c r="Z2" s="5">
        <v>2045</v>
      </c>
      <c r="AA2" s="5">
        <v>2046</v>
      </c>
      <c r="AB2" s="5">
        <v>2047</v>
      </c>
      <c r="AC2" s="5">
        <v>2048</v>
      </c>
      <c r="AD2" s="5">
        <v>2049</v>
      </c>
      <c r="AE2" s="5">
        <v>2050</v>
      </c>
    </row>
    <row r="3" spans="1:31" x14ac:dyDescent="0.35">
      <c r="A3" t="s">
        <v>5</v>
      </c>
      <c r="B3" s="4">
        <v>0</v>
      </c>
      <c r="C3" s="3">
        <f>'ETS Projections'!C71</f>
        <v>0</v>
      </c>
      <c r="D3" s="3">
        <f>'ETS Projections'!D71</f>
        <v>0</v>
      </c>
      <c r="E3" s="3">
        <f>'ETS Projections'!E71</f>
        <v>0</v>
      </c>
      <c r="F3" s="3">
        <f>'ETS Projections'!F71</f>
        <v>0</v>
      </c>
      <c r="G3" s="3">
        <f>'ETS Projections'!G71</f>
        <v>0</v>
      </c>
      <c r="H3" s="3">
        <f>'ETS Projections'!H71</f>
        <v>0.45136590456397085</v>
      </c>
      <c r="I3" s="3">
        <f>'ETS Projections'!I71</f>
        <v>0.66393045842516363</v>
      </c>
      <c r="J3" s="3">
        <f>'ETS Projections'!J71</f>
        <v>0.77077996942773064</v>
      </c>
      <c r="K3" s="3">
        <f>'ETS Projections'!K71</f>
        <v>0.85792340111752319</v>
      </c>
      <c r="L3" s="3">
        <f>'ETS Projections'!L71</f>
        <v>0.95998088009684113</v>
      </c>
      <c r="M3" s="3">
        <f>'ETS Projections'!M71</f>
        <v>1</v>
      </c>
      <c r="N3" s="3">
        <f>'ETS Projections'!N71</f>
        <v>1</v>
      </c>
      <c r="O3" s="3">
        <f>'ETS Projections'!O71</f>
        <v>1</v>
      </c>
      <c r="P3" s="3">
        <f>'ETS Projections'!P71</f>
        <v>1</v>
      </c>
      <c r="Q3" s="3">
        <f>'ETS Projections'!Q71</f>
        <v>1</v>
      </c>
      <c r="R3" s="3">
        <f>'ETS Projections'!R71</f>
        <v>1</v>
      </c>
      <c r="S3" s="3">
        <f>'ETS Projections'!S71</f>
        <v>1</v>
      </c>
      <c r="T3" s="3">
        <f>'ETS Projections'!T71</f>
        <v>1</v>
      </c>
      <c r="U3" s="3">
        <f>'ETS Projections'!U71</f>
        <v>1</v>
      </c>
      <c r="V3" s="3">
        <f>'ETS Projections'!V71</f>
        <v>1</v>
      </c>
      <c r="W3" s="3">
        <f>'ETS Projections'!W71</f>
        <v>1</v>
      </c>
      <c r="X3" s="3">
        <f>'ETS Projections'!X71</f>
        <v>1</v>
      </c>
      <c r="Y3" s="3">
        <f>'ETS Projections'!Y71</f>
        <v>1</v>
      </c>
      <c r="Z3" s="3">
        <f>'ETS Projections'!Z71</f>
        <v>1</v>
      </c>
      <c r="AA3" s="3">
        <f>'ETS Projections'!AA71</f>
        <v>1</v>
      </c>
      <c r="AB3" s="3">
        <f>'ETS Projections'!AB71</f>
        <v>1</v>
      </c>
      <c r="AC3" s="3">
        <f>'ETS Projections'!AC71</f>
        <v>1</v>
      </c>
      <c r="AD3" s="3">
        <f>'ETS Projections'!AD71</f>
        <v>1</v>
      </c>
      <c r="AE3" s="3">
        <f>'ETS Projections'!AE71</f>
        <v>1</v>
      </c>
    </row>
    <row r="4" spans="1:31" x14ac:dyDescent="0.35">
      <c r="A4" t="s">
        <v>6</v>
      </c>
      <c r="B4" s="4">
        <v>0</v>
      </c>
      <c r="C4" s="3">
        <f>C3</f>
        <v>0</v>
      </c>
      <c r="D4" s="3">
        <f t="shared" ref="D4:AE4" si="0">D3</f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0.45136590456397085</v>
      </c>
      <c r="I4" s="3">
        <f t="shared" si="0"/>
        <v>0.66393045842516363</v>
      </c>
      <c r="J4" s="3">
        <f t="shared" si="0"/>
        <v>0.77077996942773064</v>
      </c>
      <c r="K4" s="3">
        <f t="shared" si="0"/>
        <v>0.85792340111752319</v>
      </c>
      <c r="L4" s="3">
        <f t="shared" si="0"/>
        <v>0.95998088009684113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</row>
    <row r="5" spans="1:31" x14ac:dyDescent="0.35">
      <c r="A5" t="s">
        <v>7</v>
      </c>
      <c r="B5" s="9">
        <f>1-Data!$A3</f>
        <v>0.18000000000000005</v>
      </c>
      <c r="C5" s="9">
        <f>(1-Data!$A3)*'ETS Projections'!C70</f>
        <v>0.18000000000000005</v>
      </c>
      <c r="D5" s="9">
        <f>(1-Data!$A3)*'ETS Projections'!D70</f>
        <v>0.18000000000000005</v>
      </c>
      <c r="E5" s="9">
        <f>(1-Data!A8)*'ETS Projections'!E70</f>
        <v>0.25</v>
      </c>
      <c r="F5" s="9">
        <f>(1-Data!A9)*'ETS Projections'!F70</f>
        <v>0.5</v>
      </c>
      <c r="G5" s="9">
        <f>(1-Data!$A10)*'ETS Projections'!G70</f>
        <v>1</v>
      </c>
      <c r="H5" s="9">
        <f>(1-Data!$A10)*'ETS Projections'!H70</f>
        <v>1</v>
      </c>
      <c r="I5" s="9">
        <f>(1-Data!$A10)*'ETS Projections'!I70</f>
        <v>1</v>
      </c>
      <c r="J5" s="9">
        <f>(1-Data!$A10)*'ETS Projections'!J70</f>
        <v>1</v>
      </c>
      <c r="K5" s="9">
        <f>(1-Data!$A10)*'ETS Projections'!K70</f>
        <v>1</v>
      </c>
      <c r="L5" s="9">
        <f>(1-Data!$A10)*'ETS Projections'!L70</f>
        <v>1</v>
      </c>
      <c r="M5" s="9">
        <f>(1-Data!$A10)*'ETS Projections'!M70</f>
        <v>0.91911276045243906</v>
      </c>
      <c r="N5" s="9">
        <f>(1-Data!$A10)*'ETS Projections'!N70</f>
        <v>0.82015499738072961</v>
      </c>
      <c r="O5" s="9">
        <f>(1-Data!$A10)*'ETS Projections'!O70</f>
        <v>0.76702920449344913</v>
      </c>
      <c r="P5" s="9">
        <f>(1-Data!$A10)*'ETS Projections'!P70</f>
        <v>0.71887152156448098</v>
      </c>
      <c r="Q5" s="9">
        <f>(1-Data!$A10)*'ETS Projections'!Q70</f>
        <v>0.68980453195441105</v>
      </c>
      <c r="R5" s="9">
        <f>(1-Data!$A10)*'ETS Projections'!R70</f>
        <v>0.66563926421639297</v>
      </c>
      <c r="S5" s="9">
        <f>(1-Data!$A10)*'ETS Projections'!S70</f>
        <v>0.64618847711678717</v>
      </c>
      <c r="T5" s="9">
        <f>(1-Data!$A10)*'ETS Projections'!T70</f>
        <v>0.6304675233748841</v>
      </c>
      <c r="U5" s="9">
        <f>(1-Data!$A10)*'ETS Projections'!U70</f>
        <v>0.61775493845911467</v>
      </c>
      <c r="V5" s="9">
        <f>(1-Data!$A10)*'ETS Projections'!V70</f>
        <v>0.62308739476792896</v>
      </c>
      <c r="W5" s="9">
        <f>(1-Data!$A10)*'ETS Projections'!W70</f>
        <v>0.62891664700627326</v>
      </c>
      <c r="X5" s="9">
        <f>(1-Data!$A10)*'ETS Projections'!X70</f>
        <v>0.63521305905982683</v>
      </c>
      <c r="Y5" s="9">
        <f>(1-Data!$A10)*'ETS Projections'!Y70</f>
        <v>0.641951661578396</v>
      </c>
      <c r="Z5" s="9">
        <f>(1-Data!$A10)*'ETS Projections'!Z70</f>
        <v>0.64991874023548524</v>
      </c>
      <c r="AA5" s="9">
        <f>(1-Data!$A10)*'ETS Projections'!AA70</f>
        <v>0.6719213131081081</v>
      </c>
      <c r="AB5" s="9">
        <f>(1-Data!$A10)*'ETS Projections'!AB70</f>
        <v>0.69434436309455783</v>
      </c>
      <c r="AC5" s="9">
        <f>(1-Data!$A10)*'ETS Projections'!AC70</f>
        <v>0.71719848448643142</v>
      </c>
      <c r="AD5" s="9">
        <f>(1-Data!$A10)*'ETS Projections'!AD70</f>
        <v>0.74049442492889994</v>
      </c>
      <c r="AE5" s="9">
        <f>(1-Data!$A10)*'ETS Projections'!AE70</f>
        <v>0.76424309180226624</v>
      </c>
    </row>
    <row r="6" spans="1:31" x14ac:dyDescent="0.35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35">
      <c r="A7" t="s">
        <v>9</v>
      </c>
      <c r="B7" s="4">
        <v>0</v>
      </c>
      <c r="C7" s="4">
        <v>0</v>
      </c>
      <c r="D7" s="4">
        <v>0</v>
      </c>
      <c r="E7" s="9">
        <f>'ETS Projections'!E70*Data!$A14</f>
        <v>0.4</v>
      </c>
      <c r="F7" s="9">
        <f>'ETS Projections'!F70*Data!$A15</f>
        <v>0.7</v>
      </c>
      <c r="G7" s="9">
        <f>'ETS Projections'!G70*Data!$A16</f>
        <v>1</v>
      </c>
      <c r="H7" s="9">
        <f>'ETS Projections'!H70*Data!$A16</f>
        <v>1</v>
      </c>
      <c r="I7" s="9">
        <f>'ETS Projections'!I70*Data!$A16</f>
        <v>1</v>
      </c>
      <c r="J7" s="9">
        <f>'ETS Projections'!J70*Data!$A16</f>
        <v>1</v>
      </c>
      <c r="K7" s="9">
        <f>'ETS Projections'!K70*Data!$A16</f>
        <v>1</v>
      </c>
      <c r="L7" s="9">
        <f>'ETS Projections'!L70*Data!$A16</f>
        <v>1</v>
      </c>
      <c r="M7" s="9">
        <f>'ETS Projections'!M70*Data!$A16</f>
        <v>0.91911276045243906</v>
      </c>
      <c r="N7" s="9">
        <f>'ETS Projections'!N70*Data!$A16</f>
        <v>0.82015499738072961</v>
      </c>
      <c r="O7" s="9">
        <f>'ETS Projections'!O70*Data!$A16</f>
        <v>0.76702920449344913</v>
      </c>
      <c r="P7" s="9">
        <f>'ETS Projections'!P70*Data!$A16</f>
        <v>0.71887152156448098</v>
      </c>
      <c r="Q7" s="9">
        <f>'ETS Projections'!Q70*Data!$A16</f>
        <v>0.68980453195441105</v>
      </c>
      <c r="R7" s="9">
        <f>'ETS Projections'!R70*Data!$A16</f>
        <v>0.66563926421639297</v>
      </c>
      <c r="S7" s="9">
        <f>'ETS Projections'!S70*Data!$A16</f>
        <v>0.64618847711678717</v>
      </c>
      <c r="T7" s="9">
        <f>'ETS Projections'!T70*Data!$A16</f>
        <v>0.6304675233748841</v>
      </c>
      <c r="U7" s="9">
        <f>'ETS Projections'!U70*Data!$A16</f>
        <v>0.61775493845911467</v>
      </c>
      <c r="V7" s="9">
        <f>'ETS Projections'!V70*Data!$A16</f>
        <v>0.62308739476792896</v>
      </c>
      <c r="W7" s="9">
        <f>'ETS Projections'!W70*Data!$A16</f>
        <v>0.62891664700627326</v>
      </c>
      <c r="X7" s="9">
        <f>'ETS Projections'!X70*Data!$A16</f>
        <v>0.63521305905982683</v>
      </c>
      <c r="Y7" s="9">
        <f>'ETS Projections'!Y70*Data!$A16</f>
        <v>0.641951661578396</v>
      </c>
      <c r="Z7" s="9">
        <f>'ETS Projections'!Z70*Data!$A16</f>
        <v>0.64991874023548524</v>
      </c>
      <c r="AA7" s="9">
        <f>'ETS Projections'!AA70*Data!$A16</f>
        <v>0.6719213131081081</v>
      </c>
      <c r="AB7" s="9">
        <f>'ETS Projections'!AB70*Data!$A16</f>
        <v>0.69434436309455783</v>
      </c>
      <c r="AC7" s="9">
        <f>'ETS Projections'!AC70*Data!$A16</f>
        <v>0.71719848448643142</v>
      </c>
      <c r="AD7" s="9">
        <f>'ETS Projections'!AD70*Data!$A16</f>
        <v>0.74049442492889994</v>
      </c>
      <c r="AE7" s="9">
        <f>'ETS Projections'!AE70*Data!$A16</f>
        <v>0.76424309180226624</v>
      </c>
    </row>
    <row r="8" spans="1:31" x14ac:dyDescent="0.35">
      <c r="A8" t="s">
        <v>10</v>
      </c>
      <c r="B8" s="4">
        <f>B3</f>
        <v>0</v>
      </c>
      <c r="C8" s="3">
        <f t="shared" ref="C8:AE8" si="1">C3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0.45136590456397085</v>
      </c>
      <c r="I8" s="3">
        <f t="shared" si="1"/>
        <v>0.66393045842516363</v>
      </c>
      <c r="J8" s="3">
        <f t="shared" si="1"/>
        <v>0.77077996942773064</v>
      </c>
      <c r="K8" s="3">
        <f t="shared" si="1"/>
        <v>0.85792340111752319</v>
      </c>
      <c r="L8" s="3">
        <f t="shared" si="1"/>
        <v>0.95998088009684113</v>
      </c>
      <c r="M8" s="3">
        <f t="shared" si="1"/>
        <v>1</v>
      </c>
      <c r="N8" s="3">
        <f t="shared" si="1"/>
        <v>1</v>
      </c>
      <c r="O8" s="3">
        <f t="shared" si="1"/>
        <v>1</v>
      </c>
      <c r="P8" s="3">
        <f t="shared" si="1"/>
        <v>1</v>
      </c>
      <c r="Q8" s="3">
        <f t="shared" si="1"/>
        <v>1</v>
      </c>
      <c r="R8" s="3">
        <f t="shared" si="1"/>
        <v>1</v>
      </c>
      <c r="S8" s="3">
        <f t="shared" si="1"/>
        <v>1</v>
      </c>
      <c r="T8" s="3">
        <f t="shared" si="1"/>
        <v>1</v>
      </c>
      <c r="U8" s="3">
        <f t="shared" si="1"/>
        <v>1</v>
      </c>
      <c r="V8" s="3">
        <f t="shared" si="1"/>
        <v>1</v>
      </c>
      <c r="W8" s="3">
        <f t="shared" si="1"/>
        <v>1</v>
      </c>
      <c r="X8" s="3">
        <f t="shared" si="1"/>
        <v>1</v>
      </c>
      <c r="Y8" s="3">
        <f t="shared" si="1"/>
        <v>1</v>
      </c>
      <c r="Z8" s="3">
        <f t="shared" si="1"/>
        <v>1</v>
      </c>
      <c r="AA8" s="3">
        <f t="shared" si="1"/>
        <v>1</v>
      </c>
      <c r="AB8" s="3">
        <f t="shared" si="1"/>
        <v>1</v>
      </c>
      <c r="AC8" s="3">
        <f t="shared" si="1"/>
        <v>1</v>
      </c>
      <c r="AD8" s="3">
        <f t="shared" si="1"/>
        <v>1</v>
      </c>
      <c r="AE8" s="3">
        <f t="shared" si="1"/>
        <v>1</v>
      </c>
    </row>
    <row r="9" spans="1:3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9" spans="2:31" x14ac:dyDescent="0.35">
      <c r="B29" s="3"/>
      <c r="C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18"/>
  <sheetViews>
    <sheetView tabSelected="1" workbookViewId="0">
      <selection activeCell="A8" sqref="A8:XFD17"/>
    </sheetView>
  </sheetViews>
  <sheetFormatPr defaultRowHeight="14.5" x14ac:dyDescent="0.35"/>
  <cols>
    <col min="1" max="1" width="46.26953125" customWidth="1"/>
    <col min="2" max="2" width="10.26953125" customWidth="1"/>
    <col min="3" max="3" width="10.453125" customWidth="1"/>
  </cols>
  <sheetData>
    <row r="1" spans="1:31" x14ac:dyDescent="0.35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35">
      <c r="A2" t="s">
        <v>5</v>
      </c>
      <c r="B2" s="3">
        <f>calcs!B3</f>
        <v>0</v>
      </c>
      <c r="C2" s="3">
        <f>calcs!C3</f>
        <v>0</v>
      </c>
      <c r="D2" s="3">
        <f>calcs!D3</f>
        <v>0</v>
      </c>
      <c r="E2" s="3">
        <f>calcs!E3</f>
        <v>0</v>
      </c>
      <c r="F2" s="3">
        <f>calcs!F3</f>
        <v>0</v>
      </c>
      <c r="G2" s="3">
        <f>calcs!G3</f>
        <v>0</v>
      </c>
      <c r="H2" s="3">
        <f>calcs!H3</f>
        <v>0.45136590456397085</v>
      </c>
      <c r="I2" s="3">
        <f>calcs!I3</f>
        <v>0.66393045842516363</v>
      </c>
      <c r="J2" s="3">
        <f>calcs!J3</f>
        <v>0.77077996942773064</v>
      </c>
      <c r="K2" s="3">
        <f>calcs!K3</f>
        <v>0.85792340111752319</v>
      </c>
      <c r="L2" s="3">
        <f>calcs!L3</f>
        <v>0.95998088009684113</v>
      </c>
      <c r="M2" s="3">
        <f>calcs!M3</f>
        <v>1</v>
      </c>
      <c r="N2" s="3">
        <f>calcs!N3</f>
        <v>1</v>
      </c>
      <c r="O2" s="3">
        <f>calcs!O3</f>
        <v>1</v>
      </c>
      <c r="P2" s="3">
        <f>calcs!P3</f>
        <v>1</v>
      </c>
      <c r="Q2" s="3">
        <f>calcs!Q3</f>
        <v>1</v>
      </c>
      <c r="R2" s="3">
        <f>calcs!R3</f>
        <v>1</v>
      </c>
      <c r="S2" s="3">
        <f>calcs!S3</f>
        <v>1</v>
      </c>
      <c r="T2" s="3">
        <f>calcs!T3</f>
        <v>1</v>
      </c>
      <c r="U2" s="3">
        <f>calcs!U3</f>
        <v>1</v>
      </c>
      <c r="V2" s="3">
        <f>calcs!V3</f>
        <v>1</v>
      </c>
      <c r="W2" s="3">
        <f>calcs!W3</f>
        <v>1</v>
      </c>
      <c r="X2" s="3">
        <f>calcs!X3</f>
        <v>1</v>
      </c>
      <c r="Y2" s="3">
        <f>calcs!Y3</f>
        <v>1</v>
      </c>
      <c r="Z2" s="3">
        <f>calcs!Z3</f>
        <v>1</v>
      </c>
      <c r="AA2" s="3">
        <f>calcs!AA3</f>
        <v>1</v>
      </c>
      <c r="AB2" s="3">
        <f>calcs!AB3</f>
        <v>1</v>
      </c>
      <c r="AC2" s="3">
        <f>calcs!AC3</f>
        <v>1</v>
      </c>
      <c r="AD2" s="3">
        <f>calcs!AD3</f>
        <v>1</v>
      </c>
      <c r="AE2" s="3">
        <f>calcs!AE3</f>
        <v>1</v>
      </c>
    </row>
    <row r="3" spans="1:31" x14ac:dyDescent="0.35">
      <c r="A3" t="s">
        <v>6</v>
      </c>
      <c r="B3" s="3">
        <f>calcs!B4</f>
        <v>0</v>
      </c>
      <c r="C3" s="3">
        <f>calcs!C4</f>
        <v>0</v>
      </c>
      <c r="D3" s="3">
        <f>calcs!D4</f>
        <v>0</v>
      </c>
      <c r="E3" s="3">
        <f>calcs!E4</f>
        <v>0</v>
      </c>
      <c r="F3" s="3">
        <f>calcs!F4</f>
        <v>0</v>
      </c>
      <c r="G3" s="3">
        <f>calcs!G4</f>
        <v>0</v>
      </c>
      <c r="H3" s="3">
        <f>calcs!H4</f>
        <v>0.45136590456397085</v>
      </c>
      <c r="I3" s="3">
        <f>calcs!I4</f>
        <v>0.66393045842516363</v>
      </c>
      <c r="J3" s="3">
        <f>calcs!J4</f>
        <v>0.77077996942773064</v>
      </c>
      <c r="K3" s="3">
        <f>calcs!K4</f>
        <v>0.85792340111752319</v>
      </c>
      <c r="L3" s="3">
        <f>calcs!L4</f>
        <v>0.95998088009684113</v>
      </c>
      <c r="M3" s="3">
        <f>calcs!M4</f>
        <v>1</v>
      </c>
      <c r="N3" s="3">
        <f>calcs!N4</f>
        <v>1</v>
      </c>
      <c r="O3" s="3">
        <f>calcs!O4</f>
        <v>1</v>
      </c>
      <c r="P3" s="3">
        <f>calcs!P4</f>
        <v>1</v>
      </c>
      <c r="Q3" s="3">
        <f>calcs!Q4</f>
        <v>1</v>
      </c>
      <c r="R3" s="3">
        <f>calcs!R4</f>
        <v>1</v>
      </c>
      <c r="S3" s="3">
        <f>calcs!S4</f>
        <v>1</v>
      </c>
      <c r="T3" s="3">
        <f>calcs!T4</f>
        <v>1</v>
      </c>
      <c r="U3" s="3">
        <f>calcs!U4</f>
        <v>1</v>
      </c>
      <c r="V3" s="3">
        <f>calcs!V4</f>
        <v>1</v>
      </c>
      <c r="W3" s="3">
        <f>calcs!W4</f>
        <v>1</v>
      </c>
      <c r="X3" s="3">
        <f>calcs!X4</f>
        <v>1</v>
      </c>
      <c r="Y3" s="3">
        <f>calcs!Y4</f>
        <v>1</v>
      </c>
      <c r="Z3" s="3">
        <f>calcs!Z4</f>
        <v>1</v>
      </c>
      <c r="AA3" s="3">
        <f>calcs!AA4</f>
        <v>1</v>
      </c>
      <c r="AB3" s="3">
        <f>calcs!AB4</f>
        <v>1</v>
      </c>
      <c r="AC3" s="3">
        <f>calcs!AC4</f>
        <v>1</v>
      </c>
      <c r="AD3" s="3">
        <f>calcs!AD4</f>
        <v>1</v>
      </c>
      <c r="AE3" s="3">
        <f>calcs!AE4</f>
        <v>1</v>
      </c>
    </row>
    <row r="4" spans="1:31" x14ac:dyDescent="0.35">
      <c r="A4" t="s">
        <v>7</v>
      </c>
      <c r="B4" s="3">
        <f>calcs!B5</f>
        <v>0.18000000000000005</v>
      </c>
      <c r="C4" s="3">
        <f>calcs!C5</f>
        <v>0.18000000000000005</v>
      </c>
      <c r="D4" s="3">
        <f>calcs!D5</f>
        <v>0.18000000000000005</v>
      </c>
      <c r="E4" s="3">
        <f>calcs!E5</f>
        <v>0.25</v>
      </c>
      <c r="F4" s="3">
        <f>calcs!F5</f>
        <v>0.5</v>
      </c>
      <c r="G4" s="3">
        <f>calcs!G5</f>
        <v>1</v>
      </c>
      <c r="H4" s="3">
        <f>calcs!H5</f>
        <v>1</v>
      </c>
      <c r="I4" s="3">
        <f>calcs!I5</f>
        <v>1</v>
      </c>
      <c r="J4" s="3">
        <f>calcs!J5</f>
        <v>1</v>
      </c>
      <c r="K4" s="3">
        <f>calcs!K5</f>
        <v>1</v>
      </c>
      <c r="L4" s="3">
        <f>calcs!L5</f>
        <v>1</v>
      </c>
      <c r="M4" s="3">
        <f>calcs!M5</f>
        <v>0.91911276045243906</v>
      </c>
      <c r="N4" s="3">
        <f>calcs!N5</f>
        <v>0.82015499738072961</v>
      </c>
      <c r="O4" s="3">
        <f>calcs!O5</f>
        <v>0.76702920449344913</v>
      </c>
      <c r="P4" s="3">
        <f>calcs!P5</f>
        <v>0.71887152156448098</v>
      </c>
      <c r="Q4" s="3">
        <f>calcs!Q5</f>
        <v>0.68980453195441105</v>
      </c>
      <c r="R4" s="3">
        <f>calcs!R5</f>
        <v>0.66563926421639297</v>
      </c>
      <c r="S4" s="3">
        <f>calcs!S5</f>
        <v>0.64618847711678717</v>
      </c>
      <c r="T4" s="3">
        <f>calcs!T5</f>
        <v>0.6304675233748841</v>
      </c>
      <c r="U4" s="3">
        <f>calcs!U5</f>
        <v>0.61775493845911467</v>
      </c>
      <c r="V4" s="3">
        <f>calcs!V5</f>
        <v>0.62308739476792896</v>
      </c>
      <c r="W4" s="3">
        <f>calcs!W5</f>
        <v>0.62891664700627326</v>
      </c>
      <c r="X4" s="3">
        <f>calcs!X5</f>
        <v>0.63521305905982683</v>
      </c>
      <c r="Y4" s="3">
        <f>calcs!Y5</f>
        <v>0.641951661578396</v>
      </c>
      <c r="Z4" s="3">
        <f>calcs!Z5</f>
        <v>0.64991874023548524</v>
      </c>
      <c r="AA4" s="3">
        <f>calcs!AA5</f>
        <v>0.6719213131081081</v>
      </c>
      <c r="AB4" s="3">
        <f>calcs!AB5</f>
        <v>0.69434436309455783</v>
      </c>
      <c r="AC4" s="3">
        <f>calcs!AC5</f>
        <v>0.71719848448643142</v>
      </c>
      <c r="AD4" s="3">
        <f>calcs!AD5</f>
        <v>0.74049442492889994</v>
      </c>
      <c r="AE4" s="3">
        <f>calcs!AE5</f>
        <v>0.76424309180226624</v>
      </c>
    </row>
    <row r="5" spans="1:31" x14ac:dyDescent="0.35">
      <c r="A5" t="s">
        <v>8</v>
      </c>
      <c r="B5" s="3">
        <f>calcs!B6</f>
        <v>0</v>
      </c>
      <c r="C5" s="3">
        <f>calcs!C6</f>
        <v>0</v>
      </c>
      <c r="D5" s="3">
        <f>calcs!D6</f>
        <v>0</v>
      </c>
      <c r="E5" s="3">
        <f>calcs!E6</f>
        <v>0</v>
      </c>
      <c r="F5" s="3">
        <f>calcs!F6</f>
        <v>0</v>
      </c>
      <c r="G5" s="3">
        <f>calcs!G6</f>
        <v>0</v>
      </c>
      <c r="H5" s="3">
        <f>calcs!H6</f>
        <v>0</v>
      </c>
      <c r="I5" s="3">
        <f>calcs!I6</f>
        <v>0</v>
      </c>
      <c r="J5" s="3">
        <f>calcs!J6</f>
        <v>0</v>
      </c>
      <c r="K5" s="3">
        <f>calcs!K6</f>
        <v>0</v>
      </c>
      <c r="L5" s="3">
        <f>calcs!L6</f>
        <v>0</v>
      </c>
      <c r="M5" s="3">
        <f>calcs!M6</f>
        <v>0</v>
      </c>
      <c r="N5" s="3">
        <f>calcs!N6</f>
        <v>0</v>
      </c>
      <c r="O5" s="3">
        <f>calcs!O6</f>
        <v>0</v>
      </c>
      <c r="P5" s="3">
        <f>calcs!P6</f>
        <v>0</v>
      </c>
      <c r="Q5" s="3">
        <f>calcs!Q6</f>
        <v>0</v>
      </c>
      <c r="R5" s="3">
        <f>calcs!R6</f>
        <v>0</v>
      </c>
      <c r="S5" s="3">
        <f>calcs!S6</f>
        <v>0</v>
      </c>
      <c r="T5" s="3">
        <f>calcs!T6</f>
        <v>0</v>
      </c>
      <c r="U5" s="3">
        <f>calcs!U6</f>
        <v>0</v>
      </c>
      <c r="V5" s="3">
        <f>calcs!V6</f>
        <v>0</v>
      </c>
      <c r="W5" s="3">
        <f>calcs!W6</f>
        <v>0</v>
      </c>
      <c r="X5" s="3">
        <f>calcs!X6</f>
        <v>0</v>
      </c>
      <c r="Y5" s="3">
        <f>calcs!Y6</f>
        <v>0</v>
      </c>
      <c r="Z5" s="3">
        <f>calcs!Z6</f>
        <v>0</v>
      </c>
      <c r="AA5" s="3">
        <f>calcs!AA6</f>
        <v>0</v>
      </c>
      <c r="AB5" s="3">
        <f>calcs!AB6</f>
        <v>0</v>
      </c>
      <c r="AC5" s="3">
        <f>calcs!AC6</f>
        <v>0</v>
      </c>
      <c r="AD5" s="3">
        <f>calcs!AD6</f>
        <v>0</v>
      </c>
      <c r="AE5" s="3">
        <f>calcs!AE6</f>
        <v>0</v>
      </c>
    </row>
    <row r="6" spans="1:31" x14ac:dyDescent="0.35">
      <c r="A6" t="s">
        <v>9</v>
      </c>
      <c r="B6" s="3">
        <f>calcs!B7</f>
        <v>0</v>
      </c>
      <c r="C6" s="3">
        <f>calcs!C7</f>
        <v>0</v>
      </c>
      <c r="D6" s="3">
        <f>calcs!D7</f>
        <v>0</v>
      </c>
      <c r="E6" s="3">
        <f>calcs!E7</f>
        <v>0.4</v>
      </c>
      <c r="F6" s="3">
        <f>calcs!F7</f>
        <v>0.7</v>
      </c>
      <c r="G6" s="3">
        <f>calcs!G7</f>
        <v>1</v>
      </c>
      <c r="H6" s="3">
        <f>calcs!H7</f>
        <v>1</v>
      </c>
      <c r="I6" s="3">
        <f>calcs!I7</f>
        <v>1</v>
      </c>
      <c r="J6" s="3">
        <f>calcs!J7</f>
        <v>1</v>
      </c>
      <c r="K6" s="3">
        <f>calcs!K7</f>
        <v>1</v>
      </c>
      <c r="L6" s="3">
        <f>calcs!L7</f>
        <v>1</v>
      </c>
      <c r="M6" s="3">
        <f>calcs!M7</f>
        <v>0.91911276045243906</v>
      </c>
      <c r="N6" s="3">
        <f>calcs!N7</f>
        <v>0.82015499738072961</v>
      </c>
      <c r="O6" s="3">
        <f>calcs!O7</f>
        <v>0.76702920449344913</v>
      </c>
      <c r="P6" s="3">
        <f>calcs!P7</f>
        <v>0.71887152156448098</v>
      </c>
      <c r="Q6" s="3">
        <f>calcs!Q7</f>
        <v>0.68980453195441105</v>
      </c>
      <c r="R6" s="3">
        <f>calcs!R7</f>
        <v>0.66563926421639297</v>
      </c>
      <c r="S6" s="3">
        <f>calcs!S7</f>
        <v>0.64618847711678717</v>
      </c>
      <c r="T6" s="3">
        <f>calcs!T7</f>
        <v>0.6304675233748841</v>
      </c>
      <c r="U6" s="3">
        <f>calcs!U7</f>
        <v>0.61775493845911467</v>
      </c>
      <c r="V6" s="3">
        <f>calcs!V7</f>
        <v>0.62308739476792896</v>
      </c>
      <c r="W6" s="3">
        <f>calcs!W7</f>
        <v>0.62891664700627326</v>
      </c>
      <c r="X6" s="3">
        <f>calcs!X7</f>
        <v>0.63521305905982683</v>
      </c>
      <c r="Y6" s="3">
        <f>calcs!Y7</f>
        <v>0.641951661578396</v>
      </c>
      <c r="Z6" s="3">
        <f>calcs!Z7</f>
        <v>0.64991874023548524</v>
      </c>
      <c r="AA6" s="3">
        <f>calcs!AA7</f>
        <v>0.6719213131081081</v>
      </c>
      <c r="AB6" s="3">
        <f>calcs!AB7</f>
        <v>0.69434436309455783</v>
      </c>
      <c r="AC6" s="3">
        <f>calcs!AC7</f>
        <v>0.71719848448643142</v>
      </c>
      <c r="AD6" s="3">
        <f>calcs!AD7</f>
        <v>0.74049442492889994</v>
      </c>
      <c r="AE6" s="3">
        <f>calcs!AE7</f>
        <v>0.76424309180226624</v>
      </c>
    </row>
    <row r="7" spans="1:31" x14ac:dyDescent="0.35">
      <c r="A7" t="s">
        <v>10</v>
      </c>
      <c r="B7" s="3">
        <f>calcs!B8</f>
        <v>0</v>
      </c>
      <c r="C7" s="3">
        <f>calcs!C8</f>
        <v>0</v>
      </c>
      <c r="D7" s="3">
        <f>calcs!D8</f>
        <v>0</v>
      </c>
      <c r="E7" s="3">
        <f>calcs!E8</f>
        <v>0</v>
      </c>
      <c r="F7" s="3">
        <f>calcs!F8</f>
        <v>0</v>
      </c>
      <c r="G7" s="3">
        <f>calcs!G8</f>
        <v>0</v>
      </c>
      <c r="H7" s="3">
        <f>calcs!H8</f>
        <v>0.45136590456397085</v>
      </c>
      <c r="I7" s="3">
        <f>calcs!I8</f>
        <v>0.66393045842516363</v>
      </c>
      <c r="J7" s="3">
        <f>calcs!J8</f>
        <v>0.77077996942773064</v>
      </c>
      <c r="K7" s="3">
        <f>calcs!K8</f>
        <v>0.85792340111752319</v>
      </c>
      <c r="L7" s="3">
        <f>calcs!L8</f>
        <v>0.95998088009684113</v>
      </c>
      <c r="M7" s="3">
        <f>calcs!M8</f>
        <v>1</v>
      </c>
      <c r="N7" s="3">
        <f>calcs!N8</f>
        <v>1</v>
      </c>
      <c r="O7" s="3">
        <f>calcs!O8</f>
        <v>1</v>
      </c>
      <c r="P7" s="3">
        <f>calcs!P8</f>
        <v>1</v>
      </c>
      <c r="Q7" s="3">
        <f>calcs!Q8</f>
        <v>1</v>
      </c>
      <c r="R7" s="3">
        <f>calcs!R8</f>
        <v>1</v>
      </c>
      <c r="S7" s="3">
        <f>calcs!S8</f>
        <v>1</v>
      </c>
      <c r="T7" s="3">
        <f>calcs!T8</f>
        <v>1</v>
      </c>
      <c r="U7" s="3">
        <f>calcs!U8</f>
        <v>1</v>
      </c>
      <c r="V7" s="3">
        <f>calcs!V8</f>
        <v>1</v>
      </c>
      <c r="W7" s="3">
        <f>calcs!W8</f>
        <v>1</v>
      </c>
      <c r="X7" s="3">
        <f>calcs!X8</f>
        <v>1</v>
      </c>
      <c r="Y7" s="3">
        <f>calcs!Y8</f>
        <v>1</v>
      </c>
      <c r="Z7" s="3">
        <f>calcs!Z8</f>
        <v>1</v>
      </c>
      <c r="AA7" s="3">
        <f>calcs!AA8</f>
        <v>1</v>
      </c>
      <c r="AB7" s="3">
        <f>calcs!AB8</f>
        <v>1</v>
      </c>
      <c r="AC7" s="3">
        <f>calcs!AC8</f>
        <v>1</v>
      </c>
      <c r="AD7" s="3">
        <f>calcs!AD8</f>
        <v>1</v>
      </c>
      <c r="AE7" s="3">
        <f>calcs!AE8</f>
        <v>1</v>
      </c>
    </row>
    <row r="8" spans="1:3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8" spans="2:3" x14ac:dyDescent="0.35">
      <c r="B18" s="3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ETS Projections</vt:lpstr>
      <vt:lpstr>calcs</vt:lpstr>
      <vt:lpstr>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2024-11-14T17:19:52Z</dcterms:modified>
</cp:coreProperties>
</file>