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rgyinnovation.sharepoint.com/sites/EUEPSModeling/Shared Documents/InputData_Artelys/elec/BCRbQ/"/>
    </mc:Choice>
  </mc:AlternateContent>
  <xr:revisionPtr revIDLastSave="17" documentId="8_{FC30872A-063D-4066-94F9-9728CB868CFC}" xr6:coauthVersionLast="47" xr6:coauthVersionMax="47" xr10:uidLastSave="{76952AD1-DDF1-43FD-A6D1-0CC55FC7A6B0}"/>
  <bookViews>
    <workbookView xWindow="9510" yWindow="0" windowWidth="9780" windowHeight="11370" firstSheet="3" activeTab="4" xr2:uid="{CB480827-043D-4218-911C-6F71F43C16E3}"/>
  </bookViews>
  <sheets>
    <sheet name="About" sheetId="5" r:id="rId1"/>
    <sheet name="Raw_data_residual old cap" sheetId="1" r:id="rId2"/>
    <sheet name="Residual_capacities" sheetId="2" r:id="rId3"/>
    <sheet name="Retirements" sheetId="3" r:id="rId4"/>
    <sheet name="BCRbQ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2" l="1"/>
  <c r="D2" i="2"/>
  <c r="E2" i="2"/>
  <c r="H2" i="2"/>
  <c r="F2" i="2" s="1"/>
  <c r="D3" i="2"/>
  <c r="E3" i="2"/>
  <c r="H3" i="2"/>
  <c r="M3" i="2"/>
  <c r="I3" i="2" s="1"/>
  <c r="R3" i="2"/>
  <c r="P3" i="2" s="1"/>
  <c r="W3" i="2"/>
  <c r="S3" i="2" s="1"/>
  <c r="H4" i="2"/>
  <c r="M4" i="2"/>
  <c r="R4" i="2"/>
  <c r="W4" i="2"/>
  <c r="AB4" i="2"/>
  <c r="AG4" i="2"/>
  <c r="AC4" i="2" s="1"/>
  <c r="H5" i="2"/>
  <c r="M5" i="2"/>
  <c r="R5" i="2"/>
  <c r="S5" i="2"/>
  <c r="T5" i="2" s="1"/>
  <c r="U5" i="2" s="1"/>
  <c r="V5" i="2" s="1"/>
  <c r="W5" i="2"/>
  <c r="X5" i="2"/>
  <c r="Y5" i="2" s="1"/>
  <c r="Z5" i="2" s="1"/>
  <c r="AA5" i="2" s="1"/>
  <c r="AB5" i="2"/>
  <c r="AC5" i="2"/>
  <c r="AD5" i="2" s="1"/>
  <c r="AE5" i="2" s="1"/>
  <c r="AF5" i="2" s="1"/>
  <c r="AG5" i="2"/>
  <c r="D6" i="2"/>
  <c r="E6" i="2"/>
  <c r="F6" i="2"/>
  <c r="M6" i="2"/>
  <c r="R6" i="2"/>
  <c r="W6" i="2"/>
  <c r="S6" i="2" s="1"/>
  <c r="AB6" i="2"/>
  <c r="Z6" i="2" s="1"/>
  <c r="AG6" i="2"/>
  <c r="AC6" i="2" s="1"/>
  <c r="D7" i="2"/>
  <c r="H7" i="2"/>
  <c r="M7" i="2"/>
  <c r="R7" i="2"/>
  <c r="W7" i="2"/>
  <c r="AB7" i="2"/>
  <c r="Z7" i="2" s="1"/>
  <c r="Z17" i="2" s="1"/>
  <c r="AG7" i="2"/>
  <c r="AC7" i="2" s="1"/>
  <c r="AC17" i="2" s="1"/>
  <c r="D8" i="2"/>
  <c r="E8" i="2"/>
  <c r="H8" i="2"/>
  <c r="G8" i="2" s="1"/>
  <c r="D9" i="2"/>
  <c r="E9" i="2"/>
  <c r="H9" i="2"/>
  <c r="M9" i="2"/>
  <c r="R9" i="2"/>
  <c r="N9" i="2" s="1"/>
  <c r="W9" i="2"/>
  <c r="S9" i="2" s="1"/>
  <c r="AB9" i="2"/>
  <c r="AG9" i="2"/>
  <c r="D10" i="2"/>
  <c r="E10" i="2"/>
  <c r="H10" i="2"/>
  <c r="M10" i="2"/>
  <c r="R10" i="2"/>
  <c r="W10" i="2"/>
  <c r="S10" i="2" s="1"/>
  <c r="AB10" i="2"/>
  <c r="AA10" i="2" s="1"/>
  <c r="AG10" i="2"/>
  <c r="B11" i="2"/>
  <c r="C11" i="2"/>
  <c r="D11" i="2"/>
  <c r="E11" i="2"/>
  <c r="H11" i="2"/>
  <c r="G11" i="2" s="1"/>
  <c r="M11" i="2"/>
  <c r="R11" i="2"/>
  <c r="N11" i="2" s="1"/>
  <c r="W11" i="2"/>
  <c r="AB11" i="2"/>
  <c r="X11" i="2" s="1"/>
  <c r="AG11" i="2"/>
  <c r="AE11" i="2" s="1"/>
  <c r="B12" i="2"/>
  <c r="C12" i="2"/>
  <c r="D12" i="2"/>
  <c r="E12" i="2"/>
  <c r="H12" i="2"/>
  <c r="F12" i="2" s="1"/>
  <c r="M12" i="2"/>
  <c r="K12" i="2" s="1"/>
  <c r="R12" i="2"/>
  <c r="N12" i="2" s="1"/>
  <c r="W12" i="2"/>
  <c r="S12" i="2" s="1"/>
  <c r="AB12" i="2"/>
  <c r="AG12" i="2"/>
  <c r="D13" i="2"/>
  <c r="E13" i="2"/>
  <c r="D14" i="2"/>
  <c r="E14" i="2"/>
  <c r="H14" i="2"/>
  <c r="F14" i="2" s="1"/>
  <c r="R14" i="2"/>
  <c r="AB14" i="2"/>
  <c r="AG14" i="2"/>
  <c r="D15" i="2"/>
  <c r="E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H16" i="2"/>
  <c r="M16" i="2"/>
  <c r="M17" i="2" s="1"/>
  <c r="R16" i="2"/>
  <c r="R17" i="2" s="1"/>
  <c r="W16" i="2"/>
  <c r="AB16" i="2"/>
  <c r="AG16" i="2"/>
  <c r="D17" i="2"/>
  <c r="I17" i="2"/>
  <c r="J17" i="2"/>
  <c r="K17" i="2"/>
  <c r="L17" i="2"/>
  <c r="N17" i="2"/>
  <c r="O17" i="2"/>
  <c r="P17" i="2"/>
  <c r="Q17" i="2"/>
  <c r="W17" i="2"/>
  <c r="AG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B19" i="2"/>
  <c r="C19" i="2"/>
  <c r="D19" i="2"/>
  <c r="E19" i="2"/>
  <c r="H20" i="2"/>
  <c r="H21" i="2"/>
  <c r="M21" i="2"/>
  <c r="R21" i="2"/>
  <c r="N21" i="2" s="1"/>
  <c r="W21" i="2"/>
  <c r="U21" i="2" s="1"/>
  <c r="AB21" i="2"/>
  <c r="X21" i="2" s="1"/>
  <c r="AG21" i="2"/>
  <c r="AD21" i="2" s="1"/>
  <c r="H22" i="2"/>
  <c r="M22" i="2"/>
  <c r="L22" i="2" s="1"/>
  <c r="R22" i="2"/>
  <c r="W22" i="2"/>
  <c r="AB22" i="2"/>
  <c r="AG22" i="2"/>
  <c r="AC22" i="2" s="1"/>
  <c r="H23" i="2"/>
  <c r="M23" i="2"/>
  <c r="J23" i="2" s="1"/>
  <c r="R23" i="2"/>
  <c r="N23" i="2" s="1"/>
  <c r="W23" i="2"/>
  <c r="AB23" i="2"/>
  <c r="Z23" i="2" s="1"/>
  <c r="AG23" i="2"/>
  <c r="H25" i="2"/>
  <c r="M25" i="2"/>
  <c r="L25" i="2" s="1"/>
  <c r="R25" i="2"/>
  <c r="W25" i="2"/>
  <c r="AB25" i="2"/>
  <c r="AG25" i="2"/>
  <c r="AD25" i="2" s="1"/>
  <c r="D25" i="1"/>
  <c r="C24" i="2" s="1"/>
  <c r="E25" i="1"/>
  <c r="D24" i="2" s="1"/>
  <c r="F25" i="1"/>
  <c r="E24" i="2" s="1"/>
  <c r="D26" i="1"/>
  <c r="C25" i="2" s="1"/>
  <c r="E26" i="1"/>
  <c r="D25" i="2" s="1"/>
  <c r="F26" i="1"/>
  <c r="E25" i="2" s="1"/>
  <c r="C26" i="1"/>
  <c r="B25" i="2" s="1"/>
  <c r="C25" i="1"/>
  <c r="B24" i="2" s="1"/>
  <c r="X25" i="2" l="1"/>
  <c r="Y25" i="2"/>
  <c r="Z25" i="2"/>
  <c r="AA25" i="2"/>
  <c r="U25" i="2"/>
  <c r="V25" i="2"/>
  <c r="P25" i="2"/>
  <c r="N25" i="2"/>
  <c r="O25" i="2"/>
  <c r="F25" i="2"/>
  <c r="G25" i="2"/>
  <c r="AF23" i="2"/>
  <c r="AC23" i="2"/>
  <c r="AD23" i="2"/>
  <c r="AE23" i="2"/>
  <c r="T23" i="2"/>
  <c r="S23" i="2"/>
  <c r="X22" i="2"/>
  <c r="Y22" i="2"/>
  <c r="Z22" i="2"/>
  <c r="AA22" i="2"/>
  <c r="U22" i="2"/>
  <c r="V22" i="2"/>
  <c r="P22" i="2"/>
  <c r="N22" i="2"/>
  <c r="O22" i="2"/>
  <c r="L21" i="2"/>
  <c r="I21" i="2"/>
  <c r="J21" i="2"/>
  <c r="K21" i="2"/>
  <c r="F15" i="2"/>
  <c r="G15" i="2" s="1"/>
  <c r="AE12" i="2"/>
  <c r="AF12" i="2"/>
  <c r="Z12" i="2"/>
  <c r="X12" i="2"/>
  <c r="Y12" i="2"/>
  <c r="V11" i="2"/>
  <c r="S11" i="2"/>
  <c r="T11" i="2"/>
  <c r="U11" i="2"/>
  <c r="J11" i="2"/>
  <c r="I11" i="2"/>
  <c r="AD10" i="2"/>
  <c r="AC10" i="2"/>
  <c r="N10" i="2"/>
  <c r="O10" i="2"/>
  <c r="P10" i="2"/>
  <c r="Q10" i="2"/>
  <c r="I10" i="2"/>
  <c r="J10" i="2"/>
  <c r="K10" i="2"/>
  <c r="L10" i="2"/>
  <c r="F10" i="2"/>
  <c r="AC9" i="2"/>
  <c r="AD9" i="2"/>
  <c r="AE9" i="2"/>
  <c r="AF9" i="2"/>
  <c r="Z9" i="2"/>
  <c r="X9" i="2"/>
  <c r="Y9" i="2"/>
  <c r="K9" i="2"/>
  <c r="J9" i="2"/>
  <c r="F9" i="2"/>
  <c r="G9" i="2"/>
  <c r="S7" i="2"/>
  <c r="S17" i="2" s="1"/>
  <c r="V7" i="2"/>
  <c r="V17" i="2" s="1"/>
  <c r="Q6" i="2"/>
  <c r="N6" i="2"/>
  <c r="O6" i="2"/>
  <c r="P6" i="2"/>
  <c r="N5" i="2"/>
  <c r="O5" i="2" s="1"/>
  <c r="P5" i="2" s="1"/>
  <c r="Q5" i="2" s="1"/>
  <c r="I5" i="2"/>
  <c r="J5" i="2"/>
  <c r="K5" i="2"/>
  <c r="L5" i="2"/>
  <c r="AC14" i="2"/>
  <c r="AA4" i="2"/>
  <c r="AA14" i="2" s="1"/>
  <c r="X4" i="2"/>
  <c r="X14" i="2" s="1"/>
  <c r="Y4" i="2"/>
  <c r="Z4" i="2"/>
  <c r="W14" i="2"/>
  <c r="O4" i="2"/>
  <c r="N4" i="2"/>
  <c r="N14" i="2" s="1"/>
  <c r="M14" i="2"/>
  <c r="G3" i="2"/>
  <c r="F3" i="2"/>
  <c r="I6" i="2"/>
  <c r="Z14" i="2"/>
  <c r="Y14" i="2"/>
  <c r="O14" i="2"/>
  <c r="E7" i="2"/>
  <c r="E17" i="2" s="1"/>
  <c r="Y6" i="2"/>
  <c r="K4" i="2"/>
  <c r="K14" i="2" s="1"/>
  <c r="O3" i="2"/>
  <c r="AA7" i="2"/>
  <c r="AA17" i="2" s="1"/>
  <c r="F8" i="2"/>
  <c r="T21" i="2"/>
  <c r="G14" i="2"/>
  <c r="V12" i="2"/>
  <c r="J12" i="2"/>
  <c r="AD11" i="2"/>
  <c r="F11" i="2"/>
  <c r="Z10" i="2"/>
  <c r="V9" i="2"/>
  <c r="Y7" i="2"/>
  <c r="Y17" i="2" s="1"/>
  <c r="K25" i="2"/>
  <c r="AA23" i="2"/>
  <c r="O23" i="2"/>
  <c r="K22" i="2"/>
  <c r="AE21" i="2"/>
  <c r="S21" i="2"/>
  <c r="H17" i="2"/>
  <c r="U12" i="2"/>
  <c r="I12" i="2"/>
  <c r="AC11" i="2"/>
  <c r="Q11" i="2"/>
  <c r="Y10" i="2"/>
  <c r="U9" i="2"/>
  <c r="I9" i="2"/>
  <c r="X7" i="2"/>
  <c r="X17" i="2" s="1"/>
  <c r="X6" i="2"/>
  <c r="L6" i="2"/>
  <c r="V4" i="2"/>
  <c r="V14" i="2" s="1"/>
  <c r="J4" i="2"/>
  <c r="J14" i="2" s="1"/>
  <c r="N3" i="2"/>
  <c r="L12" i="2"/>
  <c r="L9" i="2"/>
  <c r="P23" i="2"/>
  <c r="P11" i="2"/>
  <c r="X10" i="2"/>
  <c r="T9" i="2"/>
  <c r="K6" i="2"/>
  <c r="U4" i="2"/>
  <c r="U14" i="2" s="1"/>
  <c r="I4" i="2"/>
  <c r="I14" i="2" s="1"/>
  <c r="V6" i="2"/>
  <c r="J6" i="2"/>
  <c r="AF4" i="2"/>
  <c r="AF14" i="2" s="1"/>
  <c r="T4" i="2"/>
  <c r="T14" i="2" s="1"/>
  <c r="L3" i="2"/>
  <c r="G2" i="2"/>
  <c r="AF11" i="2"/>
  <c r="G7" i="2"/>
  <c r="G17" i="2" s="1"/>
  <c r="Q3" i="2"/>
  <c r="L4" i="2"/>
  <c r="L14" i="2" s="1"/>
  <c r="AF21" i="2"/>
  <c r="J22" i="2"/>
  <c r="I25" i="2"/>
  <c r="Q21" i="2"/>
  <c r="G12" i="2"/>
  <c r="AA11" i="2"/>
  <c r="O11" i="2"/>
  <c r="AF25" i="2"/>
  <c r="T25" i="2"/>
  <c r="X23" i="2"/>
  <c r="L23" i="2"/>
  <c r="AF22" i="2"/>
  <c r="T22" i="2"/>
  <c r="P21" i="2"/>
  <c r="AD12" i="2"/>
  <c r="Z11" i="2"/>
  <c r="V10" i="2"/>
  <c r="U7" i="2"/>
  <c r="U17" i="2" s="1"/>
  <c r="U6" i="2"/>
  <c r="AE4" i="2"/>
  <c r="AE14" i="2" s="1"/>
  <c r="S4" i="2"/>
  <c r="S14" i="2" s="1"/>
  <c r="K3" i="2"/>
  <c r="V21" i="2"/>
  <c r="AC21" i="2"/>
  <c r="AE25" i="2"/>
  <c r="S25" i="2"/>
  <c r="K23" i="2"/>
  <c r="AE22" i="2"/>
  <c r="S22" i="2"/>
  <c r="AA21" i="2"/>
  <c r="O21" i="2"/>
  <c r="AB17" i="2"/>
  <c r="AC12" i="2"/>
  <c r="Q12" i="2"/>
  <c r="Y11" i="2"/>
  <c r="U10" i="2"/>
  <c r="Q9" i="2"/>
  <c r="AF7" i="2"/>
  <c r="AF17" i="2" s="1"/>
  <c r="T7" i="2"/>
  <c r="T17" i="2" s="1"/>
  <c r="AF6" i="2"/>
  <c r="T6" i="2"/>
  <c r="AD4" i="2"/>
  <c r="AD14" i="2" s="1"/>
  <c r="V3" i="2"/>
  <c r="J3" i="2"/>
  <c r="Q23" i="2"/>
  <c r="J25" i="2"/>
  <c r="Y23" i="2"/>
  <c r="I22" i="2"/>
  <c r="V23" i="2"/>
  <c r="Z21" i="2"/>
  <c r="H13" i="2"/>
  <c r="P12" i="2"/>
  <c r="L11" i="2"/>
  <c r="AF10" i="2"/>
  <c r="T10" i="2"/>
  <c r="P9" i="2"/>
  <c r="AE7" i="2"/>
  <c r="AE17" i="2" s="1"/>
  <c r="AE6" i="2"/>
  <c r="G6" i="2"/>
  <c r="Q4" i="2"/>
  <c r="Q14" i="2" s="1"/>
  <c r="U3" i="2"/>
  <c r="T12" i="2"/>
  <c r="AD22" i="2"/>
  <c r="AC25" i="2"/>
  <c r="Q25" i="2"/>
  <c r="U23" i="2"/>
  <c r="I23" i="2"/>
  <c r="Q22" i="2"/>
  <c r="Y21" i="2"/>
  <c r="AA12" i="2"/>
  <c r="O12" i="2"/>
  <c r="K11" i="2"/>
  <c r="AE10" i="2"/>
  <c r="G10" i="2"/>
  <c r="AA9" i="2"/>
  <c r="O9" i="2"/>
  <c r="AD7" i="2"/>
  <c r="AD17" i="2" s="1"/>
  <c r="AD6" i="2"/>
  <c r="P4" i="2"/>
  <c r="P14" i="2" s="1"/>
  <c r="T3" i="2"/>
  <c r="AA6" i="2"/>
  <c r="L25" i="1"/>
  <c r="AG24" i="2" s="1"/>
  <c r="K25" i="1"/>
  <c r="AB24" i="2" s="1"/>
  <c r="J25" i="1"/>
  <c r="W24" i="2" s="1"/>
  <c r="I25" i="1"/>
  <c r="R24" i="2" s="1"/>
  <c r="H25" i="1"/>
  <c r="M24" i="2" s="1"/>
  <c r="G25" i="1"/>
  <c r="H24" i="2" s="1"/>
  <c r="F24" i="2" l="1"/>
  <c r="G24" i="2"/>
  <c r="L24" i="2"/>
  <c r="I24" i="2"/>
  <c r="J24" i="2"/>
  <c r="K24" i="2"/>
  <c r="N24" i="2"/>
  <c r="P24" i="2"/>
  <c r="Q24" i="2"/>
  <c r="O24" i="2"/>
  <c r="Z24" i="2"/>
  <c r="S24" i="2"/>
  <c r="V24" i="2"/>
  <c r="U24" i="2"/>
  <c r="T24" i="2"/>
  <c r="X24" i="2"/>
  <c r="AA24" i="2"/>
  <c r="Y24" i="2"/>
  <c r="AD24" i="2"/>
  <c r="AF24" i="2"/>
  <c r="AE24" i="2"/>
  <c r="AC24" i="2"/>
  <c r="F13" i="2"/>
  <c r="G13" i="2"/>
  <c r="F7" i="2"/>
  <c r="F17" i="2" s="1"/>
  <c r="R19" i="3"/>
  <c r="R8" i="4" s="1"/>
  <c r="R20" i="3"/>
  <c r="W20" i="3"/>
  <c r="V20" i="3"/>
  <c r="AA20" i="3"/>
  <c r="AB20" i="3"/>
  <c r="V19" i="3"/>
  <c r="V8" i="4" s="1"/>
  <c r="Q19" i="3"/>
  <c r="Q8" i="4" s="1"/>
  <c r="AA19" i="3"/>
  <c r="AA8" i="4" s="1"/>
  <c r="AF19" i="3"/>
  <c r="AF8" i="4" s="1"/>
  <c r="M20" i="3"/>
  <c r="T20" i="3"/>
  <c r="X20" i="3"/>
  <c r="I20" i="3"/>
  <c r="O20" i="3"/>
  <c r="M19" i="3"/>
  <c r="M8" i="4" s="1"/>
  <c r="Q20" i="3"/>
  <c r="L20" i="3"/>
  <c r="AF20" i="3"/>
  <c r="L19" i="3"/>
  <c r="L8" i="4" s="1"/>
  <c r="G20" i="3"/>
  <c r="Z20" i="3" l="1"/>
  <c r="AC19" i="3"/>
  <c r="AC8" i="4" s="1"/>
  <c r="X19" i="3"/>
  <c r="X8" i="4" s="1"/>
  <c r="AE20" i="3"/>
  <c r="Y19" i="3"/>
  <c r="Y8" i="4" s="1"/>
  <c r="T19" i="3"/>
  <c r="T8" i="4" s="1"/>
  <c r="AC20" i="3"/>
  <c r="U20" i="3"/>
  <c r="Y20" i="3"/>
  <c r="AE19" i="3"/>
  <c r="AE8" i="4" s="1"/>
  <c r="K20" i="3"/>
  <c r="S20" i="3"/>
  <c r="D20" i="3"/>
  <c r="H20" i="3"/>
  <c r="N19" i="3"/>
  <c r="N8" i="4" s="1"/>
  <c r="Z19" i="3"/>
  <c r="Z8" i="4" s="1"/>
  <c r="P19" i="3"/>
  <c r="P8" i="4" s="1"/>
  <c r="K19" i="3"/>
  <c r="K8" i="4" s="1"/>
  <c r="O19" i="3"/>
  <c r="O8" i="4" s="1"/>
  <c r="C20" i="3"/>
  <c r="B20" i="3"/>
  <c r="U19" i="3"/>
  <c r="U8" i="4" s="1"/>
  <c r="AD20" i="3"/>
  <c r="W19" i="3"/>
  <c r="W8" i="4" s="1"/>
  <c r="AD19" i="3"/>
  <c r="AD8" i="4" s="1"/>
  <c r="P20" i="3"/>
  <c r="S19" i="3"/>
  <c r="S8" i="4" s="1"/>
  <c r="N20" i="3"/>
  <c r="F20" i="3"/>
  <c r="J19" i="3"/>
  <c r="J8" i="4" s="1"/>
  <c r="AB19" i="3"/>
  <c r="AB8" i="4" s="1"/>
  <c r="J20" i="3"/>
  <c r="B19" i="3" l="1"/>
  <c r="B8" i="4" s="1"/>
  <c r="D19" i="3"/>
  <c r="D8" i="4" s="1"/>
  <c r="I19" i="3"/>
  <c r="I8" i="4" s="1"/>
  <c r="E20" i="3"/>
  <c r="C19" i="3"/>
  <c r="C8" i="4" s="1"/>
  <c r="H19" i="3"/>
  <c r="H8" i="4" s="1"/>
  <c r="E19" i="3"/>
  <c r="E8" i="4" s="1"/>
  <c r="G19" i="3"/>
  <c r="G8" i="4" s="1"/>
  <c r="F19" i="3" l="1"/>
  <c r="F8" i="4" s="1"/>
  <c r="H6" i="1" l="1"/>
  <c r="I6" i="1"/>
  <c r="J6" i="1"/>
  <c r="K6" i="1"/>
  <c r="L6" i="1"/>
  <c r="G6" i="1"/>
  <c r="H8" i="1"/>
  <c r="M19" i="2" s="1"/>
  <c r="I8" i="1"/>
  <c r="R19" i="2" s="1"/>
  <c r="J8" i="1"/>
  <c r="W19" i="2" s="1"/>
  <c r="K8" i="1"/>
  <c r="AB19" i="2" s="1"/>
  <c r="L8" i="1"/>
  <c r="AG19" i="2" s="1"/>
  <c r="G8" i="1"/>
  <c r="H19" i="2" s="1"/>
  <c r="K19" i="2" l="1"/>
  <c r="F19" i="2"/>
  <c r="G19" i="2"/>
  <c r="AC19" i="2"/>
  <c r="AD19" i="2"/>
  <c r="AE19" i="2"/>
  <c r="AF19" i="2"/>
  <c r="Z19" i="2"/>
  <c r="AA19" i="2"/>
  <c r="Y19" i="2"/>
  <c r="X19" i="2"/>
  <c r="U19" i="2"/>
  <c r="S19" i="2"/>
  <c r="T19" i="2"/>
  <c r="V19" i="2"/>
  <c r="N19" i="2"/>
  <c r="P19" i="2"/>
  <c r="Q19" i="2"/>
  <c r="O19" i="2"/>
  <c r="I19" i="2"/>
  <c r="L19" i="2"/>
  <c r="J19" i="2"/>
  <c r="AF9" i="3"/>
  <c r="AF10" i="4" s="1"/>
  <c r="AE9" i="3"/>
  <c r="AE10" i="4" s="1"/>
  <c r="AD9" i="3"/>
  <c r="AD10" i="4" s="1"/>
  <c r="AC9" i="3"/>
  <c r="AC10" i="4" s="1"/>
  <c r="AB9" i="3"/>
  <c r="AB10" i="4" s="1"/>
  <c r="AA9" i="3"/>
  <c r="AA10" i="4" s="1"/>
  <c r="Z9" i="3"/>
  <c r="Z10" i="4" s="1"/>
  <c r="Y9" i="3"/>
  <c r="Y10" i="4" s="1"/>
  <c r="X9" i="3"/>
  <c r="X10" i="4" s="1"/>
  <c r="W9" i="3"/>
  <c r="W10" i="4" s="1"/>
  <c r="V9" i="3"/>
  <c r="V10" i="4" s="1"/>
  <c r="U9" i="3"/>
  <c r="U10" i="4" s="1"/>
  <c r="T9" i="3"/>
  <c r="T10" i="4" s="1"/>
  <c r="S9" i="3"/>
  <c r="S10" i="4" s="1"/>
  <c r="R9" i="3"/>
  <c r="R10" i="4" s="1"/>
  <c r="Q9" i="3"/>
  <c r="Q10" i="4" s="1"/>
  <c r="P9" i="3"/>
  <c r="P10" i="4" s="1"/>
  <c r="O9" i="3"/>
  <c r="O10" i="4" s="1"/>
  <c r="N9" i="3"/>
  <c r="N10" i="4" s="1"/>
  <c r="M9" i="3"/>
  <c r="M10" i="4" s="1"/>
  <c r="L9" i="3"/>
  <c r="L10" i="4" s="1"/>
  <c r="K9" i="3"/>
  <c r="K10" i="4" s="1"/>
  <c r="J9" i="3"/>
  <c r="J10" i="4" s="1"/>
  <c r="I9" i="3"/>
  <c r="I10" i="4" s="1"/>
  <c r="H9" i="3"/>
  <c r="H10" i="4" s="1"/>
  <c r="AF8" i="3"/>
  <c r="AF9" i="4" s="1"/>
  <c r="AE8" i="3"/>
  <c r="AE9" i="4" s="1"/>
  <c r="AD8" i="3"/>
  <c r="AD9" i="4" s="1"/>
  <c r="AC8" i="3"/>
  <c r="AC9" i="4" s="1"/>
  <c r="AB8" i="3"/>
  <c r="AB9" i="4" s="1"/>
  <c r="AA8" i="3"/>
  <c r="AA9" i="4" s="1"/>
  <c r="Z8" i="3"/>
  <c r="Z9" i="4" s="1"/>
  <c r="Y8" i="3"/>
  <c r="Y9" i="4" s="1"/>
  <c r="X8" i="3"/>
  <c r="X9" i="4" s="1"/>
  <c r="W8" i="3"/>
  <c r="W9" i="4" s="1"/>
  <c r="V8" i="3"/>
  <c r="V9" i="4" s="1"/>
  <c r="U8" i="3"/>
  <c r="U9" i="4" s="1"/>
  <c r="T8" i="3"/>
  <c r="T9" i="4" s="1"/>
  <c r="S8" i="3"/>
  <c r="S9" i="4" s="1"/>
  <c r="R8" i="3"/>
  <c r="R9" i="4" s="1"/>
  <c r="Q8" i="3"/>
  <c r="Q9" i="4" s="1"/>
  <c r="P8" i="3"/>
  <c r="P9" i="4" s="1"/>
  <c r="O8" i="3"/>
  <c r="O9" i="4" s="1"/>
  <c r="N8" i="3"/>
  <c r="N9" i="4" s="1"/>
  <c r="M8" i="3"/>
  <c r="M9" i="4" s="1"/>
  <c r="L8" i="3"/>
  <c r="L9" i="4" s="1"/>
  <c r="K8" i="3"/>
  <c r="K9" i="4" s="1"/>
  <c r="J8" i="3"/>
  <c r="J9" i="4" s="1"/>
  <c r="I8" i="3"/>
  <c r="I9" i="4" s="1"/>
  <c r="H8" i="3"/>
  <c r="H9" i="4" s="1"/>
  <c r="G8" i="3"/>
  <c r="G9" i="4" s="1"/>
  <c r="F8" i="3"/>
  <c r="F9" i="4" s="1"/>
  <c r="E8" i="3"/>
  <c r="E9" i="4" s="1"/>
  <c r="D8" i="3"/>
  <c r="D9" i="4" s="1"/>
  <c r="C8" i="3"/>
  <c r="C9" i="4" s="1"/>
  <c r="B8" i="3"/>
  <c r="B9" i="4" s="1"/>
  <c r="AF3" i="3"/>
  <c r="AF2" i="4" s="1"/>
  <c r="AE3" i="3"/>
  <c r="AE2" i="4" s="1"/>
  <c r="AD3" i="3"/>
  <c r="AD2" i="4" s="1"/>
  <c r="AC3" i="3"/>
  <c r="AC2" i="4" s="1"/>
  <c r="AB3" i="3"/>
  <c r="AB2" i="4" s="1"/>
  <c r="AA3" i="3"/>
  <c r="AA2" i="4" s="1"/>
  <c r="Z3" i="3"/>
  <c r="Z2" i="4" s="1"/>
  <c r="Y3" i="3"/>
  <c r="Y2" i="4" s="1"/>
  <c r="X3" i="3"/>
  <c r="X2" i="4" s="1"/>
  <c r="D2" i="3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H20" i="1" l="1"/>
  <c r="I20" i="1"/>
  <c r="J20" i="1"/>
  <c r="K20" i="1"/>
  <c r="L20" i="1"/>
  <c r="G20" i="1"/>
  <c r="B43" i="1" l="1"/>
  <c r="B41" i="1"/>
  <c r="W18" i="3"/>
  <c r="W3" i="4" s="1"/>
  <c r="N18" i="3"/>
  <c r="N3" i="4" s="1"/>
  <c r="I18" i="3"/>
  <c r="I3" i="4" s="1"/>
  <c r="S18" i="3"/>
  <c r="S3" i="4" s="1"/>
  <c r="L18" i="3"/>
  <c r="L3" i="4" s="1"/>
  <c r="AA18" i="3"/>
  <c r="AA3" i="4" s="1"/>
  <c r="B17" i="1"/>
  <c r="Q18" i="3"/>
  <c r="Q3" i="4" s="1"/>
  <c r="H18" i="3"/>
  <c r="H3" i="4" s="1"/>
  <c r="AF18" i="3"/>
  <c r="AF3" i="4" s="1"/>
  <c r="B42" i="1"/>
  <c r="B18" i="1" s="1"/>
  <c r="V18" i="3"/>
  <c r="V3" i="4" s="1"/>
  <c r="B19" i="1"/>
  <c r="E19" i="1"/>
  <c r="D23" i="2" s="1"/>
  <c r="F19" i="1"/>
  <c r="E23" i="2" s="1"/>
  <c r="F23" i="2" l="1"/>
  <c r="G23" i="2"/>
  <c r="T18" i="3"/>
  <c r="T3" i="4" s="1"/>
  <c r="G18" i="3"/>
  <c r="G3" i="4" s="1"/>
  <c r="J18" i="3"/>
  <c r="J3" i="4" s="1"/>
  <c r="K18" i="3"/>
  <c r="K3" i="4" s="1"/>
  <c r="AC18" i="3"/>
  <c r="AC3" i="4" s="1"/>
  <c r="X18" i="3"/>
  <c r="X3" i="4" s="1"/>
  <c r="Z18" i="3"/>
  <c r="Z3" i="4" s="1"/>
  <c r="P18" i="3"/>
  <c r="P3" i="4" s="1"/>
  <c r="F17" i="1"/>
  <c r="E21" i="2" s="1"/>
  <c r="M18" i="3"/>
  <c r="M3" i="4" s="1"/>
  <c r="E17" i="1"/>
  <c r="AE18" i="3"/>
  <c r="AE3" i="4" s="1"/>
  <c r="E18" i="1"/>
  <c r="E18" i="3"/>
  <c r="E3" i="4" s="1"/>
  <c r="U18" i="3"/>
  <c r="U3" i="4" s="1"/>
  <c r="F18" i="3"/>
  <c r="F3" i="4" s="1"/>
  <c r="D19" i="1"/>
  <c r="C23" i="2" s="1"/>
  <c r="C19" i="1"/>
  <c r="B23" i="2" s="1"/>
  <c r="D18" i="3"/>
  <c r="D3" i="4" s="1"/>
  <c r="Y18" i="3"/>
  <c r="Y3" i="4" s="1"/>
  <c r="F18" i="1"/>
  <c r="E22" i="2" s="1"/>
  <c r="R18" i="3"/>
  <c r="R3" i="4" s="1"/>
  <c r="AB18" i="3"/>
  <c r="AB3" i="4" s="1"/>
  <c r="AD18" i="3"/>
  <c r="AD3" i="4" s="1"/>
  <c r="O18" i="3"/>
  <c r="O3" i="4" s="1"/>
  <c r="D22" i="1"/>
  <c r="C10" i="2" s="1"/>
  <c r="D15" i="1"/>
  <c r="C18" i="2" s="1"/>
  <c r="D16" i="1"/>
  <c r="C9" i="2" s="1"/>
  <c r="D20" i="1"/>
  <c r="D14" i="1"/>
  <c r="D12" i="1"/>
  <c r="C6" i="2" s="1"/>
  <c r="D10" i="1"/>
  <c r="C2" i="2" s="1"/>
  <c r="D11" i="1"/>
  <c r="C15" i="2" s="1"/>
  <c r="D6" i="1"/>
  <c r="C14" i="2" s="1"/>
  <c r="D3" i="1"/>
  <c r="C3" i="2" s="1"/>
  <c r="D4" i="1"/>
  <c r="C7" i="2" s="1"/>
  <c r="C17" i="2" s="1"/>
  <c r="C22" i="1"/>
  <c r="B10" i="2" s="1"/>
  <c r="C20" i="1"/>
  <c r="C16" i="1"/>
  <c r="B9" i="2" s="1"/>
  <c r="C15" i="1"/>
  <c r="B18" i="2" s="1"/>
  <c r="C14" i="1"/>
  <c r="C12" i="1"/>
  <c r="B6" i="2" s="1"/>
  <c r="C11" i="1"/>
  <c r="B15" i="2" s="1"/>
  <c r="C6" i="1"/>
  <c r="B14" i="2" s="1"/>
  <c r="C10" i="1"/>
  <c r="B2" i="2" s="1"/>
  <c r="C4" i="1"/>
  <c r="B7" i="2" s="1"/>
  <c r="B17" i="2" s="1"/>
  <c r="C3" i="1"/>
  <c r="B3" i="2" s="1"/>
  <c r="D21" i="1"/>
  <c r="C21" i="1"/>
  <c r="B8" i="2" l="1"/>
  <c r="B13" i="2"/>
  <c r="C8" i="2"/>
  <c r="C13" i="2"/>
  <c r="F22" i="2"/>
  <c r="G22" i="2"/>
  <c r="C18" i="1"/>
  <c r="B22" i="2" s="1"/>
  <c r="D22" i="2"/>
  <c r="C17" i="1"/>
  <c r="B21" i="2" s="1"/>
  <c r="D21" i="2"/>
  <c r="F21" i="2"/>
  <c r="G21" i="2"/>
  <c r="B11" i="3"/>
  <c r="B14" i="4" s="1"/>
  <c r="B14" i="3"/>
  <c r="B18" i="4" s="1"/>
  <c r="B15" i="3"/>
  <c r="B18" i="3"/>
  <c r="B3" i="4" s="1"/>
  <c r="C18" i="3"/>
  <c r="C3" i="4" s="1"/>
  <c r="B3" i="3"/>
  <c r="B2" i="4" s="1"/>
  <c r="B5" i="3"/>
  <c r="B6" i="4" s="1"/>
  <c r="B12" i="3"/>
  <c r="B15" i="4" s="1"/>
  <c r="B6" i="3"/>
  <c r="B7" i="4" s="1"/>
  <c r="B4" i="3"/>
  <c r="B5" i="4" s="1"/>
  <c r="B9" i="3"/>
  <c r="B10" i="4" s="1"/>
  <c r="B7" i="3"/>
  <c r="B10" i="3"/>
  <c r="B11" i="4" s="1"/>
  <c r="D18" i="1"/>
  <c r="C22" i="2" s="1"/>
  <c r="D17" i="1"/>
  <c r="B13" i="3"/>
  <c r="B16" i="4" s="1"/>
  <c r="B17" i="3"/>
  <c r="B13" i="4" s="1"/>
  <c r="C21" i="2" l="1"/>
  <c r="B16" i="3" s="1"/>
  <c r="B4" i="4" s="1"/>
  <c r="D17" i="3"/>
  <c r="D13" i="4" s="1"/>
  <c r="D16" i="3" l="1"/>
  <c r="D4" i="4" s="1"/>
  <c r="C17" i="3"/>
  <c r="C13" i="4" s="1"/>
  <c r="AB17" i="3"/>
  <c r="AB13" i="4" s="1"/>
  <c r="H17" i="3"/>
  <c r="H13" i="4" s="1"/>
  <c r="C16" i="3"/>
  <c r="C4" i="4" s="1"/>
  <c r="E17" i="3"/>
  <c r="E13" i="4" s="1"/>
  <c r="V16" i="3"/>
  <c r="V4" i="4" s="1"/>
  <c r="H16" i="3"/>
  <c r="H4" i="4" s="1"/>
  <c r="Q16" i="3"/>
  <c r="Q4" i="4" s="1"/>
  <c r="AF16" i="3"/>
  <c r="AF4" i="4" s="1"/>
  <c r="G16" i="3"/>
  <c r="G4" i="4" s="1"/>
  <c r="AA16" i="3"/>
  <c r="AA4" i="4" s="1"/>
  <c r="L17" i="3"/>
  <c r="L13" i="4" s="1"/>
  <c r="AF17" i="3"/>
  <c r="AF13" i="4" s="1"/>
  <c r="G17" i="3"/>
  <c r="G13" i="4" s="1"/>
  <c r="V17" i="3"/>
  <c r="V13" i="4" s="1"/>
  <c r="Q17" i="3"/>
  <c r="Q13" i="4" s="1"/>
  <c r="AA17" i="3"/>
  <c r="AA13" i="4" s="1"/>
  <c r="F16" i="3"/>
  <c r="F4" i="4" s="1"/>
  <c r="L16" i="3"/>
  <c r="L4" i="4" s="1"/>
  <c r="Z17" i="3" l="1"/>
  <c r="Z13" i="4" s="1"/>
  <c r="X16" i="3"/>
  <c r="X4" i="4" s="1"/>
  <c r="P17" i="3"/>
  <c r="P13" i="4" s="1"/>
  <c r="W16" i="3"/>
  <c r="W4" i="4" s="1"/>
  <c r="N16" i="3"/>
  <c r="N4" i="4" s="1"/>
  <c r="AD16" i="3"/>
  <c r="AD4" i="4" s="1"/>
  <c r="I16" i="3"/>
  <c r="I4" i="4" s="1"/>
  <c r="X17" i="3"/>
  <c r="X13" i="4" s="1"/>
  <c r="U16" i="3"/>
  <c r="U4" i="4" s="1"/>
  <c r="Z16" i="3"/>
  <c r="Z4" i="4" s="1"/>
  <c r="S16" i="3"/>
  <c r="S4" i="4" s="1"/>
  <c r="AE17" i="3"/>
  <c r="AE13" i="4" s="1"/>
  <c r="J17" i="3"/>
  <c r="J13" i="4" s="1"/>
  <c r="Y17" i="3"/>
  <c r="Y13" i="4" s="1"/>
  <c r="K17" i="3"/>
  <c r="K13" i="4" s="1"/>
  <c r="T17" i="3"/>
  <c r="T13" i="4" s="1"/>
  <c r="S17" i="3"/>
  <c r="S13" i="4" s="1"/>
  <c r="AE16" i="3"/>
  <c r="AE4" i="4" s="1"/>
  <c r="W17" i="3"/>
  <c r="W13" i="4" s="1"/>
  <c r="AC16" i="3"/>
  <c r="AC4" i="4" s="1"/>
  <c r="K16" i="3"/>
  <c r="K4" i="4" s="1"/>
  <c r="E16" i="3"/>
  <c r="E4" i="4" s="1"/>
  <c r="AB16" i="3"/>
  <c r="AB4" i="4" s="1"/>
  <c r="O16" i="3"/>
  <c r="O4" i="4" s="1"/>
  <c r="J16" i="3"/>
  <c r="J4" i="4" s="1"/>
  <c r="M16" i="3"/>
  <c r="M4" i="4" s="1"/>
  <c r="R16" i="3"/>
  <c r="R4" i="4" s="1"/>
  <c r="F17" i="3"/>
  <c r="F13" i="4" s="1"/>
  <c r="P16" i="3"/>
  <c r="P4" i="4" s="1"/>
  <c r="U17" i="3"/>
  <c r="U13" i="4" s="1"/>
  <c r="N17" i="3"/>
  <c r="N13" i="4" s="1"/>
  <c r="Y16" i="3"/>
  <c r="Y4" i="4" s="1"/>
  <c r="O17" i="3"/>
  <c r="O13" i="4" s="1"/>
  <c r="AD17" i="3"/>
  <c r="AD13" i="4" s="1"/>
  <c r="I17" i="3"/>
  <c r="I13" i="4" s="1"/>
  <c r="R17" i="3"/>
  <c r="R13" i="4" s="1"/>
  <c r="T16" i="3"/>
  <c r="T4" i="4" s="1"/>
  <c r="M17" i="3"/>
  <c r="M13" i="4" s="1"/>
  <c r="AC17" i="3"/>
  <c r="AC13" i="4" s="1"/>
  <c r="O10" i="3"/>
  <c r="O11" i="4" s="1"/>
  <c r="AA10" i="3"/>
  <c r="AA11" i="4" s="1"/>
  <c r="H14" i="3" l="1"/>
  <c r="H18" i="4" s="1"/>
  <c r="AF14" i="3"/>
  <c r="AF18" i="4" s="1"/>
  <c r="T14" i="3"/>
  <c r="T18" i="4" s="1"/>
  <c r="AE14" i="3"/>
  <c r="AE18" i="4" s="1"/>
  <c r="P14" i="3"/>
  <c r="P18" i="4" s="1"/>
  <c r="Y10" i="3"/>
  <c r="Y11" i="4" s="1"/>
  <c r="L10" i="3"/>
  <c r="L11" i="4" s="1"/>
  <c r="Z10" i="3"/>
  <c r="Z11" i="4" s="1"/>
  <c r="M10" i="3"/>
  <c r="M11" i="4" s="1"/>
  <c r="W10" i="3"/>
  <c r="W11" i="4" s="1"/>
  <c r="AD14" i="3"/>
  <c r="AD18" i="4" s="1"/>
  <c r="AC14" i="3"/>
  <c r="AC18" i="4" s="1"/>
  <c r="N10" i="3"/>
  <c r="N11" i="4" s="1"/>
  <c r="X10" i="3"/>
  <c r="X11" i="4" s="1"/>
  <c r="R14" i="3"/>
  <c r="R18" i="4" s="1"/>
  <c r="Q14" i="3"/>
  <c r="Q18" i="4" s="1"/>
  <c r="S14" i="3"/>
  <c r="S18" i="4" s="1"/>
  <c r="F14" i="3"/>
  <c r="F18" i="4" s="1"/>
  <c r="AB14" i="3"/>
  <c r="AB18" i="4" s="1"/>
  <c r="K10" i="3"/>
  <c r="K11" i="4" s="1"/>
  <c r="D14" i="3"/>
  <c r="D18" i="4" s="1"/>
  <c r="C14" i="3"/>
  <c r="C18" i="4" s="1"/>
  <c r="AA14" i="3"/>
  <c r="AA18" i="4" s="1"/>
  <c r="I10" i="3"/>
  <c r="I11" i="4" s="1"/>
  <c r="AF10" i="3"/>
  <c r="AF11" i="4" s="1"/>
  <c r="D9" i="3"/>
  <c r="D10" i="4" s="1"/>
  <c r="C9" i="3"/>
  <c r="C10" i="4" s="1"/>
  <c r="D13" i="3"/>
  <c r="D16" i="4" s="1"/>
  <c r="C13" i="3"/>
  <c r="C16" i="4" s="1"/>
  <c r="G6" i="3"/>
  <c r="G7" i="4" s="1"/>
  <c r="D15" i="3"/>
  <c r="C15" i="3"/>
  <c r="O14" i="3"/>
  <c r="O18" i="4" s="1"/>
  <c r="Z14" i="3"/>
  <c r="Z18" i="4" s="1"/>
  <c r="D3" i="3"/>
  <c r="D2" i="4" s="1"/>
  <c r="C3" i="3"/>
  <c r="C2" i="4" s="1"/>
  <c r="D11" i="3"/>
  <c r="D14" i="4" s="1"/>
  <c r="C11" i="3"/>
  <c r="C14" i="4" s="1"/>
  <c r="D10" i="3"/>
  <c r="D11" i="4" s="1"/>
  <c r="C10" i="3"/>
  <c r="C11" i="4" s="1"/>
  <c r="G12" i="3"/>
  <c r="G15" i="4" s="1"/>
  <c r="H6" i="3"/>
  <c r="H7" i="4" s="1"/>
  <c r="M14" i="3"/>
  <c r="M18" i="4" s="1"/>
  <c r="AE10" i="3"/>
  <c r="AE11" i="4" s="1"/>
  <c r="L14" i="3"/>
  <c r="L18" i="4" s="1"/>
  <c r="W14" i="3"/>
  <c r="W18" i="4" s="1"/>
  <c r="AC10" i="3"/>
  <c r="AC11" i="4" s="1"/>
  <c r="Q10" i="3"/>
  <c r="Q11" i="4" s="1"/>
  <c r="E14" i="3"/>
  <c r="E18" i="4" s="1"/>
  <c r="V14" i="3"/>
  <c r="V18" i="4" s="1"/>
  <c r="J14" i="3"/>
  <c r="J18" i="4" s="1"/>
  <c r="G9" i="3"/>
  <c r="G10" i="4" s="1"/>
  <c r="Y14" i="3"/>
  <c r="Y18" i="4" s="1"/>
  <c r="G10" i="3"/>
  <c r="G11" i="4" s="1"/>
  <c r="AD10" i="3"/>
  <c r="AD11" i="4" s="1"/>
  <c r="K14" i="3"/>
  <c r="K18" i="4" s="1"/>
  <c r="AB6" i="3"/>
  <c r="AB7" i="4" s="1"/>
  <c r="AB10" i="3"/>
  <c r="AB11" i="4" s="1"/>
  <c r="P10" i="3"/>
  <c r="P11" i="4" s="1"/>
  <c r="U14" i="3"/>
  <c r="U18" i="4" s="1"/>
  <c r="I14" i="3"/>
  <c r="I18" i="4" s="1"/>
  <c r="V10" i="3"/>
  <c r="V11" i="4" s="1"/>
  <c r="D7" i="3"/>
  <c r="C7" i="3"/>
  <c r="N14" i="3"/>
  <c r="N18" i="4" s="1"/>
  <c r="T10" i="3"/>
  <c r="T11" i="4" s="1"/>
  <c r="M12" i="3"/>
  <c r="M15" i="4" s="1"/>
  <c r="X14" i="3"/>
  <c r="X18" i="4" s="1"/>
  <c r="R6" i="3"/>
  <c r="R7" i="4" s="1"/>
  <c r="R10" i="3"/>
  <c r="R11" i="4" s="1"/>
  <c r="D12" i="3"/>
  <c r="D15" i="4" s="1"/>
  <c r="C12" i="3"/>
  <c r="C15" i="4" s="1"/>
  <c r="G15" i="3"/>
  <c r="J10" i="3"/>
  <c r="J11" i="4" s="1"/>
  <c r="U10" i="3"/>
  <c r="U11" i="4" s="1"/>
  <c r="D5" i="3"/>
  <c r="D6" i="4" s="1"/>
  <c r="C5" i="3"/>
  <c r="C6" i="4" s="1"/>
  <c r="H10" i="3"/>
  <c r="H11" i="4" s="1"/>
  <c r="S10" i="3"/>
  <c r="S11" i="4" s="1"/>
  <c r="W6" i="3"/>
  <c r="W7" i="4" s="1"/>
  <c r="D6" i="3"/>
  <c r="D7" i="4" s="1"/>
  <c r="C6" i="3"/>
  <c r="C7" i="4" s="1"/>
  <c r="G14" i="3"/>
  <c r="G18" i="4" s="1"/>
  <c r="AB7" i="3"/>
  <c r="G11" i="3"/>
  <c r="G14" i="4" s="1"/>
  <c r="M7" i="3"/>
  <c r="E7" i="3"/>
  <c r="W7" i="3"/>
  <c r="G7" i="3"/>
  <c r="L7" i="3"/>
  <c r="T7" i="3"/>
  <c r="AA7" i="3"/>
  <c r="Q7" i="3"/>
  <c r="AF7" i="3"/>
  <c r="V7" i="3"/>
  <c r="F10" i="3" l="1"/>
  <c r="F11" i="4" s="1"/>
  <c r="J7" i="3"/>
  <c r="F11" i="3"/>
  <c r="F14" i="4" s="1"/>
  <c r="F9" i="3"/>
  <c r="F10" i="4" s="1"/>
  <c r="E10" i="3"/>
  <c r="E11" i="4" s="1"/>
  <c r="AE7" i="3"/>
  <c r="AD7" i="3"/>
  <c r="F6" i="3"/>
  <c r="F7" i="4" s="1"/>
  <c r="F15" i="3"/>
  <c r="Y7" i="3"/>
  <c r="K7" i="3"/>
  <c r="O7" i="3"/>
  <c r="S7" i="3"/>
  <c r="Z7" i="3"/>
  <c r="F12" i="3"/>
  <c r="F15" i="4" s="1"/>
  <c r="E12" i="3"/>
  <c r="E15" i="4" s="1"/>
  <c r="E6" i="3"/>
  <c r="E7" i="4" s="1"/>
  <c r="I7" i="3"/>
  <c r="E11" i="3"/>
  <c r="E14" i="4" s="1"/>
  <c r="F7" i="3"/>
  <c r="U7" i="3"/>
  <c r="N7" i="3"/>
  <c r="R7" i="3"/>
  <c r="H7" i="3"/>
  <c r="E9" i="3"/>
  <c r="E10" i="4" s="1"/>
  <c r="E15" i="3"/>
  <c r="X7" i="3"/>
  <c r="P7" i="3"/>
  <c r="AC7" i="3"/>
  <c r="W3" i="3"/>
  <c r="W2" i="4" s="1"/>
  <c r="H13" i="3"/>
  <c r="H16" i="4" s="1"/>
  <c r="AC13" i="3" l="1"/>
  <c r="AC16" i="4" s="1"/>
  <c r="Q13" i="3"/>
  <c r="Q16" i="4" s="1"/>
  <c r="W13" i="3"/>
  <c r="W16" i="4" s="1"/>
  <c r="AB13" i="3"/>
  <c r="AB16" i="4" s="1"/>
  <c r="M13" i="3"/>
  <c r="M16" i="4" s="1"/>
  <c r="AA13" i="3"/>
  <c r="AA16" i="4" s="1"/>
  <c r="L13" i="3"/>
  <c r="L16" i="4" s="1"/>
  <c r="O13" i="3"/>
  <c r="O16" i="4" s="1"/>
  <c r="Y13" i="3"/>
  <c r="Y16" i="4" s="1"/>
  <c r="O4" i="3"/>
  <c r="O5" i="4" s="1"/>
  <c r="K4" i="3"/>
  <c r="K5" i="4" s="1"/>
  <c r="Z13" i="3"/>
  <c r="Z16" i="4" s="1"/>
  <c r="P4" i="3"/>
  <c r="P5" i="4" s="1"/>
  <c r="N4" i="3"/>
  <c r="N5" i="4" s="1"/>
  <c r="AF13" i="3"/>
  <c r="AF16" i="4" s="1"/>
  <c r="X13" i="3"/>
  <c r="X16" i="4" s="1"/>
  <c r="U13" i="3"/>
  <c r="U16" i="4" s="1"/>
  <c r="I4" i="3"/>
  <c r="I5" i="4" s="1"/>
  <c r="P13" i="3"/>
  <c r="P16" i="4" s="1"/>
  <c r="N13" i="3"/>
  <c r="N16" i="4" s="1"/>
  <c r="K13" i="3"/>
  <c r="K16" i="4" s="1"/>
  <c r="V13" i="3"/>
  <c r="V16" i="4" s="1"/>
  <c r="J13" i="3"/>
  <c r="J16" i="4" s="1"/>
  <c r="I13" i="3"/>
  <c r="I16" i="4" s="1"/>
  <c r="T13" i="3"/>
  <c r="T16" i="4" s="1"/>
  <c r="J4" i="3"/>
  <c r="J5" i="4" s="1"/>
  <c r="AE13" i="3"/>
  <c r="AE16" i="4" s="1"/>
  <c r="S13" i="3"/>
  <c r="S16" i="4" s="1"/>
  <c r="AD13" i="3"/>
  <c r="AD16" i="4" s="1"/>
  <c r="R13" i="3"/>
  <c r="R16" i="4" s="1"/>
  <c r="H4" i="3"/>
  <c r="H5" i="4" s="1"/>
  <c r="W15" i="3"/>
  <c r="R15" i="3"/>
  <c r="AB15" i="3"/>
  <c r="H15" i="3"/>
  <c r="M4" i="3"/>
  <c r="M5" i="4" s="1"/>
  <c r="L4" i="3"/>
  <c r="L5" i="4" s="1"/>
  <c r="M15" i="3"/>
  <c r="G13" i="3"/>
  <c r="G16" i="4" s="1"/>
  <c r="G3" i="3"/>
  <c r="G2" i="4" s="1"/>
  <c r="R3" i="3"/>
  <c r="R2" i="4" s="1"/>
  <c r="AF12" i="3"/>
  <c r="AF15" i="4" s="1"/>
  <c r="AF6" i="3"/>
  <c r="AF7" i="4" s="1"/>
  <c r="AA12" i="3"/>
  <c r="AA15" i="4" s="1"/>
  <c r="AA6" i="3"/>
  <c r="AA7" i="4" s="1"/>
  <c r="V12" i="3"/>
  <c r="V15" i="4" s="1"/>
  <c r="V6" i="3"/>
  <c r="V7" i="4" s="1"/>
  <c r="Q12" i="3"/>
  <c r="Q15" i="4" s="1"/>
  <c r="Q6" i="3"/>
  <c r="Q7" i="4" s="1"/>
  <c r="L12" i="3"/>
  <c r="L15" i="4" s="1"/>
  <c r="L6" i="3"/>
  <c r="L7" i="4" s="1"/>
  <c r="AF15" i="3"/>
  <c r="AA15" i="3"/>
  <c r="V15" i="3"/>
  <c r="Q15" i="3"/>
  <c r="I15" i="3"/>
  <c r="L15" i="3"/>
  <c r="AF11" i="3"/>
  <c r="AF14" i="4" s="1"/>
  <c r="AA11" i="3"/>
  <c r="AA14" i="4" s="1"/>
  <c r="V11" i="3"/>
  <c r="V14" i="4" s="1"/>
  <c r="Q11" i="3"/>
  <c r="Q14" i="4" s="1"/>
  <c r="L11" i="3"/>
  <c r="L14" i="4" s="1"/>
  <c r="H3" i="3"/>
  <c r="H2" i="4" s="1"/>
  <c r="V3" i="3"/>
  <c r="V2" i="4" s="1"/>
  <c r="Q3" i="3"/>
  <c r="Q2" i="4" s="1"/>
  <c r="L3" i="3"/>
  <c r="L2" i="4" s="1"/>
  <c r="P3" i="3" l="1"/>
  <c r="P2" i="4" s="1"/>
  <c r="K3" i="3"/>
  <c r="K2" i="4" s="1"/>
  <c r="AD11" i="3"/>
  <c r="AD14" i="4" s="1"/>
  <c r="J11" i="3"/>
  <c r="J14" i="4" s="1"/>
  <c r="J3" i="3"/>
  <c r="J2" i="4" s="1"/>
  <c r="S4" i="3"/>
  <c r="S5" i="4" s="1"/>
  <c r="Z15" i="3"/>
  <c r="J12" i="3"/>
  <c r="J15" i="4" s="1"/>
  <c r="U12" i="3"/>
  <c r="U15" i="4" s="1"/>
  <c r="Y12" i="3"/>
  <c r="Y15" i="4" s="1"/>
  <c r="AE15" i="3"/>
  <c r="J15" i="3"/>
  <c r="O11" i="3"/>
  <c r="O14" i="4" s="1"/>
  <c r="T11" i="3"/>
  <c r="T14" i="4" s="1"/>
  <c r="P15" i="3"/>
  <c r="T4" i="3"/>
  <c r="T5" i="4" s="1"/>
  <c r="N3" i="3"/>
  <c r="N2" i="4" s="1"/>
  <c r="I3" i="3"/>
  <c r="I2" i="4" s="1"/>
  <c r="N11" i="3"/>
  <c r="N14" i="4" s="1"/>
  <c r="M11" i="3"/>
  <c r="M14" i="4" s="1"/>
  <c r="X4" i="3"/>
  <c r="X5" i="4" s="1"/>
  <c r="U11" i="3"/>
  <c r="U14" i="4" s="1"/>
  <c r="X11" i="3"/>
  <c r="X14" i="4" s="1"/>
  <c r="W11" i="3"/>
  <c r="W14" i="4" s="1"/>
  <c r="AD15" i="3"/>
  <c r="S12" i="3"/>
  <c r="S15" i="4" s="1"/>
  <c r="R12" i="3"/>
  <c r="R15" i="4" s="1"/>
  <c r="AC4" i="3"/>
  <c r="AC5" i="4" s="1"/>
  <c r="O15" i="3"/>
  <c r="S11" i="3"/>
  <c r="S14" i="4" s="1"/>
  <c r="R11" i="3"/>
  <c r="R14" i="4" s="1"/>
  <c r="AC11" i="3"/>
  <c r="AC14" i="4" s="1"/>
  <c r="AB11" i="3"/>
  <c r="AB14" i="4" s="1"/>
  <c r="U6" i="3"/>
  <c r="U7" i="4" s="1"/>
  <c r="AC15" i="3"/>
  <c r="Q4" i="3"/>
  <c r="Q5" i="4" s="1"/>
  <c r="R4" i="3"/>
  <c r="R5" i="4" s="1"/>
  <c r="U3" i="3"/>
  <c r="U2" i="4" s="1"/>
  <c r="AE6" i="3"/>
  <c r="AE7" i="4" s="1"/>
  <c r="F3" i="3"/>
  <c r="F2" i="4" s="1"/>
  <c r="E3" i="3"/>
  <c r="E2" i="4" s="1"/>
  <c r="O6" i="3"/>
  <c r="O7" i="4" s="1"/>
  <c r="AD6" i="3"/>
  <c r="AD7" i="4" s="1"/>
  <c r="AC6" i="3"/>
  <c r="AC7" i="4" s="1"/>
  <c r="J6" i="3"/>
  <c r="J7" i="4" s="1"/>
  <c r="I6" i="3"/>
  <c r="I7" i="4" s="1"/>
  <c r="Y6" i="3"/>
  <c r="Y7" i="4" s="1"/>
  <c r="X6" i="3"/>
  <c r="X7" i="4" s="1"/>
  <c r="K11" i="3"/>
  <c r="K14" i="4" s="1"/>
  <c r="AE11" i="3"/>
  <c r="AE14" i="4" s="1"/>
  <c r="AE4" i="3"/>
  <c r="AE5" i="4" s="1"/>
  <c r="T15" i="3"/>
  <c r="P12" i="3"/>
  <c r="P15" i="4" s="1"/>
  <c r="T6" i="3"/>
  <c r="T7" i="4" s="1"/>
  <c r="S6" i="3"/>
  <c r="S7" i="4" s="1"/>
  <c r="AE12" i="3"/>
  <c r="AE15" i="4" s="1"/>
  <c r="M3" i="3"/>
  <c r="M2" i="4" s="1"/>
  <c r="X12" i="3"/>
  <c r="X15" i="4" s="1"/>
  <c r="W12" i="3"/>
  <c r="W15" i="4" s="1"/>
  <c r="Y4" i="3"/>
  <c r="Y5" i="4" s="1"/>
  <c r="U15" i="3"/>
  <c r="AD4" i="3"/>
  <c r="AD5" i="4" s="1"/>
  <c r="K12" i="3"/>
  <c r="K15" i="4" s="1"/>
  <c r="O12" i="3"/>
  <c r="O15" i="4" s="1"/>
  <c r="N12" i="3"/>
  <c r="N15" i="4" s="1"/>
  <c r="Z12" i="3"/>
  <c r="Z15" i="4" s="1"/>
  <c r="AD12" i="3"/>
  <c r="AD15" i="4" s="1"/>
  <c r="F13" i="3"/>
  <c r="F16" i="4" s="1"/>
  <c r="E13" i="3"/>
  <c r="E16" i="4" s="1"/>
  <c r="N6" i="3"/>
  <c r="N7" i="4" s="1"/>
  <c r="M6" i="3"/>
  <c r="M7" i="4" s="1"/>
  <c r="Z4" i="3"/>
  <c r="Z5" i="4" s="1"/>
  <c r="P6" i="3"/>
  <c r="P7" i="4" s="1"/>
  <c r="K6" i="3"/>
  <c r="K7" i="4" s="1"/>
  <c r="I11" i="3"/>
  <c r="I14" i="4" s="1"/>
  <c r="H11" i="3"/>
  <c r="H14" i="4" s="1"/>
  <c r="C4" i="3"/>
  <c r="C5" i="4" s="1"/>
  <c r="S15" i="3"/>
  <c r="I12" i="3"/>
  <c r="I15" i="4" s="1"/>
  <c r="H12" i="3"/>
  <c r="H15" i="4" s="1"/>
  <c r="Z11" i="3"/>
  <c r="Z14" i="4" s="1"/>
  <c r="Z6" i="3"/>
  <c r="Z7" i="4" s="1"/>
  <c r="P11" i="3"/>
  <c r="P14" i="4" s="1"/>
  <c r="U4" i="3"/>
  <c r="U5" i="4" s="1"/>
  <c r="K15" i="3"/>
  <c r="Y15" i="3"/>
  <c r="T12" i="3"/>
  <c r="T15" i="4" s="1"/>
  <c r="O3" i="3"/>
  <c r="O2" i="4" s="1"/>
  <c r="N15" i="3"/>
  <c r="T3" i="3"/>
  <c r="T2" i="4" s="1"/>
  <c r="Y11" i="3"/>
  <c r="Y14" i="4" s="1"/>
  <c r="AC12" i="3"/>
  <c r="AC15" i="4" s="1"/>
  <c r="AB12" i="3"/>
  <c r="AB15" i="4" s="1"/>
  <c r="S3" i="3"/>
  <c r="S2" i="4" s="1"/>
  <c r="X15" i="3"/>
  <c r="W4" i="3" l="1"/>
  <c r="W5" i="4" s="1"/>
  <c r="V4" i="3"/>
  <c r="V5" i="4" s="1"/>
  <c r="G5" i="3"/>
  <c r="G6" i="4" s="1"/>
  <c r="AF4" i="3"/>
  <c r="AF5" i="4" s="1"/>
  <c r="AF5" i="3"/>
  <c r="AF6" i="4" s="1"/>
  <c r="AC5" i="3"/>
  <c r="AC6" i="4" s="1"/>
  <c r="L5" i="3"/>
  <c r="L6" i="4" s="1"/>
  <c r="I5" i="3" l="1"/>
  <c r="I6" i="4" s="1"/>
  <c r="U5" i="3"/>
  <c r="U6" i="4" s="1"/>
  <c r="AA5" i="3"/>
  <c r="AA6" i="4" s="1"/>
  <c r="P5" i="3"/>
  <c r="P6" i="4" s="1"/>
  <c r="AD5" i="3"/>
  <c r="AD6" i="4" s="1"/>
  <c r="K5" i="3"/>
  <c r="K6" i="4" s="1"/>
  <c r="AE5" i="3"/>
  <c r="AE6" i="4" s="1"/>
  <c r="Y5" i="3"/>
  <c r="Y6" i="4" s="1"/>
  <c r="X5" i="3"/>
  <c r="X6" i="4" s="1"/>
  <c r="N5" i="3"/>
  <c r="N6" i="4" s="1"/>
  <c r="R5" i="3"/>
  <c r="R6" i="4" s="1"/>
  <c r="W5" i="3"/>
  <c r="W6" i="4" s="1"/>
  <c r="V5" i="3"/>
  <c r="V6" i="4" s="1"/>
  <c r="F5" i="3"/>
  <c r="F6" i="4" s="1"/>
  <c r="E5" i="3"/>
  <c r="E6" i="4" s="1"/>
  <c r="Z5" i="3"/>
  <c r="Z6" i="4" s="1"/>
  <c r="Q5" i="3"/>
  <c r="Q6" i="4" s="1"/>
  <c r="AB5" i="3"/>
  <c r="AB6" i="4" s="1"/>
  <c r="J5" i="3"/>
  <c r="J6" i="4" s="1"/>
  <c r="M5" i="3"/>
  <c r="M6" i="4" s="1"/>
  <c r="AB4" i="3"/>
  <c r="AB5" i="4" s="1"/>
  <c r="AA4" i="3"/>
  <c r="AA5" i="4" s="1"/>
  <c r="T5" i="3"/>
  <c r="T6" i="4" s="1"/>
  <c r="O5" i="3"/>
  <c r="O6" i="4" s="1"/>
  <c r="S5" i="3"/>
  <c r="S6" i="4" s="1"/>
  <c r="H5" i="3"/>
  <c r="H6" i="4" s="1"/>
  <c r="G4" i="3" l="1"/>
  <c r="G5" i="4" s="1"/>
  <c r="D4" i="3"/>
  <c r="D5" i="4" s="1"/>
  <c r="F4" i="3"/>
  <c r="F5" i="4" s="1"/>
  <c r="E4" i="3"/>
  <c r="E5" i="4" s="1"/>
</calcChain>
</file>

<file path=xl/sharedStrings.xml><?xml version="1.0" encoding="utf-8"?>
<sst xmlns="http://schemas.openxmlformats.org/spreadsheetml/2006/main" count="153" uniqueCount="112">
  <si>
    <t>BCRbQ BAU Capacity Retirements before Quantization</t>
  </si>
  <si>
    <t xml:space="preserve">Sources : </t>
  </si>
  <si>
    <t>Retirements forecast</t>
  </si>
  <si>
    <t>GEXIT</t>
  </si>
  <si>
    <t>French nuclear installation</t>
  </si>
  <si>
    <t>RTE Futurs énergétiques page 17</t>
  </si>
  <si>
    <t>Historical capacities</t>
  </si>
  <si>
    <t>ENTSO-E Statistical Factsheets 2018, 2021 and 2022</t>
  </si>
  <si>
    <t>Historical capacities of wind and solar</t>
  </si>
  <si>
    <t>IRENA Renewable Energy Statistics 2023</t>
  </si>
  <si>
    <t>Split between rooftop PV and utility scale PV</t>
  </si>
  <si>
    <t>Solar Power europe : EU Market Outlook 2023-2026, part 1.3, p.29</t>
  </si>
  <si>
    <t>Notes :</t>
  </si>
  <si>
    <t>This variable represents BAU planned capacity retirements and expected capacity</t>
  </si>
  <si>
    <t>retirements</t>
  </si>
  <si>
    <t>Quantization</t>
  </si>
  <si>
    <t>When the capacity of an asset in scenarized (ie its capacity increases) no negative decomission is implemented: capacity retirement is set to 0 and add the new capacity is added in the BPMCCS file</t>
  </si>
  <si>
    <t xml:space="preserve">In order to fit with EI EPS model : </t>
  </si>
  <si>
    <t>- EU CHP plants are put in the Natural gas steam turbine category</t>
  </si>
  <si>
    <t>- EU OCGT plants are put in the Natural gas peaker category</t>
  </si>
  <si>
    <t>- EU CCGT plants are put in the Natural gas combined cycle category</t>
  </si>
  <si>
    <t>Data</t>
  </si>
  <si>
    <t>hard coal</t>
  </si>
  <si>
    <t>nuclear_old</t>
  </si>
  <si>
    <t>new nuclear</t>
  </si>
  <si>
    <t>hydro</t>
  </si>
  <si>
    <t>onshore wind</t>
  </si>
  <si>
    <t>-</t>
  </si>
  <si>
    <t>solar pv tot</t>
  </si>
  <si>
    <t>solar thermal</t>
  </si>
  <si>
    <t>No decomission assumed</t>
  </si>
  <si>
    <t>biomass</t>
  </si>
  <si>
    <t>geothermal</t>
  </si>
  <si>
    <t>lignite</t>
  </si>
  <si>
    <t>offshore wind</t>
  </si>
  <si>
    <t>crude oil</t>
  </si>
  <si>
    <t>municipal solid waste</t>
  </si>
  <si>
    <t xml:space="preserve">renewable + non renewable </t>
  </si>
  <si>
    <t>other renewable</t>
  </si>
  <si>
    <t>CCGT*</t>
  </si>
  <si>
    <t>OCGT*</t>
  </si>
  <si>
    <t>Gas CHP</t>
  </si>
  <si>
    <t>Gas tot**</t>
  </si>
  <si>
    <t>Solar Tot</t>
  </si>
  <si>
    <t>Pumped storage fleet</t>
  </si>
  <si>
    <t>Hydro RoR fleet</t>
  </si>
  <si>
    <t>Hydro fleet</t>
  </si>
  <si>
    <t>Solar Utility scale PV</t>
  </si>
  <si>
    <t>Solar roof fleet PV</t>
  </si>
  <si>
    <t>Note</t>
  </si>
  <si>
    <t>Data RTE N1 Scenario</t>
  </si>
  <si>
    <t>Data Agora GEXIT assets (old + young)</t>
  </si>
  <si>
    <t>Data ENTSO-E Statistical Factsheet</t>
  </si>
  <si>
    <t>Considered constant</t>
  </si>
  <si>
    <t>Data IRENA Renewable Statistics</t>
  </si>
  <si>
    <t>Data between for 2019 and 2020 are interpolated from 2018 and 2021 data</t>
  </si>
  <si>
    <t>For  old nuclear we will not take the 2022 data from ENTSO-E because it does not seem to be coherent. We will extrapolate data between 2021 and 2025</t>
  </si>
  <si>
    <t>Data from IRENA using the split between utility and rooftop PV of 2022</t>
  </si>
  <si>
    <t>* for CCGT and OCGT, we take the split of each in 2025 (found in GEXIT) and we assume the same split for 2018 to 2022</t>
  </si>
  <si>
    <t>**Gas tot = CCGT + OCGT + CHP</t>
  </si>
  <si>
    <t xml:space="preserve">Share </t>
  </si>
  <si>
    <t>CCGT</t>
  </si>
  <si>
    <t>OCGT</t>
  </si>
  <si>
    <t>CHP</t>
  </si>
  <si>
    <t>Split between Utility Scale and Rooftop PV</t>
  </si>
  <si>
    <t>Source : Solar Power europe : EU Market Outlook 2023-2026, part 1.3, p.29</t>
  </si>
  <si>
    <t>% split</t>
  </si>
  <si>
    <t xml:space="preserve">Utility Scale solar </t>
  </si>
  <si>
    <t>Rooftop solar</t>
  </si>
  <si>
    <t>Techno</t>
  </si>
  <si>
    <t>Biomass fleet</t>
  </si>
  <si>
    <t>Coal fleet</t>
  </si>
  <si>
    <t>Lignite fleet</t>
  </si>
  <si>
    <t>Nuclear fleet_old</t>
  </si>
  <si>
    <t>Oil fleet</t>
  </si>
  <si>
    <t>Other renewable fleet</t>
  </si>
  <si>
    <t>Wind offshore fleet</t>
  </si>
  <si>
    <t>Wind onshore fleet</t>
  </si>
  <si>
    <t>Crude Oil</t>
  </si>
  <si>
    <t>Hydro (RoR + fleet)</t>
  </si>
  <si>
    <t xml:space="preserve">Geothermal </t>
  </si>
  <si>
    <t>New Nuclear_FR</t>
  </si>
  <si>
    <t>Nuclear_tot</t>
  </si>
  <si>
    <t>Municipal solid waste</t>
  </si>
  <si>
    <t>Solar PV</t>
  </si>
  <si>
    <t xml:space="preserve">Solar thermal </t>
  </si>
  <si>
    <t>Solar Utility scale</t>
  </si>
  <si>
    <t>Solar Rooftop</t>
  </si>
  <si>
    <t>ENTSO-E and IRENA with interpolation for 2019 and 2020</t>
  </si>
  <si>
    <t>RTE N1 scenario</t>
  </si>
  <si>
    <t>Interpolated</t>
  </si>
  <si>
    <t>Year</t>
  </si>
  <si>
    <t>nuclear</t>
  </si>
  <si>
    <t>solar pv total</t>
  </si>
  <si>
    <t>Solar PV utility scale</t>
  </si>
  <si>
    <t>Solar rooftop PV</t>
  </si>
  <si>
    <t xml:space="preserve">hydro = hydro RoR + storage (except pumped hydro) + pondage </t>
  </si>
  <si>
    <t>Data from ENTSO-E and IRENA</t>
  </si>
  <si>
    <t>solar thermal (CSP)</t>
  </si>
  <si>
    <t>natural gas combined cycle</t>
  </si>
  <si>
    <t>natural gas peaker</t>
  </si>
  <si>
    <t>Solar PV Utility scale</t>
  </si>
  <si>
    <t>natural gas steam turbine</t>
  </si>
  <si>
    <t>heavy or residual fuel oil</t>
  </si>
  <si>
    <t xml:space="preserve">petroleum 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</si>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</sst>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6" fillId="0" borderId="0" applyNumberFormat="0" applyProtection="0">
      <alignment horizontal="left"/>
    </xf>
    <xf numFmtId="0" fontId="8" fillId="0" borderId="0" applyNumberFormat="0" applyFill="0" applyBorder="0" applyAlignment="0" applyProtection="0"/>
    <xf numFmtId="0" fontId="11" fillId="0" borderId="1" applyNumberFormat="0" applyProtection="0">
      <alignment wrapText="1"/>
    </xf>
    <xf numFmtId="0" fontId="11" fillId="0" borderId="5" applyNumberFormat="0" applyProtection="0">
      <alignment wrapText="1"/>
    </xf>
    <xf numFmtId="0" fontId="8" fillId="0" borderId="7" applyNumberFormat="0" applyFont="0" applyProtection="0">
      <alignment wrapText="1"/>
    </xf>
    <xf numFmtId="0" fontId="8" fillId="0" borderId="9" applyNumberFormat="0" applyProtection="0">
      <alignment vertical="top" wrapText="1"/>
    </xf>
    <xf numFmtId="0" fontId="4" fillId="0" borderId="0" applyNumberFormat="0" applyFill="0" applyBorder="0" applyAlignment="0" applyProtection="0"/>
    <xf numFmtId="0" fontId="9" fillId="0" borderId="0"/>
    <xf numFmtId="0" fontId="9" fillId="0" borderId="10" applyNumberFormat="0" applyProtection="0">
      <alignment wrapText="1"/>
    </xf>
    <xf numFmtId="0" fontId="10" fillId="0" borderId="6" applyNumberFormat="0" applyProtection="0">
      <alignment wrapText="1"/>
    </xf>
    <xf numFmtId="0" fontId="9" fillId="0" borderId="8" applyNumberFormat="0" applyFont="0" applyProtection="0">
      <alignment wrapText="1"/>
    </xf>
    <xf numFmtId="0" fontId="10" fillId="0" borderId="4" applyNumberFormat="0" applyProtection="0">
      <alignment wrapText="1"/>
    </xf>
    <xf numFmtId="0" fontId="9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164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1" fontId="2" fillId="0" borderId="0" xfId="0" applyNumberFormat="1" applyFont="1"/>
    <xf numFmtId="0" fontId="3" fillId="3" borderId="2" xfId="0" applyFont="1" applyFill="1" applyBorder="1" applyAlignment="1">
      <alignment horizontal="center" vertical="top"/>
    </xf>
    <xf numFmtId="0" fontId="4" fillId="3" borderId="3" xfId="1" applyFill="1" applyBorder="1" applyAlignment="1">
      <alignment horizontal="center" vertical="top"/>
    </xf>
    <xf numFmtId="0" fontId="0" fillId="4" borderId="0" xfId="0" applyFill="1"/>
    <xf numFmtId="0" fontId="0" fillId="5" borderId="0" xfId="0" applyFill="1"/>
    <xf numFmtId="1" fontId="0" fillId="0" borderId="0" xfId="0" applyNumberFormat="1"/>
    <xf numFmtId="2" fontId="0" fillId="0" borderId="0" xfId="0" applyNumberFormat="1"/>
    <xf numFmtId="0" fontId="15" fillId="0" borderId="0" xfId="0" applyFont="1"/>
    <xf numFmtId="0" fontId="13" fillId="4" borderId="0" xfId="0" applyFont="1" applyFill="1"/>
    <xf numFmtId="0" fontId="16" fillId="0" borderId="0" xfId="0" applyFont="1"/>
    <xf numFmtId="0" fontId="0" fillId="6" borderId="0" xfId="0" applyFill="1"/>
    <xf numFmtId="0" fontId="0" fillId="8" borderId="11" xfId="0" applyFill="1" applyBorder="1"/>
    <xf numFmtId="0" fontId="2" fillId="2" borderId="0" xfId="0" applyFont="1" applyFill="1"/>
    <xf numFmtId="0" fontId="17" fillId="0" borderId="0" xfId="0" applyFont="1"/>
    <xf numFmtId="0" fontId="0" fillId="9" borderId="0" xfId="0" applyFill="1"/>
    <xf numFmtId="0" fontId="0" fillId="10" borderId="0" xfId="0" applyFill="1"/>
    <xf numFmtId="0" fontId="13" fillId="10" borderId="0" xfId="0" applyFont="1" applyFill="1"/>
    <xf numFmtId="1" fontId="19" fillId="0" borderId="0" xfId="0" applyNumberFormat="1" applyFont="1"/>
    <xf numFmtId="0" fontId="15" fillId="6" borderId="0" xfId="0" applyFont="1" applyFill="1"/>
    <xf numFmtId="0" fontId="18" fillId="5" borderId="0" xfId="0" applyFont="1" applyFill="1"/>
    <xf numFmtId="0" fontId="15" fillId="4" borderId="0" xfId="0" applyFont="1" applyFill="1"/>
    <xf numFmtId="0" fontId="15" fillId="7" borderId="0" xfId="0" applyFont="1" applyFill="1"/>
    <xf numFmtId="0" fontId="15" fillId="10" borderId="0" xfId="0" applyFont="1" applyFill="1"/>
    <xf numFmtId="0" fontId="13" fillId="6" borderId="0" xfId="0" applyFont="1" applyFill="1"/>
    <xf numFmtId="0" fontId="15" fillId="3" borderId="0" xfId="0" applyFont="1" applyFill="1"/>
    <xf numFmtId="0" fontId="20" fillId="0" borderId="0" xfId="1" applyFont="1"/>
    <xf numFmtId="0" fontId="21" fillId="0" borderId="0" xfId="0" applyFont="1"/>
    <xf numFmtId="1" fontId="2" fillId="0" borderId="0" xfId="0" applyNumberFormat="1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22" fillId="0" borderId="2" xfId="0" applyFont="1" applyBorder="1" applyAlignment="1">
      <alignment horizontal="center" vertical="top"/>
    </xf>
    <xf numFmtId="0" fontId="2" fillId="9" borderId="0" xfId="0" applyFont="1" applyFill="1"/>
    <xf numFmtId="0" fontId="15" fillId="11" borderId="0" xfId="0" applyFont="1" applyFill="1"/>
    <xf numFmtId="1" fontId="0" fillId="0" borderId="0" xfId="0" applyNumberFormat="1" applyAlignment="1">
      <alignment horizontal="left"/>
    </xf>
    <xf numFmtId="1" fontId="0" fillId="11" borderId="0" xfId="0" applyNumberFormat="1" applyFill="1" applyAlignment="1">
      <alignment horizontal="left"/>
    </xf>
    <xf numFmtId="1" fontId="0" fillId="6" borderId="0" xfId="0" applyNumberFormat="1" applyFill="1" applyAlignment="1">
      <alignment horizontal="left"/>
    </xf>
    <xf numFmtId="1" fontId="0" fillId="10" borderId="0" xfId="0" applyNumberFormat="1" applyFill="1" applyAlignment="1">
      <alignment horizontal="left"/>
    </xf>
    <xf numFmtId="0" fontId="0" fillId="11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11" borderId="0" xfId="0" applyFill="1" applyAlignment="1">
      <alignment horizontal="left" vertical="top"/>
    </xf>
    <xf numFmtId="0" fontId="23" fillId="0" borderId="0" xfId="0" applyFont="1"/>
    <xf numFmtId="1" fontId="0" fillId="4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vertical="top"/>
    </xf>
    <xf numFmtId="0" fontId="19" fillId="0" borderId="0" xfId="0" applyFont="1" applyAlignment="1">
      <alignment horizontal="left"/>
    </xf>
    <xf numFmtId="0" fontId="13" fillId="4" borderId="0" xfId="0" applyFont="1" applyFill="1" applyAlignment="1">
      <alignment horizontal="left"/>
    </xf>
    <xf numFmtId="0" fontId="13" fillId="11" borderId="0" xfId="0" applyFont="1" applyFill="1" applyAlignment="1">
      <alignment horizontal="left"/>
    </xf>
    <xf numFmtId="0" fontId="13" fillId="8" borderId="11" xfId="0" applyFont="1" applyFill="1" applyBorder="1"/>
    <xf numFmtId="9" fontId="0" fillId="0" borderId="0" xfId="23" applyFont="1"/>
    <xf numFmtId="1" fontId="0" fillId="9" borderId="0" xfId="0" applyNumberFormat="1" applyFill="1"/>
    <xf numFmtId="1" fontId="13" fillId="9" borderId="0" xfId="0" applyNumberFormat="1" applyFont="1" applyFill="1"/>
    <xf numFmtId="0" fontId="0" fillId="2" borderId="0" xfId="0" applyFill="1"/>
    <xf numFmtId="0" fontId="16" fillId="2" borderId="0" xfId="0" applyFont="1" applyFill="1"/>
    <xf numFmtId="0" fontId="24" fillId="2" borderId="0" xfId="0" applyFont="1" applyFill="1"/>
    <xf numFmtId="0" fontId="4" fillId="0" borderId="0" xfId="1"/>
    <xf numFmtId="0" fontId="13" fillId="12" borderId="0" xfId="0" applyFont="1" applyFill="1"/>
    <xf numFmtId="0" fontId="15" fillId="12" borderId="0" xfId="0" applyFont="1" applyFill="1"/>
    <xf numFmtId="0" fontId="15" fillId="5" borderId="0" xfId="0" applyFont="1" applyFill="1"/>
    <xf numFmtId="0" fontId="14" fillId="0" borderId="2" xfId="0" applyFont="1" applyBorder="1" applyAlignment="1">
      <alignment horizontal="center" vertical="top"/>
    </xf>
    <xf numFmtId="0" fontId="22" fillId="0" borderId="13" xfId="0" applyFont="1" applyBorder="1" applyAlignment="1">
      <alignment horizontal="center" vertical="top"/>
    </xf>
    <xf numFmtId="1" fontId="14" fillId="9" borderId="2" xfId="0" applyNumberFormat="1" applyFont="1" applyFill="1" applyBorder="1" applyAlignment="1">
      <alignment horizontal="right" vertical="top"/>
    </xf>
    <xf numFmtId="1" fontId="14" fillId="6" borderId="2" xfId="0" applyNumberFormat="1" applyFont="1" applyFill="1" applyBorder="1" applyAlignment="1">
      <alignment horizontal="right" vertical="top"/>
    </xf>
    <xf numFmtId="1" fontId="0" fillId="5" borderId="2" xfId="0" applyNumberFormat="1" applyFill="1" applyBorder="1" applyAlignment="1">
      <alignment horizontal="right"/>
    </xf>
    <xf numFmtId="1" fontId="0" fillId="6" borderId="2" xfId="0" applyNumberFormat="1" applyFill="1" applyBorder="1" applyAlignment="1">
      <alignment horizontal="right"/>
    </xf>
    <xf numFmtId="1" fontId="0" fillId="9" borderId="2" xfId="0" applyNumberFormat="1" applyFill="1" applyBorder="1" applyAlignment="1">
      <alignment horizontal="right"/>
    </xf>
    <xf numFmtId="1" fontId="0" fillId="4" borderId="2" xfId="0" applyNumberFormat="1" applyFill="1" applyBorder="1" applyAlignment="1">
      <alignment horizontal="right"/>
    </xf>
    <xf numFmtId="1" fontId="14" fillId="9" borderId="13" xfId="0" applyNumberFormat="1" applyFont="1" applyFill="1" applyBorder="1" applyAlignment="1">
      <alignment horizontal="right" vertical="top"/>
    </xf>
    <xf numFmtId="1" fontId="14" fillId="6" borderId="13" xfId="0" applyNumberFormat="1" applyFont="1" applyFill="1" applyBorder="1" applyAlignment="1">
      <alignment horizontal="right" vertical="top"/>
    </xf>
    <xf numFmtId="1" fontId="0" fillId="5" borderId="13" xfId="0" applyNumberFormat="1" applyFill="1" applyBorder="1" applyAlignment="1">
      <alignment horizontal="right"/>
    </xf>
    <xf numFmtId="1" fontId="0" fillId="6" borderId="13" xfId="0" applyNumberFormat="1" applyFill="1" applyBorder="1" applyAlignment="1">
      <alignment horizontal="right"/>
    </xf>
    <xf numFmtId="0" fontId="3" fillId="9" borderId="14" xfId="0" applyFont="1" applyFill="1" applyBorder="1" applyAlignment="1">
      <alignment horizontal="right" vertical="top"/>
    </xf>
    <xf numFmtId="0" fontId="2" fillId="9" borderId="14" xfId="0" applyFont="1" applyFill="1" applyBorder="1" applyAlignment="1">
      <alignment horizontal="right"/>
    </xf>
    <xf numFmtId="0" fontId="2" fillId="6" borderId="14" xfId="0" applyFont="1" applyFill="1" applyBorder="1" applyAlignment="1">
      <alignment horizontal="right"/>
    </xf>
    <xf numFmtId="0" fontId="2" fillId="5" borderId="14" xfId="0" applyFont="1" applyFill="1" applyBorder="1" applyAlignment="1">
      <alignment horizontal="right"/>
    </xf>
    <xf numFmtId="0" fontId="2" fillId="5" borderId="15" xfId="0" applyFont="1" applyFill="1" applyBorder="1" applyAlignment="1">
      <alignment horizontal="right"/>
    </xf>
    <xf numFmtId="0" fontId="3" fillId="9" borderId="16" xfId="0" applyFont="1" applyFill="1" applyBorder="1" applyAlignment="1">
      <alignment horizontal="right" vertical="top"/>
    </xf>
    <xf numFmtId="0" fontId="3" fillId="0" borderId="12" xfId="0" applyFont="1" applyBorder="1" applyAlignment="1">
      <alignment horizontal="center" vertical="top"/>
    </xf>
    <xf numFmtId="1" fontId="22" fillId="0" borderId="2" xfId="0" applyNumberFormat="1" applyFont="1" applyBorder="1" applyAlignment="1">
      <alignment horizontal="right" vertical="top"/>
    </xf>
    <xf numFmtId="1" fontId="0" fillId="0" borderId="2" xfId="0" applyNumberFormat="1" applyBorder="1" applyAlignment="1">
      <alignment horizontal="right"/>
    </xf>
    <xf numFmtId="0" fontId="3" fillId="0" borderId="0" xfId="0" applyFont="1" applyAlignment="1">
      <alignment horizontal="left" vertical="top"/>
    </xf>
    <xf numFmtId="0" fontId="0" fillId="13" borderId="0" xfId="0" applyFill="1" applyAlignment="1">
      <alignment vertical="center"/>
    </xf>
    <xf numFmtId="0" fontId="15" fillId="13" borderId="0" xfId="0" applyFont="1" applyFill="1"/>
    <xf numFmtId="0" fontId="14" fillId="9" borderId="2" xfId="0" applyFont="1" applyFill="1" applyBorder="1" applyAlignment="1">
      <alignment horizontal="right" vertical="top"/>
    </xf>
    <xf numFmtId="1" fontId="0" fillId="6" borderId="17" xfId="0" applyNumberFormat="1" applyFill="1" applyBorder="1" applyAlignment="1">
      <alignment horizontal="right"/>
    </xf>
    <xf numFmtId="1" fontId="0" fillId="6" borderId="18" xfId="0" applyNumberFormat="1" applyFill="1" applyBorder="1" applyAlignment="1">
      <alignment horizontal="right"/>
    </xf>
    <xf numFmtId="0" fontId="0" fillId="5" borderId="2" xfId="0" applyFill="1" applyBorder="1"/>
    <xf numFmtId="0" fontId="0" fillId="6" borderId="2" xfId="0" applyFill="1" applyBorder="1"/>
    <xf numFmtId="0" fontId="2" fillId="14" borderId="0" xfId="0" applyFont="1" applyFill="1"/>
    <xf numFmtId="0" fontId="0" fillId="14" borderId="0" xfId="0" applyFill="1"/>
    <xf numFmtId="9" fontId="0" fillId="0" borderId="0" xfId="0" applyNumberFormat="1"/>
    <xf numFmtId="0" fontId="4" fillId="2" borderId="0" xfId="1" applyFill="1"/>
    <xf numFmtId="0" fontId="25" fillId="2" borderId="0" xfId="0" applyFont="1" applyFill="1"/>
    <xf numFmtId="0" fontId="25" fillId="2" borderId="0" xfId="0" quotePrefix="1" applyFont="1" applyFill="1"/>
    <xf numFmtId="0" fontId="16" fillId="0" borderId="0" xfId="0" applyFont="1" applyAlignment="1">
      <alignment vertical="center"/>
    </xf>
  </cellXfs>
  <cellStyles count="24">
    <cellStyle name="Body: normal cell" xfId="7" xr:uid="{AF5E07F4-47B1-4FA1-BF47-D2527F3D5CDF}"/>
    <cellStyle name="Body: normal cell 2" xfId="13" xr:uid="{9B831668-0A8E-4C29-BA8C-FC93ED9AA4CF}"/>
    <cellStyle name="Comma 2" xfId="2" xr:uid="{492F4592-729C-4021-9B9F-830E28F127B7}"/>
    <cellStyle name="Comma 3" xfId="21" xr:uid="{482C1BDE-F562-4DC6-A51F-A474FAAB0442}"/>
    <cellStyle name="Font: Calibri, 9pt regular" xfId="4" xr:uid="{9BC1B814-423B-4B5B-9F46-C0C9684B0D65}"/>
    <cellStyle name="Font: Calibri, 9pt regular 2" xfId="15" xr:uid="{8157A532-DFA6-40C2-B608-D108F9DB0256}"/>
    <cellStyle name="Footnotes: top row" xfId="8" xr:uid="{D194C9CE-E2BF-41F3-96AF-86EFFF70B682}"/>
    <cellStyle name="Footnotes: top row 2" xfId="11" xr:uid="{A51E7106-5C50-49AC-A386-0532889C87D2}"/>
    <cellStyle name="Header: bottom row" xfId="5" xr:uid="{60AC9957-383F-491A-91A1-371DF5BFD305}"/>
    <cellStyle name="Header: bottom row 2" xfId="14" xr:uid="{4202FFA3-8EA7-46C8-AC28-9B0FBD1F5504}"/>
    <cellStyle name="Hyperlink" xfId="1" builtinId="8"/>
    <cellStyle name="Lien hypertexte 2" xfId="9" xr:uid="{8C6FB6A2-BD1F-4086-A225-17D9857F8885}"/>
    <cellStyle name="Milliers 2" xfId="17" xr:uid="{63BE9C4B-6987-4E5D-8307-93EEEB83A76D}"/>
    <cellStyle name="Normal" xfId="0" builtinId="0"/>
    <cellStyle name="Normal 2" xfId="10" xr:uid="{F8C93945-BDAF-40E7-94FD-3E6A360F12FC}"/>
    <cellStyle name="Normal 2 2" xfId="19" xr:uid="{9AA762F9-EADD-45A4-A5C1-776F1A07E840}"/>
    <cellStyle name="Normal 2 2 2" xfId="20" xr:uid="{498FCFC6-BDDD-410E-BB25-FFDE4759C872}"/>
    <cellStyle name="Normal 3" xfId="18" xr:uid="{B9E8A242-2A6B-4100-B21B-D09356DA3BCD}"/>
    <cellStyle name="Parent row" xfId="6" xr:uid="{5B170E23-5A81-436F-990A-EC7397957A4B}"/>
    <cellStyle name="Parent row 2" xfId="12" xr:uid="{BFC20358-10E4-441B-A8E7-9B3A4C1E84B1}"/>
    <cellStyle name="Percent" xfId="23" builtinId="5"/>
    <cellStyle name="Percent 2" xfId="22" xr:uid="{A99D4FDB-4BD3-4147-9EA0-01EF50F566DE}"/>
    <cellStyle name="Table title" xfId="3" xr:uid="{8012FDEF-9658-45C7-9960-F4F139D82118}"/>
    <cellStyle name="Table title 2" xfId="16" xr:uid="{777D9947-2534-421E-86D4-6BA3BF02127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2</xdr:row>
      <xdr:rowOff>75467</xdr:rowOff>
    </xdr:from>
    <xdr:to>
      <xdr:col>2</xdr:col>
      <xdr:colOff>1546859</xdr:colOff>
      <xdr:row>7</xdr:row>
      <xdr:rowOff>536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57B5BB-9DE8-468B-BFA4-9F3ED971F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49" y="437417"/>
          <a:ext cx="2270760" cy="82994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122555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615C9147-B9B9-4181-B79A-321FFC41A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2378" y="282575"/>
          <a:ext cx="3275242" cy="1306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tsoe.eu/data/power-stats/" TargetMode="External"/><Relationship Id="rId2" Type="http://schemas.openxmlformats.org/officeDocument/2006/relationships/hyperlink" Target="https://mc-cd8320d4-36a1-40ac-83cc-3389-cdn-endpoint.azureedge.net/-/media/Files/IRENA/Agency/Publication/2023/Jul/IRENA_Renewable_energy_statistics_2023.pdf?rev=7b2f44c294b84cad9a27fc24949d2134" TargetMode="External"/><Relationship Id="rId1" Type="http://schemas.openxmlformats.org/officeDocument/2006/relationships/hyperlink" Target="https://assets.rte-france.com/prod/public/2021-12/Futurs-Energetiques-2050-principaux-resultats.pdf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api.solarpowereurope.org/uploads/5222_SPE_EMO_2022_full_report_ver_04_b23f096ef5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solarpowereurope.org/uploads/5222_SPE_EMO_2022_full_report_ver_04_b23f096ef5.pdf" TargetMode="External"/><Relationship Id="rId2" Type="http://schemas.openxmlformats.org/officeDocument/2006/relationships/hyperlink" Target="https://www.entsoe.eu/data/power-stats/" TargetMode="External"/><Relationship Id="rId1" Type="http://schemas.openxmlformats.org/officeDocument/2006/relationships/hyperlink" Target="https://eepublicdownloads.entsoe.eu/clean-documents/Publications/Statistics/Factsheet/entsoe_sfs2021_web.pdf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A96F-75BC-47F5-8AC5-54C66239C55E}">
  <dimension ref="B11:D33"/>
  <sheetViews>
    <sheetView topLeftCell="A10" workbookViewId="0">
      <selection activeCell="C31" sqref="C31"/>
    </sheetView>
  </sheetViews>
  <sheetFormatPr defaultColWidth="10.81640625" defaultRowHeight="14.5" x14ac:dyDescent="0.35"/>
  <cols>
    <col min="1" max="2" width="10.81640625" style="57"/>
    <col min="3" max="3" width="41" style="57" bestFit="1" customWidth="1"/>
    <col min="4" max="16384" width="10.81640625" style="57"/>
  </cols>
  <sheetData>
    <row r="11" spans="2:4" x14ac:dyDescent="0.35">
      <c r="B11" s="13" t="s">
        <v>0</v>
      </c>
    </row>
    <row r="12" spans="2:4" x14ac:dyDescent="0.35">
      <c r="B12" s="16"/>
    </row>
    <row r="13" spans="2:4" x14ac:dyDescent="0.35">
      <c r="B13" s="16" t="s">
        <v>1</v>
      </c>
      <c r="C13" s="16" t="s">
        <v>2</v>
      </c>
      <c r="D13" s="57" t="s">
        <v>3</v>
      </c>
    </row>
    <row r="14" spans="2:4" x14ac:dyDescent="0.35">
      <c r="B14" s="16"/>
      <c r="C14" s="16" t="s">
        <v>4</v>
      </c>
      <c r="D14" s="96" t="s">
        <v>5</v>
      </c>
    </row>
    <row r="15" spans="2:4" x14ac:dyDescent="0.35">
      <c r="B15" s="16"/>
      <c r="C15" s="16" t="s">
        <v>6</v>
      </c>
      <c r="D15" s="96" t="s">
        <v>7</v>
      </c>
    </row>
    <row r="16" spans="2:4" x14ac:dyDescent="0.35">
      <c r="B16" s="16"/>
      <c r="C16" s="16" t="s">
        <v>8</v>
      </c>
      <c r="D16" s="96" t="s">
        <v>9</v>
      </c>
    </row>
    <row r="17" spans="2:4" x14ac:dyDescent="0.35">
      <c r="C17" s="16" t="s">
        <v>10</v>
      </c>
      <c r="D17" s="60" t="s">
        <v>11</v>
      </c>
    </row>
    <row r="18" spans="2:4" x14ac:dyDescent="0.35">
      <c r="B18" s="16" t="s">
        <v>12</v>
      </c>
    </row>
    <row r="19" spans="2:4" x14ac:dyDescent="0.35">
      <c r="B19" s="58"/>
      <c r="C19" s="59"/>
    </row>
    <row r="20" spans="2:4" x14ac:dyDescent="0.35">
      <c r="B20" s="97" t="s">
        <v>13</v>
      </c>
      <c r="C20" s="59"/>
    </row>
    <row r="21" spans="2:4" x14ac:dyDescent="0.35">
      <c r="B21" s="97" t="s">
        <v>14</v>
      </c>
      <c r="C21" s="59"/>
    </row>
    <row r="22" spans="2:4" x14ac:dyDescent="0.35">
      <c r="B22" s="59"/>
      <c r="C22" s="59"/>
    </row>
    <row r="23" spans="2:4" x14ac:dyDescent="0.35">
      <c r="B23" s="58" t="s">
        <v>15</v>
      </c>
      <c r="C23" s="59"/>
    </row>
    <row r="24" spans="2:4" x14ac:dyDescent="0.35">
      <c r="B24" s="59"/>
      <c r="C24" s="59"/>
    </row>
    <row r="25" spans="2:4" x14ac:dyDescent="0.35">
      <c r="B25" s="97" t="s">
        <v>16</v>
      </c>
      <c r="C25" s="59"/>
    </row>
    <row r="26" spans="2:4" x14ac:dyDescent="0.35">
      <c r="B26" s="59"/>
      <c r="C26" s="59"/>
    </row>
    <row r="27" spans="2:4" x14ac:dyDescent="0.35">
      <c r="B27" s="97" t="s">
        <v>17</v>
      </c>
      <c r="C27" s="97"/>
    </row>
    <row r="28" spans="2:4" x14ac:dyDescent="0.35">
      <c r="B28" s="97"/>
      <c r="C28" s="98" t="s">
        <v>18</v>
      </c>
    </row>
    <row r="29" spans="2:4" x14ac:dyDescent="0.35">
      <c r="B29" s="97"/>
      <c r="C29" s="98" t="s">
        <v>19</v>
      </c>
    </row>
    <row r="30" spans="2:4" x14ac:dyDescent="0.35">
      <c r="B30" s="97"/>
      <c r="C30" s="98" t="s">
        <v>20</v>
      </c>
    </row>
    <row r="31" spans="2:4" x14ac:dyDescent="0.35">
      <c r="C31" s="59"/>
    </row>
    <row r="32" spans="2:4" x14ac:dyDescent="0.35">
      <c r="B32" s="59"/>
      <c r="C32" s="59"/>
    </row>
    <row r="33" spans="2:3" x14ac:dyDescent="0.35">
      <c r="B33" s="59"/>
      <c r="C33" s="59"/>
    </row>
  </sheetData>
  <hyperlinks>
    <hyperlink ref="D14" r:id="rId1" xr:uid="{AEC9C785-891C-40EC-B906-981FF30C19A9}"/>
    <hyperlink ref="D16" r:id="rId2" xr:uid="{A2F6A9D5-4468-4273-8168-639E29F66F30}"/>
    <hyperlink ref="D15" r:id="rId3" display="ENTSOE Statistical Factsheets 2018, 2021 and 2022" xr:uid="{CFE30FB4-F6A8-415E-971F-BE24EF566929}"/>
    <hyperlink ref="D17" r:id="rId4" display="Source : Solar Power europe : Global Market Outlook 2023-2027, figure 21.1" xr:uid="{976FEF6C-E50B-4789-9DC2-36C7C85154FC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CA3F-FB0B-49C0-AF7D-385444DDF349}">
  <dimension ref="A1:N54"/>
  <sheetViews>
    <sheetView zoomScale="70" zoomScaleNormal="70" workbookViewId="0">
      <selection activeCell="A64" sqref="A64"/>
    </sheetView>
  </sheetViews>
  <sheetFormatPr defaultColWidth="8.81640625" defaultRowHeight="14.5" x14ac:dyDescent="0.35"/>
  <cols>
    <col min="1" max="1" width="64.81640625" customWidth="1"/>
    <col min="2" max="4" width="21.81640625" customWidth="1"/>
    <col min="5" max="5" width="16.81640625" customWidth="1"/>
    <col min="6" max="6" width="12.81640625" bestFit="1" customWidth="1"/>
    <col min="13" max="13" width="25.1796875" bestFit="1" customWidth="1"/>
    <col min="14" max="14" width="123.1796875" bestFit="1" customWidth="1"/>
    <col min="15" max="15" width="26.453125" customWidth="1"/>
    <col min="17" max="17" width="26.1796875" bestFit="1" customWidth="1"/>
  </cols>
  <sheetData>
    <row r="1" spans="1:14" x14ac:dyDescent="0.35">
      <c r="A1" s="2"/>
      <c r="B1" s="2"/>
      <c r="C1" s="2"/>
      <c r="D1" s="2"/>
    </row>
    <row r="2" spans="1:14" x14ac:dyDescent="0.35">
      <c r="A2" s="3" t="s">
        <v>21</v>
      </c>
      <c r="B2" s="3">
        <v>2018</v>
      </c>
      <c r="C2" s="3">
        <v>2019</v>
      </c>
      <c r="D2" s="3">
        <v>2020</v>
      </c>
      <c r="E2" s="6">
        <v>2021</v>
      </c>
      <c r="F2" s="6">
        <v>2022</v>
      </c>
      <c r="G2" s="5">
        <v>2025</v>
      </c>
      <c r="H2" s="5">
        <v>2030</v>
      </c>
      <c r="I2" s="5">
        <v>2035</v>
      </c>
      <c r="J2" s="5">
        <v>2040</v>
      </c>
      <c r="K2" s="5">
        <v>2045</v>
      </c>
      <c r="L2" s="5">
        <v>2050</v>
      </c>
      <c r="M2" s="2"/>
    </row>
    <row r="3" spans="1:14" x14ac:dyDescent="0.35">
      <c r="A3" s="31" t="s">
        <v>22</v>
      </c>
      <c r="B3" s="47">
        <v>79188</v>
      </c>
      <c r="C3" s="39">
        <f>($E$3-$B$3)/($E$2-$B$2)*(C2-$B$2)+$B$3</f>
        <v>77754</v>
      </c>
      <c r="D3" s="39">
        <f>($E$3-$B$3)/($E$2-$B$2)*(D2-$B$2)+$B$3</f>
        <v>76320</v>
      </c>
      <c r="E3" s="7">
        <v>74886</v>
      </c>
      <c r="F3" s="12">
        <v>62436</v>
      </c>
      <c r="G3" s="8">
        <v>53935</v>
      </c>
      <c r="H3" s="8">
        <v>31500</v>
      </c>
      <c r="I3" s="8">
        <v>6357</v>
      </c>
      <c r="J3" s="8">
        <v>0</v>
      </c>
      <c r="K3" s="8">
        <v>0</v>
      </c>
      <c r="L3" s="8">
        <v>0</v>
      </c>
    </row>
    <row r="4" spans="1:14" x14ac:dyDescent="0.35">
      <c r="A4" s="31" t="s">
        <v>23</v>
      </c>
      <c r="B4" s="47">
        <v>109392</v>
      </c>
      <c r="C4" s="39">
        <f>($E$4-$B$4)/($E$2-$B$2)*(C2-$B$2)+$B$4</f>
        <v>107809</v>
      </c>
      <c r="D4" s="39">
        <f>($E$4-$B$4)/($E$2-$B$2)*(D2-$B$2)+$B$4</f>
        <v>106226</v>
      </c>
      <c r="E4" s="7">
        <v>104643</v>
      </c>
      <c r="F4" s="61">
        <v>111351</v>
      </c>
      <c r="G4" s="8">
        <v>101731.6</v>
      </c>
      <c r="H4" s="8">
        <v>101731.6</v>
      </c>
      <c r="I4" s="8">
        <v>101731.6</v>
      </c>
      <c r="J4" s="8">
        <v>101191.6</v>
      </c>
      <c r="K4" s="8">
        <v>71543.7</v>
      </c>
      <c r="L4" s="8">
        <v>40334</v>
      </c>
    </row>
    <row r="5" spans="1:14" x14ac:dyDescent="0.35">
      <c r="A5" s="31" t="s">
        <v>24</v>
      </c>
      <c r="B5" s="40">
        <v>0</v>
      </c>
      <c r="C5" s="40">
        <v>0</v>
      </c>
      <c r="D5" s="40">
        <v>0</v>
      </c>
      <c r="E5" s="14">
        <v>0</v>
      </c>
      <c r="F5" s="27">
        <v>0</v>
      </c>
      <c r="G5" s="14">
        <v>0</v>
      </c>
      <c r="H5" s="14">
        <v>0</v>
      </c>
      <c r="I5" s="14">
        <v>0</v>
      </c>
      <c r="J5" s="14">
        <v>3300</v>
      </c>
      <c r="K5" s="14">
        <v>6600</v>
      </c>
      <c r="L5" s="14">
        <v>9900</v>
      </c>
    </row>
    <row r="6" spans="1:14" x14ac:dyDescent="0.35">
      <c r="A6" s="31" t="s">
        <v>25</v>
      </c>
      <c r="B6" s="47">
        <v>112150</v>
      </c>
      <c r="C6" s="39">
        <f>($E$6-$B$6)/($E$2-$B$2)*(C2-$B$2)+$B$6</f>
        <v>111042.66666666667</v>
      </c>
      <c r="D6" s="39">
        <f>($E$6-$B$6)/($E$2-$B$2)*(D2-$B$2)+$B$6</f>
        <v>109935.33333333333</v>
      </c>
      <c r="E6" s="7">
        <v>108828</v>
      </c>
      <c r="F6" s="12">
        <v>111481</v>
      </c>
      <c r="G6" s="8">
        <f>G23+G24</f>
        <v>139986.12776716909</v>
      </c>
      <c r="H6" s="8">
        <f t="shared" ref="H6:L6" si="0">H23+H24</f>
        <v>140769.94696716909</v>
      </c>
      <c r="I6" s="8">
        <f t="shared" si="0"/>
        <v>140969.94696716909</v>
      </c>
      <c r="J6" s="8">
        <f t="shared" si="0"/>
        <v>141169.94696716909</v>
      </c>
      <c r="K6" s="8">
        <f t="shared" si="0"/>
        <v>141369.94696716909</v>
      </c>
      <c r="L6" s="8">
        <f t="shared" si="0"/>
        <v>141569.94696716909</v>
      </c>
    </row>
    <row r="7" spans="1:14" x14ac:dyDescent="0.35">
      <c r="A7" s="31" t="s">
        <v>26</v>
      </c>
      <c r="B7" s="38" t="s">
        <v>27</v>
      </c>
      <c r="C7" s="41">
        <v>155126</v>
      </c>
      <c r="D7" s="41">
        <v>162590</v>
      </c>
      <c r="E7" s="19">
        <v>173233</v>
      </c>
      <c r="F7" s="20">
        <v>187355</v>
      </c>
      <c r="G7" s="8">
        <v>162872</v>
      </c>
      <c r="H7" s="8">
        <v>162872</v>
      </c>
      <c r="I7" s="8">
        <v>136675</v>
      </c>
      <c r="J7" s="8">
        <v>107392</v>
      </c>
      <c r="K7" s="8">
        <v>63542</v>
      </c>
      <c r="L7" s="8">
        <v>15844</v>
      </c>
    </row>
    <row r="8" spans="1:14" x14ac:dyDescent="0.35">
      <c r="A8" s="31" t="s">
        <v>28</v>
      </c>
      <c r="B8" s="38" t="s">
        <v>27</v>
      </c>
      <c r="C8" s="41">
        <v>118323</v>
      </c>
      <c r="D8" s="41">
        <v>136620</v>
      </c>
      <c r="E8" s="19">
        <v>162354</v>
      </c>
      <c r="F8" s="20">
        <v>198326</v>
      </c>
      <c r="G8" s="8">
        <f>G21-G9</f>
        <v>134073</v>
      </c>
      <c r="H8" s="8">
        <f t="shared" ref="H8:L8" si="1">H21-H9</f>
        <v>134073</v>
      </c>
      <c r="I8" s="8">
        <f t="shared" si="1"/>
        <v>134073</v>
      </c>
      <c r="J8" s="8">
        <f t="shared" si="1"/>
        <v>131999</v>
      </c>
      <c r="K8" s="8">
        <f t="shared" si="1"/>
        <v>111384</v>
      </c>
      <c r="L8" s="8">
        <f t="shared" si="1"/>
        <v>63889</v>
      </c>
    </row>
    <row r="9" spans="1:14" x14ac:dyDescent="0.35">
      <c r="A9" s="31" t="s">
        <v>29</v>
      </c>
      <c r="B9" s="38" t="s">
        <v>27</v>
      </c>
      <c r="C9" s="41">
        <v>2321</v>
      </c>
      <c r="D9" s="41">
        <v>2321</v>
      </c>
      <c r="E9" s="19">
        <v>2321</v>
      </c>
      <c r="F9" s="20">
        <v>2321</v>
      </c>
      <c r="G9" s="18">
        <v>2304</v>
      </c>
      <c r="H9" s="18">
        <v>2304</v>
      </c>
      <c r="I9" s="18">
        <v>2304</v>
      </c>
      <c r="J9" s="18">
        <v>2304</v>
      </c>
      <c r="K9" s="18">
        <v>2304</v>
      </c>
      <c r="L9" s="18">
        <v>2304</v>
      </c>
      <c r="M9" s="28" t="s">
        <v>30</v>
      </c>
    </row>
    <row r="10" spans="1:14" x14ac:dyDescent="0.35">
      <c r="A10" s="31" t="s">
        <v>31</v>
      </c>
      <c r="B10" s="47">
        <v>21882</v>
      </c>
      <c r="C10" s="39">
        <f>($E$10-$B$10)/($E$2-$B$2)*(C2-$B$2)+$B$10</f>
        <v>21603</v>
      </c>
      <c r="D10" s="39">
        <f>($E$10-$B$10)/($E$2-$B$2)*(D2-$B$2)+$B$10</f>
        <v>21324</v>
      </c>
      <c r="E10" s="7">
        <v>21045</v>
      </c>
      <c r="F10" s="12">
        <v>20211</v>
      </c>
      <c r="G10" s="8">
        <v>12760.4457</v>
      </c>
      <c r="H10" s="8">
        <v>12760.4457</v>
      </c>
      <c r="I10" s="8">
        <v>12760.4457</v>
      </c>
      <c r="J10" s="8">
        <v>12760.4457</v>
      </c>
      <c r="K10" s="8">
        <v>12760.4457</v>
      </c>
      <c r="L10" s="8">
        <v>12760.4457</v>
      </c>
    </row>
    <row r="11" spans="1:14" x14ac:dyDescent="0.35">
      <c r="A11" s="31" t="s">
        <v>32</v>
      </c>
      <c r="B11" s="47">
        <v>1005</v>
      </c>
      <c r="C11" s="39">
        <f>($E$11-$B$11)/($E$2-$B$2)*(C2-$B$2)+$B$11</f>
        <v>984.66666666666663</v>
      </c>
      <c r="D11" s="39">
        <f>($E$11-$B$11)/($E$2-$B$2)*(D2-$B$2)+$B$11</f>
        <v>964.33333333333337</v>
      </c>
      <c r="E11" s="7">
        <v>944</v>
      </c>
      <c r="F11" s="12">
        <v>941</v>
      </c>
      <c r="G11" s="18">
        <v>941</v>
      </c>
      <c r="H11" s="18">
        <v>941</v>
      </c>
      <c r="I11" s="18">
        <v>941</v>
      </c>
      <c r="J11" s="18">
        <v>941</v>
      </c>
      <c r="K11" s="18">
        <v>941</v>
      </c>
      <c r="L11" s="18">
        <v>941</v>
      </c>
      <c r="M11" s="28" t="s">
        <v>30</v>
      </c>
    </row>
    <row r="12" spans="1:14" x14ac:dyDescent="0.35">
      <c r="A12" s="31" t="s">
        <v>33</v>
      </c>
      <c r="B12" s="47">
        <v>51842</v>
      </c>
      <c r="C12" s="39">
        <f>($E$12-$B$12)/($E$2-$B$2)*(C2-$B$2)+$B$12</f>
        <v>50298</v>
      </c>
      <c r="D12" s="39">
        <f>($E$12-$B$12)/($E$2-$B$2)*(D2-$B$2)+$B$12</f>
        <v>48754</v>
      </c>
      <c r="E12" s="7">
        <v>47210</v>
      </c>
      <c r="F12" s="12">
        <v>43958</v>
      </c>
      <c r="G12" s="8">
        <v>43958</v>
      </c>
      <c r="H12" s="8">
        <v>27393</v>
      </c>
      <c r="I12" s="8">
        <v>13755</v>
      </c>
      <c r="J12" s="8">
        <v>525</v>
      </c>
      <c r="K12" s="8">
        <v>525</v>
      </c>
      <c r="L12" s="8">
        <v>300</v>
      </c>
    </row>
    <row r="13" spans="1:14" x14ac:dyDescent="0.35">
      <c r="A13" s="31" t="s">
        <v>34</v>
      </c>
      <c r="B13" s="38" t="s">
        <v>27</v>
      </c>
      <c r="C13" s="41">
        <v>12085</v>
      </c>
      <c r="D13" s="41">
        <v>14542</v>
      </c>
      <c r="E13" s="19">
        <v>15137</v>
      </c>
      <c r="F13" s="20">
        <v>16100</v>
      </c>
      <c r="G13" s="8">
        <v>14535</v>
      </c>
      <c r="H13" s="8">
        <v>14535</v>
      </c>
      <c r="I13" s="8">
        <v>14091</v>
      </c>
      <c r="J13" s="8">
        <v>13751</v>
      </c>
      <c r="K13" s="8">
        <v>11613</v>
      </c>
      <c r="L13" s="8">
        <v>4022</v>
      </c>
    </row>
    <row r="14" spans="1:14" x14ac:dyDescent="0.35">
      <c r="A14" s="32" t="s">
        <v>35</v>
      </c>
      <c r="B14" s="48">
        <v>29208</v>
      </c>
      <c r="C14" s="42">
        <f>($E$14-$B$14)/($E$2-$B$2)*(C2-$B$2)+$B$14</f>
        <v>25123.333333333332</v>
      </c>
      <c r="D14" s="42">
        <f>($E$14-$B$14)/($E$2-$B$2)*(D2-$B$2)+$B$14</f>
        <v>21038.666666666668</v>
      </c>
      <c r="E14" s="7">
        <v>16954</v>
      </c>
      <c r="F14" s="12">
        <v>13713</v>
      </c>
      <c r="G14" s="8">
        <v>13638</v>
      </c>
      <c r="H14" s="8">
        <v>13638</v>
      </c>
      <c r="I14" s="8">
        <v>13638</v>
      </c>
      <c r="J14" s="8">
        <v>13638</v>
      </c>
      <c r="K14" s="8">
        <v>13638</v>
      </c>
      <c r="L14" s="8">
        <v>13638</v>
      </c>
    </row>
    <row r="15" spans="1:14" x14ac:dyDescent="0.35">
      <c r="A15" s="33" t="s">
        <v>36</v>
      </c>
      <c r="B15" s="48">
        <v>2809</v>
      </c>
      <c r="C15" s="42">
        <f>($E$15-$B$15)/($E$2-$B$2)*(C2-$B$2)+$B$15</f>
        <v>3321.3333333333335</v>
      </c>
      <c r="D15" s="42">
        <f>($E$15-$B$15)/($E$2-$B$2)*(D2-$B$2)+$B$15</f>
        <v>3833.666666666667</v>
      </c>
      <c r="E15" s="7">
        <v>4346</v>
      </c>
      <c r="F15" s="12">
        <v>5254</v>
      </c>
      <c r="G15" s="18">
        <v>5254</v>
      </c>
      <c r="H15" s="18">
        <v>5254</v>
      </c>
      <c r="I15" s="18">
        <v>5254</v>
      </c>
      <c r="J15" s="18">
        <v>5254</v>
      </c>
      <c r="K15" s="18">
        <v>5254</v>
      </c>
      <c r="L15" s="18">
        <v>5254</v>
      </c>
      <c r="M15" s="28" t="s">
        <v>30</v>
      </c>
      <c r="N15" s="28" t="s">
        <v>37</v>
      </c>
    </row>
    <row r="16" spans="1:14" x14ac:dyDescent="0.35">
      <c r="A16" s="33" t="s">
        <v>38</v>
      </c>
      <c r="B16" s="48">
        <v>3248</v>
      </c>
      <c r="C16" s="42">
        <f>($E$16-$B$16)/($E$2-$B$2)*(C2-$B$2)+$B$16</f>
        <v>2788.3333333333335</v>
      </c>
      <c r="D16" s="42">
        <f>($E$16-$B$16)/($E$2-$B$2)*(D2-$B$2)+$B$16</f>
        <v>2328.6666666666665</v>
      </c>
      <c r="E16" s="12">
        <v>1869</v>
      </c>
      <c r="F16" s="12">
        <v>1729</v>
      </c>
      <c r="G16" s="8">
        <v>10987.976000000001</v>
      </c>
      <c r="H16" s="8">
        <v>11035.976000000001</v>
      </c>
      <c r="I16" s="8">
        <v>11217.976000000001</v>
      </c>
      <c r="J16" s="8">
        <v>11422.976000000001</v>
      </c>
      <c r="K16" s="8">
        <v>11517.976000000001</v>
      </c>
      <c r="L16" s="8">
        <v>11612.976000000001</v>
      </c>
    </row>
    <row r="17" spans="1:14" x14ac:dyDescent="0.35">
      <c r="A17" s="33" t="s">
        <v>39</v>
      </c>
      <c r="B17" s="48">
        <f>B20*B41</f>
        <v>164325.1582447887</v>
      </c>
      <c r="C17" s="42">
        <f>($E$17-$B$17)/($E$2-$B$2)*(C2-$B$2)+$B$17</f>
        <v>162793.32956050898</v>
      </c>
      <c r="D17" s="42">
        <f>($E$17-$B$17)/($E$2-$B$2)*(D2-$B$2)+$B$17</f>
        <v>161261.50087622923</v>
      </c>
      <c r="E17" s="55">
        <f>E20*B41</f>
        <v>159729.6721919495</v>
      </c>
      <c r="F17" s="55">
        <f>F20*B41</f>
        <v>158958.2965218738</v>
      </c>
      <c r="G17" s="8">
        <v>120107</v>
      </c>
      <c r="H17" s="8">
        <v>120107</v>
      </c>
      <c r="I17" s="8">
        <v>117872</v>
      </c>
      <c r="J17" s="8">
        <v>90891</v>
      </c>
      <c r="K17" s="8">
        <v>17435</v>
      </c>
      <c r="L17" s="8">
        <v>744</v>
      </c>
    </row>
    <row r="18" spans="1:14" x14ac:dyDescent="0.35">
      <c r="A18" s="33" t="s">
        <v>40</v>
      </c>
      <c r="B18" s="48">
        <f>B42*B20</f>
        <v>7643.8896909725045</v>
      </c>
      <c r="C18" s="42">
        <f>($E$18-$B$18)/($E$2-$B$2)*(C2-$B$2)+$B$18</f>
        <v>7572.6338369500836</v>
      </c>
      <c r="D18" s="42">
        <f>($E$18-$B$18)/($E$2-$B$2)*(D2-$B$2)+$B$18</f>
        <v>7501.3779829276637</v>
      </c>
      <c r="E18" s="55">
        <f>B42*E20</f>
        <v>7430.1221289052428</v>
      </c>
      <c r="F18" s="55">
        <f>F20*B42</f>
        <v>7394.2401580899441</v>
      </c>
      <c r="G18" s="8">
        <v>5587</v>
      </c>
      <c r="H18" s="8">
        <v>5587</v>
      </c>
      <c r="I18" s="8">
        <v>4442</v>
      </c>
      <c r="J18" s="8">
        <v>2409</v>
      </c>
      <c r="K18" s="8">
        <v>901</v>
      </c>
      <c r="L18" s="8">
        <v>0</v>
      </c>
    </row>
    <row r="19" spans="1:14" x14ac:dyDescent="0.35">
      <c r="A19" s="33" t="s">
        <v>41</v>
      </c>
      <c r="B19" s="48">
        <f>B20*B43</f>
        <v>13578.952064238787</v>
      </c>
      <c r="C19" s="42">
        <f>($E$19-$B$19)/($E$2-$B$2)*(C2-$B$2)+$B$19</f>
        <v>13452.369935874276</v>
      </c>
      <c r="D19" s="42">
        <f>($E$19-$B$19)/($E$2-$B$2)*(D2-$B$2)+$B$19</f>
        <v>13325.787807509763</v>
      </c>
      <c r="E19" s="55">
        <f>E20*B43</f>
        <v>13199.205679145252</v>
      </c>
      <c r="F19" s="56">
        <f>F20*B43</f>
        <v>13135.463320036277</v>
      </c>
      <c r="G19" s="15">
        <v>9925</v>
      </c>
      <c r="H19" s="15">
        <v>6159</v>
      </c>
      <c r="I19" s="15">
        <v>2613</v>
      </c>
      <c r="J19" s="15">
        <v>0</v>
      </c>
      <c r="K19" s="15">
        <v>0</v>
      </c>
      <c r="L19" s="15">
        <v>0</v>
      </c>
      <c r="N19" s="30"/>
    </row>
    <row r="20" spans="1:14" s="46" customFormat="1" x14ac:dyDescent="0.35">
      <c r="A20" s="50" t="s">
        <v>42</v>
      </c>
      <c r="B20" s="51">
        <v>185548</v>
      </c>
      <c r="C20" s="52">
        <f>($E$20-$B$20)/($E$2-$B$2)*(C2-$B$2)+$B$20</f>
        <v>183818.33333333334</v>
      </c>
      <c r="D20" s="52">
        <f>($E$20-$B$20)/($E$2-$B$2)*(D2-$B$2)+$B$20</f>
        <v>182088.66666666666</v>
      </c>
      <c r="E20" s="12">
        <v>180359</v>
      </c>
      <c r="F20" s="12">
        <v>179488</v>
      </c>
      <c r="G20" s="53">
        <f t="shared" ref="G20:L20" si="2">G19+G17+G18</f>
        <v>135619</v>
      </c>
      <c r="H20" s="53">
        <f t="shared" si="2"/>
        <v>131853</v>
      </c>
      <c r="I20" s="53">
        <f t="shared" si="2"/>
        <v>124927</v>
      </c>
      <c r="J20" s="53">
        <f t="shared" si="2"/>
        <v>93300</v>
      </c>
      <c r="K20" s="53">
        <f t="shared" si="2"/>
        <v>18336</v>
      </c>
      <c r="L20" s="53">
        <f t="shared" si="2"/>
        <v>744</v>
      </c>
      <c r="N20" s="29"/>
    </row>
    <row r="21" spans="1:14" x14ac:dyDescent="0.35">
      <c r="A21" s="33" t="s">
        <v>43</v>
      </c>
      <c r="B21" s="43" t="s">
        <v>27</v>
      </c>
      <c r="C21" s="41">
        <f>C8+C9</f>
        <v>120644</v>
      </c>
      <c r="D21" s="41">
        <f>D8+D9</f>
        <v>138941</v>
      </c>
      <c r="E21" s="19">
        <v>114216</v>
      </c>
      <c r="F21" s="20">
        <v>119921</v>
      </c>
      <c r="G21" s="8">
        <v>136377</v>
      </c>
      <c r="H21" s="8">
        <v>136377</v>
      </c>
      <c r="I21" s="8">
        <v>136377</v>
      </c>
      <c r="J21" s="8">
        <v>134303</v>
      </c>
      <c r="K21" s="8">
        <v>113688</v>
      </c>
      <c r="L21" s="8">
        <v>66193</v>
      </c>
    </row>
    <row r="22" spans="1:14" x14ac:dyDescent="0.35">
      <c r="A22" s="34" t="s">
        <v>44</v>
      </c>
      <c r="B22" s="49">
        <v>45224</v>
      </c>
      <c r="C22" s="45">
        <f>($E$22-$B$22)/($E$2-$B$2)*(C2-$B$2)+$B$22</f>
        <v>44043.666666666664</v>
      </c>
      <c r="D22" s="45">
        <f>($E$22-$B$22)/($E$2-$B$2)*(D2-$B$2)+$B$22</f>
        <v>42863.333333333336</v>
      </c>
      <c r="E22" s="7">
        <v>41683</v>
      </c>
      <c r="F22" s="7">
        <v>51214</v>
      </c>
      <c r="G22" s="8">
        <v>47188.233</v>
      </c>
      <c r="H22" s="8">
        <v>58053.233</v>
      </c>
      <c r="I22" s="8">
        <v>59677.832999999999</v>
      </c>
      <c r="J22" s="8">
        <v>61519.832999999999</v>
      </c>
      <c r="K22" s="8">
        <v>63119.832999999999</v>
      </c>
      <c r="L22" s="8">
        <v>64719.832999999999</v>
      </c>
    </row>
    <row r="23" spans="1:14" x14ac:dyDescent="0.35">
      <c r="A23" s="34" t="s">
        <v>45</v>
      </c>
      <c r="B23" s="44"/>
      <c r="C23" s="44"/>
      <c r="D23" s="44"/>
      <c r="G23" s="8">
        <v>15371.74106716908</v>
      </c>
      <c r="H23" s="8">
        <v>16053.470267169079</v>
      </c>
      <c r="I23" s="8">
        <v>16253.470267169079</v>
      </c>
      <c r="J23" s="8">
        <v>16453.470267169079</v>
      </c>
      <c r="K23" s="8">
        <v>16653.470267169079</v>
      </c>
      <c r="L23" s="8">
        <v>16853.470267169079</v>
      </c>
    </row>
    <row r="24" spans="1:14" x14ac:dyDescent="0.35">
      <c r="A24" s="34" t="s">
        <v>46</v>
      </c>
      <c r="B24" s="44"/>
      <c r="C24" s="44"/>
      <c r="D24" s="44"/>
      <c r="G24" s="8">
        <v>124614.3867</v>
      </c>
      <c r="H24" s="8">
        <v>124716.4767</v>
      </c>
      <c r="I24" s="8">
        <v>124716.4767</v>
      </c>
      <c r="J24" s="8">
        <v>124716.4767</v>
      </c>
      <c r="K24" s="8">
        <v>124716.4767</v>
      </c>
      <c r="L24" s="8">
        <v>124716.4767</v>
      </c>
    </row>
    <row r="25" spans="1:14" x14ac:dyDescent="0.35">
      <c r="A25" s="34" t="s">
        <v>47</v>
      </c>
      <c r="B25" s="44" t="s">
        <v>27</v>
      </c>
      <c r="C25" s="86">
        <f>C8*$B$53</f>
        <v>40229.82</v>
      </c>
      <c r="D25" s="86">
        <f t="shared" ref="D25:F25" si="3">D8*$B$53</f>
        <v>46450.8</v>
      </c>
      <c r="E25" s="86">
        <f t="shared" si="3"/>
        <v>55200.36</v>
      </c>
      <c r="F25" s="86">
        <f t="shared" si="3"/>
        <v>67430.840000000011</v>
      </c>
      <c r="G25" s="8">
        <f>43997-G9</f>
        <v>41693</v>
      </c>
      <c r="H25" s="8">
        <f xml:space="preserve"> 43997 -H9</f>
        <v>41693</v>
      </c>
      <c r="I25" s="8">
        <f xml:space="preserve"> 43997 - I9</f>
        <v>41693</v>
      </c>
      <c r="J25" s="8">
        <f>43895-J9</f>
        <v>41591</v>
      </c>
      <c r="K25" s="8">
        <f>40273-K9</f>
        <v>37969</v>
      </c>
      <c r="L25" s="8">
        <f>25385-L9</f>
        <v>23081</v>
      </c>
    </row>
    <row r="26" spans="1:14" x14ac:dyDescent="0.35">
      <c r="A26" s="85" t="s">
        <v>48</v>
      </c>
      <c r="B26" t="s">
        <v>27</v>
      </c>
      <c r="C26" s="86">
        <f>C8*$B$54</f>
        <v>78093.180000000008</v>
      </c>
      <c r="D26" s="86">
        <f t="shared" ref="D26:F26" si="4">D8*$B$54</f>
        <v>90169.2</v>
      </c>
      <c r="E26" s="86">
        <f t="shared" si="4"/>
        <v>107153.64</v>
      </c>
      <c r="F26" s="86">
        <f t="shared" si="4"/>
        <v>130895.16</v>
      </c>
      <c r="G26" s="8">
        <v>92380</v>
      </c>
      <c r="H26" s="8">
        <v>92380</v>
      </c>
      <c r="I26" s="8">
        <v>92380</v>
      </c>
      <c r="J26" s="8">
        <v>90408</v>
      </c>
      <c r="K26" s="8">
        <v>73415</v>
      </c>
      <c r="L26" s="8">
        <v>40808</v>
      </c>
    </row>
    <row r="27" spans="1:14" x14ac:dyDescent="0.35">
      <c r="A27" s="85"/>
    </row>
    <row r="28" spans="1:14" x14ac:dyDescent="0.35">
      <c r="A28" s="1" t="s">
        <v>49</v>
      </c>
      <c r="B28" s="1"/>
      <c r="C28" s="1"/>
      <c r="D28" s="1"/>
    </row>
    <row r="29" spans="1:14" x14ac:dyDescent="0.35">
      <c r="A29" s="11"/>
    </row>
    <row r="30" spans="1:14" x14ac:dyDescent="0.35">
      <c r="A30" s="22" t="s">
        <v>50</v>
      </c>
    </row>
    <row r="31" spans="1:14" x14ac:dyDescent="0.35">
      <c r="A31" s="23" t="s">
        <v>51</v>
      </c>
    </row>
    <row r="32" spans="1:14" x14ac:dyDescent="0.35">
      <c r="A32" s="24" t="s">
        <v>52</v>
      </c>
      <c r="E32" s="46"/>
    </row>
    <row r="33" spans="1:2" x14ac:dyDescent="0.35">
      <c r="A33" s="25" t="s">
        <v>53</v>
      </c>
    </row>
    <row r="34" spans="1:2" x14ac:dyDescent="0.35">
      <c r="A34" s="26" t="s">
        <v>54</v>
      </c>
    </row>
    <row r="35" spans="1:2" x14ac:dyDescent="0.35">
      <c r="A35" s="37" t="s">
        <v>55</v>
      </c>
    </row>
    <row r="36" spans="1:2" x14ac:dyDescent="0.35">
      <c r="A36" s="62" t="s">
        <v>56</v>
      </c>
    </row>
    <row r="37" spans="1:2" x14ac:dyDescent="0.35">
      <c r="A37" s="87" t="s">
        <v>57</v>
      </c>
    </row>
    <row r="38" spans="1:2" x14ac:dyDescent="0.35">
      <c r="A38" s="11" t="s">
        <v>58</v>
      </c>
    </row>
    <row r="40" spans="1:2" x14ac:dyDescent="0.35">
      <c r="A40" s="11" t="s">
        <v>59</v>
      </c>
      <c r="B40" s="11" t="s">
        <v>60</v>
      </c>
    </row>
    <row r="41" spans="1:2" x14ac:dyDescent="0.35">
      <c r="A41" s="11" t="s">
        <v>61</v>
      </c>
      <c r="B41" s="54">
        <f>G17/G20</f>
        <v>0.88562074635559918</v>
      </c>
    </row>
    <row r="42" spans="1:2" x14ac:dyDescent="0.35">
      <c r="A42" s="11" t="s">
        <v>62</v>
      </c>
      <c r="B42" s="54">
        <f>G18/G20</f>
        <v>4.1196292554878007E-2</v>
      </c>
    </row>
    <row r="43" spans="1:2" x14ac:dyDescent="0.35">
      <c r="A43" s="11" t="s">
        <v>63</v>
      </c>
      <c r="B43" s="54">
        <f>G19/G20</f>
        <v>7.3182961089522852E-2</v>
      </c>
    </row>
    <row r="44" spans="1:2" x14ac:dyDescent="0.35">
      <c r="A44" s="11"/>
    </row>
    <row r="48" spans="1:2" x14ac:dyDescent="0.35">
      <c r="A48" s="93" t="s">
        <v>64</v>
      </c>
      <c r="B48" s="94"/>
    </row>
    <row r="49" spans="1:3" x14ac:dyDescent="0.35">
      <c r="A49" s="60" t="s">
        <v>65</v>
      </c>
    </row>
    <row r="52" spans="1:3" x14ac:dyDescent="0.35">
      <c r="A52" s="1" t="s">
        <v>66</v>
      </c>
      <c r="B52">
        <v>2022</v>
      </c>
      <c r="C52">
        <v>2026</v>
      </c>
    </row>
    <row r="53" spans="1:3" x14ac:dyDescent="0.35">
      <c r="A53" t="s">
        <v>67</v>
      </c>
      <c r="B53" s="54">
        <v>0.34</v>
      </c>
      <c r="C53" s="95">
        <v>0.41</v>
      </c>
    </row>
    <row r="54" spans="1:3" x14ac:dyDescent="0.35">
      <c r="A54" t="s">
        <v>68</v>
      </c>
      <c r="B54" s="54">
        <v>0.66</v>
      </c>
      <c r="C54" s="95">
        <v>0.59</v>
      </c>
    </row>
  </sheetData>
  <hyperlinks>
    <hyperlink ref="E2" r:id="rId1" display="https://eepublicdownloads.entsoe.eu/clean-documents/Publications/Statistics/Factsheet/entsoe_sfs2021_web.pdf" xr:uid="{15897ED5-35E0-4746-9648-7737820387FD}"/>
    <hyperlink ref="F2" r:id="rId2" display="https://www.entsoe.eu/data/power-stats/" xr:uid="{58569D45-AC64-4F7F-BBEF-D779BE43B02F}"/>
    <hyperlink ref="A49" r:id="rId3" display="Source : Solar Power europe : Global Market Outlook 2023-2027, figure 21.1" xr:uid="{D00DA4A6-9A80-40D8-9265-7A2D571D3EDF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23E5C-16FA-4E5D-BAC7-6DEAAE1202E5}">
  <dimension ref="A1:AG37"/>
  <sheetViews>
    <sheetView zoomScale="85" zoomScaleNormal="85" workbookViewId="0">
      <pane xSplit="1" topLeftCell="B1" activePane="topRight" state="frozen"/>
      <selection pane="topRight" activeCell="A32" sqref="A32"/>
    </sheetView>
  </sheetViews>
  <sheetFormatPr defaultColWidth="11.453125" defaultRowHeight="14.5" x14ac:dyDescent="0.35"/>
  <cols>
    <col min="1" max="1" width="21.81640625" bestFit="1" customWidth="1"/>
    <col min="2" max="3" width="21.81640625" customWidth="1"/>
    <col min="4" max="33" width="12.1796875" bestFit="1" customWidth="1"/>
  </cols>
  <sheetData>
    <row r="1" spans="1:33" ht="15" thickBot="1" x14ac:dyDescent="0.4">
      <c r="A1" s="82" t="s">
        <v>69</v>
      </c>
      <c r="B1" s="81">
        <v>2019</v>
      </c>
      <c r="C1" s="76">
        <v>2020</v>
      </c>
      <c r="D1" s="77">
        <v>2021</v>
      </c>
      <c r="E1" s="77">
        <v>2022</v>
      </c>
      <c r="F1" s="78">
        <v>2023</v>
      </c>
      <c r="G1" s="78">
        <v>2024</v>
      </c>
      <c r="H1" s="79">
        <v>2025</v>
      </c>
      <c r="I1" s="78">
        <v>2026</v>
      </c>
      <c r="J1" s="78">
        <v>2027</v>
      </c>
      <c r="K1" s="78">
        <v>2028</v>
      </c>
      <c r="L1" s="78">
        <v>2029</v>
      </c>
      <c r="M1" s="79">
        <v>2030</v>
      </c>
      <c r="N1" s="78">
        <v>2031</v>
      </c>
      <c r="O1" s="78">
        <v>2032</v>
      </c>
      <c r="P1" s="78">
        <v>2033</v>
      </c>
      <c r="Q1" s="78">
        <v>2034</v>
      </c>
      <c r="R1" s="79">
        <v>2035</v>
      </c>
      <c r="S1" s="78">
        <v>2036</v>
      </c>
      <c r="T1" s="78">
        <v>2037</v>
      </c>
      <c r="U1" s="78">
        <v>2038</v>
      </c>
      <c r="V1" s="78">
        <v>2039</v>
      </c>
      <c r="W1" s="79">
        <v>2040</v>
      </c>
      <c r="X1" s="78">
        <v>2041</v>
      </c>
      <c r="Y1" s="78">
        <v>2042</v>
      </c>
      <c r="Z1" s="78">
        <v>2043</v>
      </c>
      <c r="AA1" s="78">
        <v>2044</v>
      </c>
      <c r="AB1" s="79">
        <v>2045</v>
      </c>
      <c r="AC1" s="78">
        <v>2046</v>
      </c>
      <c r="AD1" s="78">
        <v>2047</v>
      </c>
      <c r="AE1" s="78">
        <v>2048</v>
      </c>
      <c r="AF1" s="78">
        <v>2049</v>
      </c>
      <c r="AG1" s="80">
        <v>2050</v>
      </c>
    </row>
    <row r="2" spans="1:33" x14ac:dyDescent="0.35">
      <c r="A2" s="65" t="s">
        <v>70</v>
      </c>
      <c r="B2" s="72">
        <f>'Raw_data_residual old cap'!C10</f>
        <v>21603</v>
      </c>
      <c r="C2" s="72">
        <f>'Raw_data_residual old cap'!D10</f>
        <v>21324</v>
      </c>
      <c r="D2" s="72">
        <f>'Raw_data_residual old cap'!E10</f>
        <v>21045</v>
      </c>
      <c r="E2" s="72">
        <f>'Raw_data_residual old cap'!F10</f>
        <v>20211</v>
      </c>
      <c r="F2" s="73">
        <f>($H$2-$E$2)/($H$1-$E$1)*(F1-$E$1)+$E$2</f>
        <v>17727.481899999999</v>
      </c>
      <c r="G2" s="73">
        <f>($H$2-$E$2)/($H$1-$E$1)*(G1-$E$1)+$E$2</f>
        <v>15243.963800000001</v>
      </c>
      <c r="H2" s="74">
        <f>'Raw_data_residual old cap'!G10</f>
        <v>12760.4457</v>
      </c>
      <c r="I2" s="75">
        <v>12760.4457</v>
      </c>
      <c r="J2" s="75">
        <v>12760.4457</v>
      </c>
      <c r="K2" s="75">
        <v>12760.4457</v>
      </c>
      <c r="L2" s="75">
        <v>12760.4457</v>
      </c>
      <c r="M2" s="74">
        <v>12760.4457</v>
      </c>
      <c r="N2" s="75">
        <v>12760.4457</v>
      </c>
      <c r="O2" s="75">
        <v>12760.4457</v>
      </c>
      <c r="P2" s="75">
        <v>12760.4457</v>
      </c>
      <c r="Q2" s="75">
        <v>12760.4457</v>
      </c>
      <c r="R2" s="74">
        <v>12760.4457</v>
      </c>
      <c r="S2" s="75">
        <v>12760.4457</v>
      </c>
      <c r="T2" s="75">
        <v>12760.4457</v>
      </c>
      <c r="U2" s="75">
        <v>12760.4457</v>
      </c>
      <c r="V2" s="75">
        <v>12760.4457</v>
      </c>
      <c r="W2" s="74">
        <v>12760.4457</v>
      </c>
      <c r="X2" s="75">
        <v>12760.4457</v>
      </c>
      <c r="Y2" s="75">
        <v>12760.4457</v>
      </c>
      <c r="Z2" s="75">
        <v>12760.4457</v>
      </c>
      <c r="AA2" s="75">
        <v>12760.4457</v>
      </c>
      <c r="AB2" s="74">
        <v>12760.4457</v>
      </c>
      <c r="AC2" s="75">
        <v>12760.4457</v>
      </c>
      <c r="AD2" s="75">
        <v>12760.4457</v>
      </c>
      <c r="AE2" s="75">
        <v>12760.4457</v>
      </c>
      <c r="AF2" s="75">
        <v>12760.4457</v>
      </c>
      <c r="AG2" s="74">
        <v>12760.4457</v>
      </c>
    </row>
    <row r="3" spans="1:33" x14ac:dyDescent="0.35">
      <c r="A3" s="35" t="s">
        <v>71</v>
      </c>
      <c r="B3" s="66">
        <f>'Raw_data_residual old cap'!C3</f>
        <v>77754</v>
      </c>
      <c r="C3" s="66">
        <f>'Raw_data_residual old cap'!D3</f>
        <v>76320</v>
      </c>
      <c r="D3" s="66">
        <f>'Raw_data_residual old cap'!E3</f>
        <v>74886</v>
      </c>
      <c r="E3" s="66">
        <f>'Raw_data_residual old cap'!F3</f>
        <v>62436</v>
      </c>
      <c r="F3" s="67">
        <f>($H$3-$E$3)/($H$1-$E$1)*(F1-$E$1)+$E$3</f>
        <v>59602.333333333336</v>
      </c>
      <c r="G3" s="67">
        <f>($H$3-$E$3)/($H$1-$E$1)*(G1-$E$1)+$E$3</f>
        <v>56768.666666666664</v>
      </c>
      <c r="H3" s="68">
        <f>'Raw_data_residual old cap'!G3</f>
        <v>53935</v>
      </c>
      <c r="I3" s="69">
        <f>($M$3-$H$3)/($M$1-$H$1)*(I1-$H$1)+$H$3</f>
        <v>49448</v>
      </c>
      <c r="J3" s="69">
        <f>($M$3-$H$3)/($M$1-$H$1)*(J1-$H$1)+$H$3</f>
        <v>44961</v>
      </c>
      <c r="K3" s="69">
        <f>($M$3-$H$3)/($M$1-$H$1)*(K1-$H$1)+$H$3</f>
        <v>40474</v>
      </c>
      <c r="L3" s="69">
        <f>($M$3-$H$3)/($M$1-$H$1)*(L1-$H$1)+$H$3</f>
        <v>35987</v>
      </c>
      <c r="M3" s="68">
        <f>'Raw_data_residual old cap'!H3</f>
        <v>31500</v>
      </c>
      <c r="N3" s="69">
        <f>($R$3-$M$3)/($R$1-$M$1)*(N1-$M$1)+$M$3</f>
        <v>26471.4</v>
      </c>
      <c r="O3" s="69">
        <f>($R$3-$M$3)/($R$1-$M$1)*(O1-$M$1)+$M$3</f>
        <v>21442.799999999999</v>
      </c>
      <c r="P3" s="69">
        <f>($R$3-$M$3)/($R$1-$M$1)*(P1-$M$1)+$M$3</f>
        <v>16414.199999999997</v>
      </c>
      <c r="Q3" s="69">
        <f>($R$3-$M$3)/($R$1-$M$1)*(Q1-$M$1)+$M$3</f>
        <v>11385.599999999999</v>
      </c>
      <c r="R3" s="68">
        <f>'Raw_data_residual old cap'!I3</f>
        <v>6357</v>
      </c>
      <c r="S3" s="69">
        <f>($W$3-$R$3)/($W$1-$R$1)*(S1-$R$1)+$R$3</f>
        <v>5085.6000000000004</v>
      </c>
      <c r="T3" s="69">
        <f>($W$3-$R$3)/($W$1-$R$1)*(T1-$R$1)+$R$3</f>
        <v>3814.2</v>
      </c>
      <c r="U3" s="69">
        <f>($W$3-$R$3)/($W$1-$R$1)*(U1-$R$1)+$R$3</f>
        <v>2542.7999999999997</v>
      </c>
      <c r="V3" s="69">
        <f>($W$3-$R$3)/($W$1-$R$1)*(V1-$R$1)+$R$3</f>
        <v>1271.3999999999996</v>
      </c>
      <c r="W3" s="68">
        <f>'Raw_data_residual old cap'!J3</f>
        <v>0</v>
      </c>
      <c r="X3" s="69">
        <v>0</v>
      </c>
      <c r="Y3" s="69">
        <v>0</v>
      </c>
      <c r="Z3" s="69">
        <v>0</v>
      </c>
      <c r="AA3" s="69">
        <v>0</v>
      </c>
      <c r="AB3" s="68">
        <v>0</v>
      </c>
      <c r="AC3" s="69">
        <v>0</v>
      </c>
      <c r="AD3" s="69">
        <v>0</v>
      </c>
      <c r="AE3" s="69">
        <v>0</v>
      </c>
      <c r="AF3" s="69">
        <v>0</v>
      </c>
      <c r="AG3" s="68">
        <v>0</v>
      </c>
    </row>
    <row r="4" spans="1:33" x14ac:dyDescent="0.35">
      <c r="A4" s="35" t="s">
        <v>45</v>
      </c>
      <c r="B4" s="83"/>
      <c r="C4" s="83"/>
      <c r="D4" s="84"/>
      <c r="E4" s="84"/>
      <c r="F4" s="84"/>
      <c r="G4" s="84"/>
      <c r="H4" s="68">
        <f>'Raw_data_residual old cap'!G23</f>
        <v>15371.74106716908</v>
      </c>
      <c r="I4" s="69">
        <f>($M$4-$H$4)/($M$1-$H$1)*(I1-$H$1)+$H$4</f>
        <v>15508.086907169079</v>
      </c>
      <c r="J4" s="69">
        <f>($M$4-$H$4)/($M$1-$H$1)*(J1-$H$1)+$H$4</f>
        <v>15644.432747169079</v>
      </c>
      <c r="K4" s="69">
        <f>($M$4-$H$4)/($M$1-$H$1)*(K1-$H$1)+$H$4</f>
        <v>15780.778587169079</v>
      </c>
      <c r="L4" s="69">
        <f>($M$4-$H$4)/($M$1-$H$1)*(L1-$H$1)+$H$4</f>
        <v>15917.124427169079</v>
      </c>
      <c r="M4" s="68">
        <f>'Raw_data_residual old cap'!H23</f>
        <v>16053.470267169079</v>
      </c>
      <c r="N4" s="69">
        <f>($R$4-$M$4)/($R$1-$M$1)*(N1-$M$1)+$M$4</f>
        <v>16093.470267169079</v>
      </c>
      <c r="O4" s="69">
        <f>($R$4-$M$4)/($R$1-$M$1)*(O1-$M$1)+$M$4</f>
        <v>16133.470267169079</v>
      </c>
      <c r="P4" s="69">
        <f>($R$4-$M$4)/($R$1-$M$1)*(P1-$M$1)+$M$4</f>
        <v>16173.470267169079</v>
      </c>
      <c r="Q4" s="69">
        <f>($R$4-$M$4)/($R$1-$M$1)*(Q1-$M$1)+$M$4</f>
        <v>16213.470267169079</v>
      </c>
      <c r="R4" s="68">
        <f>'Raw_data_residual old cap'!I23</f>
        <v>16253.470267169079</v>
      </c>
      <c r="S4" s="69">
        <f>($W$4-$R$4)/($W$1-$R$1)*(S1-$R$1)+$R$4</f>
        <v>16293.470267169079</v>
      </c>
      <c r="T4" s="69">
        <f>($W$4-$R$4)/($W$1-$R$1)*(T1-$R$1)+$R$4</f>
        <v>16333.470267169079</v>
      </c>
      <c r="U4" s="69">
        <f>($W$4-$R$4)/($W$1-$R$1)*(U1-$R$1)+$R$4</f>
        <v>16373.470267169079</v>
      </c>
      <c r="V4" s="69">
        <f>($W$4-$R$4)/($W$1-$R$1)*(V1-$R$1)+$R$4</f>
        <v>16413.470267169079</v>
      </c>
      <c r="W4" s="68">
        <f>'Raw_data_residual old cap'!J23</f>
        <v>16453.470267169079</v>
      </c>
      <c r="X4" s="69">
        <f>($AB$4-$W$4)/($AB$1-$W$1)*(X1-$W$1)+$W$4</f>
        <v>16493.470267169079</v>
      </c>
      <c r="Y4" s="69">
        <f>($AB$4-$W$4)/($AB$1-$W$1)*(Y1-$W$1)+$W$4</f>
        <v>16533.470267169079</v>
      </c>
      <c r="Z4" s="69">
        <f>($AB$4-$W$4)/($AB$1-$W$1)*(Z1-$W$1)+$W$4</f>
        <v>16573.470267169079</v>
      </c>
      <c r="AA4" s="69">
        <f>($AB$4-$W$4)/($AB$1-$W$1)*(AA1-$W$1)+$W$4</f>
        <v>16613.470267169079</v>
      </c>
      <c r="AB4" s="68">
        <f>'Raw_data_residual old cap'!K23</f>
        <v>16653.470267169079</v>
      </c>
      <c r="AC4" s="69">
        <f>($AG$4-$AB$4)/($AG$1-$AB$1)*(AC1-$AB$1)+$AB$4</f>
        <v>16693.470267169079</v>
      </c>
      <c r="AD4" s="69">
        <f>($AG$4-$AB$4)/($AG$1-$AB$1)*(AD1-$AB$1)+$AB$4</f>
        <v>16733.470267169079</v>
      </c>
      <c r="AE4" s="69">
        <f>($AG$4-$AB$4)/($AG$1-$AB$1)*(AE1-$AB$1)+$AB$4</f>
        <v>16773.470267169079</v>
      </c>
      <c r="AF4" s="69">
        <f>($AG$4-$AB$4)/($AG$1-$AB$1)*(AF1-$AB$1)+$AB$4</f>
        <v>16813.470267169079</v>
      </c>
      <c r="AG4" s="68">
        <f>'Raw_data_residual old cap'!L23</f>
        <v>16853.470267169079</v>
      </c>
    </row>
    <row r="5" spans="1:33" x14ac:dyDescent="0.35">
      <c r="A5" s="35" t="s">
        <v>46</v>
      </c>
      <c r="B5" s="83"/>
      <c r="C5" s="83"/>
      <c r="D5" s="84"/>
      <c r="E5" s="84"/>
      <c r="F5" s="84"/>
      <c r="G5" s="84"/>
      <c r="H5" s="68">
        <f>'Raw_data_residual old cap'!G24</f>
        <v>124614.3867</v>
      </c>
      <c r="I5" s="69">
        <f>($M$5-$H$5)/($M$1-$H$1)*(I1-$H$1)+$H$5</f>
        <v>124634.80470000001</v>
      </c>
      <c r="J5" s="69">
        <f>($M$5-$H$5)/($M$1-$H$1)*(J1-$H$1)+$H$5</f>
        <v>124655.2227</v>
      </c>
      <c r="K5" s="69">
        <f>($M$5-$H$5)/($M$1-$H$1)*(K1-$H$1)+$H$5</f>
        <v>124675.6407</v>
      </c>
      <c r="L5" s="69">
        <f>($M$5-$H$5)/($M$1-$H$1)*(L1-$H$1)+$H$5</f>
        <v>124696.05869999999</v>
      </c>
      <c r="M5" s="68">
        <f>'Raw_data_residual old cap'!H24</f>
        <v>124716.4767</v>
      </c>
      <c r="N5" s="69">
        <f>M5</f>
        <v>124716.4767</v>
      </c>
      <c r="O5" s="69">
        <f t="shared" ref="O5:AF5" si="0">N5</f>
        <v>124716.4767</v>
      </c>
      <c r="P5" s="69">
        <f t="shared" si="0"/>
        <v>124716.4767</v>
      </c>
      <c r="Q5" s="69">
        <f t="shared" si="0"/>
        <v>124716.4767</v>
      </c>
      <c r="R5" s="68">
        <f>'Raw_data_residual old cap'!I24</f>
        <v>124716.4767</v>
      </c>
      <c r="S5" s="69">
        <f t="shared" si="0"/>
        <v>124716.4767</v>
      </c>
      <c r="T5" s="69">
        <f t="shared" si="0"/>
        <v>124716.4767</v>
      </c>
      <c r="U5" s="69">
        <f t="shared" si="0"/>
        <v>124716.4767</v>
      </c>
      <c r="V5" s="69">
        <f t="shared" si="0"/>
        <v>124716.4767</v>
      </c>
      <c r="W5" s="68">
        <f>'Raw_data_residual old cap'!J24</f>
        <v>124716.4767</v>
      </c>
      <c r="X5" s="69">
        <f t="shared" si="0"/>
        <v>124716.4767</v>
      </c>
      <c r="Y5" s="69">
        <f t="shared" si="0"/>
        <v>124716.4767</v>
      </c>
      <c r="Z5" s="69">
        <f t="shared" si="0"/>
        <v>124716.4767</v>
      </c>
      <c r="AA5" s="69">
        <f t="shared" si="0"/>
        <v>124716.4767</v>
      </c>
      <c r="AB5" s="68">
        <f>'Raw_data_residual old cap'!K24</f>
        <v>124716.4767</v>
      </c>
      <c r="AC5" s="69">
        <f t="shared" si="0"/>
        <v>124716.4767</v>
      </c>
      <c r="AD5" s="69">
        <f t="shared" si="0"/>
        <v>124716.4767</v>
      </c>
      <c r="AE5" s="69">
        <f t="shared" si="0"/>
        <v>124716.4767</v>
      </c>
      <c r="AF5" s="69">
        <f t="shared" si="0"/>
        <v>124716.4767</v>
      </c>
      <c r="AG5" s="68">
        <f>'Raw_data_residual old cap'!L24</f>
        <v>124716.4767</v>
      </c>
    </row>
    <row r="6" spans="1:33" x14ac:dyDescent="0.35">
      <c r="A6" s="35" t="s">
        <v>72</v>
      </c>
      <c r="B6" s="66">
        <f>'Raw_data_residual old cap'!C12</f>
        <v>50298</v>
      </c>
      <c r="C6" s="66">
        <f>'Raw_data_residual old cap'!D12</f>
        <v>48754</v>
      </c>
      <c r="D6" s="66">
        <f>'Raw_data_residual old cap'!E12</f>
        <v>47210</v>
      </c>
      <c r="E6" s="66">
        <f>'Raw_data_residual old cap'!F12</f>
        <v>43958</v>
      </c>
      <c r="F6" s="67">
        <f>($H$6-$E$6)/($H$1-$E$1)*(F1-$E$1)+$E$6</f>
        <v>43958</v>
      </c>
      <c r="G6" s="67">
        <f>($H$6-$E$6)/($H$1-$E$1)*(G1-$E$1)+$E$6</f>
        <v>43958</v>
      </c>
      <c r="H6" s="68">
        <f>'Raw_data_residual old cap'!G12</f>
        <v>43958</v>
      </c>
      <c r="I6" s="69">
        <f>($M$6-$H$6)/($M$1-$H$1)*(I1-$H$1)+$H$6</f>
        <v>40645</v>
      </c>
      <c r="J6" s="69">
        <f>($M$6-$H$6)/($M$1-$H$1)*(J1-$H$1)+$H$6</f>
        <v>37332</v>
      </c>
      <c r="K6" s="69">
        <f>($M$6-$H$6)/($M$1-$H$1)*(K1-$H$1)+$H$6</f>
        <v>34019</v>
      </c>
      <c r="L6" s="69">
        <f>($M$6-$H$6)/($M$1-$H$1)*(L1-$H$1)+$H$6</f>
        <v>30706</v>
      </c>
      <c r="M6" s="68">
        <f>'Raw_data_residual old cap'!H12</f>
        <v>27393</v>
      </c>
      <c r="N6" s="69">
        <f>($R$6-$M$6)/($R$1-$M$1)*(N1-$M$1)+$M$6</f>
        <v>24665.4</v>
      </c>
      <c r="O6" s="69">
        <f>($R$6-$M$6)/($R$1-$M$1)*(O1-$M$1)+$M$6</f>
        <v>21937.8</v>
      </c>
      <c r="P6" s="69">
        <f>($R$6-$M$6)/($R$1-$M$1)*(P1-$M$1)+$M$6</f>
        <v>19210.2</v>
      </c>
      <c r="Q6" s="69">
        <f>($R$6-$M$6)/($R$1-$M$1)*(Q1-$M$1)+$M$6</f>
        <v>16482.599999999999</v>
      </c>
      <c r="R6" s="68">
        <f>'Raw_data_residual old cap'!I12</f>
        <v>13755</v>
      </c>
      <c r="S6" s="69">
        <f>($W$6-$R$6)/($W$1-$R$1)*(S1-$R$1)+$R$6</f>
        <v>11109</v>
      </c>
      <c r="T6" s="69">
        <f>($W$6-$R$6)/($W$1-$R$1)*(T1-$R$1)+$R$6</f>
        <v>8463</v>
      </c>
      <c r="U6" s="69">
        <f>($W$6-$R$6)/($W$1-$R$1)*(U1-$R$1)+$R$6</f>
        <v>5817</v>
      </c>
      <c r="V6" s="69">
        <f>($W$6-$R$6)/($W$1-$R$1)*(V1-$R$1)+$R$6</f>
        <v>3171</v>
      </c>
      <c r="W6" s="68">
        <f>'Raw_data_residual old cap'!J12</f>
        <v>525</v>
      </c>
      <c r="X6" s="69">
        <f>($AB$6-$W$6)/($AB$1-$W$1)*(X1-$W$1)+$W$6</f>
        <v>525</v>
      </c>
      <c r="Y6" s="69">
        <f>($AB$6-$W$6)/($AB$1-$W$1)*(Y1-$W$1)+$W$6</f>
        <v>525</v>
      </c>
      <c r="Z6" s="69">
        <f>($AB$6-$W$6)/($AB$1-$W$1)*(Z1-$W$1)+$W$6</f>
        <v>525</v>
      </c>
      <c r="AA6" s="69">
        <f>($AB$6-$W$6)/($AB$1-$W$1)*(AA1-$W$1)+$W$6</f>
        <v>525</v>
      </c>
      <c r="AB6" s="68">
        <f>'Raw_data_residual old cap'!K12</f>
        <v>525</v>
      </c>
      <c r="AC6" s="69">
        <f>($AG$6-$AB$6)/($AG$1-$AB$1)*(AC1-$AB$1)+$AB$6</f>
        <v>480</v>
      </c>
      <c r="AD6" s="69">
        <f>($AG$6-$AB$6)/($AG$1-$AB$1)*(AD1-$AB$1)+$AB$6</f>
        <v>435</v>
      </c>
      <c r="AE6" s="69">
        <f>($AG$6-$AB$6)/($AG$1-$AB$1)*(AE1-$AB$1)+$AB$6</f>
        <v>390</v>
      </c>
      <c r="AF6" s="69">
        <f>($AG$6-$AB$6)/($AG$1-$AB$1)*(AF1-$AB$1)+$AB$6</f>
        <v>345</v>
      </c>
      <c r="AG6" s="68">
        <f>'Raw_data_residual old cap'!L12</f>
        <v>300</v>
      </c>
    </row>
    <row r="7" spans="1:33" x14ac:dyDescent="0.35">
      <c r="A7" s="35" t="s">
        <v>73</v>
      </c>
      <c r="B7" s="66">
        <f>'Raw_data_residual old cap'!C4</f>
        <v>107809</v>
      </c>
      <c r="C7" s="66">
        <f>'Raw_data_residual old cap'!D4</f>
        <v>106226</v>
      </c>
      <c r="D7" s="66">
        <f>'Raw_data_residual old cap'!E4</f>
        <v>104643</v>
      </c>
      <c r="E7" s="66">
        <f>($H$7-$D$7)/($H$1-$D$1)*(F1-$D$1)+$D$7</f>
        <v>103187.3</v>
      </c>
      <c r="F7" s="67">
        <f>($H$7-$E$7)/($H$1-$E$1)*(F1-$E$1)+$E$7</f>
        <v>102702.06666666667</v>
      </c>
      <c r="G7" s="67">
        <f>($H$7-$E$7)/($H$1-$E$1)*(G1-$E$1)+$E$7</f>
        <v>102216.83333333334</v>
      </c>
      <c r="H7" s="68">
        <f>'Raw_data_residual old cap'!G4</f>
        <v>101731.6</v>
      </c>
      <c r="I7" s="69">
        <v>101731.6</v>
      </c>
      <c r="J7" s="69">
        <v>101731.6</v>
      </c>
      <c r="K7" s="69">
        <v>101731.6</v>
      </c>
      <c r="L7" s="69">
        <v>101731.6</v>
      </c>
      <c r="M7" s="68">
        <f>'Raw_data_residual old cap'!H4</f>
        <v>101731.6</v>
      </c>
      <c r="N7" s="69">
        <v>101731.6</v>
      </c>
      <c r="O7" s="69">
        <v>101731.6</v>
      </c>
      <c r="P7" s="69">
        <v>101731.6</v>
      </c>
      <c r="Q7" s="69">
        <v>101731.6</v>
      </c>
      <c r="R7" s="68">
        <f>'Raw_data_residual old cap'!I4</f>
        <v>101731.6</v>
      </c>
      <c r="S7" s="69">
        <f>($W$7-$R$7)/($W$1-$R$1)*(S1-$R$1)+$R$7</f>
        <v>101623.6</v>
      </c>
      <c r="T7" s="69">
        <f>($W$7-$R$7)/($W$1-$R$1)*(T1-$R$1)+$R$7</f>
        <v>101515.6</v>
      </c>
      <c r="U7" s="69">
        <f>($W$7-$R$7)/($W$1-$R$1)*(U1-$R$1)+$R$7</f>
        <v>101407.6</v>
      </c>
      <c r="V7" s="69">
        <f>($W$7-$R$7)/($W$1-$R$1)*(V1-$R$1)+$R$7</f>
        <v>101299.6</v>
      </c>
      <c r="W7" s="68">
        <f>'Raw_data_residual old cap'!J4</f>
        <v>101191.6</v>
      </c>
      <c r="X7" s="69">
        <f>($AB$7-$W$7)/($AB$1-$W$1)*(X1-$W$1)+$W$7</f>
        <v>95262.02</v>
      </c>
      <c r="Y7" s="69">
        <f>($AB$7-$W$7)/($AB$1-$W$1)*(Y1-$W$1)+$W$7</f>
        <v>89332.44</v>
      </c>
      <c r="Z7" s="69">
        <f>($AB$7-$W$7)/($AB$1-$W$1)*(Z1-$W$1)+$W$7</f>
        <v>83402.86</v>
      </c>
      <c r="AA7" s="69">
        <f>($AB$7-$W$7)/($AB$1-$W$1)*(AA1-$W$1)+$W$7</f>
        <v>77473.279999999999</v>
      </c>
      <c r="AB7" s="68">
        <f>'Raw_data_residual old cap'!K4</f>
        <v>71543.7</v>
      </c>
      <c r="AC7" s="69">
        <f>($AG$7-$AB$7)/($AG$1-$AB$1)*(AC1-$AB$1)+$AB$7</f>
        <v>65301.759999999995</v>
      </c>
      <c r="AD7" s="69">
        <f>($AG$7-$AB$7)/($AG$1-$AB$1)*(AD1-$AB$1)+$AB$7</f>
        <v>59059.82</v>
      </c>
      <c r="AE7" s="69">
        <f>($AG$7-$AB$7)/($AG$1-$AB$1)*(AE1-$AB$1)+$AB$7</f>
        <v>52817.88</v>
      </c>
      <c r="AF7" s="69">
        <f>($AG$7-$AB$7)/($AG$1-$AB$1)*(AF1-$AB$1)+$AB$7</f>
        <v>46575.94</v>
      </c>
      <c r="AG7" s="68">
        <f>'Raw_data_residual old cap'!L4</f>
        <v>40334</v>
      </c>
    </row>
    <row r="8" spans="1:33" x14ac:dyDescent="0.35">
      <c r="A8" s="35" t="s">
        <v>74</v>
      </c>
      <c r="B8" s="70">
        <f>'Raw_data_residual old cap'!C14</f>
        <v>25123.333333333332</v>
      </c>
      <c r="C8" s="70">
        <f>'Raw_data_residual old cap'!D14</f>
        <v>21038.666666666668</v>
      </c>
      <c r="D8" s="70">
        <f>'Raw_data_residual old cap'!E14</f>
        <v>16954</v>
      </c>
      <c r="E8" s="70">
        <f>'Raw_data_residual old cap'!F14</f>
        <v>13713</v>
      </c>
      <c r="F8" s="69">
        <f>($H$8-$E$8)/($H$1-$E$1)*(F1-$E$1)+$E$8</f>
        <v>13688</v>
      </c>
      <c r="G8" s="69">
        <f>($H$8-$E$8)/($H$1-$E$1)*(G1-$E$1)+$E$8</f>
        <v>13663</v>
      </c>
      <c r="H8" s="68">
        <f>'Raw_data_residual old cap'!G14</f>
        <v>13638</v>
      </c>
      <c r="I8" s="69">
        <v>23097</v>
      </c>
      <c r="J8" s="69">
        <v>23097</v>
      </c>
      <c r="K8" s="69">
        <v>23097</v>
      </c>
      <c r="L8" s="69">
        <v>23097</v>
      </c>
      <c r="M8" s="68">
        <v>23097</v>
      </c>
      <c r="N8" s="69">
        <v>23097</v>
      </c>
      <c r="O8" s="69">
        <v>23097</v>
      </c>
      <c r="P8" s="69">
        <v>23097</v>
      </c>
      <c r="Q8" s="69">
        <v>23097</v>
      </c>
      <c r="R8" s="68">
        <v>23097</v>
      </c>
      <c r="S8" s="69">
        <v>23097</v>
      </c>
      <c r="T8" s="69">
        <v>23097</v>
      </c>
      <c r="U8" s="69">
        <v>23097</v>
      </c>
      <c r="V8" s="69">
        <v>23097</v>
      </c>
      <c r="W8" s="68">
        <v>23097</v>
      </c>
      <c r="X8" s="69">
        <v>23097</v>
      </c>
      <c r="Y8" s="69">
        <v>23097</v>
      </c>
      <c r="Z8" s="69">
        <v>23097</v>
      </c>
      <c r="AA8" s="69">
        <v>23097</v>
      </c>
      <c r="AB8" s="68">
        <v>23097</v>
      </c>
      <c r="AC8" s="69">
        <v>23097</v>
      </c>
      <c r="AD8" s="69">
        <v>23097</v>
      </c>
      <c r="AE8" s="69">
        <v>23097</v>
      </c>
      <c r="AF8" s="69">
        <v>23097</v>
      </c>
      <c r="AG8" s="68">
        <v>23097</v>
      </c>
    </row>
    <row r="9" spans="1:33" x14ac:dyDescent="0.35">
      <c r="A9" s="35" t="s">
        <v>75</v>
      </c>
      <c r="B9" s="66">
        <f>'Raw_data_residual old cap'!C16</f>
        <v>2788.3333333333335</v>
      </c>
      <c r="C9" s="66">
        <f>'Raw_data_residual old cap'!D16</f>
        <v>2328.6666666666665</v>
      </c>
      <c r="D9" s="66">
        <f>'Raw_data_residual old cap'!E16</f>
        <v>1869</v>
      </c>
      <c r="E9" s="66">
        <f>'Raw_data_residual old cap'!F16</f>
        <v>1729</v>
      </c>
      <c r="F9" s="67">
        <f>($H$9-$E$9)/($H$1-$E$1)*(F1-$E$1)+$E$9</f>
        <v>4815.3253333333341</v>
      </c>
      <c r="G9" s="67">
        <f>($H$9-$E$9)/($H$1-$E$1)*(G1-$E$1)+$E$9</f>
        <v>7901.6506666666673</v>
      </c>
      <c r="H9" s="68">
        <f>'Raw_data_residual old cap'!G16</f>
        <v>10987.976000000001</v>
      </c>
      <c r="I9" s="69">
        <f>($M$9-$H$9)/($M$1-$H$1)*(I1-$H$1)+$H$9</f>
        <v>10997.576000000001</v>
      </c>
      <c r="J9" s="69">
        <f>($M$9-$H$9)/($M$1-$H$1)*(J1-$H$1)+$H$9</f>
        <v>11007.176000000001</v>
      </c>
      <c r="K9" s="69">
        <f>($M$9-$H$9)/($M$1-$H$1)*(K1-$H$1)+$H$9</f>
        <v>11016.776</v>
      </c>
      <c r="L9" s="69">
        <f>($M$9-$H$9)/($M$1-$H$1)*(L1-$H$1)+$H$9</f>
        <v>11026.376</v>
      </c>
      <c r="M9" s="68">
        <f>'Raw_data_residual old cap'!H16</f>
        <v>11035.976000000001</v>
      </c>
      <c r="N9" s="69">
        <f>($R$9-$M$9)/($R$1-$M$1)*(N1-$M$1)+$M$9</f>
        <v>11072.376</v>
      </c>
      <c r="O9" s="69">
        <f>($R$9-$M$9)/($R$1-$M$1)*(O1-$M$1)+$M$9</f>
        <v>11108.776</v>
      </c>
      <c r="P9" s="69">
        <f>($R$9-$M$9)/($R$1-$M$1)*(P1-$M$1)+$M$9</f>
        <v>11145.176000000001</v>
      </c>
      <c r="Q9" s="69">
        <f>($R$9-$M$9)/($R$1-$M$1)*(Q1-$M$1)+$M$9</f>
        <v>11181.576000000001</v>
      </c>
      <c r="R9" s="68">
        <f>'Raw_data_residual old cap'!I16</f>
        <v>11217.976000000001</v>
      </c>
      <c r="S9" s="69">
        <f>($W$9-$R$9)/($W$1-$R$1)*(S1-$R$1)+$R$9</f>
        <v>11258.976000000001</v>
      </c>
      <c r="T9" s="69">
        <f>($W$9-$R$9)/($W$1-$R$1)*(T1-$R$1)+$R$9</f>
        <v>11299.976000000001</v>
      </c>
      <c r="U9" s="69">
        <f>($W$9-$R$9)/($W$1-$R$1)*(U1-$R$1)+$R$9</f>
        <v>11340.976000000001</v>
      </c>
      <c r="V9" s="69">
        <f>($W$9-$R$9)/($W$1-$R$1)*(V1-$R$1)+$R$9</f>
        <v>11381.976000000001</v>
      </c>
      <c r="W9" s="68">
        <f>'Raw_data_residual old cap'!J16</f>
        <v>11422.976000000001</v>
      </c>
      <c r="X9" s="69">
        <f>($AB$9-$W$9)/($AB$1-$W$1)*(X1-$W$1)+$W$9</f>
        <v>11441.976000000001</v>
      </c>
      <c r="Y9" s="69">
        <f>($AB$9-$W$9)/($AB$1-$W$1)*(Y1-$W$1)+$W$9</f>
        <v>11460.976000000001</v>
      </c>
      <c r="Z9" s="69">
        <f>($AB$9-$W$9)/($AB$1-$W$1)*(Z1-$W$1)+$W$9</f>
        <v>11479.976000000001</v>
      </c>
      <c r="AA9" s="69">
        <f>($AB$9-$W$9)/($AB$1-$W$1)*(AA1-$W$1)+$W$9</f>
        <v>11498.976000000001</v>
      </c>
      <c r="AB9" s="68">
        <f>'Raw_data_residual old cap'!K16</f>
        <v>11517.976000000001</v>
      </c>
      <c r="AC9" s="69">
        <f>($AG$9-$AB$9)/($AG$1-$AB$1)*(AC1-$AB$1)+$AB$9</f>
        <v>11536.976000000001</v>
      </c>
      <c r="AD9" s="69">
        <f>($AG$9-$AB$9)/($AG$1-$AB$1)*(AD1-$AB$1)+$AB$9</f>
        <v>11555.976000000001</v>
      </c>
      <c r="AE9" s="69">
        <f>($AG$9-$AB$9)/($AG$1-$AB$1)*(AE1-$AB$1)+$AB$9</f>
        <v>11574.976000000001</v>
      </c>
      <c r="AF9" s="69">
        <f>($AG$9-$AB$9)/($AG$1-$AB$1)*(AF1-$AB$1)+$AB$9</f>
        <v>11593.976000000001</v>
      </c>
      <c r="AG9" s="68">
        <f>'Raw_data_residual old cap'!L16</f>
        <v>11612.976000000001</v>
      </c>
    </row>
    <row r="10" spans="1:33" x14ac:dyDescent="0.35">
      <c r="A10" s="35" t="s">
        <v>44</v>
      </c>
      <c r="B10" s="66">
        <f>'Raw_data_residual old cap'!C22</f>
        <v>44043.666666666664</v>
      </c>
      <c r="C10" s="66">
        <f>'Raw_data_residual old cap'!D22</f>
        <v>42863.333333333336</v>
      </c>
      <c r="D10" s="66">
        <f>'Raw_data_residual old cap'!E22</f>
        <v>41683</v>
      </c>
      <c r="E10" s="66">
        <f>'Raw_data_residual old cap'!F22</f>
        <v>51214</v>
      </c>
      <c r="F10" s="67">
        <f>($H$10-$E$10)/($H$1-$E$1)*(F1-$E$1)+$E$10</f>
        <v>49872.077666666664</v>
      </c>
      <c r="G10" s="67">
        <f>($H$10-$E$10)/($H$1-$E$1)*(G1-$E$1)+$E$10</f>
        <v>48530.155333333336</v>
      </c>
      <c r="H10" s="68">
        <f>'Raw_data_residual old cap'!G22</f>
        <v>47188.233</v>
      </c>
      <c r="I10" s="69">
        <f>($M$10-$H$10)/($M$1-$H$1)*(I1-$H$1)+$H$10</f>
        <v>49361.233</v>
      </c>
      <c r="J10" s="69">
        <f>($M$10-$H$10)/($M$1-$H$1)*(J1-$H$1)+$H$10</f>
        <v>51534.233</v>
      </c>
      <c r="K10" s="69">
        <f>($M$10-$H$10)/($M$1-$H$1)*(K1-$H$1)+$H$10</f>
        <v>53707.233</v>
      </c>
      <c r="L10" s="69">
        <f>($M$10-$H$10)/($M$1-$H$1)*(L1-$H$1)+$H$10</f>
        <v>55880.233</v>
      </c>
      <c r="M10" s="68">
        <f>'Raw_data_residual old cap'!H22</f>
        <v>58053.233</v>
      </c>
      <c r="N10" s="69">
        <f>($R$10-$M$10)/($R$1-$M$1)*(N1-$M$1)+$M$10</f>
        <v>58378.152999999998</v>
      </c>
      <c r="O10" s="69">
        <f>($R$10-$M$10)/($R$1-$M$1)*(O1-$M$1)+$M$10</f>
        <v>58703.072999999997</v>
      </c>
      <c r="P10" s="69">
        <f>($R$10-$M$10)/($R$1-$M$1)*(P1-$M$1)+$M$10</f>
        <v>59027.993000000002</v>
      </c>
      <c r="Q10" s="69">
        <f>($R$10-$M$10)/($R$1-$M$1)*(Q1-$M$1)+$M$10</f>
        <v>59352.913</v>
      </c>
      <c r="R10" s="68">
        <f>'Raw_data_residual old cap'!I22</f>
        <v>59677.832999999999</v>
      </c>
      <c r="S10" s="69">
        <f>($W$10-$R$10)/($W$1-$R$1)*(S1-$R$1)+$R$10</f>
        <v>60046.233</v>
      </c>
      <c r="T10" s="69">
        <f>($W$10-$R$10)/($W$1-$R$1)*(T1-$R$1)+$R$10</f>
        <v>60414.633000000002</v>
      </c>
      <c r="U10" s="69">
        <f>($W$10-$R$10)/($W$1-$R$1)*(U1-$R$1)+$R$10</f>
        <v>60783.032999999996</v>
      </c>
      <c r="V10" s="69">
        <f>($W$10-$R$10)/($W$1-$R$1)*(V1-$R$1)+$R$10</f>
        <v>61151.432999999997</v>
      </c>
      <c r="W10" s="68">
        <f>'Raw_data_residual old cap'!J22</f>
        <v>61519.832999999999</v>
      </c>
      <c r="X10" s="69">
        <f>($AB$10-$W$10)/($AB$1-$W$1)*(X1-$W$1)+$W$10</f>
        <v>61839.832999999999</v>
      </c>
      <c r="Y10" s="69">
        <f>($AB$10-$W$10)/($AB$1-$W$1)*(Y1-$W$1)+$W$10</f>
        <v>62159.832999999999</v>
      </c>
      <c r="Z10" s="69">
        <f>($AB$10-$W$10)/($AB$1-$W$1)*(Z1-$W$1)+$W$10</f>
        <v>62479.832999999999</v>
      </c>
      <c r="AA10" s="69">
        <f>($AB$10-$W$10)/($AB$1-$W$1)*(AA1-$W$1)+$W$10</f>
        <v>62799.832999999999</v>
      </c>
      <c r="AB10" s="68">
        <f>'Raw_data_residual old cap'!K22</f>
        <v>63119.832999999999</v>
      </c>
      <c r="AC10" s="69">
        <f>($AG$10-$AB$10)/($AG$1-$AB$1)*(AC1-$AB$1)+$AB$10</f>
        <v>63439.832999999999</v>
      </c>
      <c r="AD10" s="69">
        <f>($AG$10-$AB$10)/($AG$1-$AB$1)*(AD1-$AB$1)+$AB$10</f>
        <v>63759.832999999999</v>
      </c>
      <c r="AE10" s="69">
        <f>($AG$10-$AB$10)/($AG$1-$AB$1)*(AE1-$AB$1)+$AB$10</f>
        <v>64079.832999999999</v>
      </c>
      <c r="AF10" s="69">
        <f>($AG$10-$AB$10)/($AG$1-$AB$1)*(AF1-$AB$1)+$AB$10</f>
        <v>64399.832999999999</v>
      </c>
      <c r="AG10" s="68">
        <f>'Raw_data_residual old cap'!L22</f>
        <v>64719.832999999999</v>
      </c>
    </row>
    <row r="11" spans="1:33" x14ac:dyDescent="0.35">
      <c r="A11" s="35" t="s">
        <v>76</v>
      </c>
      <c r="B11" s="66">
        <f>'Raw_data_residual old cap'!C13</f>
        <v>12085</v>
      </c>
      <c r="C11" s="66">
        <f>'Raw_data_residual old cap'!D13</f>
        <v>14542</v>
      </c>
      <c r="D11" s="66">
        <f>'Raw_data_residual old cap'!E13</f>
        <v>15137</v>
      </c>
      <c r="E11" s="66">
        <f>'Raw_data_residual old cap'!F13</f>
        <v>16100</v>
      </c>
      <c r="F11" s="67">
        <f>($H$11-$E$11)/($H$1-$E$1)*(F1-$E$1)+$E$11</f>
        <v>15578.333333333334</v>
      </c>
      <c r="G11" s="67">
        <f>($H$11-$E$11)/($H$1-$E$1)*(G1-$E$1)+$E$11</f>
        <v>15056.666666666666</v>
      </c>
      <c r="H11" s="68">
        <f>'Raw_data_residual old cap'!G13</f>
        <v>14535</v>
      </c>
      <c r="I11" s="69">
        <f>($M$11-$H$11)/($M$1-$H$1)*(I1-$H$1)+$H$11</f>
        <v>14535</v>
      </c>
      <c r="J11" s="69">
        <f>($M$11-$H$11)/($M$1-$H$1)*(J1-$H$1)+$H$11</f>
        <v>14535</v>
      </c>
      <c r="K11" s="69">
        <f>($M$11-$H$11)/($M$1-$H$1)*(K1-$H$1)+$H$11</f>
        <v>14535</v>
      </c>
      <c r="L11" s="69">
        <f>($M$11-$H$11)/($M$1-$H$1)*(L1-$H$1)+$H$11</f>
        <v>14535</v>
      </c>
      <c r="M11" s="68">
        <f>'Raw_data_residual old cap'!H13</f>
        <v>14535</v>
      </c>
      <c r="N11" s="69">
        <f>($R$11-$M$11)/($R$1-$M$1)*(N1-$M$1)+$M$11</f>
        <v>14446.2</v>
      </c>
      <c r="O11" s="69">
        <f>($R$11-$M$11)/($R$1-$M$1)*(O1-$M$1)+$M$11</f>
        <v>14357.4</v>
      </c>
      <c r="P11" s="69">
        <f>($R$11-$M$11)/($R$1-$M$1)*(P1-$M$1)+$M$11</f>
        <v>14268.6</v>
      </c>
      <c r="Q11" s="69">
        <f>($R$11-$M$11)/($R$1-$M$1)*(Q1-$M$1)+$M$11</f>
        <v>14179.8</v>
      </c>
      <c r="R11" s="68">
        <f>'Raw_data_residual old cap'!I13</f>
        <v>14091</v>
      </c>
      <c r="S11" s="69">
        <f>($W$11-$R$11)/($W$1-$R$1)*(S1-$R$1)+$R$11</f>
        <v>14023</v>
      </c>
      <c r="T11" s="69">
        <f>($W$11-$R$11)/($W$1-$R$1)*(T1-$R$1)+$R$11</f>
        <v>13955</v>
      </c>
      <c r="U11" s="69">
        <f>($W$11-$R$11)/($W$1-$R$1)*(U1-$R$1)+$R$11</f>
        <v>13887</v>
      </c>
      <c r="V11" s="69">
        <f>($W$11-$R$11)/($W$1-$R$1)*(V1-$R$1)+$R$11</f>
        <v>13819</v>
      </c>
      <c r="W11" s="68">
        <f>'Raw_data_residual old cap'!J13</f>
        <v>13751</v>
      </c>
      <c r="X11" s="69">
        <f>($AB$11-$W$11)/($AB$1-$W$1)*(X1-$W$1)+$W$11</f>
        <v>13323.4</v>
      </c>
      <c r="Y11" s="69">
        <f>($AB$11-$W$11)/($AB$1-$W$1)*(Y1-$W$1)+$W$11</f>
        <v>12895.8</v>
      </c>
      <c r="Z11" s="69">
        <f>($AB$11-$W$11)/($AB$1-$W$1)*(Z1-$W$1)+$W$11</f>
        <v>12468.2</v>
      </c>
      <c r="AA11" s="69">
        <f>($AB$11-$W$11)/($AB$1-$W$1)*(AA1-$W$1)+$W$11</f>
        <v>12040.6</v>
      </c>
      <c r="AB11" s="68">
        <f>'Raw_data_residual old cap'!K13</f>
        <v>11613</v>
      </c>
      <c r="AC11" s="69">
        <f>($AG$11-$AB$11)/($AG$1-$AB$1)*(AC1-$AB$1)+$AB$11</f>
        <v>10094.799999999999</v>
      </c>
      <c r="AD11" s="69">
        <f>($AG$11-$AB$11)/($AG$1-$AB$1)*(AD1-$AB$1)+$AB$11</f>
        <v>8576.6</v>
      </c>
      <c r="AE11" s="69">
        <f>($AG$11-$AB$11)/($AG$1-$AB$1)*(AE1-$AB$1)+$AB$11</f>
        <v>7058.4</v>
      </c>
      <c r="AF11" s="69">
        <f>($AG$11-$AB$11)/($AG$1-$AB$1)*(AF1-$AB$1)+$AB$11</f>
        <v>5540.2</v>
      </c>
      <c r="AG11" s="68">
        <f>'Raw_data_residual old cap'!L13</f>
        <v>4022</v>
      </c>
    </row>
    <row r="12" spans="1:33" x14ac:dyDescent="0.35">
      <c r="A12" s="35" t="s">
        <v>77</v>
      </c>
      <c r="B12" s="66">
        <f>'Raw_data_residual old cap'!C7</f>
        <v>155126</v>
      </c>
      <c r="C12" s="66">
        <f>'Raw_data_residual old cap'!D7</f>
        <v>162590</v>
      </c>
      <c r="D12" s="66">
        <f>'Raw_data_residual old cap'!E7</f>
        <v>173233</v>
      </c>
      <c r="E12" s="66">
        <f>'Raw_data_residual old cap'!F7</f>
        <v>187355</v>
      </c>
      <c r="F12" s="67">
        <f>($H$12-$E$12)/($H$1-$E$1)*(F1-$E$1)+$E$12</f>
        <v>179194</v>
      </c>
      <c r="G12" s="67">
        <f>($H$12-$E$12)/($H$1-$E$1)*(G1-$E$1)+$E$12</f>
        <v>171033</v>
      </c>
      <c r="H12" s="68">
        <f>'Raw_data_residual old cap'!G7</f>
        <v>162872</v>
      </c>
      <c r="I12" s="69">
        <f>($M$12-$H$12)/($M$1-$H$1)*(I1-$H$1)+$H$12</f>
        <v>162872</v>
      </c>
      <c r="J12" s="69">
        <f>($M$12-$H$12)/($M$1-$H$1)*(J1-$H$1)+$H$12</f>
        <v>162872</v>
      </c>
      <c r="K12" s="69">
        <f>($M$12-$H$12)/($M$1-$H$1)*(K1-$H$1)+$H$12</f>
        <v>162872</v>
      </c>
      <c r="L12" s="69">
        <f>($M$12-$H$12)/($M$1-$H$1)*(L1-$H$1)+$H$12</f>
        <v>162872</v>
      </c>
      <c r="M12" s="68">
        <f>'Raw_data_residual old cap'!H7</f>
        <v>162872</v>
      </c>
      <c r="N12" s="69">
        <f>($R$12-$M$12)/($R$1-$M$1)*(N1-$M$1)+$M$12</f>
        <v>157632.6</v>
      </c>
      <c r="O12" s="69">
        <f>($R$12-$M$12)/($R$1-$M$1)*(O1-$M$1)+$M$12</f>
        <v>152393.20000000001</v>
      </c>
      <c r="P12" s="69">
        <f>($R$12-$M$12)/($R$1-$M$1)*(P1-$M$1)+$M$12</f>
        <v>147153.79999999999</v>
      </c>
      <c r="Q12" s="69">
        <f>($R$12-$M$12)/($R$1-$M$1)*(Q1-$M$1)+$M$12</f>
        <v>141914.4</v>
      </c>
      <c r="R12" s="68">
        <f>'Raw_data_residual old cap'!I7</f>
        <v>136675</v>
      </c>
      <c r="S12" s="69">
        <f>($W$12-$R$12)/($W$1-$R$1)*(S1-$R$1)+$R$12</f>
        <v>130818.4</v>
      </c>
      <c r="T12" s="69">
        <f>($W$12-$R$12)/($W$1-$R$1)*(T1-$R$1)+$R$12</f>
        <v>124961.8</v>
      </c>
      <c r="U12" s="69">
        <f>($W$12-$R$12)/($W$1-$R$1)*(U1-$R$1)+$R$12</f>
        <v>119105.2</v>
      </c>
      <c r="V12" s="69">
        <f>($W$12-$R$12)/($W$1-$R$1)*(V1-$R$1)+$R$12</f>
        <v>113248.6</v>
      </c>
      <c r="W12" s="68">
        <f>'Raw_data_residual old cap'!J7</f>
        <v>107392</v>
      </c>
      <c r="X12" s="69">
        <f>($AB$12-$W$12)/($AB$1-$W$1)*(X1-$W$1)+$W$12</f>
        <v>98622</v>
      </c>
      <c r="Y12" s="69">
        <f>($AB$12-$W$12)/($AB$1-$W$1)*(Y1-$W$1)+$W$12</f>
        <v>89852</v>
      </c>
      <c r="Z12" s="69">
        <f>($AB$12-$W$12)/($AB$1-$W$1)*(Z1-$W$1)+$W$12</f>
        <v>81082</v>
      </c>
      <c r="AA12" s="69">
        <f>($AB$12-$W$12)/($AB$1-$W$1)*(AA1-$W$1)+$W$12</f>
        <v>72312</v>
      </c>
      <c r="AB12" s="68">
        <f>'Raw_data_residual old cap'!K7</f>
        <v>63542</v>
      </c>
      <c r="AC12" s="69">
        <f>($AG$12-$AB$12)/($AG$1-$AB$1)*(AC1-$AB$1)+$AB$12</f>
        <v>54002.400000000001</v>
      </c>
      <c r="AD12" s="69">
        <f>($AG$12-$AB$12)/($AG$1-$AB$1)*(AD1-$AB$1)+$AB$12</f>
        <v>44462.8</v>
      </c>
      <c r="AE12" s="69">
        <f>($AG$12-$AB$12)/($AG$1-$AB$1)*(AE1-$AB$1)+$AB$12</f>
        <v>34923.199999999997</v>
      </c>
      <c r="AF12" s="69">
        <f>($AG$12-$AB$12)/($AG$1-$AB$1)*(AF1-$AB$1)+$AB$12</f>
        <v>25383.599999999999</v>
      </c>
      <c r="AG12" s="68">
        <f>'Raw_data_residual old cap'!L7</f>
        <v>15844</v>
      </c>
    </row>
    <row r="13" spans="1:33" x14ac:dyDescent="0.35">
      <c r="A13" s="35" t="s">
        <v>78</v>
      </c>
      <c r="B13" s="70">
        <f>'Raw_data_residual old cap'!C14</f>
        <v>25123.333333333332</v>
      </c>
      <c r="C13" s="70">
        <f>'Raw_data_residual old cap'!D14</f>
        <v>21038.666666666668</v>
      </c>
      <c r="D13" s="70">
        <f>'Raw_data_residual old cap'!E14</f>
        <v>16954</v>
      </c>
      <c r="E13" s="70">
        <f>'Raw_data_residual old cap'!F14</f>
        <v>13713</v>
      </c>
      <c r="F13" s="69">
        <f>($H$13-$E$13)/($H$1-$E$1)*(F1-$E$1)+$E$13</f>
        <v>13688</v>
      </c>
      <c r="G13" s="69">
        <f>($H$13-$E$13)/($H$1-$E$1)*(G1-$E$1)+$E$13</f>
        <v>13663</v>
      </c>
      <c r="H13" s="68">
        <f t="shared" ref="H13" si="1">H8</f>
        <v>13638</v>
      </c>
      <c r="I13" s="69">
        <v>13638</v>
      </c>
      <c r="J13" s="69">
        <v>13638</v>
      </c>
      <c r="K13" s="69">
        <v>13638</v>
      </c>
      <c r="L13" s="69">
        <v>13638</v>
      </c>
      <c r="M13" s="68">
        <v>13638</v>
      </c>
      <c r="N13" s="69">
        <v>13638</v>
      </c>
      <c r="O13" s="69">
        <v>13638</v>
      </c>
      <c r="P13" s="69">
        <v>13638</v>
      </c>
      <c r="Q13" s="69">
        <v>13638</v>
      </c>
      <c r="R13" s="68">
        <v>13638</v>
      </c>
      <c r="S13" s="69">
        <v>13638</v>
      </c>
      <c r="T13" s="69">
        <v>13638</v>
      </c>
      <c r="U13" s="69">
        <v>13638</v>
      </c>
      <c r="V13" s="69">
        <v>13638</v>
      </c>
      <c r="W13" s="68">
        <v>13638</v>
      </c>
      <c r="X13" s="69">
        <v>13638</v>
      </c>
      <c r="Y13" s="69">
        <v>13638</v>
      </c>
      <c r="Z13" s="69">
        <v>13638</v>
      </c>
      <c r="AA13" s="69">
        <v>13638</v>
      </c>
      <c r="AB13" s="68">
        <v>13638</v>
      </c>
      <c r="AC13" s="69">
        <v>13638</v>
      </c>
      <c r="AD13" s="69">
        <v>13638</v>
      </c>
      <c r="AE13" s="69">
        <v>13638</v>
      </c>
      <c r="AF13" s="69">
        <v>13638</v>
      </c>
      <c r="AG13" s="68">
        <v>13638</v>
      </c>
    </row>
    <row r="14" spans="1:33" x14ac:dyDescent="0.35">
      <c r="A14" s="35" t="s">
        <v>79</v>
      </c>
      <c r="B14" s="70">
        <f>'Raw_data_residual old cap'!C6</f>
        <v>111042.66666666667</v>
      </c>
      <c r="C14" s="70">
        <f>'Raw_data_residual old cap'!D6</f>
        <v>109935.33333333333</v>
      </c>
      <c r="D14" s="70">
        <f>'Raw_data_residual old cap'!E6</f>
        <v>108828</v>
      </c>
      <c r="E14" s="70">
        <f>'Raw_data_residual old cap'!F6</f>
        <v>111481</v>
      </c>
      <c r="F14" s="69">
        <f>($H$14-$E$14)/($H$1-$E$1)*(F1-$E$1)+$E$14</f>
        <v>120982.70925572304</v>
      </c>
      <c r="G14" s="69">
        <f>($H$14-$E$14)/($H$1-$E$1)*(G1-$E$1)+$E$14</f>
        <v>130484.41851144606</v>
      </c>
      <c r="H14" s="68">
        <f t="shared" ref="H14:AG14" si="2">H4+H5</f>
        <v>139986.12776716909</v>
      </c>
      <c r="I14" s="69">
        <f t="shared" si="2"/>
        <v>140142.89160716909</v>
      </c>
      <c r="J14" s="69">
        <f t="shared" si="2"/>
        <v>140299.65544716909</v>
      </c>
      <c r="K14" s="69">
        <f t="shared" si="2"/>
        <v>140456.41928716909</v>
      </c>
      <c r="L14" s="69">
        <f t="shared" si="2"/>
        <v>140613.18312716906</v>
      </c>
      <c r="M14" s="68">
        <f t="shared" si="2"/>
        <v>140769.94696716909</v>
      </c>
      <c r="N14" s="69">
        <f t="shared" si="2"/>
        <v>140809.94696716909</v>
      </c>
      <c r="O14" s="69">
        <f t="shared" si="2"/>
        <v>140849.94696716909</v>
      </c>
      <c r="P14" s="69">
        <f t="shared" si="2"/>
        <v>140889.94696716909</v>
      </c>
      <c r="Q14" s="69">
        <f t="shared" si="2"/>
        <v>140929.94696716909</v>
      </c>
      <c r="R14" s="68">
        <f t="shared" si="2"/>
        <v>140969.94696716909</v>
      </c>
      <c r="S14" s="69">
        <f t="shared" si="2"/>
        <v>141009.94696716909</v>
      </c>
      <c r="T14" s="69">
        <f t="shared" si="2"/>
        <v>141049.94696716909</v>
      </c>
      <c r="U14" s="69">
        <f t="shared" si="2"/>
        <v>141089.94696716909</v>
      </c>
      <c r="V14" s="69">
        <f t="shared" si="2"/>
        <v>141129.94696716909</v>
      </c>
      <c r="W14" s="68">
        <f t="shared" si="2"/>
        <v>141169.94696716909</v>
      </c>
      <c r="X14" s="69">
        <f t="shared" si="2"/>
        <v>141209.94696716909</v>
      </c>
      <c r="Y14" s="69">
        <f t="shared" si="2"/>
        <v>141249.94696716909</v>
      </c>
      <c r="Z14" s="69">
        <f t="shared" si="2"/>
        <v>141289.94696716909</v>
      </c>
      <c r="AA14" s="69">
        <f t="shared" si="2"/>
        <v>141329.94696716909</v>
      </c>
      <c r="AB14" s="68">
        <f t="shared" si="2"/>
        <v>141369.94696716909</v>
      </c>
      <c r="AC14" s="69">
        <f t="shared" si="2"/>
        <v>141409.94696716909</v>
      </c>
      <c r="AD14" s="69">
        <f t="shared" si="2"/>
        <v>141449.94696716909</v>
      </c>
      <c r="AE14" s="69">
        <f t="shared" si="2"/>
        <v>141489.94696716909</v>
      </c>
      <c r="AF14" s="69">
        <f t="shared" si="2"/>
        <v>141529.94696716909</v>
      </c>
      <c r="AG14" s="68">
        <f t="shared" si="2"/>
        <v>141569.94696716909</v>
      </c>
    </row>
    <row r="15" spans="1:33" x14ac:dyDescent="0.35">
      <c r="A15" s="35" t="s">
        <v>80</v>
      </c>
      <c r="B15" s="70">
        <f>'Raw_data_residual old cap'!$C$11</f>
        <v>984.66666666666663</v>
      </c>
      <c r="C15" s="70">
        <f>'Raw_data_residual old cap'!$D$11</f>
        <v>964.33333333333337</v>
      </c>
      <c r="D15" s="70">
        <f>'Raw_data_residual old cap'!$E$11</f>
        <v>944</v>
      </c>
      <c r="E15" s="70">
        <f>'Raw_data_residual old cap'!$F$11</f>
        <v>941</v>
      </c>
      <c r="F15" s="69">
        <f>E15+($H$15-$E$15)/3</f>
        <v>941</v>
      </c>
      <c r="G15" s="69">
        <f>F15+($H$15-$E$15)/3</f>
        <v>941</v>
      </c>
      <c r="H15" s="68">
        <f>'Raw_data_residual old cap'!$G$11</f>
        <v>941</v>
      </c>
      <c r="I15" s="69">
        <f>'Raw_data_residual old cap'!$G$11</f>
        <v>941</v>
      </c>
      <c r="J15" s="69">
        <f>'Raw_data_residual old cap'!$G$11</f>
        <v>941</v>
      </c>
      <c r="K15" s="69">
        <f>'Raw_data_residual old cap'!$G$11</f>
        <v>941</v>
      </c>
      <c r="L15" s="69">
        <f>'Raw_data_residual old cap'!$G$11</f>
        <v>941</v>
      </c>
      <c r="M15" s="68">
        <f>'Raw_data_residual old cap'!$G$11</f>
        <v>941</v>
      </c>
      <c r="N15" s="69">
        <f>'Raw_data_residual old cap'!$G$11</f>
        <v>941</v>
      </c>
      <c r="O15" s="69">
        <f>'Raw_data_residual old cap'!$G$11</f>
        <v>941</v>
      </c>
      <c r="P15" s="69">
        <f>'Raw_data_residual old cap'!$G$11</f>
        <v>941</v>
      </c>
      <c r="Q15" s="69">
        <f>'Raw_data_residual old cap'!$G$11</f>
        <v>941</v>
      </c>
      <c r="R15" s="68">
        <f>'Raw_data_residual old cap'!$G$11</f>
        <v>941</v>
      </c>
      <c r="S15" s="69">
        <f>'Raw_data_residual old cap'!$G$11</f>
        <v>941</v>
      </c>
      <c r="T15" s="69">
        <f>'Raw_data_residual old cap'!$G$11</f>
        <v>941</v>
      </c>
      <c r="U15" s="69">
        <f>'Raw_data_residual old cap'!$G$11</f>
        <v>941</v>
      </c>
      <c r="V15" s="69">
        <f>'Raw_data_residual old cap'!$G$11</f>
        <v>941</v>
      </c>
      <c r="W15" s="68">
        <f>'Raw_data_residual old cap'!$G$11</f>
        <v>941</v>
      </c>
      <c r="X15" s="69">
        <f>'Raw_data_residual old cap'!$G$11</f>
        <v>941</v>
      </c>
      <c r="Y15" s="69">
        <f>'Raw_data_residual old cap'!$G$11</f>
        <v>941</v>
      </c>
      <c r="Z15" s="69">
        <f>'Raw_data_residual old cap'!$G$11</f>
        <v>941</v>
      </c>
      <c r="AA15" s="69">
        <f>'Raw_data_residual old cap'!$G$11</f>
        <v>941</v>
      </c>
      <c r="AB15" s="68">
        <f>'Raw_data_residual old cap'!$G$11</f>
        <v>941</v>
      </c>
      <c r="AC15" s="69">
        <f>'Raw_data_residual old cap'!$G$11</f>
        <v>941</v>
      </c>
      <c r="AD15" s="69">
        <f>'Raw_data_residual old cap'!$G$11</f>
        <v>941</v>
      </c>
      <c r="AE15" s="69">
        <f>'Raw_data_residual old cap'!$G$11</f>
        <v>941</v>
      </c>
      <c r="AF15" s="69">
        <f>'Raw_data_residual old cap'!$G$11</f>
        <v>941</v>
      </c>
      <c r="AG15" s="68">
        <f>'Raw_data_residual old cap'!$G$11</f>
        <v>941</v>
      </c>
    </row>
    <row r="16" spans="1:33" x14ac:dyDescent="0.35">
      <c r="A16" s="35" t="s">
        <v>81</v>
      </c>
      <c r="B16" s="83"/>
      <c r="C16" s="83"/>
      <c r="D16" s="84"/>
      <c r="E16" s="84"/>
      <c r="F16" s="84"/>
      <c r="G16" s="84"/>
      <c r="H16" s="71">
        <f>'Raw_data_residual old cap'!G5</f>
        <v>0</v>
      </c>
      <c r="I16" s="69"/>
      <c r="J16" s="69"/>
      <c r="K16" s="69"/>
      <c r="L16" s="69"/>
      <c r="M16" s="71">
        <f>'Raw_data_residual old cap'!H5</f>
        <v>0</v>
      </c>
      <c r="N16" s="69"/>
      <c r="O16" s="69"/>
      <c r="P16" s="69"/>
      <c r="Q16" s="69"/>
      <c r="R16" s="71">
        <f>'Raw_data_residual old cap'!I5</f>
        <v>0</v>
      </c>
      <c r="S16" s="69"/>
      <c r="T16" s="69"/>
      <c r="U16" s="69"/>
      <c r="V16" s="69"/>
      <c r="W16" s="71">
        <f>'Raw_data_residual old cap'!J5</f>
        <v>3300</v>
      </c>
      <c r="X16" s="69">
        <v>0</v>
      </c>
      <c r="Y16" s="69">
        <v>0</v>
      </c>
      <c r="Z16" s="69">
        <v>0</v>
      </c>
      <c r="AA16" s="69">
        <v>0</v>
      </c>
      <c r="AB16" s="71">
        <f>'Raw_data_residual old cap'!K5</f>
        <v>6600</v>
      </c>
      <c r="AC16" s="69">
        <v>0</v>
      </c>
      <c r="AD16" s="69">
        <v>0</v>
      </c>
      <c r="AE16" s="69">
        <v>0</v>
      </c>
      <c r="AF16" s="69">
        <v>0</v>
      </c>
      <c r="AG16" s="71">
        <f>'Raw_data_residual old cap'!L5</f>
        <v>9900</v>
      </c>
    </row>
    <row r="17" spans="1:33" x14ac:dyDescent="0.35">
      <c r="A17" s="35" t="s">
        <v>82</v>
      </c>
      <c r="B17" s="70">
        <f t="shared" ref="B17:AG17" si="3">B7+B16</f>
        <v>107809</v>
      </c>
      <c r="C17" s="70">
        <f t="shared" si="3"/>
        <v>106226</v>
      </c>
      <c r="D17" s="70">
        <f t="shared" si="3"/>
        <v>104643</v>
      </c>
      <c r="E17" s="70">
        <f t="shared" si="3"/>
        <v>103187.3</v>
      </c>
      <c r="F17" s="69">
        <f t="shared" si="3"/>
        <v>102702.06666666667</v>
      </c>
      <c r="G17" s="69">
        <f t="shared" si="3"/>
        <v>102216.83333333334</v>
      </c>
      <c r="H17" s="68">
        <f t="shared" si="3"/>
        <v>101731.6</v>
      </c>
      <c r="I17" s="69">
        <f t="shared" si="3"/>
        <v>101731.6</v>
      </c>
      <c r="J17" s="69">
        <f t="shared" si="3"/>
        <v>101731.6</v>
      </c>
      <c r="K17" s="69">
        <f t="shared" si="3"/>
        <v>101731.6</v>
      </c>
      <c r="L17" s="69">
        <f t="shared" si="3"/>
        <v>101731.6</v>
      </c>
      <c r="M17" s="68">
        <f t="shared" si="3"/>
        <v>101731.6</v>
      </c>
      <c r="N17" s="69">
        <f t="shared" si="3"/>
        <v>101731.6</v>
      </c>
      <c r="O17" s="69">
        <f t="shared" si="3"/>
        <v>101731.6</v>
      </c>
      <c r="P17" s="69">
        <f t="shared" si="3"/>
        <v>101731.6</v>
      </c>
      <c r="Q17" s="69">
        <f t="shared" si="3"/>
        <v>101731.6</v>
      </c>
      <c r="R17" s="68">
        <f t="shared" si="3"/>
        <v>101731.6</v>
      </c>
      <c r="S17" s="69">
        <f t="shared" si="3"/>
        <v>101623.6</v>
      </c>
      <c r="T17" s="69">
        <f t="shared" si="3"/>
        <v>101515.6</v>
      </c>
      <c r="U17" s="69">
        <f t="shared" si="3"/>
        <v>101407.6</v>
      </c>
      <c r="V17" s="69">
        <f t="shared" si="3"/>
        <v>101299.6</v>
      </c>
      <c r="W17" s="68">
        <f t="shared" si="3"/>
        <v>104491.6</v>
      </c>
      <c r="X17" s="69">
        <f t="shared" si="3"/>
        <v>95262.02</v>
      </c>
      <c r="Y17" s="69">
        <f t="shared" si="3"/>
        <v>89332.44</v>
      </c>
      <c r="Z17" s="69">
        <f t="shared" si="3"/>
        <v>83402.86</v>
      </c>
      <c r="AA17" s="69">
        <f t="shared" si="3"/>
        <v>77473.279999999999</v>
      </c>
      <c r="AB17" s="68">
        <f t="shared" si="3"/>
        <v>78143.7</v>
      </c>
      <c r="AC17" s="69">
        <f t="shared" si="3"/>
        <v>65301.759999999995</v>
      </c>
      <c r="AD17" s="69">
        <f t="shared" si="3"/>
        <v>59059.82</v>
      </c>
      <c r="AE17" s="69">
        <f t="shared" si="3"/>
        <v>52817.88</v>
      </c>
      <c r="AF17" s="69">
        <f t="shared" si="3"/>
        <v>46575.94</v>
      </c>
      <c r="AG17" s="68">
        <f t="shared" si="3"/>
        <v>50234</v>
      </c>
    </row>
    <row r="18" spans="1:33" x14ac:dyDescent="0.35">
      <c r="A18" s="35" t="s">
        <v>83</v>
      </c>
      <c r="B18" s="70">
        <f>'Raw_data_residual old cap'!$C$15</f>
        <v>3321.3333333333335</v>
      </c>
      <c r="C18" s="70">
        <f>'Raw_data_residual old cap'!$D$15</f>
        <v>3833.666666666667</v>
      </c>
      <c r="D18" s="70">
        <f>'Raw_data_residual old cap'!$E$15</f>
        <v>4346</v>
      </c>
      <c r="E18" s="70">
        <f>'Raw_data_residual old cap'!$F$15</f>
        <v>5254</v>
      </c>
      <c r="F18" s="69">
        <f>'Raw_data_residual old cap'!$F$15</f>
        <v>5254</v>
      </c>
      <c r="G18" s="69">
        <f>'Raw_data_residual old cap'!$F$15</f>
        <v>5254</v>
      </c>
      <c r="H18" s="68">
        <f>'Raw_data_residual old cap'!$F$15</f>
        <v>5254</v>
      </c>
      <c r="I18" s="69">
        <f>'Raw_data_residual old cap'!$F$15</f>
        <v>5254</v>
      </c>
      <c r="J18" s="69">
        <f>'Raw_data_residual old cap'!$F$15</f>
        <v>5254</v>
      </c>
      <c r="K18" s="69">
        <f>'Raw_data_residual old cap'!$F$15</f>
        <v>5254</v>
      </c>
      <c r="L18" s="69">
        <f>'Raw_data_residual old cap'!$F$15</f>
        <v>5254</v>
      </c>
      <c r="M18" s="68">
        <f>'Raw_data_residual old cap'!$F$15</f>
        <v>5254</v>
      </c>
      <c r="N18" s="69">
        <f>'Raw_data_residual old cap'!$F$15</f>
        <v>5254</v>
      </c>
      <c r="O18" s="69">
        <f>'Raw_data_residual old cap'!$F$15</f>
        <v>5254</v>
      </c>
      <c r="P18" s="69">
        <f>'Raw_data_residual old cap'!$F$15</f>
        <v>5254</v>
      </c>
      <c r="Q18" s="69">
        <f>'Raw_data_residual old cap'!$F$15</f>
        <v>5254</v>
      </c>
      <c r="R18" s="68">
        <f>'Raw_data_residual old cap'!$F$15</f>
        <v>5254</v>
      </c>
      <c r="S18" s="69">
        <f>'Raw_data_residual old cap'!$F$15</f>
        <v>5254</v>
      </c>
      <c r="T18" s="69">
        <f>'Raw_data_residual old cap'!$F$15</f>
        <v>5254</v>
      </c>
      <c r="U18" s="69">
        <f>'Raw_data_residual old cap'!$F$15</f>
        <v>5254</v>
      </c>
      <c r="V18" s="69">
        <f>'Raw_data_residual old cap'!$F$15</f>
        <v>5254</v>
      </c>
      <c r="W18" s="68">
        <f>'Raw_data_residual old cap'!$F$15</f>
        <v>5254</v>
      </c>
      <c r="X18" s="69">
        <f>'Raw_data_residual old cap'!$F$15</f>
        <v>5254</v>
      </c>
      <c r="Y18" s="69">
        <f>'Raw_data_residual old cap'!$F$15</f>
        <v>5254</v>
      </c>
      <c r="Z18" s="69">
        <f>'Raw_data_residual old cap'!$F$15</f>
        <v>5254</v>
      </c>
      <c r="AA18" s="69">
        <f>'Raw_data_residual old cap'!$F$15</f>
        <v>5254</v>
      </c>
      <c r="AB18" s="68">
        <f>'Raw_data_residual old cap'!$F$15</f>
        <v>5254</v>
      </c>
      <c r="AC18" s="69">
        <f>'Raw_data_residual old cap'!$F$15</f>
        <v>5254</v>
      </c>
      <c r="AD18" s="69">
        <f>'Raw_data_residual old cap'!$F$15</f>
        <v>5254</v>
      </c>
      <c r="AE18" s="69">
        <f>'Raw_data_residual old cap'!$F$15</f>
        <v>5254</v>
      </c>
      <c r="AF18" s="69">
        <f>'Raw_data_residual old cap'!$F$15</f>
        <v>5254</v>
      </c>
      <c r="AG18" s="68">
        <f>'Raw_data_residual old cap'!$F$15</f>
        <v>5254</v>
      </c>
    </row>
    <row r="19" spans="1:33" x14ac:dyDescent="0.35">
      <c r="A19" s="35" t="s">
        <v>84</v>
      </c>
      <c r="B19" s="70">
        <f>'Raw_data_residual old cap'!C8</f>
        <v>118323</v>
      </c>
      <c r="C19" s="70">
        <f>'Raw_data_residual old cap'!D8</f>
        <v>136620</v>
      </c>
      <c r="D19" s="70">
        <f>'Raw_data_residual old cap'!E8</f>
        <v>162354</v>
      </c>
      <c r="E19" s="70">
        <f>'Raw_data_residual old cap'!F8</f>
        <v>198326</v>
      </c>
      <c r="F19" s="69">
        <f>($H$19-$E$19)/($H$1-$E$1)*(F1-$E$1)+$E$19</f>
        <v>176908.33333333334</v>
      </c>
      <c r="G19" s="69">
        <f>($H$19-$E$19)/($H$1-$E$1)*(G1-$E$1)+$E$19</f>
        <v>155490.66666666666</v>
      </c>
      <c r="H19" s="68">
        <f>'Raw_data_residual old cap'!G8</f>
        <v>134073</v>
      </c>
      <c r="I19" s="69">
        <f>($M$19-$H$19)/($M$1-$H$1)*(I1-$H$1)+$H$19</f>
        <v>134073</v>
      </c>
      <c r="J19" s="69">
        <f>($M$19-$H$19)/($M$1-$H$1)*(J1-$H$1)+$H$19</f>
        <v>134073</v>
      </c>
      <c r="K19" s="69">
        <f>($M$19-$H$19)/($M$1-$H$1)*(K1-$H$1)+$H$19</f>
        <v>134073</v>
      </c>
      <c r="L19" s="69">
        <f>($M$19-$H$19)/($M$1-$H$1)*(L1-$H$1)+$H$19</f>
        <v>134073</v>
      </c>
      <c r="M19" s="68">
        <f>'Raw_data_residual old cap'!H8</f>
        <v>134073</v>
      </c>
      <c r="N19" s="69">
        <f>($R$19-$M$19)/($R$1-$M$1)*(N1-$M$1)+$M$19</f>
        <v>134073</v>
      </c>
      <c r="O19" s="69">
        <f>($R$19-$M$19)/($R$1-$M$1)*(O1-$M$1)+$M$19</f>
        <v>134073</v>
      </c>
      <c r="P19" s="69">
        <f>($R$19-$M$19)/($R$1-$M$1)*(P1-$M$1)+$M$19</f>
        <v>134073</v>
      </c>
      <c r="Q19" s="69">
        <f>($R$19-$M$19)/($R$1-$M$1)*(Q1-$M$1)+$M$19</f>
        <v>134073</v>
      </c>
      <c r="R19" s="68">
        <f>'Raw_data_residual old cap'!I8</f>
        <v>134073</v>
      </c>
      <c r="S19" s="69">
        <f>($W$19-$R$19)/($W$1-$R$1)*(S1-$R$1)+$R$19</f>
        <v>133658.20000000001</v>
      </c>
      <c r="T19" s="69">
        <f>($W$19-$R$19)/($W$1-$R$1)*(T1-$R$1)+$R$19</f>
        <v>133243.4</v>
      </c>
      <c r="U19" s="69">
        <f>($W$19-$R$19)/($W$1-$R$1)*(U1-$R$1)+$R$19</f>
        <v>132828.6</v>
      </c>
      <c r="V19" s="69">
        <f>($W$19-$R$19)/($W$1-$R$1)*(V1-$R$1)+$R$19</f>
        <v>132413.79999999999</v>
      </c>
      <c r="W19" s="68">
        <f>'Raw_data_residual old cap'!J8</f>
        <v>131999</v>
      </c>
      <c r="X19" s="69">
        <f>($AB$19-$W$19)/($AB$1-$W$1)*(X1-$W$1)+$W$19</f>
        <v>127876</v>
      </c>
      <c r="Y19" s="69">
        <f>($AB$19-$W$19)/($AB$1-$W$1)*(Y1-$W$1)+$W$19</f>
        <v>123753</v>
      </c>
      <c r="Z19" s="69">
        <f>($AB$19-$W$19)/($AB$1-$W$1)*(Z1-$W$1)+$W$19</f>
        <v>119630</v>
      </c>
      <c r="AA19" s="69">
        <f>($AB$19-$W$19)/($AB$1-$W$1)*(AA1-$W$1)+$W$19</f>
        <v>115507</v>
      </c>
      <c r="AB19" s="68">
        <f>'Raw_data_residual old cap'!K8</f>
        <v>111384</v>
      </c>
      <c r="AC19" s="69">
        <f>($AG$19-$AB$19)/($AG$1-$AB$1)*(AC1-$AB$1)+$AB$19</f>
        <v>101885</v>
      </c>
      <c r="AD19" s="69">
        <f>($AG$19-$AB$19)/($AG$1-$AB$1)*(AD1-$AB$1)+$AB$19</f>
        <v>92386</v>
      </c>
      <c r="AE19" s="69">
        <f>($AG$19-$AB$19)/($AG$1-$AB$1)*(AE1-$AB$1)+$AB$19</f>
        <v>82887</v>
      </c>
      <c r="AF19" s="69">
        <f>($AG$19-$AB$19)/($AG$1-$AB$1)*(AF1-$AB$1)+$AB$19</f>
        <v>73388</v>
      </c>
      <c r="AG19" s="68">
        <f>'Raw_data_residual old cap'!L8</f>
        <v>63889</v>
      </c>
    </row>
    <row r="20" spans="1:33" x14ac:dyDescent="0.35">
      <c r="A20" s="35" t="s">
        <v>85</v>
      </c>
      <c r="B20" s="70">
        <v>2304</v>
      </c>
      <c r="C20" s="70">
        <v>2304</v>
      </c>
      <c r="D20" s="70">
        <v>2304</v>
      </c>
      <c r="E20" s="70">
        <v>2304</v>
      </c>
      <c r="F20" s="69">
        <v>2304</v>
      </c>
      <c r="G20" s="69">
        <v>2304</v>
      </c>
      <c r="H20" s="68">
        <f>'Raw_data_residual old cap'!G9</f>
        <v>2304</v>
      </c>
      <c r="I20" s="69">
        <v>2304</v>
      </c>
      <c r="J20" s="69">
        <v>2304</v>
      </c>
      <c r="K20" s="69">
        <v>2304</v>
      </c>
      <c r="L20" s="69">
        <v>2304</v>
      </c>
      <c r="M20" s="68">
        <v>2304</v>
      </c>
      <c r="N20" s="69">
        <v>2304</v>
      </c>
      <c r="O20" s="69">
        <v>2304</v>
      </c>
      <c r="P20" s="69">
        <v>2304</v>
      </c>
      <c r="Q20" s="69">
        <v>2304</v>
      </c>
      <c r="R20" s="68">
        <v>2304</v>
      </c>
      <c r="S20" s="69">
        <v>2304</v>
      </c>
      <c r="T20" s="69">
        <v>2304</v>
      </c>
      <c r="U20" s="69">
        <v>2304</v>
      </c>
      <c r="V20" s="69">
        <v>2304</v>
      </c>
      <c r="W20" s="68">
        <v>2304</v>
      </c>
      <c r="X20" s="69">
        <v>2304</v>
      </c>
      <c r="Y20" s="69">
        <v>2304</v>
      </c>
      <c r="Z20" s="69">
        <v>2304</v>
      </c>
      <c r="AA20" s="69">
        <v>2304</v>
      </c>
      <c r="AB20" s="68">
        <v>2304</v>
      </c>
      <c r="AC20" s="69">
        <v>2304</v>
      </c>
      <c r="AD20" s="69">
        <v>2304</v>
      </c>
      <c r="AE20" s="69">
        <v>2304</v>
      </c>
      <c r="AF20" s="69">
        <v>2304</v>
      </c>
      <c r="AG20" s="68">
        <v>2304</v>
      </c>
    </row>
    <row r="21" spans="1:33" x14ac:dyDescent="0.35">
      <c r="A21" s="35" t="s">
        <v>61</v>
      </c>
      <c r="B21" s="70">
        <f>'Raw_data_residual old cap'!C17</f>
        <v>162793.32956050898</v>
      </c>
      <c r="C21" s="70">
        <f>'Raw_data_residual old cap'!D17</f>
        <v>161261.50087622923</v>
      </c>
      <c r="D21" s="70">
        <f>'Raw_data_residual old cap'!E17</f>
        <v>159729.6721919495</v>
      </c>
      <c r="E21" s="70">
        <f>'Raw_data_residual old cap'!F17</f>
        <v>158958.2965218738</v>
      </c>
      <c r="F21" s="69">
        <f>($H$21-$E$21)/($H$1-$E$1)*(F1-$E$1)+$E$21</f>
        <v>146007.86434791586</v>
      </c>
      <c r="G21" s="69">
        <f>($H$21-$E$21)/($H$1-$E$1)*(G1-$E$1)+$E$21</f>
        <v>133057.43217395793</v>
      </c>
      <c r="H21" s="68">
        <f>'Raw_data_residual old cap'!G17</f>
        <v>120107</v>
      </c>
      <c r="I21" s="69">
        <f>($M$21-$H$21)/($M$1-$H$1)*(I1-$H$1)+$H$21</f>
        <v>120107</v>
      </c>
      <c r="J21" s="69">
        <f>($M$21-$H$21)/($M$1-$H$1)*(J1-$H$1)+$H$21</f>
        <v>120107</v>
      </c>
      <c r="K21" s="69">
        <f>($M$21-$H$21)/($M$1-$H$1)*(K1-$H$1)+$H$21</f>
        <v>120107</v>
      </c>
      <c r="L21" s="69">
        <f>($M$21-$H$21)/($M$1-$H$1)*(L1-$H$1)+$H$21</f>
        <v>120107</v>
      </c>
      <c r="M21" s="68">
        <f>'Raw_data_residual old cap'!H17</f>
        <v>120107</v>
      </c>
      <c r="N21" s="69">
        <f>($R$21-$M$21)/($R$1-$M$1)*(N1-$M$1)+$M$21</f>
        <v>119660</v>
      </c>
      <c r="O21" s="69">
        <f>($R$21-$M$21)/($R$1-$M$1)*(O1-$M$1)+$M$21</f>
        <v>119213</v>
      </c>
      <c r="P21" s="69">
        <f>($R$21-$M$21)/($R$1-$M$1)*(P1-$M$1)+$M$21</f>
        <v>118766</v>
      </c>
      <c r="Q21" s="69">
        <f>($R$21-$M$21)/($R$1-$M$1)*(Q1-$M$1)+$M$21</f>
        <v>118319</v>
      </c>
      <c r="R21" s="68">
        <f>'Raw_data_residual old cap'!I17</f>
        <v>117872</v>
      </c>
      <c r="S21" s="69">
        <f>($W$21-$R$21)/($W$1-$R$1)*(S1-$R$1)+$R$21</f>
        <v>112475.8</v>
      </c>
      <c r="T21" s="69">
        <f>($W$21-$R$21)/($W$1-$R$1)*(T1-$R$1)+$R$21</f>
        <v>107079.6</v>
      </c>
      <c r="U21" s="69">
        <f>($W$21-$R$21)/($W$1-$R$1)*(U1-$R$1)+$R$21</f>
        <v>101683.4</v>
      </c>
      <c r="V21" s="69">
        <f>($W$21-$R$21)/($W$1-$R$1)*(V1-$R$1)+$R$21</f>
        <v>96287.2</v>
      </c>
      <c r="W21" s="68">
        <f>'Raw_data_residual old cap'!J17</f>
        <v>90891</v>
      </c>
      <c r="X21" s="69">
        <f>($AB$21-$W$21)/($AB$1-$W$1)*(X1-$W$1)+$W$21</f>
        <v>76199.8</v>
      </c>
      <c r="Y21" s="69">
        <f>($AB$21-$W$21)/($AB$1-$W$1)*(Y1-$W$1)+$W$21</f>
        <v>61508.6</v>
      </c>
      <c r="Z21" s="69">
        <f>($AB$21-$W$21)/($AB$1-$W$1)*(Z1-$W$1)+$W$21</f>
        <v>46817.399999999994</v>
      </c>
      <c r="AA21" s="69">
        <f>($AB$21-$W$21)/($AB$1-$W$1)*(AA1-$W$1)+$W$21</f>
        <v>32126.199999999997</v>
      </c>
      <c r="AB21" s="68">
        <f>'Raw_data_residual old cap'!K17</f>
        <v>17435</v>
      </c>
      <c r="AC21" s="69">
        <f>($AG$21-$AB$21)/($AG$1-$AB$1)*(AC1-$AB$1)+$AB$21</f>
        <v>14096.8</v>
      </c>
      <c r="AD21" s="69">
        <f>($AG$21-$AB$21)/($AG$1-$AB$1)*(AD1-$AB$1)+$AB$21</f>
        <v>10758.6</v>
      </c>
      <c r="AE21" s="69">
        <f>($AG$21-$AB$21)/($AG$1-$AB$1)*(AE1-$AB$1)+$AB$21</f>
        <v>7420.4000000000015</v>
      </c>
      <c r="AF21" s="69">
        <f>($AG$21-$AB$21)/($AG$1-$AB$1)*(AF1-$AB$1)+$AB$21</f>
        <v>4082.2000000000007</v>
      </c>
      <c r="AG21" s="68">
        <f>'Raw_data_residual old cap'!L17</f>
        <v>744</v>
      </c>
    </row>
    <row r="22" spans="1:33" x14ac:dyDescent="0.35">
      <c r="A22" s="35" t="s">
        <v>62</v>
      </c>
      <c r="B22" s="70">
        <f>'Raw_data_residual old cap'!C18</f>
        <v>7572.6338369500836</v>
      </c>
      <c r="C22" s="70">
        <f>'Raw_data_residual old cap'!D18</f>
        <v>7501.3779829276637</v>
      </c>
      <c r="D22" s="70">
        <f>'Raw_data_residual old cap'!E18</f>
        <v>7430.1221289052428</v>
      </c>
      <c r="E22" s="70">
        <f>'Raw_data_residual old cap'!F18</f>
        <v>7394.2401580899441</v>
      </c>
      <c r="F22" s="69">
        <f>($H$22-$E$22)/($H$1-$E$1)*(F1-$E$1)+$E$22</f>
        <v>6791.8267720599624</v>
      </c>
      <c r="G22" s="69">
        <f>($H$22-$E$22)/($H$1-$E$1)*(G1-$E$1)+$E$22</f>
        <v>6189.4133860299817</v>
      </c>
      <c r="H22" s="68">
        <f>'Raw_data_residual old cap'!G18</f>
        <v>5587</v>
      </c>
      <c r="I22" s="69">
        <f>($M$22-$H$22)/($M$1-$H$1)*(I1-$H$1)+$H$22</f>
        <v>5587</v>
      </c>
      <c r="J22" s="69">
        <f>($M$22-$H$22)/($M$1-$H$1)*(J1-$H$1)+$H$22</f>
        <v>5587</v>
      </c>
      <c r="K22" s="69">
        <f>($M$22-$H$22)/($M$1-$H$1)*(K1-$H$1)+$H$22</f>
        <v>5587</v>
      </c>
      <c r="L22" s="69">
        <f>($M$22-$H$22)/($M$1-$H$1)*(L1-$H$1)+$H$22</f>
        <v>5587</v>
      </c>
      <c r="M22" s="68">
        <f>'Raw_data_residual old cap'!H18</f>
        <v>5587</v>
      </c>
      <c r="N22" s="69">
        <f>($R$22-$M$22)/($R$1-$M$1)*(N1-$M$1)+$M$22</f>
        <v>5358</v>
      </c>
      <c r="O22" s="69">
        <f>($R$22-$M$22)/($R$1-$M$1)*(O1-$M$1)+$M$22</f>
        <v>5129</v>
      </c>
      <c r="P22" s="69">
        <f>($R$22-$M$22)/($R$1-$M$1)*(P1-$M$1)+$M$22</f>
        <v>4900</v>
      </c>
      <c r="Q22" s="69">
        <f>($R$22-$M$22)/($R$1-$M$1)*(Q1-$M$1)+$M$22</f>
        <v>4671</v>
      </c>
      <c r="R22" s="68">
        <f>'Raw_data_residual old cap'!I18</f>
        <v>4442</v>
      </c>
      <c r="S22" s="69">
        <f>($W$22-$R$22)/($W$1-$R$1)*(S1-$R$1)+$R$22</f>
        <v>4035.4</v>
      </c>
      <c r="T22" s="69">
        <f>($W$22-$R$22)/($W$1-$R$1)*(T1-$R$1)+$R$22</f>
        <v>3628.8</v>
      </c>
      <c r="U22" s="69">
        <f>($W$22-$R$22)/($W$1-$R$1)*(U1-$R$1)+$R$22</f>
        <v>3222.2</v>
      </c>
      <c r="V22" s="69">
        <f>($W$22-$R$22)/($W$1-$R$1)*(V1-$R$1)+$R$22</f>
        <v>2815.6</v>
      </c>
      <c r="W22" s="68">
        <f>'Raw_data_residual old cap'!J18</f>
        <v>2409</v>
      </c>
      <c r="X22" s="69">
        <f>($AB$22-$W$22)/($AB$1-$W$1)*(X1-$W$1)+$W$22</f>
        <v>2107.4</v>
      </c>
      <c r="Y22" s="69">
        <f>($AB$22-$W$22)/($AB$1-$W$1)*(Y1-$W$1)+$W$22</f>
        <v>1805.8</v>
      </c>
      <c r="Z22" s="69">
        <f>($AB$22-$W$22)/($AB$1-$W$1)*(Z1-$W$1)+$W$22</f>
        <v>1504.1999999999998</v>
      </c>
      <c r="AA22" s="69">
        <f>($AB$22-$W$22)/($AB$1-$W$1)*(AA1-$W$1)+$W$22</f>
        <v>1202.5999999999999</v>
      </c>
      <c r="AB22" s="68">
        <f>'Raw_data_residual old cap'!K18</f>
        <v>901</v>
      </c>
      <c r="AC22" s="69">
        <f>($AG$22-$AB$22)/($AG$1-$AB$1)*(AC1-$AB$1)+$AB$22</f>
        <v>720.8</v>
      </c>
      <c r="AD22" s="69">
        <f>($AG$22-$AB$22)/($AG$1-$AB$1)*(AD1-$AB$1)+$AB$22</f>
        <v>540.6</v>
      </c>
      <c r="AE22" s="69">
        <f>($AG$22-$AB$22)/($AG$1-$AB$1)*(AE1-$AB$1)+$AB$22</f>
        <v>360.40000000000009</v>
      </c>
      <c r="AF22" s="69">
        <f>($AG$22-$AB$22)/($AG$1-$AB$1)*(AF1-$AB$1)+$AB$22</f>
        <v>180.20000000000005</v>
      </c>
      <c r="AG22" s="68">
        <f>'Raw_data_residual old cap'!L18</f>
        <v>0</v>
      </c>
    </row>
    <row r="23" spans="1:33" ht="15.65" customHeight="1" x14ac:dyDescent="0.35">
      <c r="A23" s="64" t="s">
        <v>63</v>
      </c>
      <c r="B23" s="66">
        <f>'Raw_data_residual old cap'!C19</f>
        <v>13452.369935874276</v>
      </c>
      <c r="C23" s="66">
        <f>'Raw_data_residual old cap'!D19</f>
        <v>13325.787807509763</v>
      </c>
      <c r="D23" s="66">
        <f>'Raw_data_residual old cap'!E19</f>
        <v>13199.205679145252</v>
      </c>
      <c r="E23" s="66">
        <f>'Raw_data_residual old cap'!F19</f>
        <v>13135.463320036277</v>
      </c>
      <c r="F23" s="69">
        <f>($H$23-$E$23)/($H$1-$E$1)*(F1-$E$1)+$E$23</f>
        <v>12065.308880024184</v>
      </c>
      <c r="G23" s="69">
        <f>($H$23-$E$23)/($H$1-$E$1)*(G1-$E$1)+$E$23</f>
        <v>10995.154440012093</v>
      </c>
      <c r="H23" s="68">
        <f>'Raw_data_residual old cap'!G19</f>
        <v>9925</v>
      </c>
      <c r="I23" s="69">
        <f>($M$23-$H$23)/($M$1-$H$1)*(I1-$H$1)+$H$23</f>
        <v>9171.7999999999993</v>
      </c>
      <c r="J23" s="69">
        <f>($M$23-$H$23)/($M$1-$H$1)*(J1-$H$1)+$H$23</f>
        <v>8418.6</v>
      </c>
      <c r="K23" s="69">
        <f>($M$23-$H$23)/($M$1-$H$1)*(K1-$H$1)+$H$23</f>
        <v>7665.4</v>
      </c>
      <c r="L23" s="89">
        <f>($M$23-$H$23)/($M$1-$H$1)*(L1-$H$1)+$H$23</f>
        <v>6912.2</v>
      </c>
      <c r="M23" s="68">
        <f>'Raw_data_residual old cap'!H19</f>
        <v>6159</v>
      </c>
      <c r="N23" s="90">
        <f>($R$23-$M$23)/($R$1-$M$1)*(N1-$M$1)+$M$23</f>
        <v>5449.8</v>
      </c>
      <c r="O23" s="69">
        <f>($R$23-$M$23)/($R$1-$M$1)*(O1-$M$1)+$M$23</f>
        <v>4740.6000000000004</v>
      </c>
      <c r="P23" s="69">
        <f>($R$23-$M$23)/($R$1-$M$1)*(P1-$M$1)+$M$23</f>
        <v>4031.3999999999996</v>
      </c>
      <c r="Q23" s="69">
        <f>($R$23-$M$23)/($R$1-$M$1)*(Q1-$M$1)+$M$23</f>
        <v>3322.2</v>
      </c>
      <c r="R23" s="68">
        <f>'Raw_data_residual old cap'!I19</f>
        <v>2613</v>
      </c>
      <c r="S23" s="69">
        <f>($W$23-$R$23)/($W$1-$R$1)*(S1-$R$1)+$R$23</f>
        <v>2090.4</v>
      </c>
      <c r="T23" s="69">
        <f>($W$23-$R$23)/($W$1-$R$1)*(T1-$R$1)+$R$23</f>
        <v>1567.8</v>
      </c>
      <c r="U23" s="69">
        <f>($W$23-$R$23)/($W$1-$R$1)*(U1-$R$1)+$R$23</f>
        <v>1045.1999999999998</v>
      </c>
      <c r="V23" s="69">
        <f>($W$23-$R$23)/($W$1-$R$1)*(V1-$R$1)+$R$23</f>
        <v>522.59999999999991</v>
      </c>
      <c r="W23" s="68">
        <f>'Raw_data_residual old cap'!J19</f>
        <v>0</v>
      </c>
      <c r="X23" s="69">
        <f>($AB$23-$W$23)/($AB$1-$W$1)*(X1-$W$1)+$W$23</f>
        <v>0</v>
      </c>
      <c r="Y23" s="69">
        <f>($AB$23-$W$23)/($AB$1-$W$1)*(Y1-$W$1)+$W$23</f>
        <v>0</v>
      </c>
      <c r="Z23" s="69">
        <f>($AB$23-$W$23)/($AB$1-$W$1)*(Z1-$W$1)+$W$23</f>
        <v>0</v>
      </c>
      <c r="AA23" s="69">
        <f>($AB$23-$W$23)/($AB$1-$W$1)*(AA1-$W$1)+$W$23</f>
        <v>0</v>
      </c>
      <c r="AB23" s="68">
        <f>'Raw_data_residual old cap'!K19</f>
        <v>0</v>
      </c>
      <c r="AC23" s="69">
        <f>($AG23-$AB23)/($AG$1-$AB$1)*(AC$1-$AB$1)+$AB23</f>
        <v>0</v>
      </c>
      <c r="AD23" s="69">
        <f>($AG$23-$AB$23)/($AG$1-$AB$1)*(AD1-$AB$1)+$AB$23</f>
        <v>0</v>
      </c>
      <c r="AE23" s="69">
        <f>($AG$23-$AB$23)/($AG$1-$AB$1)*(AE1-$AB$1)+$AB$23</f>
        <v>0</v>
      </c>
      <c r="AF23" s="69">
        <f>($AG$23-$AB$23)/($AG$1-$AB$1)*(AF1-$AB$1)+$AB$23</f>
        <v>0</v>
      </c>
      <c r="AG23" s="68">
        <f>'Raw_data_residual old cap'!L19</f>
        <v>0</v>
      </c>
    </row>
    <row r="24" spans="1:33" x14ac:dyDescent="0.35">
      <c r="A24" s="64" t="s">
        <v>86</v>
      </c>
      <c r="B24" s="88">
        <f>'Raw_data_residual old cap'!C25</f>
        <v>40229.82</v>
      </c>
      <c r="C24" s="88">
        <f>'Raw_data_residual old cap'!D25</f>
        <v>46450.8</v>
      </c>
      <c r="D24" s="88">
        <f>'Raw_data_residual old cap'!E25</f>
        <v>55200.36</v>
      </c>
      <c r="E24" s="88">
        <f>'Raw_data_residual old cap'!F25</f>
        <v>67430.840000000011</v>
      </c>
      <c r="F24" s="92">
        <f>($H$24-$E$24)/($H$1-$E$1)*(F1-$E$1)+$E$24</f>
        <v>58851.560000000005</v>
      </c>
      <c r="G24" s="92">
        <f>($H$24-$E$24)/($H$1-$E$1)*(G1-$E$1)+$E$24</f>
        <v>50272.28</v>
      </c>
      <c r="H24" s="91">
        <f>'Raw_data_residual old cap'!G25</f>
        <v>41693</v>
      </c>
      <c r="I24" s="92">
        <f>($M$24-$H$24)/($M$1-$H$1)*(I1-$H$1)+$H$24</f>
        <v>41693</v>
      </c>
      <c r="J24" s="92">
        <f t="shared" ref="J24:L24" si="4">($M$24-$H$24)/($M$1-$H$1)*(J1-$H$1)+$H$24</f>
        <v>41693</v>
      </c>
      <c r="K24" s="92">
        <f t="shared" si="4"/>
        <v>41693</v>
      </c>
      <c r="L24" s="92">
        <f t="shared" si="4"/>
        <v>41693</v>
      </c>
      <c r="M24" s="91">
        <f>'Raw_data_residual old cap'!H25</f>
        <v>41693</v>
      </c>
      <c r="N24" s="92">
        <f>($R$24-$M$24)/($R$1-$M$1)*(N1-$M$1)+$M$24</f>
        <v>41693</v>
      </c>
      <c r="O24" s="92">
        <f t="shared" ref="O24:Q24" si="5">($R$24-$M$24)/($R$1-$M$1)*(O1-$M$1)+$M$24</f>
        <v>41693</v>
      </c>
      <c r="P24" s="92">
        <f t="shared" si="5"/>
        <v>41693</v>
      </c>
      <c r="Q24" s="92">
        <f t="shared" si="5"/>
        <v>41693</v>
      </c>
      <c r="R24" s="91">
        <f>'Raw_data_residual old cap'!I25</f>
        <v>41693</v>
      </c>
      <c r="S24" s="92">
        <f>($W$24-$R$24)/($W$1-$R$1)*(S1-$R$1)+$R$24</f>
        <v>41672.6</v>
      </c>
      <c r="T24" s="92">
        <f t="shared" ref="T24:V24" si="6">($W$24-$R$24)/($W$1-$R$1)*(T1-$R$1)+$R$24</f>
        <v>41652.199999999997</v>
      </c>
      <c r="U24" s="92">
        <f t="shared" si="6"/>
        <v>41631.800000000003</v>
      </c>
      <c r="V24" s="92">
        <f t="shared" si="6"/>
        <v>41611.4</v>
      </c>
      <c r="W24" s="91">
        <f>'Raw_data_residual old cap'!J25</f>
        <v>41591</v>
      </c>
      <c r="X24" s="92">
        <f>($AB24-$W24)/($AB$1-$W$1)*(X1-$W$1)+$W24</f>
        <v>40866.6</v>
      </c>
      <c r="Y24" s="92">
        <f t="shared" ref="Y24:AA24" si="7">($AB24-$W24)/($AB$1-$W$1)*(Y1-$W$1)+$W24</f>
        <v>40142.199999999997</v>
      </c>
      <c r="Z24" s="92">
        <f t="shared" si="7"/>
        <v>39417.800000000003</v>
      </c>
      <c r="AA24" s="92">
        <f t="shared" si="7"/>
        <v>38693.4</v>
      </c>
      <c r="AB24" s="91">
        <f>'Raw_data_residual old cap'!K25</f>
        <v>37969</v>
      </c>
      <c r="AC24" s="69">
        <f t="shared" ref="AC24:AF25" si="8">($AG24-$AB24)/($AG$1-$AB$1)*(AC$1-$AB$1)+$AB24</f>
        <v>34991.4</v>
      </c>
      <c r="AD24" s="69">
        <f t="shared" si="8"/>
        <v>32013.8</v>
      </c>
      <c r="AE24" s="69">
        <f t="shared" si="8"/>
        <v>29036.2</v>
      </c>
      <c r="AF24" s="69">
        <f t="shared" si="8"/>
        <v>26058.6</v>
      </c>
      <c r="AG24" s="91">
        <f>'Raw_data_residual old cap'!L25</f>
        <v>23081</v>
      </c>
    </row>
    <row r="25" spans="1:33" x14ac:dyDescent="0.35">
      <c r="A25" s="64" t="s">
        <v>87</v>
      </c>
      <c r="B25" s="88">
        <f>'Raw_data_residual old cap'!C26</f>
        <v>78093.180000000008</v>
      </c>
      <c r="C25" s="88">
        <f>'Raw_data_residual old cap'!D26</f>
        <v>90169.2</v>
      </c>
      <c r="D25" s="88">
        <f>'Raw_data_residual old cap'!E26</f>
        <v>107153.64</v>
      </c>
      <c r="E25" s="88">
        <f>'Raw_data_residual old cap'!F26</f>
        <v>130895.16</v>
      </c>
      <c r="F25" s="92">
        <f>($H$25-$E$25)/($H$1-$E$1)*(F1-$E$1)+$E$25</f>
        <v>118056.77333333333</v>
      </c>
      <c r="G25" s="92">
        <f>($H$25-$E$25)/($H$1-$E$1)*(G1-$E$1)+$E$25</f>
        <v>105218.38666666667</v>
      </c>
      <c r="H25" s="91">
        <f>'Raw_data_residual old cap'!G26</f>
        <v>92380</v>
      </c>
      <c r="I25" s="92">
        <f>($M$25-$H$25)/($M$1-$H$1)*(I1-$H$1)+$H$25</f>
        <v>92380</v>
      </c>
      <c r="J25" s="92">
        <f t="shared" ref="J25:L25" si="9">($M$25-$H$25)/($M$1-$H$1)*(J1-$H$1)+$H$25</f>
        <v>92380</v>
      </c>
      <c r="K25" s="92">
        <f t="shared" si="9"/>
        <v>92380</v>
      </c>
      <c r="L25" s="92">
        <f t="shared" si="9"/>
        <v>92380</v>
      </c>
      <c r="M25" s="91">
        <f>'Raw_data_residual old cap'!H26</f>
        <v>92380</v>
      </c>
      <c r="N25" s="92">
        <f>($R$25-$M$25)/($R$1-$M$1)*(N1-$M$1)+$M$25</f>
        <v>92380</v>
      </c>
      <c r="O25" s="92">
        <f t="shared" ref="O25:Q25" si="10">($R$25-$M$25)/($R$1-$M$1)*(O1-$M$1)+$M$25</f>
        <v>92380</v>
      </c>
      <c r="P25" s="92">
        <f t="shared" si="10"/>
        <v>92380</v>
      </c>
      <c r="Q25" s="92">
        <f t="shared" si="10"/>
        <v>92380</v>
      </c>
      <c r="R25" s="91">
        <f>'Raw_data_residual old cap'!I26</f>
        <v>92380</v>
      </c>
      <c r="S25" s="92">
        <f>($W$25-$R$25)/($W$1-$R$1)*(S1-$R$1)+$R$25</f>
        <v>91985.600000000006</v>
      </c>
      <c r="T25" s="92">
        <f t="shared" ref="T25:V25" si="11">($W$25-$R$25)/($W$1-$R$1)*(T1-$R$1)+$R$25</f>
        <v>91591.2</v>
      </c>
      <c r="U25" s="92">
        <f t="shared" si="11"/>
        <v>91196.800000000003</v>
      </c>
      <c r="V25" s="92">
        <f t="shared" si="11"/>
        <v>90802.4</v>
      </c>
      <c r="W25" s="91">
        <f>'Raw_data_residual old cap'!J26</f>
        <v>90408</v>
      </c>
      <c r="X25" s="92">
        <f>($AB25-$W25)/($AB$1-$W$1)*(X1-$W$1)+$W25</f>
        <v>87009.4</v>
      </c>
      <c r="Y25" s="92">
        <f t="shared" ref="Y25:AA25" si="12">($AB25-$W25)/($AB$1-$W$1)*(Y1-$W$1)+$W25</f>
        <v>83610.8</v>
      </c>
      <c r="Z25" s="92">
        <f t="shared" si="12"/>
        <v>80212.2</v>
      </c>
      <c r="AA25" s="92">
        <f t="shared" si="12"/>
        <v>76813.600000000006</v>
      </c>
      <c r="AB25" s="91">
        <f>'Raw_data_residual old cap'!K26</f>
        <v>73415</v>
      </c>
      <c r="AC25" s="69">
        <f t="shared" si="8"/>
        <v>66893.600000000006</v>
      </c>
      <c r="AD25" s="69">
        <f t="shared" si="8"/>
        <v>60372.2</v>
      </c>
      <c r="AE25" s="69">
        <f t="shared" si="8"/>
        <v>53850.8</v>
      </c>
      <c r="AF25" s="69">
        <f t="shared" si="8"/>
        <v>47329.4</v>
      </c>
      <c r="AG25" s="91">
        <f>'Raw_data_residual old cap'!L26</f>
        <v>40808</v>
      </c>
    </row>
    <row r="27" spans="1:33" x14ac:dyDescent="0.35">
      <c r="A27" s="28" t="s">
        <v>88</v>
      </c>
      <c r="B27" s="11"/>
      <c r="C27" s="11"/>
    </row>
    <row r="28" spans="1:33" x14ac:dyDescent="0.35">
      <c r="A28" s="63" t="s">
        <v>3</v>
      </c>
      <c r="B28" s="11"/>
      <c r="C28" s="11"/>
    </row>
    <row r="29" spans="1:33" x14ac:dyDescent="0.35">
      <c r="A29" s="24" t="s">
        <v>89</v>
      </c>
      <c r="B29" s="11"/>
      <c r="C29" s="11"/>
    </row>
    <row r="30" spans="1:33" x14ac:dyDescent="0.35">
      <c r="A30" s="22" t="s">
        <v>90</v>
      </c>
      <c r="B30" s="11"/>
      <c r="C30" s="11"/>
    </row>
    <row r="31" spans="1:33" x14ac:dyDescent="0.35">
      <c r="A31" s="11"/>
      <c r="B31" s="11"/>
      <c r="C31" s="11"/>
    </row>
    <row r="33" spans="1:3" x14ac:dyDescent="0.35">
      <c r="A33" s="11"/>
      <c r="B33" s="11"/>
      <c r="C33" s="11"/>
    </row>
    <row r="34" spans="1:3" x14ac:dyDescent="0.35">
      <c r="A34" s="11"/>
      <c r="B34" s="11"/>
      <c r="C34" s="11"/>
    </row>
    <row r="35" spans="1:3" x14ac:dyDescent="0.35">
      <c r="A35" s="11"/>
      <c r="B35" s="11"/>
      <c r="C35" s="11"/>
    </row>
    <row r="37" spans="1:3" x14ac:dyDescent="0.35">
      <c r="A37" s="11"/>
      <c r="B37" s="11"/>
      <c r="C37" s="11"/>
    </row>
  </sheetData>
  <pageMargins left="0.7" right="0.7" top="0.75" bottom="0.75" header="0.3" footer="0.3"/>
  <pageSetup paperSize="9" orientation="portrait" r:id="rId1"/>
  <ignoredErrors>
    <ignoredError sqref="AB5 W5 R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0D7F-6D7F-4347-A9B6-89005D07F721}">
  <dimension ref="A2:AF25"/>
  <sheetViews>
    <sheetView zoomScale="77" zoomScaleNormal="100" workbookViewId="0">
      <selection activeCell="A26" sqref="A26"/>
    </sheetView>
  </sheetViews>
  <sheetFormatPr defaultColWidth="11.453125" defaultRowHeight="14.5" x14ac:dyDescent="0.35"/>
  <cols>
    <col min="1" max="2" width="30.54296875" customWidth="1"/>
    <col min="3" max="7" width="11.81640625" bestFit="1" customWidth="1"/>
    <col min="8" max="12" width="11.1796875" bestFit="1" customWidth="1"/>
    <col min="13" max="32" width="11.453125" bestFit="1" customWidth="1"/>
  </cols>
  <sheetData>
    <row r="2" spans="1:32" x14ac:dyDescent="0.35">
      <c r="A2" s="1" t="s">
        <v>91</v>
      </c>
      <c r="B2" s="1">
        <v>2020</v>
      </c>
      <c r="C2" s="16">
        <v>2021</v>
      </c>
      <c r="D2" s="36">
        <f t="shared" ref="D2:AF2" si="0">C2+1</f>
        <v>2022</v>
      </c>
      <c r="E2" s="36">
        <f t="shared" si="0"/>
        <v>2023</v>
      </c>
      <c r="F2" s="1">
        <f t="shared" si="0"/>
        <v>2024</v>
      </c>
      <c r="G2" s="1">
        <f t="shared" si="0"/>
        <v>2025</v>
      </c>
      <c r="H2" s="1">
        <f t="shared" si="0"/>
        <v>2026</v>
      </c>
      <c r="I2" s="1">
        <f t="shared" si="0"/>
        <v>2027</v>
      </c>
      <c r="J2" s="1">
        <f t="shared" si="0"/>
        <v>2028</v>
      </c>
      <c r="K2" s="1">
        <f t="shared" si="0"/>
        <v>2029</v>
      </c>
      <c r="L2" s="1">
        <f t="shared" si="0"/>
        <v>2030</v>
      </c>
      <c r="M2" s="1">
        <f t="shared" si="0"/>
        <v>2031</v>
      </c>
      <c r="N2" s="1">
        <f t="shared" si="0"/>
        <v>2032</v>
      </c>
      <c r="O2" s="1">
        <f t="shared" si="0"/>
        <v>2033</v>
      </c>
      <c r="P2" s="1">
        <f t="shared" si="0"/>
        <v>2034</v>
      </c>
      <c r="Q2" s="1">
        <f t="shared" si="0"/>
        <v>2035</v>
      </c>
      <c r="R2" s="1">
        <f t="shared" si="0"/>
        <v>2036</v>
      </c>
      <c r="S2" s="1">
        <f t="shared" si="0"/>
        <v>2037</v>
      </c>
      <c r="T2" s="1">
        <f t="shared" si="0"/>
        <v>2038</v>
      </c>
      <c r="U2" s="1">
        <f t="shared" si="0"/>
        <v>2039</v>
      </c>
      <c r="V2" s="1">
        <f t="shared" si="0"/>
        <v>2040</v>
      </c>
      <c r="W2" s="1">
        <f t="shared" si="0"/>
        <v>2041</v>
      </c>
      <c r="X2" s="1">
        <f t="shared" si="0"/>
        <v>2042</v>
      </c>
      <c r="Y2" s="1">
        <f t="shared" si="0"/>
        <v>2043</v>
      </c>
      <c r="Z2" s="1">
        <f t="shared" si="0"/>
        <v>2044</v>
      </c>
      <c r="AA2" s="1">
        <f t="shared" si="0"/>
        <v>2045</v>
      </c>
      <c r="AB2" s="1">
        <f t="shared" si="0"/>
        <v>2046</v>
      </c>
      <c r="AC2" s="1">
        <f t="shared" si="0"/>
        <v>2047</v>
      </c>
      <c r="AD2" s="1">
        <f t="shared" si="0"/>
        <v>2048</v>
      </c>
      <c r="AE2" s="1">
        <f t="shared" si="0"/>
        <v>2049</v>
      </c>
      <c r="AF2" s="1">
        <f t="shared" si="0"/>
        <v>2050</v>
      </c>
    </row>
    <row r="3" spans="1:32" x14ac:dyDescent="0.35">
      <c r="A3" s="4" t="s">
        <v>22</v>
      </c>
      <c r="B3" s="10">
        <f>Residual_capacities!B3-Residual_capacities!C3</f>
        <v>1434</v>
      </c>
      <c r="C3" s="10">
        <f>Residual_capacities!C3-Residual_capacities!D3</f>
        <v>1434</v>
      </c>
      <c r="D3" s="10">
        <f>Residual_capacities!D3-Residual_capacities!E3</f>
        <v>12450</v>
      </c>
      <c r="E3" s="10">
        <f>Residual_capacities!E3-Residual_capacities!F3</f>
        <v>2833.6666666666642</v>
      </c>
      <c r="F3" s="10">
        <f>Residual_capacities!F3-Residual_capacities!G3</f>
        <v>2833.6666666666715</v>
      </c>
      <c r="G3" s="10">
        <f>Residual_capacities!G3-Residual_capacities!H3</f>
        <v>2833.6666666666642</v>
      </c>
      <c r="H3" s="10">
        <f>Residual_capacities!H3-Residual_capacities!I3</f>
        <v>4487</v>
      </c>
      <c r="I3" s="10">
        <f>Residual_capacities!I3-Residual_capacities!J3</f>
        <v>4487</v>
      </c>
      <c r="J3" s="10">
        <f>Residual_capacities!J3-Residual_capacities!K3</f>
        <v>4487</v>
      </c>
      <c r="K3" s="10">
        <f>Residual_capacities!K3-Residual_capacities!L3</f>
        <v>4487</v>
      </c>
      <c r="L3" s="10">
        <f>Residual_capacities!L3-Residual_capacities!M3</f>
        <v>4487</v>
      </c>
      <c r="M3" s="10">
        <f>Residual_capacities!M3-Residual_capacities!N3</f>
        <v>5028.5999999999985</v>
      </c>
      <c r="N3" s="10">
        <f>Residual_capacities!N3-Residual_capacities!O3</f>
        <v>5028.6000000000022</v>
      </c>
      <c r="O3" s="10">
        <f>Residual_capacities!O3-Residual_capacities!P3</f>
        <v>5028.6000000000022</v>
      </c>
      <c r="P3" s="10">
        <f>Residual_capacities!P3-Residual_capacities!Q3</f>
        <v>5028.5999999999985</v>
      </c>
      <c r="Q3" s="10">
        <f>Residual_capacities!Q3-Residual_capacities!R3</f>
        <v>5028.5999999999985</v>
      </c>
      <c r="R3" s="10">
        <f>Residual_capacities!R3-Residual_capacities!S3</f>
        <v>1271.3999999999996</v>
      </c>
      <c r="S3" s="10">
        <f>Residual_capacities!S3-Residual_capacities!T3</f>
        <v>1271.4000000000005</v>
      </c>
      <c r="T3" s="10">
        <f>Residual_capacities!T3-Residual_capacities!U3</f>
        <v>1271.4000000000001</v>
      </c>
      <c r="U3" s="10">
        <f>Residual_capacities!U3-Residual_capacities!V3</f>
        <v>1271.4000000000001</v>
      </c>
      <c r="V3" s="10">
        <f>Residual_capacities!V3-Residual_capacities!W3</f>
        <v>1271.3999999999996</v>
      </c>
      <c r="W3" s="10">
        <f>Residual_capacities!W3-Residual_capacities!X3</f>
        <v>0</v>
      </c>
      <c r="X3" s="10">
        <f>Residual_capacities!X3-Residual_capacities!Y3</f>
        <v>0</v>
      </c>
      <c r="Y3" s="10">
        <f>Residual_capacities!Y3-Residual_capacities!Z3</f>
        <v>0</v>
      </c>
      <c r="Z3" s="10">
        <f>Residual_capacities!Z3-Residual_capacities!AA3</f>
        <v>0</v>
      </c>
      <c r="AA3" s="10">
        <f>Residual_capacities!AA3-Residual_capacities!AB3</f>
        <v>0</v>
      </c>
      <c r="AB3" s="10">
        <f>Residual_capacities!AB3-Residual_capacities!AC3</f>
        <v>0</v>
      </c>
      <c r="AC3" s="10">
        <f>Residual_capacities!AC3-Residual_capacities!AD3</f>
        <v>0</v>
      </c>
      <c r="AD3" s="10">
        <f>Residual_capacities!AD3-Residual_capacities!AE3</f>
        <v>0</v>
      </c>
      <c r="AE3" s="10">
        <f>Residual_capacities!AE3-Residual_capacities!AF3</f>
        <v>0</v>
      </c>
      <c r="AF3" s="10">
        <f>Residual_capacities!AF3-Residual_capacities!AG3</f>
        <v>0</v>
      </c>
    </row>
    <row r="4" spans="1:32" x14ac:dyDescent="0.35">
      <c r="A4" s="4" t="s">
        <v>92</v>
      </c>
      <c r="B4" s="9">
        <f>Residual_capacities!B17-Residual_capacities!C17</f>
        <v>1583</v>
      </c>
      <c r="C4" s="9">
        <f>Residual_capacities!C17-Residual_capacities!D17</f>
        <v>1583</v>
      </c>
      <c r="D4" s="9">
        <f>Residual_capacities!D17-Residual_capacities!E17</f>
        <v>1455.6999999999971</v>
      </c>
      <c r="E4" s="9">
        <f>Residual_capacities!E17-Residual_capacities!F17</f>
        <v>485.23333333333721</v>
      </c>
      <c r="F4" s="9">
        <f>Residual_capacities!F17-Residual_capacities!G17</f>
        <v>485.23333333332266</v>
      </c>
      <c r="G4" s="9">
        <f>Residual_capacities!G17-Residual_capacities!H17</f>
        <v>485.23333333333721</v>
      </c>
      <c r="H4" s="9">
        <f>Residual_capacities!H17-Residual_capacities!I17</f>
        <v>0</v>
      </c>
      <c r="I4" s="9">
        <f>Residual_capacities!I17-Residual_capacities!J17</f>
        <v>0</v>
      </c>
      <c r="J4" s="9">
        <f>Residual_capacities!J17-Residual_capacities!K17</f>
        <v>0</v>
      </c>
      <c r="K4" s="9">
        <f>Residual_capacities!K17-Residual_capacities!L17</f>
        <v>0</v>
      </c>
      <c r="L4" s="9">
        <f>Residual_capacities!L17-Residual_capacities!M17</f>
        <v>0</v>
      </c>
      <c r="M4" s="9">
        <f>Residual_capacities!M17-Residual_capacities!N17</f>
        <v>0</v>
      </c>
      <c r="N4" s="9">
        <f>Residual_capacities!N17-Residual_capacities!O17</f>
        <v>0</v>
      </c>
      <c r="O4" s="9">
        <f>Residual_capacities!O17-Residual_capacities!P17</f>
        <v>0</v>
      </c>
      <c r="P4" s="9">
        <f>Residual_capacities!P17-Residual_capacities!Q17</f>
        <v>0</v>
      </c>
      <c r="Q4" s="9">
        <f>Residual_capacities!Q17-Residual_capacities!R17</f>
        <v>0</v>
      </c>
      <c r="R4" s="9">
        <f>Residual_capacities!R17-Residual_capacities!S17</f>
        <v>108</v>
      </c>
      <c r="S4" s="9">
        <f>Residual_capacities!S17-Residual_capacities!T17</f>
        <v>108</v>
      </c>
      <c r="T4" s="9">
        <f>Residual_capacities!T17-Residual_capacities!U17</f>
        <v>108</v>
      </c>
      <c r="U4" s="9">
        <f>Residual_capacities!U17-Residual_capacities!V17</f>
        <v>108</v>
      </c>
      <c r="V4" s="9">
        <f>Residual_capacities!V17-Residual_capacities!W17</f>
        <v>-3192</v>
      </c>
      <c r="W4" s="9">
        <f>Residual_capacities!W17-Residual_capacities!X17</f>
        <v>9229.5800000000017</v>
      </c>
      <c r="X4" s="9">
        <f>Residual_capacities!X17-Residual_capacities!Y17</f>
        <v>5929.5800000000017</v>
      </c>
      <c r="Y4" s="9">
        <f>Residual_capacities!Y17-Residual_capacities!Z17</f>
        <v>5929.5800000000017</v>
      </c>
      <c r="Z4" s="9">
        <f>Residual_capacities!Z17-Residual_capacities!AA17</f>
        <v>5929.5800000000017</v>
      </c>
      <c r="AA4" s="9">
        <f>Residual_capacities!AA17-Residual_capacities!AB17</f>
        <v>-670.41999999999825</v>
      </c>
      <c r="AB4" s="9">
        <f>Residual_capacities!AB17-Residual_capacities!AC17</f>
        <v>12841.940000000002</v>
      </c>
      <c r="AC4" s="9">
        <f>Residual_capacities!AC17-Residual_capacities!AD17</f>
        <v>6241.9399999999951</v>
      </c>
      <c r="AD4" s="9">
        <f>Residual_capacities!AD17-Residual_capacities!AE17</f>
        <v>6241.9400000000023</v>
      </c>
      <c r="AE4" s="9">
        <f>Residual_capacities!AE17-Residual_capacities!AF17</f>
        <v>6241.9399999999951</v>
      </c>
      <c r="AF4" s="9">
        <f>Residual_capacities!AF17-Residual_capacities!AG17</f>
        <v>-3658.0599999999977</v>
      </c>
    </row>
    <row r="5" spans="1:32" x14ac:dyDescent="0.35">
      <c r="A5" s="4" t="s">
        <v>25</v>
      </c>
      <c r="B5" s="10">
        <f>Residual_capacities!B14-Residual_capacities!C14</f>
        <v>1107.333333333343</v>
      </c>
      <c r="C5" s="10">
        <f>Residual_capacities!C14-Residual_capacities!D14</f>
        <v>1107.3333333333285</v>
      </c>
      <c r="D5" s="10">
        <f>Residual_capacities!D14-Residual_capacities!E14</f>
        <v>-2653</v>
      </c>
      <c r="E5" s="10">
        <f>Residual_capacities!E14-Residual_capacities!F14</f>
        <v>-9501.7092557230353</v>
      </c>
      <c r="F5" s="10">
        <f>Residual_capacities!F14-Residual_capacities!G14</f>
        <v>-9501.7092557230208</v>
      </c>
      <c r="G5" s="10">
        <f>Residual_capacities!G14-Residual_capacities!H14</f>
        <v>-9501.7092557230353</v>
      </c>
      <c r="H5" s="10">
        <f>Residual_capacities!H14-Residual_capacities!I14</f>
        <v>-156.76383999999962</v>
      </c>
      <c r="I5" s="10">
        <f>Residual_capacities!I14-Residual_capacities!J14</f>
        <v>-156.76383999999962</v>
      </c>
      <c r="J5" s="10">
        <f>Residual_capacities!J14-Residual_capacities!K14</f>
        <v>-156.76383999999962</v>
      </c>
      <c r="K5" s="10">
        <f>Residual_capacities!K14-Residual_capacities!L14</f>
        <v>-156.76383999997051</v>
      </c>
      <c r="L5" s="10">
        <f>Residual_capacities!L14-Residual_capacities!M14</f>
        <v>-156.76384000002872</v>
      </c>
      <c r="M5" s="10">
        <f>Residual_capacities!M14-Residual_capacities!N14</f>
        <v>-40</v>
      </c>
      <c r="N5" s="10">
        <f>Residual_capacities!N14-Residual_capacities!O14</f>
        <v>-40</v>
      </c>
      <c r="O5" s="10">
        <f>Residual_capacities!O14-Residual_capacities!P14</f>
        <v>-40</v>
      </c>
      <c r="P5" s="10">
        <f>Residual_capacities!P14-Residual_capacities!Q14</f>
        <v>-40</v>
      </c>
      <c r="Q5" s="10">
        <f>Residual_capacities!Q14-Residual_capacities!R14</f>
        <v>-40</v>
      </c>
      <c r="R5" s="10">
        <f>Residual_capacities!R14-Residual_capacities!S14</f>
        <v>-40</v>
      </c>
      <c r="S5" s="10">
        <f>Residual_capacities!S14-Residual_capacities!T14</f>
        <v>-40</v>
      </c>
      <c r="T5" s="10">
        <f>Residual_capacities!T14-Residual_capacities!U14</f>
        <v>-40</v>
      </c>
      <c r="U5" s="10">
        <f>Residual_capacities!U14-Residual_capacities!V14</f>
        <v>-40</v>
      </c>
      <c r="V5" s="10">
        <f>Residual_capacities!V14-Residual_capacities!W14</f>
        <v>-40</v>
      </c>
      <c r="W5" s="10">
        <f>Residual_capacities!W14-Residual_capacities!X14</f>
        <v>-40</v>
      </c>
      <c r="X5" s="10">
        <f>Residual_capacities!X14-Residual_capacities!Y14</f>
        <v>-40</v>
      </c>
      <c r="Y5" s="10">
        <f>Residual_capacities!Y14-Residual_capacities!Z14</f>
        <v>-40</v>
      </c>
      <c r="Z5" s="10">
        <f>Residual_capacities!Z14-Residual_capacities!AA14</f>
        <v>-40</v>
      </c>
      <c r="AA5" s="10">
        <f>Residual_capacities!AA14-Residual_capacities!AB14</f>
        <v>-40</v>
      </c>
      <c r="AB5" s="10">
        <f>Residual_capacities!AB14-Residual_capacities!AC14</f>
        <v>-40</v>
      </c>
      <c r="AC5" s="10">
        <f>Residual_capacities!AC14-Residual_capacities!AD14</f>
        <v>-40</v>
      </c>
      <c r="AD5" s="10">
        <f>Residual_capacities!AD14-Residual_capacities!AE14</f>
        <v>-40</v>
      </c>
      <c r="AE5" s="10">
        <f>Residual_capacities!AE14-Residual_capacities!AF14</f>
        <v>-40</v>
      </c>
      <c r="AF5" s="10">
        <f>Residual_capacities!AF14-Residual_capacities!AG14</f>
        <v>-40</v>
      </c>
    </row>
    <row r="6" spans="1:32" x14ac:dyDescent="0.35">
      <c r="A6" s="21" t="s">
        <v>26</v>
      </c>
      <c r="B6" s="10">
        <f>Residual_capacities!B12-Residual_capacities!C12</f>
        <v>-7464</v>
      </c>
      <c r="C6" s="10">
        <f>Residual_capacities!C12-Residual_capacities!D12</f>
        <v>-10643</v>
      </c>
      <c r="D6" s="10">
        <f>Residual_capacities!D12-Residual_capacities!E12</f>
        <v>-14122</v>
      </c>
      <c r="E6" s="10">
        <f>Residual_capacities!E12-Residual_capacities!F12</f>
        <v>8161</v>
      </c>
      <c r="F6" s="10">
        <f>Residual_capacities!F12-Residual_capacities!G12</f>
        <v>8161</v>
      </c>
      <c r="G6" s="10">
        <f>Residual_capacities!G12-Residual_capacities!H12</f>
        <v>8161</v>
      </c>
      <c r="H6" s="10">
        <f>Residual_capacities!H12-Residual_capacities!I12</f>
        <v>0</v>
      </c>
      <c r="I6" s="10">
        <f>Residual_capacities!I12-Residual_capacities!J12</f>
        <v>0</v>
      </c>
      <c r="J6" s="10">
        <f>Residual_capacities!J12-Residual_capacities!K12</f>
        <v>0</v>
      </c>
      <c r="K6" s="10">
        <f>Residual_capacities!K12-Residual_capacities!L12</f>
        <v>0</v>
      </c>
      <c r="L6" s="10">
        <f>Residual_capacities!L12-Residual_capacities!M12</f>
        <v>0</v>
      </c>
      <c r="M6" s="10">
        <f>Residual_capacities!M12-Residual_capacities!N12</f>
        <v>5239.3999999999942</v>
      </c>
      <c r="N6" s="10">
        <f>Residual_capacities!N12-Residual_capacities!O12</f>
        <v>5239.3999999999942</v>
      </c>
      <c r="O6" s="10">
        <f>Residual_capacities!O12-Residual_capacities!P12</f>
        <v>5239.4000000000233</v>
      </c>
      <c r="P6" s="10">
        <f>Residual_capacities!P12-Residual_capacities!Q12</f>
        <v>5239.3999999999942</v>
      </c>
      <c r="Q6" s="10">
        <f>Residual_capacities!Q12-Residual_capacities!R12</f>
        <v>5239.3999999999942</v>
      </c>
      <c r="R6" s="10">
        <f>Residual_capacities!R12-Residual_capacities!S12</f>
        <v>5856.6000000000058</v>
      </c>
      <c r="S6" s="10">
        <f>Residual_capacities!S12-Residual_capacities!T12</f>
        <v>5856.5999999999913</v>
      </c>
      <c r="T6" s="10">
        <f>Residual_capacities!T12-Residual_capacities!U12</f>
        <v>5856.6000000000058</v>
      </c>
      <c r="U6" s="10">
        <f>Residual_capacities!U12-Residual_capacities!V12</f>
        <v>5856.5999999999913</v>
      </c>
      <c r="V6" s="10">
        <f>Residual_capacities!V12-Residual_capacities!W12</f>
        <v>5856.6000000000058</v>
      </c>
      <c r="W6" s="10">
        <f>Residual_capacities!W12-Residual_capacities!X12</f>
        <v>8770</v>
      </c>
      <c r="X6" s="10">
        <f>Residual_capacities!X12-Residual_capacities!Y12</f>
        <v>8770</v>
      </c>
      <c r="Y6" s="10">
        <f>Residual_capacities!Y12-Residual_capacities!Z12</f>
        <v>8770</v>
      </c>
      <c r="Z6" s="10">
        <f>Residual_capacities!Z12-Residual_capacities!AA12</f>
        <v>8770</v>
      </c>
      <c r="AA6" s="10">
        <f>Residual_capacities!AA12-Residual_capacities!AB12</f>
        <v>8770</v>
      </c>
      <c r="AB6" s="10">
        <f>Residual_capacities!AB12-Residual_capacities!AC12</f>
        <v>9539.5999999999985</v>
      </c>
      <c r="AC6" s="10">
        <f>Residual_capacities!AC12-Residual_capacities!AD12</f>
        <v>9539.5999999999985</v>
      </c>
      <c r="AD6" s="10">
        <f>Residual_capacities!AD12-Residual_capacities!AE12</f>
        <v>9539.6000000000058</v>
      </c>
      <c r="AE6" s="10">
        <f>Residual_capacities!AE12-Residual_capacities!AF12</f>
        <v>9539.5999999999985</v>
      </c>
      <c r="AF6" s="10">
        <f>Residual_capacities!AF12-Residual_capacities!AG12</f>
        <v>9539.5999999999985</v>
      </c>
    </row>
    <row r="7" spans="1:32" x14ac:dyDescent="0.35">
      <c r="A7" s="21" t="s">
        <v>93</v>
      </c>
      <c r="B7" s="10">
        <f>Residual_capacities!B19-Residual_capacities!C19</f>
        <v>-18297</v>
      </c>
      <c r="C7" s="10">
        <f>Residual_capacities!C19-Residual_capacities!D19</f>
        <v>-25734</v>
      </c>
      <c r="D7" s="10">
        <f>Residual_capacities!D19-Residual_capacities!E19</f>
        <v>-35972</v>
      </c>
      <c r="E7" s="10">
        <f>Residual_capacities!E19-Residual_capacities!F19</f>
        <v>21417.666666666657</v>
      </c>
      <c r="F7" s="10">
        <f>Residual_capacities!F19-Residual_capacities!G19</f>
        <v>21417.666666666686</v>
      </c>
      <c r="G7" s="10">
        <f>Residual_capacities!G19-Residual_capacities!H19</f>
        <v>21417.666666666657</v>
      </c>
      <c r="H7" s="10">
        <f>Residual_capacities!H19-Residual_capacities!I19</f>
        <v>0</v>
      </c>
      <c r="I7" s="10">
        <f>Residual_capacities!I19-Residual_capacities!J19</f>
        <v>0</v>
      </c>
      <c r="J7" s="10">
        <f>Residual_capacities!J19-Residual_capacities!K19</f>
        <v>0</v>
      </c>
      <c r="K7" s="10">
        <f>Residual_capacities!K19-Residual_capacities!L19</f>
        <v>0</v>
      </c>
      <c r="L7" s="10">
        <f>Residual_capacities!L19-Residual_capacities!M19</f>
        <v>0</v>
      </c>
      <c r="M7" s="10">
        <f>Residual_capacities!M19-Residual_capacities!N19</f>
        <v>0</v>
      </c>
      <c r="N7" s="10">
        <f>Residual_capacities!N19-Residual_capacities!O19</f>
        <v>0</v>
      </c>
      <c r="O7" s="10">
        <f>Residual_capacities!O19-Residual_capacities!P19</f>
        <v>0</v>
      </c>
      <c r="P7" s="10">
        <f>Residual_capacities!P19-Residual_capacities!Q19</f>
        <v>0</v>
      </c>
      <c r="Q7" s="10">
        <f>Residual_capacities!Q19-Residual_capacities!R19</f>
        <v>0</v>
      </c>
      <c r="R7" s="10">
        <f>Residual_capacities!R19-Residual_capacities!S19</f>
        <v>414.79999999998836</v>
      </c>
      <c r="S7" s="10">
        <f>Residual_capacities!S19-Residual_capacities!T19</f>
        <v>414.80000000001746</v>
      </c>
      <c r="T7" s="10">
        <f>Residual_capacities!T19-Residual_capacities!U19</f>
        <v>414.79999999998836</v>
      </c>
      <c r="U7" s="10">
        <f>Residual_capacities!U19-Residual_capacities!V19</f>
        <v>414.80000000001746</v>
      </c>
      <c r="V7" s="10">
        <f>Residual_capacities!V19-Residual_capacities!W19</f>
        <v>414.79999999998836</v>
      </c>
      <c r="W7" s="10">
        <f>Residual_capacities!W19-Residual_capacities!X19</f>
        <v>4123</v>
      </c>
      <c r="X7" s="10">
        <f>Residual_capacities!X19-Residual_capacities!Y19</f>
        <v>4123</v>
      </c>
      <c r="Y7" s="10">
        <f>Residual_capacities!Y19-Residual_capacities!Z19</f>
        <v>4123</v>
      </c>
      <c r="Z7" s="10">
        <f>Residual_capacities!Z19-Residual_capacities!AA19</f>
        <v>4123</v>
      </c>
      <c r="AA7" s="10">
        <f>Residual_capacities!AA19-Residual_capacities!AB19</f>
        <v>4123</v>
      </c>
      <c r="AB7" s="10">
        <f>Residual_capacities!AB19-Residual_capacities!AC19</f>
        <v>9499</v>
      </c>
      <c r="AC7" s="10">
        <f>Residual_capacities!AC19-Residual_capacities!AD19</f>
        <v>9499</v>
      </c>
      <c r="AD7" s="10">
        <f>Residual_capacities!AD19-Residual_capacities!AE19</f>
        <v>9499</v>
      </c>
      <c r="AE7" s="10">
        <f>Residual_capacities!AE19-Residual_capacities!AF19</f>
        <v>9499</v>
      </c>
      <c r="AF7" s="10">
        <f>Residual_capacities!AF19-Residual_capacities!AG19</f>
        <v>9499</v>
      </c>
    </row>
    <row r="8" spans="1:32" x14ac:dyDescent="0.35">
      <c r="A8" s="4" t="s">
        <v>29</v>
      </c>
      <c r="B8">
        <f>Residual_capacities!B20-Residual_capacities!C20</f>
        <v>0</v>
      </c>
      <c r="C8">
        <f>Residual_capacities!C20-Residual_capacities!D20</f>
        <v>0</v>
      </c>
      <c r="D8">
        <f>Residual_capacities!D20-Residual_capacities!E20</f>
        <v>0</v>
      </c>
      <c r="E8">
        <f>Residual_capacities!E20-Residual_capacities!F20</f>
        <v>0</v>
      </c>
      <c r="F8">
        <f>Residual_capacities!F20-Residual_capacities!G20</f>
        <v>0</v>
      </c>
      <c r="G8">
        <f>Residual_capacities!G20-Residual_capacities!H20</f>
        <v>0</v>
      </c>
      <c r="H8">
        <f>Residual_capacities!H20-Residual_capacities!I20</f>
        <v>0</v>
      </c>
      <c r="I8">
        <f>Residual_capacities!I20-Residual_capacities!J20</f>
        <v>0</v>
      </c>
      <c r="J8">
        <f>Residual_capacities!J20-Residual_capacities!K20</f>
        <v>0</v>
      </c>
      <c r="K8">
        <f>Residual_capacities!K20-Residual_capacities!L20</f>
        <v>0</v>
      </c>
      <c r="L8">
        <f>Residual_capacities!L20-Residual_capacities!M20</f>
        <v>0</v>
      </c>
      <c r="M8">
        <f>Residual_capacities!M20-Residual_capacities!N20</f>
        <v>0</v>
      </c>
      <c r="N8">
        <f>Residual_capacities!N20-Residual_capacities!O20</f>
        <v>0</v>
      </c>
      <c r="O8">
        <f>Residual_capacities!O20-Residual_capacities!P20</f>
        <v>0</v>
      </c>
      <c r="P8">
        <f>Residual_capacities!P20-Residual_capacities!Q20</f>
        <v>0</v>
      </c>
      <c r="Q8">
        <f>Residual_capacities!Q20-Residual_capacities!R20</f>
        <v>0</v>
      </c>
      <c r="R8">
        <f>Residual_capacities!R20-Residual_capacities!S20</f>
        <v>0</v>
      </c>
      <c r="S8">
        <f>Residual_capacities!S20-Residual_capacities!T20</f>
        <v>0</v>
      </c>
      <c r="T8">
        <f>Residual_capacities!T20-Residual_capacities!U20</f>
        <v>0</v>
      </c>
      <c r="U8">
        <f>Residual_capacities!U20-Residual_capacities!V20</f>
        <v>0</v>
      </c>
      <c r="V8">
        <f>Residual_capacities!V20-Residual_capacities!W20</f>
        <v>0</v>
      </c>
      <c r="W8">
        <f>Residual_capacities!W20-Residual_capacities!X20</f>
        <v>0</v>
      </c>
      <c r="X8">
        <f>Residual_capacities!X20-Residual_capacities!Y20</f>
        <v>0</v>
      </c>
      <c r="Y8">
        <f>Residual_capacities!Y20-Residual_capacities!Z20</f>
        <v>0</v>
      </c>
      <c r="Z8">
        <f>Residual_capacities!Z20-Residual_capacities!AA20</f>
        <v>0</v>
      </c>
      <c r="AA8">
        <f>Residual_capacities!AA20-Residual_capacities!AB20</f>
        <v>0</v>
      </c>
      <c r="AB8">
        <f>Residual_capacities!AB20-Residual_capacities!AC20</f>
        <v>0</v>
      </c>
      <c r="AC8">
        <f>Residual_capacities!AC20-Residual_capacities!AD20</f>
        <v>0</v>
      </c>
      <c r="AD8">
        <f>Residual_capacities!AD20-Residual_capacities!AE20</f>
        <v>0</v>
      </c>
      <c r="AE8">
        <f>Residual_capacities!AE20-Residual_capacities!AF20</f>
        <v>0</v>
      </c>
      <c r="AF8">
        <f>Residual_capacities!AF20-Residual_capacities!AG20</f>
        <v>0</v>
      </c>
    </row>
    <row r="9" spans="1:32" x14ac:dyDescent="0.35">
      <c r="A9" s="4" t="s">
        <v>31</v>
      </c>
      <c r="B9" s="10">
        <f>Residual_capacities!B2-Residual_capacities!C2</f>
        <v>279</v>
      </c>
      <c r="C9" s="10">
        <f>Residual_capacities!C2-Residual_capacities!D2</f>
        <v>279</v>
      </c>
      <c r="D9" s="10">
        <f>Residual_capacities!D2-Residual_capacities!E2</f>
        <v>834</v>
      </c>
      <c r="E9" s="10">
        <f>Residual_capacities!E2-Residual_capacities!F2</f>
        <v>2483.5181000000011</v>
      </c>
      <c r="F9" s="10">
        <f>Residual_capacities!F2-Residual_capacities!G2</f>
        <v>2483.5180999999975</v>
      </c>
      <c r="G9" s="10">
        <f>Residual_capacities!G2-Residual_capacities!H2</f>
        <v>2483.5181000000011</v>
      </c>
      <c r="H9" s="10">
        <f>Residual_capacities!H2-Residual_capacities!I2</f>
        <v>0</v>
      </c>
      <c r="I9" s="10">
        <f>Residual_capacities!I2-Residual_capacities!J2</f>
        <v>0</v>
      </c>
      <c r="J9" s="10">
        <f>Residual_capacities!J2-Residual_capacities!K2</f>
        <v>0</v>
      </c>
      <c r="K9" s="10">
        <f>Residual_capacities!K2-Residual_capacities!L2</f>
        <v>0</v>
      </c>
      <c r="L9" s="10">
        <f>Residual_capacities!L2-Residual_capacities!M2</f>
        <v>0</v>
      </c>
      <c r="M9" s="10">
        <f>Residual_capacities!M2-Residual_capacities!N2</f>
        <v>0</v>
      </c>
      <c r="N9" s="10">
        <f>Residual_capacities!N2-Residual_capacities!O2</f>
        <v>0</v>
      </c>
      <c r="O9" s="10">
        <f>Residual_capacities!O2-Residual_capacities!P2</f>
        <v>0</v>
      </c>
      <c r="P9" s="10">
        <f>Residual_capacities!P2-Residual_capacities!Q2</f>
        <v>0</v>
      </c>
      <c r="Q9" s="10">
        <f>Residual_capacities!Q2-Residual_capacities!R2</f>
        <v>0</v>
      </c>
      <c r="R9" s="10">
        <f>Residual_capacities!R2-Residual_capacities!S2</f>
        <v>0</v>
      </c>
      <c r="S9" s="10">
        <f>Residual_capacities!S2-Residual_capacities!T2</f>
        <v>0</v>
      </c>
      <c r="T9" s="10">
        <f>Residual_capacities!T2-Residual_capacities!U2</f>
        <v>0</v>
      </c>
      <c r="U9" s="10">
        <f>Residual_capacities!U2-Residual_capacities!V2</f>
        <v>0</v>
      </c>
      <c r="V9" s="10">
        <f>Residual_capacities!V2-Residual_capacities!W2</f>
        <v>0</v>
      </c>
      <c r="W9" s="10">
        <f>Residual_capacities!W2-Residual_capacities!X2</f>
        <v>0</v>
      </c>
      <c r="X9" s="10">
        <f>Residual_capacities!X2-Residual_capacities!Y2</f>
        <v>0</v>
      </c>
      <c r="Y9" s="10">
        <f>Residual_capacities!Y2-Residual_capacities!Z2</f>
        <v>0</v>
      </c>
      <c r="Z9" s="10">
        <f>Residual_capacities!Z2-Residual_capacities!AA2</f>
        <v>0</v>
      </c>
      <c r="AA9" s="10">
        <f>Residual_capacities!AA2-Residual_capacities!AB2</f>
        <v>0</v>
      </c>
      <c r="AB9" s="10">
        <f>Residual_capacities!AB2-Residual_capacities!AC2</f>
        <v>0</v>
      </c>
      <c r="AC9" s="10">
        <f>Residual_capacities!AC2-Residual_capacities!AD2</f>
        <v>0</v>
      </c>
      <c r="AD9" s="10">
        <f>Residual_capacities!AD2-Residual_capacities!AE2</f>
        <v>0</v>
      </c>
      <c r="AE9" s="10">
        <f>Residual_capacities!AE2-Residual_capacities!AF2</f>
        <v>0</v>
      </c>
      <c r="AF9" s="10">
        <f>Residual_capacities!AF2-Residual_capacities!AG2</f>
        <v>0</v>
      </c>
    </row>
    <row r="10" spans="1:32" x14ac:dyDescent="0.35">
      <c r="A10" s="4" t="s">
        <v>32</v>
      </c>
      <c r="B10" s="9">
        <f>Residual_capacities!B15-Residual_capacities!C15</f>
        <v>20.333333333333258</v>
      </c>
      <c r="C10" s="9">
        <f>Residual_capacities!C15-Residual_capacities!D15</f>
        <v>20.333333333333371</v>
      </c>
      <c r="D10" s="9">
        <f>Residual_capacities!D15-Residual_capacities!E15</f>
        <v>3</v>
      </c>
      <c r="E10" s="9">
        <f>Residual_capacities!E15-Residual_capacities!F15</f>
        <v>0</v>
      </c>
      <c r="F10" s="9">
        <f>Residual_capacities!F15-Residual_capacities!G15</f>
        <v>0</v>
      </c>
      <c r="G10" s="9">
        <f>Residual_capacities!G15-Residual_capacities!H15</f>
        <v>0</v>
      </c>
      <c r="H10" s="9">
        <f>Residual_capacities!H15-Residual_capacities!I15</f>
        <v>0</v>
      </c>
      <c r="I10" s="9">
        <f>Residual_capacities!I15-Residual_capacities!J15</f>
        <v>0</v>
      </c>
      <c r="J10" s="9">
        <f>Residual_capacities!J15-Residual_capacities!K15</f>
        <v>0</v>
      </c>
      <c r="K10" s="9">
        <f>Residual_capacities!K15-Residual_capacities!L15</f>
        <v>0</v>
      </c>
      <c r="L10" s="9">
        <f>Residual_capacities!L15-Residual_capacities!M15</f>
        <v>0</v>
      </c>
      <c r="M10" s="9">
        <f>Residual_capacities!M15-Residual_capacities!N15</f>
        <v>0</v>
      </c>
      <c r="N10" s="9">
        <f>Residual_capacities!N15-Residual_capacities!O15</f>
        <v>0</v>
      </c>
      <c r="O10" s="9">
        <f>Residual_capacities!O15-Residual_capacities!P15</f>
        <v>0</v>
      </c>
      <c r="P10" s="9">
        <f>Residual_capacities!P15-Residual_capacities!Q15</f>
        <v>0</v>
      </c>
      <c r="Q10" s="9">
        <f>Residual_capacities!Q15-Residual_capacities!R15</f>
        <v>0</v>
      </c>
      <c r="R10" s="9">
        <f>Residual_capacities!R15-Residual_capacities!S15</f>
        <v>0</v>
      </c>
      <c r="S10" s="9">
        <f>Residual_capacities!S15-Residual_capacities!T15</f>
        <v>0</v>
      </c>
      <c r="T10" s="9">
        <f>Residual_capacities!T15-Residual_capacities!U15</f>
        <v>0</v>
      </c>
      <c r="U10" s="9">
        <f>Residual_capacities!U15-Residual_capacities!V15</f>
        <v>0</v>
      </c>
      <c r="V10" s="9">
        <f>Residual_capacities!V15-Residual_capacities!W15</f>
        <v>0</v>
      </c>
      <c r="W10" s="9">
        <f>Residual_capacities!W15-Residual_capacities!X15</f>
        <v>0</v>
      </c>
      <c r="X10" s="9">
        <f>Residual_capacities!X15-Residual_capacities!Y15</f>
        <v>0</v>
      </c>
      <c r="Y10" s="9">
        <f>Residual_capacities!Y15-Residual_capacities!Z15</f>
        <v>0</v>
      </c>
      <c r="Z10" s="9">
        <f>Residual_capacities!Z15-Residual_capacities!AA15</f>
        <v>0</v>
      </c>
      <c r="AA10" s="9">
        <f>Residual_capacities!AA15-Residual_capacities!AB15</f>
        <v>0</v>
      </c>
      <c r="AB10" s="9">
        <f>Residual_capacities!AB15-Residual_capacities!AC15</f>
        <v>0</v>
      </c>
      <c r="AC10" s="9">
        <f>Residual_capacities!AC15-Residual_capacities!AD15</f>
        <v>0</v>
      </c>
      <c r="AD10" s="9">
        <f>Residual_capacities!AD15-Residual_capacities!AE15</f>
        <v>0</v>
      </c>
      <c r="AE10" s="9">
        <f>Residual_capacities!AE15-Residual_capacities!AF15</f>
        <v>0</v>
      </c>
      <c r="AF10" s="9">
        <f>Residual_capacities!AF15-Residual_capacities!AG15</f>
        <v>0</v>
      </c>
    </row>
    <row r="11" spans="1:32" x14ac:dyDescent="0.35">
      <c r="A11" s="4" t="s">
        <v>33</v>
      </c>
      <c r="B11" s="9">
        <f>Residual_capacities!B6-Residual_capacities!C6</f>
        <v>1544</v>
      </c>
      <c r="C11" s="9">
        <f>Residual_capacities!C6-Residual_capacities!D6</f>
        <v>1544</v>
      </c>
      <c r="D11" s="9">
        <f>Residual_capacities!D6-Residual_capacities!E6</f>
        <v>3252</v>
      </c>
      <c r="E11" s="9">
        <f>Residual_capacities!E6-Residual_capacities!F6</f>
        <v>0</v>
      </c>
      <c r="F11" s="9">
        <f>Residual_capacities!F6-Residual_capacities!G6</f>
        <v>0</v>
      </c>
      <c r="G11" s="9">
        <f>Residual_capacities!G6-Residual_capacities!H6</f>
        <v>0</v>
      </c>
      <c r="H11" s="9">
        <f>Residual_capacities!H6-Residual_capacities!I6</f>
        <v>3313</v>
      </c>
      <c r="I11" s="9">
        <f>Residual_capacities!I6-Residual_capacities!J6</f>
        <v>3313</v>
      </c>
      <c r="J11" s="9">
        <f>Residual_capacities!J6-Residual_capacities!K6</f>
        <v>3313</v>
      </c>
      <c r="K11" s="9">
        <f>Residual_capacities!K6-Residual_capacities!L6</f>
        <v>3313</v>
      </c>
      <c r="L11" s="9">
        <f>Residual_capacities!L6-Residual_capacities!M6</f>
        <v>3313</v>
      </c>
      <c r="M11" s="9">
        <f>Residual_capacities!M6-Residual_capacities!N6</f>
        <v>2727.5999999999985</v>
      </c>
      <c r="N11" s="9">
        <f>Residual_capacities!N6-Residual_capacities!O6</f>
        <v>2727.6000000000022</v>
      </c>
      <c r="O11" s="9">
        <f>Residual_capacities!O6-Residual_capacities!P6</f>
        <v>2727.5999999999985</v>
      </c>
      <c r="P11" s="9">
        <f>Residual_capacities!P6-Residual_capacities!Q6</f>
        <v>2727.6000000000022</v>
      </c>
      <c r="Q11" s="9">
        <f>Residual_capacities!Q6-Residual_capacities!R6</f>
        <v>2727.5999999999985</v>
      </c>
      <c r="R11" s="9">
        <f>Residual_capacities!R6-Residual_capacities!S6</f>
        <v>2646</v>
      </c>
      <c r="S11" s="9">
        <f>Residual_capacities!S6-Residual_capacities!T6</f>
        <v>2646</v>
      </c>
      <c r="T11" s="9">
        <f>Residual_capacities!T6-Residual_capacities!U6</f>
        <v>2646</v>
      </c>
      <c r="U11" s="9">
        <f>Residual_capacities!U6-Residual_capacities!V6</f>
        <v>2646</v>
      </c>
      <c r="V11" s="9">
        <f>Residual_capacities!V6-Residual_capacities!W6</f>
        <v>2646</v>
      </c>
      <c r="W11" s="9">
        <f>Residual_capacities!W6-Residual_capacities!X6</f>
        <v>0</v>
      </c>
      <c r="X11" s="9">
        <f>Residual_capacities!X6-Residual_capacities!Y6</f>
        <v>0</v>
      </c>
      <c r="Y11" s="9">
        <f>Residual_capacities!Y6-Residual_capacities!Z6</f>
        <v>0</v>
      </c>
      <c r="Z11" s="9">
        <f>Residual_capacities!Z6-Residual_capacities!AA6</f>
        <v>0</v>
      </c>
      <c r="AA11" s="9">
        <f>Residual_capacities!AA6-Residual_capacities!AB6</f>
        <v>0</v>
      </c>
      <c r="AB11" s="9">
        <f>Residual_capacities!AB6-Residual_capacities!AC6</f>
        <v>45</v>
      </c>
      <c r="AC11" s="9">
        <f>Residual_capacities!AC6-Residual_capacities!AD6</f>
        <v>45</v>
      </c>
      <c r="AD11" s="9">
        <f>Residual_capacities!AD6-Residual_capacities!AE6</f>
        <v>45</v>
      </c>
      <c r="AE11" s="9">
        <f>Residual_capacities!AE6-Residual_capacities!AF6</f>
        <v>45</v>
      </c>
      <c r="AF11" s="9">
        <f>Residual_capacities!AF6-Residual_capacities!AG6</f>
        <v>45</v>
      </c>
    </row>
    <row r="12" spans="1:32" x14ac:dyDescent="0.35">
      <c r="A12" s="21" t="s">
        <v>34</v>
      </c>
      <c r="B12" s="10">
        <f>Residual_capacities!B11-Residual_capacities!C11</f>
        <v>-2457</v>
      </c>
      <c r="C12" s="10">
        <f>Residual_capacities!C11-Residual_capacities!D11</f>
        <v>-595</v>
      </c>
      <c r="D12" s="10">
        <f>Residual_capacities!D11-Residual_capacities!E11</f>
        <v>-963</v>
      </c>
      <c r="E12" s="10">
        <f>Residual_capacities!E11-Residual_capacities!F11</f>
        <v>521.66666666666606</v>
      </c>
      <c r="F12" s="10">
        <f>Residual_capacities!F11-Residual_capacities!G11</f>
        <v>521.66666666666788</v>
      </c>
      <c r="G12" s="10">
        <f>Residual_capacities!G11-Residual_capacities!H11</f>
        <v>521.66666666666606</v>
      </c>
      <c r="H12" s="10">
        <f>Residual_capacities!H11-Residual_capacities!I11</f>
        <v>0</v>
      </c>
      <c r="I12" s="10">
        <f>Residual_capacities!I11-Residual_capacities!J11</f>
        <v>0</v>
      </c>
      <c r="J12" s="10">
        <f>Residual_capacities!J11-Residual_capacities!K11</f>
        <v>0</v>
      </c>
      <c r="K12" s="10">
        <f>Residual_capacities!K11-Residual_capacities!L11</f>
        <v>0</v>
      </c>
      <c r="L12" s="10">
        <f>Residual_capacities!L11-Residual_capacities!M11</f>
        <v>0</v>
      </c>
      <c r="M12" s="10">
        <f>Residual_capacities!M11-Residual_capacities!N11</f>
        <v>88.799999999999272</v>
      </c>
      <c r="N12" s="10">
        <f>Residual_capacities!N11-Residual_capacities!O11</f>
        <v>88.800000000001091</v>
      </c>
      <c r="O12" s="10">
        <f>Residual_capacities!O11-Residual_capacities!P11</f>
        <v>88.799999999999272</v>
      </c>
      <c r="P12" s="10">
        <f>Residual_capacities!P11-Residual_capacities!Q11</f>
        <v>88.800000000001091</v>
      </c>
      <c r="Q12" s="10">
        <f>Residual_capacities!Q11-Residual_capacities!R11</f>
        <v>88.799999999999272</v>
      </c>
      <c r="R12" s="10">
        <f>Residual_capacities!R11-Residual_capacities!S11</f>
        <v>68</v>
      </c>
      <c r="S12" s="10">
        <f>Residual_capacities!S11-Residual_capacities!T11</f>
        <v>68</v>
      </c>
      <c r="T12" s="10">
        <f>Residual_capacities!T11-Residual_capacities!U11</f>
        <v>68</v>
      </c>
      <c r="U12" s="10">
        <f>Residual_capacities!U11-Residual_capacities!V11</f>
        <v>68</v>
      </c>
      <c r="V12" s="10">
        <f>Residual_capacities!V11-Residual_capacities!W11</f>
        <v>68</v>
      </c>
      <c r="W12" s="10">
        <f>Residual_capacities!W11-Residual_capacities!X11</f>
        <v>427.60000000000036</v>
      </c>
      <c r="X12" s="10">
        <f>Residual_capacities!X11-Residual_capacities!Y11</f>
        <v>427.60000000000036</v>
      </c>
      <c r="Y12" s="10">
        <f>Residual_capacities!Y11-Residual_capacities!Z11</f>
        <v>427.59999999999854</v>
      </c>
      <c r="Z12" s="10">
        <f>Residual_capacities!Z11-Residual_capacities!AA11</f>
        <v>427.60000000000036</v>
      </c>
      <c r="AA12" s="10">
        <f>Residual_capacities!AA11-Residual_capacities!AB11</f>
        <v>427.60000000000036</v>
      </c>
      <c r="AB12" s="10">
        <f>Residual_capacities!AB11-Residual_capacities!AC11</f>
        <v>1518.2000000000007</v>
      </c>
      <c r="AC12" s="10">
        <f>Residual_capacities!AC11-Residual_capacities!AD11</f>
        <v>1518.1999999999989</v>
      </c>
      <c r="AD12" s="10">
        <f>Residual_capacities!AD11-Residual_capacities!AE11</f>
        <v>1518.2000000000007</v>
      </c>
      <c r="AE12" s="10">
        <f>Residual_capacities!AE11-Residual_capacities!AF11</f>
        <v>1518.1999999999998</v>
      </c>
      <c r="AF12" s="10">
        <f>Residual_capacities!AF11-Residual_capacities!AG11</f>
        <v>1518.1999999999998</v>
      </c>
    </row>
    <row r="13" spans="1:32" x14ac:dyDescent="0.35">
      <c r="A13" s="1" t="s">
        <v>35</v>
      </c>
      <c r="B13" s="10">
        <f>Residual_capacities!B13-Residual_capacities!C13</f>
        <v>4084.6666666666642</v>
      </c>
      <c r="C13" s="10">
        <f>Residual_capacities!C13-Residual_capacities!D13</f>
        <v>4084.6666666666679</v>
      </c>
      <c r="D13" s="10">
        <f>Residual_capacities!D13-Residual_capacities!E13</f>
        <v>3241</v>
      </c>
      <c r="E13" s="10">
        <f>Residual_capacities!E13-Residual_capacities!F13</f>
        <v>25</v>
      </c>
      <c r="F13" s="10">
        <f>Residual_capacities!F13-Residual_capacities!G13</f>
        <v>25</v>
      </c>
      <c r="G13" s="10">
        <f>Residual_capacities!G13-Residual_capacities!H13</f>
        <v>25</v>
      </c>
      <c r="H13" s="10">
        <f>Residual_capacities!H13-Residual_capacities!I13</f>
        <v>0</v>
      </c>
      <c r="I13" s="10">
        <f>Residual_capacities!I13-Residual_capacities!J13</f>
        <v>0</v>
      </c>
      <c r="J13" s="10">
        <f>Residual_capacities!J13-Residual_capacities!K13</f>
        <v>0</v>
      </c>
      <c r="K13" s="10">
        <f>Residual_capacities!K13-Residual_capacities!L13</f>
        <v>0</v>
      </c>
      <c r="L13" s="10">
        <f>Residual_capacities!L13-Residual_capacities!M13</f>
        <v>0</v>
      </c>
      <c r="M13" s="10">
        <f>Residual_capacities!M13-Residual_capacities!N13</f>
        <v>0</v>
      </c>
      <c r="N13" s="10">
        <f>Residual_capacities!N13-Residual_capacities!O13</f>
        <v>0</v>
      </c>
      <c r="O13" s="10">
        <f>Residual_capacities!O13-Residual_capacities!P13</f>
        <v>0</v>
      </c>
      <c r="P13" s="10">
        <f>Residual_capacities!P13-Residual_capacities!Q13</f>
        <v>0</v>
      </c>
      <c r="Q13" s="10">
        <f>Residual_capacities!Q13-Residual_capacities!R13</f>
        <v>0</v>
      </c>
      <c r="R13" s="10">
        <f>Residual_capacities!R13-Residual_capacities!S13</f>
        <v>0</v>
      </c>
      <c r="S13" s="10">
        <f>Residual_capacities!S13-Residual_capacities!T13</f>
        <v>0</v>
      </c>
      <c r="T13" s="10">
        <f>Residual_capacities!T13-Residual_capacities!U13</f>
        <v>0</v>
      </c>
      <c r="U13" s="10">
        <f>Residual_capacities!U13-Residual_capacities!V13</f>
        <v>0</v>
      </c>
      <c r="V13" s="10">
        <f>Residual_capacities!V13-Residual_capacities!W13</f>
        <v>0</v>
      </c>
      <c r="W13" s="10">
        <f>Residual_capacities!W13-Residual_capacities!X13</f>
        <v>0</v>
      </c>
      <c r="X13" s="10">
        <f>Residual_capacities!X13-Residual_capacities!Y13</f>
        <v>0</v>
      </c>
      <c r="Y13" s="10">
        <f>Residual_capacities!Y13-Residual_capacities!Z13</f>
        <v>0</v>
      </c>
      <c r="Z13" s="10">
        <f>Residual_capacities!Z13-Residual_capacities!AA13</f>
        <v>0</v>
      </c>
      <c r="AA13" s="10">
        <f>Residual_capacities!AA13-Residual_capacities!AB13</f>
        <v>0</v>
      </c>
      <c r="AB13" s="10">
        <f>Residual_capacities!AB13-Residual_capacities!AC13</f>
        <v>0</v>
      </c>
      <c r="AC13" s="10">
        <f>Residual_capacities!AC13-Residual_capacities!AD13</f>
        <v>0</v>
      </c>
      <c r="AD13" s="10">
        <f>Residual_capacities!AD13-Residual_capacities!AE13</f>
        <v>0</v>
      </c>
      <c r="AE13" s="10">
        <f>Residual_capacities!AE13-Residual_capacities!AF13</f>
        <v>0</v>
      </c>
      <c r="AF13" s="10">
        <f>Residual_capacities!AF13-Residual_capacities!AG13</f>
        <v>0</v>
      </c>
    </row>
    <row r="14" spans="1:32" x14ac:dyDescent="0.35">
      <c r="A14" s="1" t="s">
        <v>36</v>
      </c>
      <c r="B14">
        <f>Residual_capacities!B18-Residual_capacities!C18</f>
        <v>-512.33333333333348</v>
      </c>
      <c r="C14">
        <f>Residual_capacities!C18-Residual_capacities!D18</f>
        <v>-512.33333333333303</v>
      </c>
      <c r="D14">
        <f>Residual_capacities!D18-Residual_capacities!E18</f>
        <v>-908</v>
      </c>
      <c r="E14">
        <f>Residual_capacities!E18-Residual_capacities!F18</f>
        <v>0</v>
      </c>
      <c r="F14">
        <f>Residual_capacities!F18-Residual_capacities!G18</f>
        <v>0</v>
      </c>
      <c r="G14">
        <f>Residual_capacities!G18-Residual_capacities!H18</f>
        <v>0</v>
      </c>
      <c r="H14">
        <f>Residual_capacities!H18-Residual_capacities!I18</f>
        <v>0</v>
      </c>
      <c r="I14">
        <f>Residual_capacities!I18-Residual_capacities!J18</f>
        <v>0</v>
      </c>
      <c r="J14">
        <f>Residual_capacities!J18-Residual_capacities!K18</f>
        <v>0</v>
      </c>
      <c r="K14">
        <f>Residual_capacities!K18-Residual_capacities!L18</f>
        <v>0</v>
      </c>
      <c r="L14">
        <f>Residual_capacities!L18-Residual_capacities!M18</f>
        <v>0</v>
      </c>
      <c r="M14">
        <f>Residual_capacities!M18-Residual_capacities!N18</f>
        <v>0</v>
      </c>
      <c r="N14">
        <f>Residual_capacities!N18-Residual_capacities!O18</f>
        <v>0</v>
      </c>
      <c r="O14">
        <f>Residual_capacities!O18-Residual_capacities!P18</f>
        <v>0</v>
      </c>
      <c r="P14">
        <f>Residual_capacities!P18-Residual_capacities!Q18</f>
        <v>0</v>
      </c>
      <c r="Q14">
        <f>Residual_capacities!Q18-Residual_capacities!R18</f>
        <v>0</v>
      </c>
      <c r="R14">
        <f>Residual_capacities!R18-Residual_capacities!S18</f>
        <v>0</v>
      </c>
      <c r="S14">
        <f>Residual_capacities!S18-Residual_capacities!T18</f>
        <v>0</v>
      </c>
      <c r="T14">
        <f>Residual_capacities!T18-Residual_capacities!U18</f>
        <v>0</v>
      </c>
      <c r="U14">
        <f>Residual_capacities!U18-Residual_capacities!V18</f>
        <v>0</v>
      </c>
      <c r="V14">
        <f>Residual_capacities!V18-Residual_capacities!W18</f>
        <v>0</v>
      </c>
      <c r="W14">
        <f>Residual_capacities!W18-Residual_capacities!X18</f>
        <v>0</v>
      </c>
      <c r="X14">
        <f>Residual_capacities!X18-Residual_capacities!Y18</f>
        <v>0</v>
      </c>
      <c r="Y14">
        <f>Residual_capacities!Y18-Residual_capacities!Z18</f>
        <v>0</v>
      </c>
      <c r="Z14">
        <f>Residual_capacities!Z18-Residual_capacities!AA18</f>
        <v>0</v>
      </c>
      <c r="AA14">
        <f>Residual_capacities!AA18-Residual_capacities!AB18</f>
        <v>0</v>
      </c>
      <c r="AB14">
        <f>Residual_capacities!AB18-Residual_capacities!AC18</f>
        <v>0</v>
      </c>
      <c r="AC14">
        <f>Residual_capacities!AC18-Residual_capacities!AD18</f>
        <v>0</v>
      </c>
      <c r="AD14">
        <f>Residual_capacities!AD18-Residual_capacities!AE18</f>
        <v>0</v>
      </c>
      <c r="AE14">
        <f>Residual_capacities!AE18-Residual_capacities!AF18</f>
        <v>0</v>
      </c>
      <c r="AF14">
        <f>Residual_capacities!AF18-Residual_capacities!AG18</f>
        <v>0</v>
      </c>
    </row>
    <row r="15" spans="1:32" x14ac:dyDescent="0.35">
      <c r="A15" s="1" t="s">
        <v>38</v>
      </c>
      <c r="B15" s="10">
        <f>Residual_capacities!B9-Residual_capacities!C9</f>
        <v>459.66666666666697</v>
      </c>
      <c r="C15" s="10">
        <f>Residual_capacities!C9-Residual_capacities!D9</f>
        <v>459.66666666666652</v>
      </c>
      <c r="D15" s="10">
        <f>Residual_capacities!D9-Residual_capacities!E9</f>
        <v>140</v>
      </c>
      <c r="E15" s="10">
        <f>Residual_capacities!E9-Residual_capacities!F9</f>
        <v>-3086.3253333333341</v>
      </c>
      <c r="F15" s="10">
        <f>Residual_capacities!F9-Residual_capacities!G9</f>
        <v>-3086.3253333333332</v>
      </c>
      <c r="G15" s="10">
        <f>Residual_capacities!G9-Residual_capacities!H9</f>
        <v>-3086.3253333333332</v>
      </c>
      <c r="H15" s="10">
        <f>Residual_capacities!H9-Residual_capacities!I9</f>
        <v>-9.6000000000003638</v>
      </c>
      <c r="I15" s="10">
        <f>Residual_capacities!I9-Residual_capacities!J9</f>
        <v>-9.6000000000003638</v>
      </c>
      <c r="J15" s="10">
        <f>Residual_capacities!J9-Residual_capacities!K9</f>
        <v>-9.5999999999985448</v>
      </c>
      <c r="K15" s="10">
        <f>Residual_capacities!K9-Residual_capacities!L9</f>
        <v>-9.6000000000003638</v>
      </c>
      <c r="L15" s="10">
        <f>Residual_capacities!L9-Residual_capacities!M9</f>
        <v>-9.6000000000003638</v>
      </c>
      <c r="M15" s="10">
        <f>Residual_capacities!M9-Residual_capacities!N9</f>
        <v>-36.399999999999636</v>
      </c>
      <c r="N15" s="10">
        <f>Residual_capacities!N9-Residual_capacities!O9</f>
        <v>-36.399999999999636</v>
      </c>
      <c r="O15" s="10">
        <f>Residual_capacities!O9-Residual_capacities!P9</f>
        <v>-36.400000000001455</v>
      </c>
      <c r="P15" s="10">
        <f>Residual_capacities!P9-Residual_capacities!Q9</f>
        <v>-36.399999999999636</v>
      </c>
      <c r="Q15" s="10">
        <f>Residual_capacities!Q9-Residual_capacities!R9</f>
        <v>-36.399999999999636</v>
      </c>
      <c r="R15" s="10">
        <f>Residual_capacities!R9-Residual_capacities!S9</f>
        <v>-41</v>
      </c>
      <c r="S15" s="10">
        <f>Residual_capacities!S9-Residual_capacities!T9</f>
        <v>-41</v>
      </c>
      <c r="T15" s="10">
        <f>Residual_capacities!T9-Residual_capacities!U9</f>
        <v>-41</v>
      </c>
      <c r="U15" s="10">
        <f>Residual_capacities!U9-Residual_capacities!V9</f>
        <v>-41</v>
      </c>
      <c r="V15" s="10">
        <f>Residual_capacities!V9-Residual_capacities!W9</f>
        <v>-41</v>
      </c>
      <c r="W15" s="10">
        <f>Residual_capacities!W9-Residual_capacities!X9</f>
        <v>-19</v>
      </c>
      <c r="X15" s="10">
        <f>Residual_capacities!X9-Residual_capacities!Y9</f>
        <v>-19</v>
      </c>
      <c r="Y15" s="10">
        <f>Residual_capacities!Y9-Residual_capacities!Z9</f>
        <v>-19</v>
      </c>
      <c r="Z15" s="10">
        <f>Residual_capacities!Z9-Residual_capacities!AA9</f>
        <v>-19</v>
      </c>
      <c r="AA15" s="10">
        <f>Residual_capacities!AA9-Residual_capacities!AB9</f>
        <v>-19</v>
      </c>
      <c r="AB15" s="10">
        <f>Residual_capacities!AB9-Residual_capacities!AC9</f>
        <v>-19</v>
      </c>
      <c r="AC15" s="10">
        <f>Residual_capacities!AC9-Residual_capacities!AD9</f>
        <v>-19</v>
      </c>
      <c r="AD15" s="10">
        <f>Residual_capacities!AD9-Residual_capacities!AE9</f>
        <v>-19</v>
      </c>
      <c r="AE15" s="10">
        <f>Residual_capacities!AE9-Residual_capacities!AF9</f>
        <v>-19</v>
      </c>
      <c r="AF15" s="10">
        <f>Residual_capacities!AF9-Residual_capacities!AG9</f>
        <v>-19</v>
      </c>
    </row>
    <row r="16" spans="1:32" x14ac:dyDescent="0.35">
      <c r="A16" s="13" t="s">
        <v>61</v>
      </c>
      <c r="B16">
        <f>Residual_capacities!B21-Residual_capacities!C21</f>
        <v>1531.8286842797534</v>
      </c>
      <c r="C16">
        <f>Residual_capacities!C21-Residual_capacities!D21</f>
        <v>1531.8286842797243</v>
      </c>
      <c r="D16">
        <f>Residual_capacities!D21-Residual_capacities!E21</f>
        <v>771.3756700757076</v>
      </c>
      <c r="E16">
        <f>Residual_capacities!E21-Residual_capacities!F21</f>
        <v>12950.432173957932</v>
      </c>
      <c r="F16">
        <f>Residual_capacities!F21-Residual_capacities!G21</f>
        <v>12950.432173957932</v>
      </c>
      <c r="G16">
        <f>Residual_capacities!G21-Residual_capacities!H21</f>
        <v>12950.432173957932</v>
      </c>
      <c r="H16">
        <f>Residual_capacities!H21-Residual_capacities!I21</f>
        <v>0</v>
      </c>
      <c r="I16">
        <f>Residual_capacities!I21-Residual_capacities!J21</f>
        <v>0</v>
      </c>
      <c r="J16">
        <f>Residual_capacities!J21-Residual_capacities!K21</f>
        <v>0</v>
      </c>
      <c r="K16">
        <f>Residual_capacities!K21-Residual_capacities!L21</f>
        <v>0</v>
      </c>
      <c r="L16">
        <f>Residual_capacities!L21-Residual_capacities!M21</f>
        <v>0</v>
      </c>
      <c r="M16">
        <f>Residual_capacities!M21-Residual_capacities!N21</f>
        <v>447</v>
      </c>
      <c r="N16">
        <f>Residual_capacities!N21-Residual_capacities!O21</f>
        <v>447</v>
      </c>
      <c r="O16">
        <f>Residual_capacities!O21-Residual_capacities!P21</f>
        <v>447</v>
      </c>
      <c r="P16">
        <f>Residual_capacities!P21-Residual_capacities!Q21</f>
        <v>447</v>
      </c>
      <c r="Q16">
        <f>Residual_capacities!Q21-Residual_capacities!R21</f>
        <v>447</v>
      </c>
      <c r="R16">
        <f>Residual_capacities!R21-Residual_capacities!S21</f>
        <v>5396.1999999999971</v>
      </c>
      <c r="S16">
        <f>Residual_capacities!S21-Residual_capacities!T21</f>
        <v>5396.1999999999971</v>
      </c>
      <c r="T16">
        <f>Residual_capacities!T21-Residual_capacities!U21</f>
        <v>5396.2000000000116</v>
      </c>
      <c r="U16">
        <f>Residual_capacities!U21-Residual_capacities!V21</f>
        <v>5396.1999999999971</v>
      </c>
      <c r="V16">
        <f>Residual_capacities!V21-Residual_capacities!W21</f>
        <v>5396.1999999999971</v>
      </c>
      <c r="W16">
        <f>Residual_capacities!W21-Residual_capacities!X21</f>
        <v>14691.199999999997</v>
      </c>
      <c r="X16">
        <f>Residual_capacities!X21-Residual_capacities!Y21</f>
        <v>14691.200000000004</v>
      </c>
      <c r="Y16">
        <f>Residual_capacities!Y21-Residual_capacities!Z21</f>
        <v>14691.200000000004</v>
      </c>
      <c r="Z16">
        <f>Residual_capacities!Z21-Residual_capacities!AA21</f>
        <v>14691.199999999997</v>
      </c>
      <c r="AA16">
        <f>Residual_capacities!AA21-Residual_capacities!AB21</f>
        <v>14691.199999999997</v>
      </c>
      <c r="AB16">
        <f>Residual_capacities!AB21-Residual_capacities!AC21</f>
        <v>3338.2000000000007</v>
      </c>
      <c r="AC16">
        <f>Residual_capacities!AC21-Residual_capacities!AD21</f>
        <v>3338.1999999999989</v>
      </c>
      <c r="AD16">
        <f>Residual_capacities!AD21-Residual_capacities!AE21</f>
        <v>3338.1999999999989</v>
      </c>
      <c r="AE16">
        <f>Residual_capacities!AE21-Residual_capacities!AF21</f>
        <v>3338.2000000000007</v>
      </c>
      <c r="AF16">
        <f>Residual_capacities!AF21-Residual_capacities!AG21</f>
        <v>3338.2000000000007</v>
      </c>
    </row>
    <row r="17" spans="1:32" x14ac:dyDescent="0.35">
      <c r="A17" s="13" t="s">
        <v>62</v>
      </c>
      <c r="B17">
        <f>Residual_capacities!B22-Residual_capacities!C22</f>
        <v>71.255854022419953</v>
      </c>
      <c r="C17">
        <f>Residual_capacities!C22-Residual_capacities!D22</f>
        <v>71.255854022420863</v>
      </c>
      <c r="D17">
        <f>Residual_capacities!D22-Residual_capacities!E22</f>
        <v>35.8819708152987</v>
      </c>
      <c r="E17">
        <f>Residual_capacities!E22-Residual_capacities!F22</f>
        <v>602.41338602998167</v>
      </c>
      <c r="F17">
        <f>Residual_capacities!F22-Residual_capacities!G22</f>
        <v>602.41338602998076</v>
      </c>
      <c r="G17">
        <f>Residual_capacities!G22-Residual_capacities!H22</f>
        <v>602.41338602998167</v>
      </c>
      <c r="H17">
        <f>Residual_capacities!H22-Residual_capacities!I22</f>
        <v>0</v>
      </c>
      <c r="I17">
        <f>Residual_capacities!I22-Residual_capacities!J22</f>
        <v>0</v>
      </c>
      <c r="J17">
        <f>Residual_capacities!J22-Residual_capacities!K22</f>
        <v>0</v>
      </c>
      <c r="K17">
        <f>Residual_capacities!K22-Residual_capacities!L22</f>
        <v>0</v>
      </c>
      <c r="L17">
        <f>Residual_capacities!L22-Residual_capacities!M22</f>
        <v>0</v>
      </c>
      <c r="M17">
        <f>Residual_capacities!M22-Residual_capacities!N22</f>
        <v>229</v>
      </c>
      <c r="N17">
        <f>Residual_capacities!N22-Residual_capacities!O22</f>
        <v>229</v>
      </c>
      <c r="O17">
        <f>Residual_capacities!O22-Residual_capacities!P22</f>
        <v>229</v>
      </c>
      <c r="P17">
        <f>Residual_capacities!P22-Residual_capacities!Q22</f>
        <v>229</v>
      </c>
      <c r="Q17">
        <f>Residual_capacities!Q22-Residual_capacities!R22</f>
        <v>229</v>
      </c>
      <c r="R17">
        <f>Residual_capacities!R22-Residual_capacities!S22</f>
        <v>406.59999999999991</v>
      </c>
      <c r="S17">
        <f>Residual_capacities!S22-Residual_capacities!T22</f>
        <v>406.59999999999991</v>
      </c>
      <c r="T17">
        <f>Residual_capacities!T22-Residual_capacities!U22</f>
        <v>406.60000000000036</v>
      </c>
      <c r="U17">
        <f>Residual_capacities!U22-Residual_capacities!V22</f>
        <v>406.59999999999991</v>
      </c>
      <c r="V17">
        <f>Residual_capacities!V22-Residual_capacities!W22</f>
        <v>406.59999999999991</v>
      </c>
      <c r="W17">
        <f>Residual_capacities!W22-Residual_capacities!X22</f>
        <v>301.59999999999991</v>
      </c>
      <c r="X17">
        <f>Residual_capacities!X22-Residual_capacities!Y22</f>
        <v>301.60000000000014</v>
      </c>
      <c r="Y17">
        <f>Residual_capacities!Y22-Residual_capacities!Z22</f>
        <v>301.60000000000014</v>
      </c>
      <c r="Z17">
        <f>Residual_capacities!Z22-Residual_capacities!AA22</f>
        <v>301.59999999999991</v>
      </c>
      <c r="AA17">
        <f>Residual_capacities!AA22-Residual_capacities!AB22</f>
        <v>301.59999999999991</v>
      </c>
      <c r="AB17">
        <f>Residual_capacities!AB22-Residual_capacities!AC22</f>
        <v>180.20000000000005</v>
      </c>
      <c r="AC17">
        <f>Residual_capacities!AC22-Residual_capacities!AD22</f>
        <v>180.19999999999993</v>
      </c>
      <c r="AD17">
        <f>Residual_capacities!AD22-Residual_capacities!AE22</f>
        <v>180.19999999999993</v>
      </c>
      <c r="AE17">
        <f>Residual_capacities!AE22-Residual_capacities!AF22</f>
        <v>180.20000000000005</v>
      </c>
      <c r="AF17">
        <f>Residual_capacities!AF22-Residual_capacities!AG22</f>
        <v>180.20000000000005</v>
      </c>
    </row>
    <row r="18" spans="1:32" x14ac:dyDescent="0.35">
      <c r="A18" s="1" t="s">
        <v>63</v>
      </c>
      <c r="B18">
        <f>Residual_capacities!B23-Residual_capacities!C23</f>
        <v>126.58212836451276</v>
      </c>
      <c r="C18">
        <f>Residual_capacities!C23-Residual_capacities!D23</f>
        <v>126.58212836451094</v>
      </c>
      <c r="D18">
        <f>Residual_capacities!D23-Residual_capacities!E23</f>
        <v>63.742359108975506</v>
      </c>
      <c r="E18">
        <f>Residual_capacities!E23-Residual_capacities!F23</f>
        <v>1070.1544400120929</v>
      </c>
      <c r="F18">
        <f>Residual_capacities!F23-Residual_capacities!G23</f>
        <v>1070.1544400120911</v>
      </c>
      <c r="G18">
        <f>Residual_capacities!G23-Residual_capacities!H23</f>
        <v>1070.1544400120929</v>
      </c>
      <c r="H18">
        <f>Residual_capacities!H23-Residual_capacities!I23</f>
        <v>753.20000000000073</v>
      </c>
      <c r="I18">
        <f>Residual_capacities!I23-Residual_capacities!J23</f>
        <v>753.19999999999891</v>
      </c>
      <c r="J18">
        <f>Residual_capacities!J23-Residual_capacities!K23</f>
        <v>753.20000000000073</v>
      </c>
      <c r="K18">
        <f>Residual_capacities!K23-Residual_capacities!L23</f>
        <v>753.19999999999982</v>
      </c>
      <c r="L18">
        <f>Residual_capacities!L23-Residual_capacities!M23</f>
        <v>753.19999999999982</v>
      </c>
      <c r="M18">
        <f>Residual_capacities!M23-Residual_capacities!N23</f>
        <v>709.19999999999982</v>
      </c>
      <c r="N18">
        <f>Residual_capacities!N23-Residual_capacities!O23</f>
        <v>709.19999999999982</v>
      </c>
      <c r="O18">
        <f>Residual_capacities!O23-Residual_capacities!P23</f>
        <v>709.20000000000073</v>
      </c>
      <c r="P18">
        <f>Residual_capacities!P23-Residual_capacities!Q23</f>
        <v>709.19999999999982</v>
      </c>
      <c r="Q18">
        <f>Residual_capacities!Q23-Residual_capacities!R23</f>
        <v>709.19999999999982</v>
      </c>
      <c r="R18">
        <f>Residual_capacities!R23-Residual_capacities!S23</f>
        <v>522.59999999999991</v>
      </c>
      <c r="S18">
        <f>Residual_capacities!S23-Residual_capacities!T23</f>
        <v>522.60000000000014</v>
      </c>
      <c r="T18">
        <f>Residual_capacities!T23-Residual_capacities!U23</f>
        <v>522.60000000000014</v>
      </c>
      <c r="U18">
        <f>Residual_capacities!U23-Residual_capacities!V23</f>
        <v>522.59999999999991</v>
      </c>
      <c r="V18">
        <f>Residual_capacities!V23-Residual_capacities!W23</f>
        <v>522.59999999999991</v>
      </c>
      <c r="W18">
        <f>Residual_capacities!W23-Residual_capacities!X23</f>
        <v>0</v>
      </c>
      <c r="X18">
        <f>Residual_capacities!X23-Residual_capacities!Y23</f>
        <v>0</v>
      </c>
      <c r="Y18">
        <f>Residual_capacities!Y23-Residual_capacities!Z23</f>
        <v>0</v>
      </c>
      <c r="Z18">
        <f>Residual_capacities!Z23-Residual_capacities!AA23</f>
        <v>0</v>
      </c>
      <c r="AA18">
        <f>Residual_capacities!AA23-Residual_capacities!AB23</f>
        <v>0</v>
      </c>
      <c r="AB18">
        <f>Residual_capacities!AB23-Residual_capacities!AC23</f>
        <v>0</v>
      </c>
      <c r="AC18">
        <f>Residual_capacities!AC23-Residual_capacities!AD23</f>
        <v>0</v>
      </c>
      <c r="AD18">
        <f>Residual_capacities!AD23-Residual_capacities!AE23</f>
        <v>0</v>
      </c>
      <c r="AE18">
        <f>Residual_capacities!AE23-Residual_capacities!AF23</f>
        <v>0</v>
      </c>
      <c r="AF18">
        <f>Residual_capacities!AF23-Residual_capacities!AG23</f>
        <v>0</v>
      </c>
    </row>
    <row r="19" spans="1:32" x14ac:dyDescent="0.35">
      <c r="A19" s="1" t="s">
        <v>94</v>
      </c>
      <c r="B19">
        <f>Residual_capacities!B24-Residual_capacities!C24</f>
        <v>-6220.9800000000032</v>
      </c>
      <c r="C19">
        <f>Residual_capacities!C24-Residual_capacities!D24</f>
        <v>-8749.5599999999977</v>
      </c>
      <c r="D19">
        <f>Residual_capacities!D24-Residual_capacities!E24</f>
        <v>-12230.48000000001</v>
      </c>
      <c r="E19">
        <f>Residual_capacities!E24-Residual_capacities!F24</f>
        <v>8579.2800000000061</v>
      </c>
      <c r="F19">
        <f>Residual_capacities!F24-Residual_capacities!G24</f>
        <v>8579.2800000000061</v>
      </c>
      <c r="G19">
        <f>Residual_capacities!G24-Residual_capacities!H24</f>
        <v>8579.2799999999988</v>
      </c>
      <c r="H19">
        <f>Residual_capacities!H24-Residual_capacities!I24</f>
        <v>0</v>
      </c>
      <c r="I19">
        <f>Residual_capacities!I24-Residual_capacities!J24</f>
        <v>0</v>
      </c>
      <c r="J19">
        <f>Residual_capacities!J24-Residual_capacities!K24</f>
        <v>0</v>
      </c>
      <c r="K19">
        <f>Residual_capacities!K24-Residual_capacities!L24</f>
        <v>0</v>
      </c>
      <c r="L19">
        <f>Residual_capacities!L24-Residual_capacities!M24</f>
        <v>0</v>
      </c>
      <c r="M19">
        <f>Residual_capacities!M24-Residual_capacities!N24</f>
        <v>0</v>
      </c>
      <c r="N19">
        <f>Residual_capacities!N24-Residual_capacities!O24</f>
        <v>0</v>
      </c>
      <c r="O19">
        <f>Residual_capacities!O24-Residual_capacities!P24</f>
        <v>0</v>
      </c>
      <c r="P19">
        <f>Residual_capacities!P24-Residual_capacities!Q24</f>
        <v>0</v>
      </c>
      <c r="Q19">
        <f>Residual_capacities!Q24-Residual_capacities!R24</f>
        <v>0</v>
      </c>
      <c r="R19">
        <f>Residual_capacities!R24-Residual_capacities!S24</f>
        <v>20.400000000001455</v>
      </c>
      <c r="S19">
        <f>Residual_capacities!S24-Residual_capacities!T24</f>
        <v>20.400000000001455</v>
      </c>
      <c r="T19">
        <f>Residual_capacities!T24-Residual_capacities!U24</f>
        <v>20.399999999994179</v>
      </c>
      <c r="U19">
        <f>Residual_capacities!U24-Residual_capacities!V24</f>
        <v>20.400000000001455</v>
      </c>
      <c r="V19">
        <f>Residual_capacities!V24-Residual_capacities!W24</f>
        <v>20.400000000001455</v>
      </c>
      <c r="W19">
        <f>Residual_capacities!W24-Residual_capacities!X24</f>
        <v>724.40000000000146</v>
      </c>
      <c r="X19">
        <f>Residual_capacities!X24-Residual_capacities!Y24</f>
        <v>724.40000000000146</v>
      </c>
      <c r="Y19">
        <f>Residual_capacities!Y24-Residual_capacities!Z24</f>
        <v>724.39999999999418</v>
      </c>
      <c r="Z19">
        <f>Residual_capacities!Z24-Residual_capacities!AA24</f>
        <v>724.40000000000146</v>
      </c>
      <c r="AA19">
        <f>Residual_capacities!AA24-Residual_capacities!AB24</f>
        <v>724.40000000000146</v>
      </c>
      <c r="AB19">
        <f>Residual_capacities!AB24-Residual_capacities!AC24</f>
        <v>2977.5999999999985</v>
      </c>
      <c r="AC19">
        <f>Residual_capacities!AC24-Residual_capacities!AD24</f>
        <v>2977.6000000000022</v>
      </c>
      <c r="AD19">
        <f>Residual_capacities!AD24-Residual_capacities!AE24</f>
        <v>2977.5999999999985</v>
      </c>
      <c r="AE19">
        <f>Residual_capacities!AE24-Residual_capacities!AF24</f>
        <v>2977.6000000000022</v>
      </c>
      <c r="AF19">
        <f>Residual_capacities!AF24-Residual_capacities!AG24</f>
        <v>2977.5999999999985</v>
      </c>
    </row>
    <row r="20" spans="1:32" x14ac:dyDescent="0.35">
      <c r="A20" s="1" t="s">
        <v>95</v>
      </c>
      <c r="B20">
        <f>Residual_capacities!B25-Residual_capacities!C25</f>
        <v>-12076.01999999999</v>
      </c>
      <c r="C20">
        <f>Residual_capacities!C25-Residual_capacities!D25</f>
        <v>-16984.440000000002</v>
      </c>
      <c r="D20">
        <f>Residual_capacities!D25-Residual_capacities!E25</f>
        <v>-23741.520000000004</v>
      </c>
      <c r="E20">
        <f>Residual_capacities!E25-Residual_capacities!F25</f>
        <v>12838.386666666673</v>
      </c>
      <c r="F20">
        <f>Residual_capacities!F25-Residual_capacities!G25</f>
        <v>12838.386666666658</v>
      </c>
      <c r="G20">
        <f>Residual_capacities!G25-Residual_capacities!H25</f>
        <v>12838.386666666673</v>
      </c>
      <c r="H20">
        <f>Residual_capacities!H25-Residual_capacities!I25</f>
        <v>0</v>
      </c>
      <c r="I20">
        <f>Residual_capacities!I25-Residual_capacities!J25</f>
        <v>0</v>
      </c>
      <c r="J20">
        <f>Residual_capacities!J25-Residual_capacities!K25</f>
        <v>0</v>
      </c>
      <c r="K20">
        <f>Residual_capacities!K25-Residual_capacities!L25</f>
        <v>0</v>
      </c>
      <c r="L20">
        <f>Residual_capacities!L25-Residual_capacities!M25</f>
        <v>0</v>
      </c>
      <c r="M20">
        <f>Residual_capacities!M25-Residual_capacities!N25</f>
        <v>0</v>
      </c>
      <c r="N20">
        <f>Residual_capacities!N25-Residual_capacities!O25</f>
        <v>0</v>
      </c>
      <c r="O20">
        <f>Residual_capacities!O25-Residual_capacities!P25</f>
        <v>0</v>
      </c>
      <c r="P20">
        <f>Residual_capacities!P25-Residual_capacities!Q25</f>
        <v>0</v>
      </c>
      <c r="Q20">
        <f>Residual_capacities!Q25-Residual_capacities!R25</f>
        <v>0</v>
      </c>
      <c r="R20">
        <f>Residual_capacities!R25-Residual_capacities!S25</f>
        <v>394.39999999999418</v>
      </c>
      <c r="S20">
        <f>Residual_capacities!S25-Residual_capacities!T25</f>
        <v>394.40000000000873</v>
      </c>
      <c r="T20">
        <f>Residual_capacities!T25-Residual_capacities!U25</f>
        <v>394.39999999999418</v>
      </c>
      <c r="U20">
        <f>Residual_capacities!U25-Residual_capacities!V25</f>
        <v>394.40000000000873</v>
      </c>
      <c r="V20">
        <f>Residual_capacities!V25-Residual_capacities!W25</f>
        <v>394.39999999999418</v>
      </c>
      <c r="W20">
        <f>Residual_capacities!W25-Residual_capacities!X25</f>
        <v>3398.6000000000058</v>
      </c>
      <c r="X20">
        <f>Residual_capacities!X25-Residual_capacities!Y25</f>
        <v>3398.5999999999913</v>
      </c>
      <c r="Y20">
        <f>Residual_capacities!Y25-Residual_capacities!Z25</f>
        <v>3398.6000000000058</v>
      </c>
      <c r="Z20">
        <f>Residual_capacities!Z25-Residual_capacities!AA25</f>
        <v>3398.5999999999913</v>
      </c>
      <c r="AA20">
        <f>Residual_capacities!AA25-Residual_capacities!AB25</f>
        <v>3398.6000000000058</v>
      </c>
      <c r="AB20">
        <f>Residual_capacities!AB25-Residual_capacities!AC25</f>
        <v>6521.3999999999942</v>
      </c>
      <c r="AC20">
        <f>Residual_capacities!AC25-Residual_capacities!AD25</f>
        <v>6521.4000000000087</v>
      </c>
      <c r="AD20">
        <f>Residual_capacities!AD25-Residual_capacities!AE25</f>
        <v>6521.3999999999942</v>
      </c>
      <c r="AE20">
        <f>Residual_capacities!AE25-Residual_capacities!AF25</f>
        <v>6521.4000000000015</v>
      </c>
      <c r="AF20">
        <f>Residual_capacities!AF25-Residual_capacities!AG25</f>
        <v>6521.4000000000015</v>
      </c>
    </row>
    <row r="21" spans="1:32" x14ac:dyDescent="0.35">
      <c r="A21" s="11" t="s">
        <v>96</v>
      </c>
      <c r="B21" s="11"/>
    </row>
    <row r="23" spans="1:32" x14ac:dyDescent="0.35">
      <c r="A23" s="17"/>
      <c r="B23" s="17"/>
    </row>
    <row r="25" spans="1:32" x14ac:dyDescent="0.35">
      <c r="A25" s="18" t="s">
        <v>97</v>
      </c>
    </row>
  </sheetData>
  <conditionalFormatting sqref="B3:AF20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6146-BE27-4292-B5A9-D409B07B33C2}">
  <sheetPr>
    <tabColor theme="4"/>
  </sheetPr>
  <dimension ref="A1:AF30"/>
  <sheetViews>
    <sheetView tabSelected="1" zoomScale="70" zoomScaleNormal="70" workbookViewId="0">
      <selection activeCell="A4" sqref="A4:XFD4"/>
    </sheetView>
  </sheetViews>
  <sheetFormatPr defaultColWidth="11.453125" defaultRowHeight="14.5" x14ac:dyDescent="0.35"/>
  <cols>
    <col min="1" max="1" width="32.26953125" customWidth="1"/>
    <col min="2" max="2" width="30.54296875" customWidth="1"/>
    <col min="3" max="7" width="11.81640625" bestFit="1" customWidth="1"/>
    <col min="8" max="12" width="11.1796875" bestFit="1" customWidth="1"/>
    <col min="13" max="32" width="11.453125" bestFit="1" customWidth="1"/>
  </cols>
  <sheetData>
    <row r="1" spans="1:32" x14ac:dyDescent="0.35">
      <c r="A1" s="1" t="s">
        <v>91</v>
      </c>
      <c r="B1" s="1">
        <v>2020</v>
      </c>
      <c r="C1" s="16">
        <v>2021</v>
      </c>
      <c r="D1" s="36">
        <v>2022</v>
      </c>
      <c r="E1" s="36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</row>
    <row r="2" spans="1:32" x14ac:dyDescent="0.35">
      <c r="A2" s="4" t="s">
        <v>22</v>
      </c>
      <c r="B2" s="10">
        <f>IF(Retirements!B3&gt;0,Retirements!B3,0)</f>
        <v>1434</v>
      </c>
      <c r="C2" s="10">
        <f>IF(Retirements!C3&gt;0,Retirements!C3,0)</f>
        <v>1434</v>
      </c>
      <c r="D2" s="10">
        <f>IF(Retirements!D3&gt;0,Retirements!D3,0)</f>
        <v>12450</v>
      </c>
      <c r="E2" s="10">
        <f>IF(Retirements!E3&gt;0,Retirements!E3,0)</f>
        <v>2833.6666666666642</v>
      </c>
      <c r="F2" s="10">
        <f>IF(Retirements!F3&gt;0,Retirements!F3,0)</f>
        <v>2833.6666666666715</v>
      </c>
      <c r="G2" s="10">
        <f>IF(Retirements!G3&gt;0,Retirements!G3,0)</f>
        <v>2833.6666666666642</v>
      </c>
      <c r="H2" s="10">
        <f>IF(Retirements!H3&gt;0,Retirements!H3,0)</f>
        <v>4487</v>
      </c>
      <c r="I2" s="10">
        <f>IF(Retirements!I3&gt;0,Retirements!I3,0)</f>
        <v>4487</v>
      </c>
      <c r="J2" s="10">
        <f>IF(Retirements!J3&gt;0,Retirements!J3,0)</f>
        <v>4487</v>
      </c>
      <c r="K2" s="10">
        <f>IF(Retirements!K3&gt;0,Retirements!K3,0)</f>
        <v>4487</v>
      </c>
      <c r="L2" s="10">
        <f>IF(Retirements!L3&gt;0,Retirements!L3,0)</f>
        <v>4487</v>
      </c>
      <c r="M2" s="10">
        <f>IF(Retirements!M3&gt;0,Retirements!M3,0)</f>
        <v>5028.5999999999985</v>
      </c>
      <c r="N2" s="10">
        <f>IF(Retirements!N3&gt;0,Retirements!N3,0)</f>
        <v>5028.6000000000022</v>
      </c>
      <c r="O2" s="10">
        <f>IF(Retirements!O3&gt;0,Retirements!O3,0)</f>
        <v>5028.6000000000022</v>
      </c>
      <c r="P2" s="10">
        <f>IF(Retirements!P3&gt;0,Retirements!P3,0)</f>
        <v>5028.5999999999985</v>
      </c>
      <c r="Q2" s="10">
        <f>IF(Retirements!Q3&gt;0,Retirements!Q3,0)</f>
        <v>5028.5999999999985</v>
      </c>
      <c r="R2" s="10">
        <f>IF(Retirements!R3&gt;0,Retirements!R3,0)</f>
        <v>1271.3999999999996</v>
      </c>
      <c r="S2" s="10">
        <f>IF(Retirements!S3&gt;0,Retirements!S3,0)</f>
        <v>1271.4000000000005</v>
      </c>
      <c r="T2" s="10">
        <f>IF(Retirements!T3&gt;0,Retirements!T3,0)</f>
        <v>1271.4000000000001</v>
      </c>
      <c r="U2" s="10">
        <f>IF(Retirements!U3&gt;0,Retirements!U3,0)</f>
        <v>1271.4000000000001</v>
      </c>
      <c r="V2" s="10">
        <f>IF(Retirements!V3&gt;0,Retirements!V3,0)</f>
        <v>1271.3999999999996</v>
      </c>
      <c r="W2" s="10">
        <f>IF(Retirements!W3&gt;0,Retirements!W3,0)</f>
        <v>0</v>
      </c>
      <c r="X2" s="10">
        <f>IF(Retirements!X3&gt;0,Retirements!X3,0)</f>
        <v>0</v>
      </c>
      <c r="Y2" s="10">
        <f>IF(Retirements!Y3&gt;0,Retirements!Y3,0)</f>
        <v>0</v>
      </c>
      <c r="Z2" s="10">
        <f>IF(Retirements!Z3&gt;0,Retirements!Z3,0)</f>
        <v>0</v>
      </c>
      <c r="AA2" s="10">
        <f>IF(Retirements!AA3&gt;0,Retirements!AA3,0)</f>
        <v>0</v>
      </c>
      <c r="AB2" s="10">
        <f>IF(Retirements!AB3&gt;0,Retirements!AB3,0)</f>
        <v>0</v>
      </c>
      <c r="AC2" s="10">
        <f>IF(Retirements!AC3&gt;0,Retirements!AC3,0)</f>
        <v>0</v>
      </c>
      <c r="AD2" s="10">
        <f>IF(Retirements!AD3&gt;0,Retirements!AD3,0)</f>
        <v>0</v>
      </c>
      <c r="AE2" s="10">
        <f>IF(Retirements!AE3&gt;0,Retirements!AE3,0)</f>
        <v>0</v>
      </c>
      <c r="AF2" s="10">
        <f>IF(Retirements!AF3&gt;0,Retirements!AF3,0)</f>
        <v>0</v>
      </c>
    </row>
    <row r="3" spans="1:32" x14ac:dyDescent="0.35">
      <c r="A3" s="1" t="s">
        <v>102</v>
      </c>
      <c r="B3" s="10">
        <f>IF(Retirements!B18&gt;0,Retirements!B18,0)</f>
        <v>126.58212836451276</v>
      </c>
      <c r="C3" s="10">
        <f>IF(Retirements!C18&gt;0,Retirements!C18,0)</f>
        <v>126.58212836451094</v>
      </c>
      <c r="D3" s="10">
        <f>IF(Retirements!D18&gt;0,Retirements!D18,0)</f>
        <v>63.742359108975506</v>
      </c>
      <c r="E3" s="10">
        <f>IF(Retirements!E18&gt;0,Retirements!E18,0)</f>
        <v>1070.1544400120929</v>
      </c>
      <c r="F3" s="10">
        <f>IF(Retirements!F18&gt;0,Retirements!F18,0)</f>
        <v>1070.1544400120911</v>
      </c>
      <c r="G3" s="10">
        <f>IF(Retirements!G18&gt;0,Retirements!G18,0)</f>
        <v>1070.1544400120929</v>
      </c>
      <c r="H3" s="10">
        <f>IF(Retirements!H18&gt;0,Retirements!H18,0)</f>
        <v>753.20000000000073</v>
      </c>
      <c r="I3" s="10">
        <f>IF(Retirements!I18&gt;0,Retirements!I18,0)</f>
        <v>753.19999999999891</v>
      </c>
      <c r="J3" s="10">
        <f>IF(Retirements!J18&gt;0,Retirements!J18,0)</f>
        <v>753.20000000000073</v>
      </c>
      <c r="K3" s="10">
        <f>IF(Retirements!K18&gt;0,Retirements!K18,0)</f>
        <v>753.19999999999982</v>
      </c>
      <c r="L3" s="10">
        <f>IF(Retirements!L18&gt;0,Retirements!L18,0)</f>
        <v>753.19999999999982</v>
      </c>
      <c r="M3" s="10">
        <f>IF(Retirements!M18&gt;0,Retirements!M18,0)</f>
        <v>709.19999999999982</v>
      </c>
      <c r="N3" s="10">
        <f>IF(Retirements!N18&gt;0,Retirements!N18,0)</f>
        <v>709.19999999999982</v>
      </c>
      <c r="O3" s="10">
        <f>IF(Retirements!O18&gt;0,Retirements!O18,0)</f>
        <v>709.20000000000073</v>
      </c>
      <c r="P3" s="10">
        <f>IF(Retirements!P18&gt;0,Retirements!P18,0)</f>
        <v>709.19999999999982</v>
      </c>
      <c r="Q3" s="10">
        <f>IF(Retirements!Q18&gt;0,Retirements!Q18,0)</f>
        <v>709.19999999999982</v>
      </c>
      <c r="R3" s="10">
        <f>IF(Retirements!R18&gt;0,Retirements!R18,0)</f>
        <v>522.59999999999991</v>
      </c>
      <c r="S3" s="10">
        <f>IF(Retirements!S18&gt;0,Retirements!S18,0)</f>
        <v>522.60000000000014</v>
      </c>
      <c r="T3" s="10">
        <f>IF(Retirements!T18&gt;0,Retirements!T18,0)</f>
        <v>522.60000000000014</v>
      </c>
      <c r="U3" s="10">
        <f>IF(Retirements!U18&gt;0,Retirements!U18,0)</f>
        <v>522.59999999999991</v>
      </c>
      <c r="V3" s="10">
        <f>IF(Retirements!V18&gt;0,Retirements!V18,0)</f>
        <v>522.59999999999991</v>
      </c>
      <c r="W3" s="10">
        <f>IF(Retirements!W18&gt;0,Retirements!W18,0)</f>
        <v>0</v>
      </c>
      <c r="X3" s="10">
        <f>IF(Retirements!X18&gt;0,Retirements!X18,0)</f>
        <v>0</v>
      </c>
      <c r="Y3" s="10">
        <f>IF(Retirements!Y18&gt;0,Retirements!Y18,0)</f>
        <v>0</v>
      </c>
      <c r="Z3" s="10">
        <f>IF(Retirements!Z18&gt;0,Retirements!Z18,0)</f>
        <v>0</v>
      </c>
      <c r="AA3" s="10">
        <f>IF(Retirements!AA18&gt;0,Retirements!AA18,0)</f>
        <v>0</v>
      </c>
      <c r="AB3" s="10">
        <f>IF(Retirements!AB18&gt;0,Retirements!AB18,0)</f>
        <v>0</v>
      </c>
      <c r="AC3" s="10">
        <f>IF(Retirements!AC18&gt;0,Retirements!AC18,0)</f>
        <v>0</v>
      </c>
      <c r="AD3" s="10">
        <f>IF(Retirements!AD18&gt;0,Retirements!AD18,0)</f>
        <v>0</v>
      </c>
      <c r="AE3" s="10">
        <f>IF(Retirements!AE18&gt;0,Retirements!AE18,0)</f>
        <v>0</v>
      </c>
      <c r="AF3" s="10">
        <f>IF(Retirements!AF18&gt;0,Retirements!AF18,0)</f>
        <v>0</v>
      </c>
    </row>
    <row r="4" spans="1:32" x14ac:dyDescent="0.35">
      <c r="A4" s="13" t="s">
        <v>99</v>
      </c>
      <c r="B4" s="10">
        <f>IF(Retirements!B16&gt;0,Retirements!B16,0)</f>
        <v>1531.8286842797534</v>
      </c>
      <c r="C4" s="10">
        <f>IF(Retirements!C16&gt;0,Retirements!C16,0)</f>
        <v>1531.8286842797243</v>
      </c>
      <c r="D4" s="10">
        <f>IF(Retirements!D16&gt;0,Retirements!D16,0)</f>
        <v>771.3756700757076</v>
      </c>
      <c r="E4" s="10">
        <f>IF(Retirements!E16&gt;0,Retirements!E16,0)</f>
        <v>12950.432173957932</v>
      </c>
      <c r="F4" s="10">
        <f>IF(Retirements!F16&gt;0,Retirements!F16,0)</f>
        <v>12950.432173957932</v>
      </c>
      <c r="G4" s="10">
        <f>IF(Retirements!G16&gt;0,Retirements!G16,0)</f>
        <v>12950.432173957932</v>
      </c>
      <c r="H4" s="10">
        <f>IF(Retirements!H16&gt;0,Retirements!H16,0)</f>
        <v>0</v>
      </c>
      <c r="I4" s="10">
        <f>IF(Retirements!I16&gt;0,Retirements!I16,0)</f>
        <v>0</v>
      </c>
      <c r="J4" s="10">
        <f>IF(Retirements!J16&gt;0,Retirements!J16,0)</f>
        <v>0</v>
      </c>
      <c r="K4" s="10">
        <f>IF(Retirements!K16&gt;0,Retirements!K16,0)</f>
        <v>0</v>
      </c>
      <c r="L4" s="10">
        <f>IF(Retirements!L16&gt;0,Retirements!L16,0)</f>
        <v>0</v>
      </c>
      <c r="M4" s="10">
        <f>IF(Retirements!M16&gt;0,Retirements!M16,0)</f>
        <v>447</v>
      </c>
      <c r="N4" s="10">
        <f>IF(Retirements!N16&gt;0,Retirements!N16,0)</f>
        <v>447</v>
      </c>
      <c r="O4" s="10">
        <f>IF(Retirements!O16&gt;0,Retirements!O16,0)</f>
        <v>447</v>
      </c>
      <c r="P4" s="10">
        <f>IF(Retirements!P16&gt;0,Retirements!P16,0)</f>
        <v>447</v>
      </c>
      <c r="Q4" s="10">
        <f>IF(Retirements!Q16&gt;0,Retirements!Q16,0)</f>
        <v>447</v>
      </c>
      <c r="R4" s="10">
        <f>IF(Retirements!R16&gt;0,Retirements!R16,0)</f>
        <v>5396.1999999999971</v>
      </c>
      <c r="S4" s="10">
        <f>IF(Retirements!S16&gt;0,Retirements!S16,0)</f>
        <v>5396.1999999999971</v>
      </c>
      <c r="T4" s="10">
        <f>IF(Retirements!T16&gt;0,Retirements!T16,0)</f>
        <v>5396.2000000000116</v>
      </c>
      <c r="U4" s="10">
        <f>IF(Retirements!U16&gt;0,Retirements!U16,0)</f>
        <v>5396.1999999999971</v>
      </c>
      <c r="V4" s="10">
        <f>IF(Retirements!V16&gt;0,Retirements!V16,0)</f>
        <v>5396.1999999999971</v>
      </c>
      <c r="W4" s="10">
        <f>IF(Retirements!W16&gt;0,Retirements!W16,0)</f>
        <v>14691.199999999997</v>
      </c>
      <c r="X4" s="10">
        <f>IF(Retirements!X16&gt;0,Retirements!X16,0)</f>
        <v>14691.200000000004</v>
      </c>
      <c r="Y4" s="10">
        <f>IF(Retirements!Y16&gt;0,Retirements!Y16,0)</f>
        <v>14691.200000000004</v>
      </c>
      <c r="Z4" s="10">
        <f>IF(Retirements!Z16&gt;0,Retirements!Z16,0)</f>
        <v>14691.199999999997</v>
      </c>
      <c r="AA4" s="10">
        <f>IF(Retirements!AA16&gt;0,Retirements!AA16,0)</f>
        <v>14691.199999999997</v>
      </c>
      <c r="AB4" s="10">
        <f>IF(Retirements!AB16&gt;0,Retirements!AB16,0)</f>
        <v>3338.2000000000007</v>
      </c>
      <c r="AC4" s="10">
        <f>IF(Retirements!AC16&gt;0,Retirements!AC16,0)</f>
        <v>3338.1999999999989</v>
      </c>
      <c r="AD4" s="10">
        <f>IF(Retirements!AD16&gt;0,Retirements!AD16,0)</f>
        <v>3338.1999999999989</v>
      </c>
      <c r="AE4" s="10">
        <f>IF(Retirements!AE16&gt;0,Retirements!AE16,0)</f>
        <v>3338.2000000000007</v>
      </c>
      <c r="AF4" s="10">
        <f>IF(Retirements!AF16&gt;0,Retirements!AF16,0)</f>
        <v>3338.2000000000007</v>
      </c>
    </row>
    <row r="5" spans="1:32" x14ac:dyDescent="0.35">
      <c r="A5" s="4" t="s">
        <v>92</v>
      </c>
      <c r="B5" s="10">
        <f>IF(Retirements!B4&gt;0,Retirements!B4,0)</f>
        <v>1583</v>
      </c>
      <c r="C5" s="10">
        <f>IF(Retirements!C4&gt;0,Retirements!C4,0)</f>
        <v>1583</v>
      </c>
      <c r="D5" s="10">
        <f>IF(Retirements!D4&gt;0,Retirements!D4,0)</f>
        <v>1455.6999999999971</v>
      </c>
      <c r="E5" s="10">
        <f>IF(Retirements!E4&gt;0,Retirements!E4,0)</f>
        <v>485.23333333333721</v>
      </c>
      <c r="F5" s="10">
        <f>IF(Retirements!F4&gt;0,Retirements!F4,0)</f>
        <v>485.23333333332266</v>
      </c>
      <c r="G5" s="10">
        <f>IF(Retirements!G4&gt;0,Retirements!G4,0)</f>
        <v>485.23333333333721</v>
      </c>
      <c r="H5" s="10">
        <f>IF(Retirements!H4&gt;0,Retirements!H4,0)</f>
        <v>0</v>
      </c>
      <c r="I5" s="10">
        <f>IF(Retirements!I4&gt;0,Retirements!I4,0)</f>
        <v>0</v>
      </c>
      <c r="J5" s="10">
        <f>IF(Retirements!J4&gt;0,Retirements!J4,0)</f>
        <v>0</v>
      </c>
      <c r="K5" s="10">
        <f>IF(Retirements!K4&gt;0,Retirements!K4,0)</f>
        <v>0</v>
      </c>
      <c r="L5" s="10">
        <f>IF(Retirements!L4&gt;0,Retirements!L4,0)</f>
        <v>0</v>
      </c>
      <c r="M5" s="10">
        <f>IF(Retirements!M4&gt;0,Retirements!M4,0)</f>
        <v>0</v>
      </c>
      <c r="N5" s="10">
        <f>IF(Retirements!N4&gt;0,Retirements!N4,0)</f>
        <v>0</v>
      </c>
      <c r="O5" s="10">
        <f>IF(Retirements!O4&gt;0,Retirements!O4,0)</f>
        <v>0</v>
      </c>
      <c r="P5" s="10">
        <f>IF(Retirements!P4&gt;0,Retirements!P4,0)</f>
        <v>0</v>
      </c>
      <c r="Q5" s="10">
        <f>IF(Retirements!Q4&gt;0,Retirements!Q4,0)</f>
        <v>0</v>
      </c>
      <c r="R5" s="10">
        <f>IF(Retirements!R4&gt;0,Retirements!R4,0)</f>
        <v>108</v>
      </c>
      <c r="S5" s="10">
        <f>IF(Retirements!S4&gt;0,Retirements!S4,0)</f>
        <v>108</v>
      </c>
      <c r="T5" s="10">
        <f>IF(Retirements!T4&gt;0,Retirements!T4,0)</f>
        <v>108</v>
      </c>
      <c r="U5" s="10">
        <f>IF(Retirements!U4&gt;0,Retirements!U4,0)</f>
        <v>108</v>
      </c>
      <c r="V5" s="10">
        <f>IF(Retirements!V4&gt;0,Retirements!V4,0)</f>
        <v>0</v>
      </c>
      <c r="W5" s="10">
        <f>IF(Retirements!W4&gt;0,Retirements!W4,0)</f>
        <v>9229.5800000000017</v>
      </c>
      <c r="X5" s="10">
        <f>IF(Retirements!X4&gt;0,Retirements!X4,0)</f>
        <v>5929.5800000000017</v>
      </c>
      <c r="Y5" s="10">
        <f>IF(Retirements!Y4&gt;0,Retirements!Y4,0)</f>
        <v>5929.5800000000017</v>
      </c>
      <c r="Z5" s="10">
        <f>IF(Retirements!Z4&gt;0,Retirements!Z4,0)</f>
        <v>5929.5800000000017</v>
      </c>
      <c r="AA5" s="10">
        <f>IF(Retirements!AA4&gt;0,Retirements!AA4,0)</f>
        <v>0</v>
      </c>
      <c r="AB5" s="10">
        <f>IF(Retirements!AB4&gt;0,Retirements!AB4,0)</f>
        <v>12841.940000000002</v>
      </c>
      <c r="AC5" s="10">
        <f>IF(Retirements!AC4&gt;0,Retirements!AC4,0)</f>
        <v>6241.9399999999951</v>
      </c>
      <c r="AD5" s="10">
        <f>IF(Retirements!AD4&gt;0,Retirements!AD4,0)</f>
        <v>6241.9400000000023</v>
      </c>
      <c r="AE5" s="10">
        <f>IF(Retirements!AE4&gt;0,Retirements!AE4,0)</f>
        <v>6241.9399999999951</v>
      </c>
      <c r="AF5" s="10">
        <f>IF(Retirements!AF4&gt;0,Retirements!AF4,0)</f>
        <v>0</v>
      </c>
    </row>
    <row r="6" spans="1:32" x14ac:dyDescent="0.35">
      <c r="A6" s="4" t="s">
        <v>25</v>
      </c>
      <c r="B6" s="10">
        <f>IF(Retirements!B5&gt;0,Retirements!B5,0)</f>
        <v>1107.333333333343</v>
      </c>
      <c r="C6" s="10">
        <f>IF(Retirements!C5&gt;0,Retirements!C5,0)</f>
        <v>1107.3333333333285</v>
      </c>
      <c r="D6" s="10">
        <f>IF(Retirements!D5&gt;0,Retirements!D5,0)</f>
        <v>0</v>
      </c>
      <c r="E6" s="10">
        <f>IF(Retirements!E5&gt;0,Retirements!E5,0)</f>
        <v>0</v>
      </c>
      <c r="F6" s="10">
        <f>IF(Retirements!F5&gt;0,Retirements!F5,0)</f>
        <v>0</v>
      </c>
      <c r="G6" s="10">
        <f>IF(Retirements!G5&gt;0,Retirements!G5,0)</f>
        <v>0</v>
      </c>
      <c r="H6" s="10">
        <f>IF(Retirements!H5&gt;0,Retirements!H5,0)</f>
        <v>0</v>
      </c>
      <c r="I6" s="10">
        <f>IF(Retirements!I5&gt;0,Retirements!I5,0)</f>
        <v>0</v>
      </c>
      <c r="J6" s="10">
        <f>IF(Retirements!J5&gt;0,Retirements!J5,0)</f>
        <v>0</v>
      </c>
      <c r="K6" s="10">
        <f>IF(Retirements!K5&gt;0,Retirements!K5,0)</f>
        <v>0</v>
      </c>
      <c r="L6" s="10">
        <f>IF(Retirements!L5&gt;0,Retirements!L5,0)</f>
        <v>0</v>
      </c>
      <c r="M6" s="10">
        <f>IF(Retirements!M5&gt;0,Retirements!M5,0)</f>
        <v>0</v>
      </c>
      <c r="N6" s="10">
        <f>IF(Retirements!N5&gt;0,Retirements!N5,0)</f>
        <v>0</v>
      </c>
      <c r="O6" s="10">
        <f>IF(Retirements!O5&gt;0,Retirements!O5,0)</f>
        <v>0</v>
      </c>
      <c r="P6" s="10">
        <f>IF(Retirements!P5&gt;0,Retirements!P5,0)</f>
        <v>0</v>
      </c>
      <c r="Q6" s="10">
        <f>IF(Retirements!Q5&gt;0,Retirements!Q5,0)</f>
        <v>0</v>
      </c>
      <c r="R6" s="10">
        <f>IF(Retirements!R5&gt;0,Retirements!R5,0)</f>
        <v>0</v>
      </c>
      <c r="S6" s="10">
        <f>IF(Retirements!S5&gt;0,Retirements!S5,0)</f>
        <v>0</v>
      </c>
      <c r="T6" s="10">
        <f>IF(Retirements!T5&gt;0,Retirements!T5,0)</f>
        <v>0</v>
      </c>
      <c r="U6" s="10">
        <f>IF(Retirements!U5&gt;0,Retirements!U5,0)</f>
        <v>0</v>
      </c>
      <c r="V6" s="10">
        <f>IF(Retirements!V5&gt;0,Retirements!V5,0)</f>
        <v>0</v>
      </c>
      <c r="W6" s="10">
        <f>IF(Retirements!W5&gt;0,Retirements!W5,0)</f>
        <v>0</v>
      </c>
      <c r="X6" s="10">
        <f>IF(Retirements!X5&gt;0,Retirements!X5,0)</f>
        <v>0</v>
      </c>
      <c r="Y6" s="10">
        <f>IF(Retirements!Y5&gt;0,Retirements!Y5,0)</f>
        <v>0</v>
      </c>
      <c r="Z6" s="10">
        <f>IF(Retirements!Z5&gt;0,Retirements!Z5,0)</f>
        <v>0</v>
      </c>
      <c r="AA6" s="10">
        <f>IF(Retirements!AA5&gt;0,Retirements!AA5,0)</f>
        <v>0</v>
      </c>
      <c r="AB6" s="10">
        <f>IF(Retirements!AB5&gt;0,Retirements!AB5,0)</f>
        <v>0</v>
      </c>
      <c r="AC6" s="10">
        <f>IF(Retirements!AC5&gt;0,Retirements!AC5,0)</f>
        <v>0</v>
      </c>
      <c r="AD6" s="10">
        <f>IF(Retirements!AD5&gt;0,Retirements!AD5,0)</f>
        <v>0</v>
      </c>
      <c r="AE6" s="10">
        <f>IF(Retirements!AE5&gt;0,Retirements!AE5,0)</f>
        <v>0</v>
      </c>
      <c r="AF6" s="10">
        <f>IF(Retirements!AF5&gt;0,Retirements!AF5,0)</f>
        <v>0</v>
      </c>
    </row>
    <row r="7" spans="1:32" x14ac:dyDescent="0.35">
      <c r="A7" s="21" t="s">
        <v>26</v>
      </c>
      <c r="B7" s="10">
        <f>IF(Retirements!B6&gt;0,Retirements!B6,0)</f>
        <v>0</v>
      </c>
      <c r="C7" s="10">
        <f>IF(Retirements!C6&gt;0,Retirements!C6,0)</f>
        <v>0</v>
      </c>
      <c r="D7" s="10">
        <f>IF(Retirements!D6&gt;0,Retirements!D6,0)</f>
        <v>0</v>
      </c>
      <c r="E7" s="10">
        <f>IF(Retirements!E6&gt;0,Retirements!E6,0)</f>
        <v>8161</v>
      </c>
      <c r="F7" s="10">
        <f>IF(Retirements!F6&gt;0,Retirements!F6,0)</f>
        <v>8161</v>
      </c>
      <c r="G7" s="10">
        <f>IF(Retirements!G6&gt;0,Retirements!G6,0)</f>
        <v>8161</v>
      </c>
      <c r="H7" s="10">
        <f>IF(Retirements!H6&gt;0,Retirements!H6,0)</f>
        <v>0</v>
      </c>
      <c r="I7" s="10">
        <f>IF(Retirements!I6&gt;0,Retirements!I6,0)</f>
        <v>0</v>
      </c>
      <c r="J7" s="10">
        <f>IF(Retirements!J6&gt;0,Retirements!J6,0)</f>
        <v>0</v>
      </c>
      <c r="K7" s="10">
        <f>IF(Retirements!K6&gt;0,Retirements!K6,0)</f>
        <v>0</v>
      </c>
      <c r="L7" s="10">
        <f>IF(Retirements!L6&gt;0,Retirements!L6,0)</f>
        <v>0</v>
      </c>
      <c r="M7" s="10">
        <f>IF(Retirements!M6&gt;0,Retirements!M6,0)</f>
        <v>5239.3999999999942</v>
      </c>
      <c r="N7" s="10">
        <f>IF(Retirements!N6&gt;0,Retirements!N6,0)</f>
        <v>5239.3999999999942</v>
      </c>
      <c r="O7" s="10">
        <f>IF(Retirements!O6&gt;0,Retirements!O6,0)</f>
        <v>5239.4000000000233</v>
      </c>
      <c r="P7" s="10">
        <f>IF(Retirements!P6&gt;0,Retirements!P6,0)</f>
        <v>5239.3999999999942</v>
      </c>
      <c r="Q7" s="10">
        <f>IF(Retirements!Q6&gt;0,Retirements!Q6,0)</f>
        <v>5239.3999999999942</v>
      </c>
      <c r="R7" s="10">
        <f>IF(Retirements!R6&gt;0,Retirements!R6,0)</f>
        <v>5856.6000000000058</v>
      </c>
      <c r="S7" s="10">
        <f>IF(Retirements!S6&gt;0,Retirements!S6,0)</f>
        <v>5856.5999999999913</v>
      </c>
      <c r="T7" s="10">
        <f>IF(Retirements!T6&gt;0,Retirements!T6,0)</f>
        <v>5856.6000000000058</v>
      </c>
      <c r="U7" s="10">
        <f>IF(Retirements!U6&gt;0,Retirements!U6,0)</f>
        <v>5856.5999999999913</v>
      </c>
      <c r="V7" s="10">
        <f>IF(Retirements!V6&gt;0,Retirements!V6,0)</f>
        <v>5856.6000000000058</v>
      </c>
      <c r="W7" s="10">
        <f>IF(Retirements!W6&gt;0,Retirements!W6,0)</f>
        <v>8770</v>
      </c>
      <c r="X7" s="10">
        <f>IF(Retirements!X6&gt;0,Retirements!X6,0)</f>
        <v>8770</v>
      </c>
      <c r="Y7" s="10">
        <f>IF(Retirements!Y6&gt;0,Retirements!Y6,0)</f>
        <v>8770</v>
      </c>
      <c r="Z7" s="10">
        <f>IF(Retirements!Z6&gt;0,Retirements!Z6,0)</f>
        <v>8770</v>
      </c>
      <c r="AA7" s="10">
        <f>IF(Retirements!AA6&gt;0,Retirements!AA6,0)</f>
        <v>8770</v>
      </c>
      <c r="AB7" s="10">
        <f>IF(Retirements!AB6&gt;0,Retirements!AB6,0)</f>
        <v>9539.5999999999985</v>
      </c>
      <c r="AC7" s="10">
        <f>IF(Retirements!AC6&gt;0,Retirements!AC6,0)</f>
        <v>9539.5999999999985</v>
      </c>
      <c r="AD7" s="10">
        <f>IF(Retirements!AD6&gt;0,Retirements!AD6,0)</f>
        <v>9539.6000000000058</v>
      </c>
      <c r="AE7" s="10">
        <f>IF(Retirements!AE6&gt;0,Retirements!AE6,0)</f>
        <v>9539.5999999999985</v>
      </c>
      <c r="AF7" s="10">
        <f>IF(Retirements!AF6&gt;0,Retirements!AF6,0)</f>
        <v>9539.5999999999985</v>
      </c>
    </row>
    <row r="8" spans="1:32" x14ac:dyDescent="0.35">
      <c r="A8" s="1" t="s">
        <v>101</v>
      </c>
      <c r="B8" s="10">
        <f>IF(Retirements!B19&gt;0,Retirements!B19,0)</f>
        <v>0</v>
      </c>
      <c r="C8" s="10">
        <f>IF(Retirements!C19&gt;0,Retirements!C19,0)</f>
        <v>0</v>
      </c>
      <c r="D8" s="10">
        <f>IF(Retirements!D19&gt;0,Retirements!D19,0)</f>
        <v>0</v>
      </c>
      <c r="E8" s="10">
        <f>IF(Retirements!E19&gt;0,Retirements!E19,0)</f>
        <v>8579.2800000000061</v>
      </c>
      <c r="F8" s="10">
        <f>IF(Retirements!F19&gt;0,Retirements!F19,0)</f>
        <v>8579.2800000000061</v>
      </c>
      <c r="G8" s="10">
        <f>IF(Retirements!G19&gt;0,Retirements!G19,0)</f>
        <v>8579.2799999999988</v>
      </c>
      <c r="H8" s="10">
        <f>IF(Retirements!H19&gt;0,Retirements!H19,0)</f>
        <v>0</v>
      </c>
      <c r="I8" s="10">
        <f>IF(Retirements!I19&gt;0,Retirements!I19,0)</f>
        <v>0</v>
      </c>
      <c r="J8" s="10">
        <f>IF(Retirements!J19&gt;0,Retirements!J19,0)</f>
        <v>0</v>
      </c>
      <c r="K8" s="10">
        <f>IF(Retirements!K19&gt;0,Retirements!K19,0)</f>
        <v>0</v>
      </c>
      <c r="L8" s="10">
        <f>IF(Retirements!L19&gt;0,Retirements!L19,0)</f>
        <v>0</v>
      </c>
      <c r="M8" s="10">
        <f>IF(Retirements!M19&gt;0,Retirements!M19,0)</f>
        <v>0</v>
      </c>
      <c r="N8" s="10">
        <f>IF(Retirements!N19&gt;0,Retirements!N19,0)</f>
        <v>0</v>
      </c>
      <c r="O8" s="10">
        <f>IF(Retirements!O19&gt;0,Retirements!O19,0)</f>
        <v>0</v>
      </c>
      <c r="P8" s="10">
        <f>IF(Retirements!P19&gt;0,Retirements!P19,0)</f>
        <v>0</v>
      </c>
      <c r="Q8" s="10">
        <f>IF(Retirements!Q19&gt;0,Retirements!Q19,0)</f>
        <v>0</v>
      </c>
      <c r="R8" s="10">
        <f>IF(Retirements!R19&gt;0,Retirements!R19,0)</f>
        <v>20.400000000001455</v>
      </c>
      <c r="S8" s="10">
        <f>IF(Retirements!S19&gt;0,Retirements!S19,0)</f>
        <v>20.400000000001455</v>
      </c>
      <c r="T8" s="10">
        <f>IF(Retirements!T19&gt;0,Retirements!T19,0)</f>
        <v>20.399999999994179</v>
      </c>
      <c r="U8" s="10">
        <f>IF(Retirements!U19&gt;0,Retirements!U19,0)</f>
        <v>20.400000000001455</v>
      </c>
      <c r="V8" s="10">
        <f>IF(Retirements!V19&gt;0,Retirements!V19,0)</f>
        <v>20.400000000001455</v>
      </c>
      <c r="W8" s="10">
        <f>IF(Retirements!W19&gt;0,Retirements!W19,0)</f>
        <v>724.40000000000146</v>
      </c>
      <c r="X8" s="10">
        <f>IF(Retirements!X19&gt;0,Retirements!X19,0)</f>
        <v>724.40000000000146</v>
      </c>
      <c r="Y8" s="10">
        <f>IF(Retirements!Y19&gt;0,Retirements!Y19,0)</f>
        <v>724.39999999999418</v>
      </c>
      <c r="Z8" s="10">
        <f>IF(Retirements!Z19&gt;0,Retirements!Z19,0)</f>
        <v>724.40000000000146</v>
      </c>
      <c r="AA8" s="10">
        <f>IF(Retirements!AA19&gt;0,Retirements!AA19,0)</f>
        <v>724.40000000000146</v>
      </c>
      <c r="AB8" s="10">
        <f>IF(Retirements!AB19&gt;0,Retirements!AB19,0)</f>
        <v>2977.5999999999985</v>
      </c>
      <c r="AC8" s="10">
        <f>IF(Retirements!AC19&gt;0,Retirements!AC19,0)</f>
        <v>2977.6000000000022</v>
      </c>
      <c r="AD8" s="10">
        <f>IF(Retirements!AD19&gt;0,Retirements!AD19,0)</f>
        <v>2977.5999999999985</v>
      </c>
      <c r="AE8" s="10">
        <f>IF(Retirements!AE19&gt;0,Retirements!AE19,0)</f>
        <v>2977.6000000000022</v>
      </c>
      <c r="AF8" s="10">
        <f>IF(Retirements!AF19&gt;0,Retirements!AF19,0)</f>
        <v>2977.5999999999985</v>
      </c>
    </row>
    <row r="9" spans="1:32" x14ac:dyDescent="0.35">
      <c r="A9" s="4" t="s">
        <v>98</v>
      </c>
      <c r="B9" s="10">
        <f>IF(Retirements!B8&gt;0,Retirements!B8,0)</f>
        <v>0</v>
      </c>
      <c r="C9" s="10">
        <f>IF(Retirements!C8&gt;0,Retirements!C8,0)</f>
        <v>0</v>
      </c>
      <c r="D9" s="10">
        <f>IF(Retirements!D8&gt;0,Retirements!D8,0)</f>
        <v>0</v>
      </c>
      <c r="E9" s="10">
        <f>IF(Retirements!E8&gt;0,Retirements!E8,0)</f>
        <v>0</v>
      </c>
      <c r="F9" s="10">
        <f>IF(Retirements!F8&gt;0,Retirements!F8,0)</f>
        <v>0</v>
      </c>
      <c r="G9" s="10">
        <f>IF(Retirements!G8&gt;0,Retirements!G8,0)</f>
        <v>0</v>
      </c>
      <c r="H9" s="10">
        <f>IF(Retirements!H8&gt;0,Retirements!H8,0)</f>
        <v>0</v>
      </c>
      <c r="I9" s="10">
        <f>IF(Retirements!I8&gt;0,Retirements!I8,0)</f>
        <v>0</v>
      </c>
      <c r="J9" s="10">
        <f>IF(Retirements!J8&gt;0,Retirements!J8,0)</f>
        <v>0</v>
      </c>
      <c r="K9" s="10">
        <f>IF(Retirements!K8&gt;0,Retirements!K8,0)</f>
        <v>0</v>
      </c>
      <c r="L9" s="10">
        <f>IF(Retirements!L8&gt;0,Retirements!L8,0)</f>
        <v>0</v>
      </c>
      <c r="M9" s="10">
        <f>IF(Retirements!M8&gt;0,Retirements!M8,0)</f>
        <v>0</v>
      </c>
      <c r="N9" s="10">
        <f>IF(Retirements!N8&gt;0,Retirements!N8,0)</f>
        <v>0</v>
      </c>
      <c r="O9" s="10">
        <f>IF(Retirements!O8&gt;0,Retirements!O8,0)</f>
        <v>0</v>
      </c>
      <c r="P9" s="10">
        <f>IF(Retirements!P8&gt;0,Retirements!P8,0)</f>
        <v>0</v>
      </c>
      <c r="Q9" s="10">
        <f>IF(Retirements!Q8&gt;0,Retirements!Q8,0)</f>
        <v>0</v>
      </c>
      <c r="R9" s="10">
        <f>IF(Retirements!R8&gt;0,Retirements!R8,0)</f>
        <v>0</v>
      </c>
      <c r="S9" s="10">
        <f>IF(Retirements!S8&gt;0,Retirements!S8,0)</f>
        <v>0</v>
      </c>
      <c r="T9" s="10">
        <f>IF(Retirements!T8&gt;0,Retirements!T8,0)</f>
        <v>0</v>
      </c>
      <c r="U9" s="10">
        <f>IF(Retirements!U8&gt;0,Retirements!U8,0)</f>
        <v>0</v>
      </c>
      <c r="V9" s="10">
        <f>IF(Retirements!V8&gt;0,Retirements!V8,0)</f>
        <v>0</v>
      </c>
      <c r="W9" s="10">
        <f>IF(Retirements!W8&gt;0,Retirements!W8,0)</f>
        <v>0</v>
      </c>
      <c r="X9" s="10">
        <f>IF(Retirements!X8&gt;0,Retirements!X8,0)</f>
        <v>0</v>
      </c>
      <c r="Y9" s="10">
        <f>IF(Retirements!Y8&gt;0,Retirements!Y8,0)</f>
        <v>0</v>
      </c>
      <c r="Z9" s="10">
        <f>IF(Retirements!Z8&gt;0,Retirements!Z8,0)</f>
        <v>0</v>
      </c>
      <c r="AA9" s="10">
        <f>IF(Retirements!AA8&gt;0,Retirements!AA8,0)</f>
        <v>0</v>
      </c>
      <c r="AB9" s="10">
        <f>IF(Retirements!AB8&gt;0,Retirements!AB8,0)</f>
        <v>0</v>
      </c>
      <c r="AC9" s="10">
        <f>IF(Retirements!AC8&gt;0,Retirements!AC8,0)</f>
        <v>0</v>
      </c>
      <c r="AD9" s="10">
        <f>IF(Retirements!AD8&gt;0,Retirements!AD8,0)</f>
        <v>0</v>
      </c>
      <c r="AE9" s="10">
        <f>IF(Retirements!AE8&gt;0,Retirements!AE8,0)</f>
        <v>0</v>
      </c>
      <c r="AF9" s="10">
        <f>IF(Retirements!AF8&gt;0,Retirements!AF8,0)</f>
        <v>0</v>
      </c>
    </row>
    <row r="10" spans="1:32" x14ac:dyDescent="0.35">
      <c r="A10" s="4" t="s">
        <v>31</v>
      </c>
      <c r="B10" s="10">
        <f>IF(Retirements!B9&gt;0,Retirements!B9,0)</f>
        <v>279</v>
      </c>
      <c r="C10" s="10">
        <f>IF(Retirements!C9&gt;0,Retirements!C9,0)</f>
        <v>279</v>
      </c>
      <c r="D10" s="10">
        <f>IF(Retirements!D9&gt;0,Retirements!D9,0)</f>
        <v>834</v>
      </c>
      <c r="E10" s="10">
        <f>IF(Retirements!E9&gt;0,Retirements!E9,0)</f>
        <v>2483.5181000000011</v>
      </c>
      <c r="F10" s="10">
        <f>IF(Retirements!F9&gt;0,Retirements!F9,0)</f>
        <v>2483.5180999999975</v>
      </c>
      <c r="G10" s="10">
        <f>IF(Retirements!G9&gt;0,Retirements!G9,0)</f>
        <v>2483.5181000000011</v>
      </c>
      <c r="H10" s="10">
        <f>IF(Retirements!H9&gt;0,Retirements!H9,0)</f>
        <v>0</v>
      </c>
      <c r="I10" s="10">
        <f>IF(Retirements!I9&gt;0,Retirements!I9,0)</f>
        <v>0</v>
      </c>
      <c r="J10" s="10">
        <f>IF(Retirements!J9&gt;0,Retirements!J9,0)</f>
        <v>0</v>
      </c>
      <c r="K10" s="10">
        <f>IF(Retirements!K9&gt;0,Retirements!K9,0)</f>
        <v>0</v>
      </c>
      <c r="L10" s="10">
        <f>IF(Retirements!L9&gt;0,Retirements!L9,0)</f>
        <v>0</v>
      </c>
      <c r="M10" s="10">
        <f>IF(Retirements!M9&gt;0,Retirements!M9,0)</f>
        <v>0</v>
      </c>
      <c r="N10" s="10">
        <f>IF(Retirements!N9&gt;0,Retirements!N9,0)</f>
        <v>0</v>
      </c>
      <c r="O10" s="10">
        <f>IF(Retirements!O9&gt;0,Retirements!O9,0)</f>
        <v>0</v>
      </c>
      <c r="P10" s="10">
        <f>IF(Retirements!P9&gt;0,Retirements!P9,0)</f>
        <v>0</v>
      </c>
      <c r="Q10" s="10">
        <f>IF(Retirements!Q9&gt;0,Retirements!Q9,0)</f>
        <v>0</v>
      </c>
      <c r="R10" s="10">
        <f>IF(Retirements!R9&gt;0,Retirements!R9,0)</f>
        <v>0</v>
      </c>
      <c r="S10" s="10">
        <f>IF(Retirements!S9&gt;0,Retirements!S9,0)</f>
        <v>0</v>
      </c>
      <c r="T10" s="10">
        <f>IF(Retirements!T9&gt;0,Retirements!T9,0)</f>
        <v>0</v>
      </c>
      <c r="U10" s="10">
        <f>IF(Retirements!U9&gt;0,Retirements!U9,0)</f>
        <v>0</v>
      </c>
      <c r="V10" s="10">
        <f>IF(Retirements!V9&gt;0,Retirements!V9,0)</f>
        <v>0</v>
      </c>
      <c r="W10" s="10">
        <f>IF(Retirements!W9&gt;0,Retirements!W9,0)</f>
        <v>0</v>
      </c>
      <c r="X10" s="10">
        <f>IF(Retirements!X9&gt;0,Retirements!X9,0)</f>
        <v>0</v>
      </c>
      <c r="Y10" s="10">
        <f>IF(Retirements!Y9&gt;0,Retirements!Y9,0)</f>
        <v>0</v>
      </c>
      <c r="Z10" s="10">
        <f>IF(Retirements!Z9&gt;0,Retirements!Z9,0)</f>
        <v>0</v>
      </c>
      <c r="AA10" s="10">
        <f>IF(Retirements!AA9&gt;0,Retirements!AA9,0)</f>
        <v>0</v>
      </c>
      <c r="AB10" s="10">
        <f>IF(Retirements!AB9&gt;0,Retirements!AB9,0)</f>
        <v>0</v>
      </c>
      <c r="AC10" s="10">
        <f>IF(Retirements!AC9&gt;0,Retirements!AC9,0)</f>
        <v>0</v>
      </c>
      <c r="AD10" s="10">
        <f>IF(Retirements!AD9&gt;0,Retirements!AD9,0)</f>
        <v>0</v>
      </c>
      <c r="AE10" s="10">
        <f>IF(Retirements!AE9&gt;0,Retirements!AE9,0)</f>
        <v>0</v>
      </c>
      <c r="AF10" s="10">
        <f>IF(Retirements!AF9&gt;0,Retirements!AF9,0)</f>
        <v>0</v>
      </c>
    </row>
    <row r="11" spans="1:32" x14ac:dyDescent="0.35">
      <c r="A11" s="4" t="s">
        <v>32</v>
      </c>
      <c r="B11" s="10">
        <f>IF(Retirements!B10&gt;0,Retirements!B10,0)</f>
        <v>20.333333333333258</v>
      </c>
      <c r="C11" s="10">
        <f>IF(Retirements!C10&gt;0,Retirements!C10,0)</f>
        <v>20.333333333333371</v>
      </c>
      <c r="D11" s="10">
        <f>IF(Retirements!D10&gt;0,Retirements!D10,0)</f>
        <v>3</v>
      </c>
      <c r="E11" s="10">
        <f>IF(Retirements!E10&gt;0,Retirements!E10,0)</f>
        <v>0</v>
      </c>
      <c r="F11" s="10">
        <f>IF(Retirements!F10&gt;0,Retirements!F10,0)</f>
        <v>0</v>
      </c>
      <c r="G11" s="10">
        <f>IF(Retirements!G10&gt;0,Retirements!G10,0)</f>
        <v>0</v>
      </c>
      <c r="H11" s="10">
        <f>IF(Retirements!H10&gt;0,Retirements!H10,0)</f>
        <v>0</v>
      </c>
      <c r="I11" s="10">
        <f>IF(Retirements!I10&gt;0,Retirements!I10,0)</f>
        <v>0</v>
      </c>
      <c r="J11" s="10">
        <f>IF(Retirements!J10&gt;0,Retirements!J10,0)</f>
        <v>0</v>
      </c>
      <c r="K11" s="10">
        <f>IF(Retirements!K10&gt;0,Retirements!K10,0)</f>
        <v>0</v>
      </c>
      <c r="L11" s="10">
        <f>IF(Retirements!L10&gt;0,Retirements!L10,0)</f>
        <v>0</v>
      </c>
      <c r="M11" s="10">
        <f>IF(Retirements!M10&gt;0,Retirements!M10,0)</f>
        <v>0</v>
      </c>
      <c r="N11" s="10">
        <f>IF(Retirements!N10&gt;0,Retirements!N10,0)</f>
        <v>0</v>
      </c>
      <c r="O11" s="10">
        <f>IF(Retirements!O10&gt;0,Retirements!O10,0)</f>
        <v>0</v>
      </c>
      <c r="P11" s="10">
        <f>IF(Retirements!P10&gt;0,Retirements!P10,0)</f>
        <v>0</v>
      </c>
      <c r="Q11" s="10">
        <f>IF(Retirements!Q10&gt;0,Retirements!Q10,0)</f>
        <v>0</v>
      </c>
      <c r="R11" s="10">
        <f>IF(Retirements!R10&gt;0,Retirements!R10,0)</f>
        <v>0</v>
      </c>
      <c r="S11" s="10">
        <f>IF(Retirements!S10&gt;0,Retirements!S10,0)</f>
        <v>0</v>
      </c>
      <c r="T11" s="10">
        <f>IF(Retirements!T10&gt;0,Retirements!T10,0)</f>
        <v>0</v>
      </c>
      <c r="U11" s="10">
        <f>IF(Retirements!U10&gt;0,Retirements!U10,0)</f>
        <v>0</v>
      </c>
      <c r="V11" s="10">
        <f>IF(Retirements!V10&gt;0,Retirements!V10,0)</f>
        <v>0</v>
      </c>
      <c r="W11" s="10">
        <f>IF(Retirements!W10&gt;0,Retirements!W10,0)</f>
        <v>0</v>
      </c>
      <c r="X11" s="10">
        <f>IF(Retirements!X10&gt;0,Retirements!X10,0)</f>
        <v>0</v>
      </c>
      <c r="Y11" s="10">
        <f>IF(Retirements!Y10&gt;0,Retirements!Y10,0)</f>
        <v>0</v>
      </c>
      <c r="Z11" s="10">
        <f>IF(Retirements!Z10&gt;0,Retirements!Z10,0)</f>
        <v>0</v>
      </c>
      <c r="AA11" s="10">
        <f>IF(Retirements!AA10&gt;0,Retirements!AA10,0)</f>
        <v>0</v>
      </c>
      <c r="AB11" s="10">
        <f>IF(Retirements!AB10&gt;0,Retirements!AB10,0)</f>
        <v>0</v>
      </c>
      <c r="AC11" s="10">
        <f>IF(Retirements!AC10&gt;0,Retirements!AC10,0)</f>
        <v>0</v>
      </c>
      <c r="AD11" s="10">
        <f>IF(Retirements!AD10&gt;0,Retirements!AD10,0)</f>
        <v>0</v>
      </c>
      <c r="AE11" s="10">
        <f>IF(Retirements!AE10&gt;0,Retirements!AE10,0)</f>
        <v>0</v>
      </c>
      <c r="AF11" s="10">
        <f>IF(Retirements!AF10&gt;0,Retirements!AF10,0)</f>
        <v>0</v>
      </c>
    </row>
    <row r="12" spans="1:32" x14ac:dyDescent="0.35">
      <c r="A12" s="1" t="s">
        <v>104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</row>
    <row r="13" spans="1:32" x14ac:dyDescent="0.35">
      <c r="A13" s="13" t="s">
        <v>100</v>
      </c>
      <c r="B13" s="10">
        <f>IF(Retirements!B17&gt;0,Retirements!B17,0)</f>
        <v>71.255854022419953</v>
      </c>
      <c r="C13" s="10">
        <f>IF(Retirements!C17&gt;0,Retirements!C17,0)</f>
        <v>71.255854022420863</v>
      </c>
      <c r="D13" s="10">
        <f>IF(Retirements!D17&gt;0,Retirements!D17,0)</f>
        <v>35.8819708152987</v>
      </c>
      <c r="E13" s="10">
        <f>IF(Retirements!E17&gt;0,Retirements!E17,0)</f>
        <v>602.41338602998167</v>
      </c>
      <c r="F13" s="10">
        <f>IF(Retirements!F17&gt;0,Retirements!F17,0)</f>
        <v>602.41338602998076</v>
      </c>
      <c r="G13" s="10">
        <f>IF(Retirements!G17&gt;0,Retirements!G17,0)</f>
        <v>602.41338602998167</v>
      </c>
      <c r="H13" s="10">
        <f>IF(Retirements!H17&gt;0,Retirements!H17,0)</f>
        <v>0</v>
      </c>
      <c r="I13" s="10">
        <f>IF(Retirements!I17&gt;0,Retirements!I17,0)</f>
        <v>0</v>
      </c>
      <c r="J13" s="10">
        <f>IF(Retirements!J17&gt;0,Retirements!J17,0)</f>
        <v>0</v>
      </c>
      <c r="K13" s="10">
        <f>IF(Retirements!K17&gt;0,Retirements!K17,0)</f>
        <v>0</v>
      </c>
      <c r="L13" s="10">
        <f>IF(Retirements!L17&gt;0,Retirements!L17,0)</f>
        <v>0</v>
      </c>
      <c r="M13" s="10">
        <f>IF(Retirements!M17&gt;0,Retirements!M17,0)</f>
        <v>229</v>
      </c>
      <c r="N13" s="10">
        <f>IF(Retirements!N17&gt;0,Retirements!N17,0)</f>
        <v>229</v>
      </c>
      <c r="O13" s="10">
        <f>IF(Retirements!O17&gt;0,Retirements!O17,0)</f>
        <v>229</v>
      </c>
      <c r="P13" s="10">
        <f>IF(Retirements!P17&gt;0,Retirements!P17,0)</f>
        <v>229</v>
      </c>
      <c r="Q13" s="10">
        <f>IF(Retirements!Q17&gt;0,Retirements!Q17,0)</f>
        <v>229</v>
      </c>
      <c r="R13" s="10">
        <f>IF(Retirements!R17&gt;0,Retirements!R17,0)</f>
        <v>406.59999999999991</v>
      </c>
      <c r="S13" s="10">
        <f>IF(Retirements!S17&gt;0,Retirements!S17,0)</f>
        <v>406.59999999999991</v>
      </c>
      <c r="T13" s="10">
        <f>IF(Retirements!T17&gt;0,Retirements!T17,0)</f>
        <v>406.60000000000036</v>
      </c>
      <c r="U13" s="10">
        <f>IF(Retirements!U17&gt;0,Retirements!U17,0)</f>
        <v>406.59999999999991</v>
      </c>
      <c r="V13" s="10">
        <f>IF(Retirements!V17&gt;0,Retirements!V17,0)</f>
        <v>406.59999999999991</v>
      </c>
      <c r="W13" s="10">
        <f>IF(Retirements!W17&gt;0,Retirements!W17,0)</f>
        <v>301.59999999999991</v>
      </c>
      <c r="X13" s="10">
        <f>IF(Retirements!X17&gt;0,Retirements!X17,0)</f>
        <v>301.60000000000014</v>
      </c>
      <c r="Y13" s="10">
        <f>IF(Retirements!Y17&gt;0,Retirements!Y17,0)</f>
        <v>301.60000000000014</v>
      </c>
      <c r="Z13" s="10">
        <f>IF(Retirements!Z17&gt;0,Retirements!Z17,0)</f>
        <v>301.59999999999991</v>
      </c>
      <c r="AA13" s="10">
        <f>IF(Retirements!AA17&gt;0,Retirements!AA17,0)</f>
        <v>301.59999999999991</v>
      </c>
      <c r="AB13" s="10">
        <f>IF(Retirements!AB17&gt;0,Retirements!AB17,0)</f>
        <v>180.20000000000005</v>
      </c>
      <c r="AC13" s="10">
        <f>IF(Retirements!AC17&gt;0,Retirements!AC17,0)</f>
        <v>180.19999999999993</v>
      </c>
      <c r="AD13" s="10">
        <f>IF(Retirements!AD17&gt;0,Retirements!AD17,0)</f>
        <v>180.19999999999993</v>
      </c>
      <c r="AE13" s="10">
        <f>IF(Retirements!AE17&gt;0,Retirements!AE17,0)</f>
        <v>180.20000000000005</v>
      </c>
      <c r="AF13" s="10">
        <f>IF(Retirements!AF17&gt;0,Retirements!AF17,0)</f>
        <v>180.20000000000005</v>
      </c>
    </row>
    <row r="14" spans="1:32" x14ac:dyDescent="0.35">
      <c r="A14" s="4" t="s">
        <v>33</v>
      </c>
      <c r="B14" s="10">
        <f>IF(Retirements!B11&gt;0,Retirements!B11,0)</f>
        <v>1544</v>
      </c>
      <c r="C14" s="10">
        <f>IF(Retirements!C11&gt;0,Retirements!C11,0)</f>
        <v>1544</v>
      </c>
      <c r="D14" s="10">
        <f>IF(Retirements!D11&gt;0,Retirements!D11,0)</f>
        <v>3252</v>
      </c>
      <c r="E14" s="10">
        <f>IF(Retirements!E11&gt;0,Retirements!E11,0)</f>
        <v>0</v>
      </c>
      <c r="F14" s="10">
        <f>IF(Retirements!F11&gt;0,Retirements!F11,0)</f>
        <v>0</v>
      </c>
      <c r="G14" s="10">
        <f>IF(Retirements!G11&gt;0,Retirements!G11,0)</f>
        <v>0</v>
      </c>
      <c r="H14" s="10">
        <f>IF(Retirements!H11&gt;0,Retirements!H11,0)</f>
        <v>3313</v>
      </c>
      <c r="I14" s="10">
        <f>IF(Retirements!I11&gt;0,Retirements!I11,0)</f>
        <v>3313</v>
      </c>
      <c r="J14" s="10">
        <f>IF(Retirements!J11&gt;0,Retirements!J11,0)</f>
        <v>3313</v>
      </c>
      <c r="K14" s="10">
        <f>IF(Retirements!K11&gt;0,Retirements!K11,0)</f>
        <v>3313</v>
      </c>
      <c r="L14" s="10">
        <f>IF(Retirements!L11&gt;0,Retirements!L11,0)</f>
        <v>3313</v>
      </c>
      <c r="M14" s="10">
        <f>IF(Retirements!M11&gt;0,Retirements!M11,0)</f>
        <v>2727.5999999999985</v>
      </c>
      <c r="N14" s="10">
        <f>IF(Retirements!N11&gt;0,Retirements!N11,0)</f>
        <v>2727.6000000000022</v>
      </c>
      <c r="O14" s="10">
        <f>IF(Retirements!O11&gt;0,Retirements!O11,0)</f>
        <v>2727.5999999999985</v>
      </c>
      <c r="P14" s="10">
        <f>IF(Retirements!P11&gt;0,Retirements!P11,0)</f>
        <v>2727.6000000000022</v>
      </c>
      <c r="Q14" s="10">
        <f>IF(Retirements!Q11&gt;0,Retirements!Q11,0)</f>
        <v>2727.5999999999985</v>
      </c>
      <c r="R14" s="10">
        <f>IF(Retirements!R11&gt;0,Retirements!R11,0)</f>
        <v>2646</v>
      </c>
      <c r="S14" s="10">
        <f>IF(Retirements!S11&gt;0,Retirements!S11,0)</f>
        <v>2646</v>
      </c>
      <c r="T14" s="10">
        <f>IF(Retirements!T11&gt;0,Retirements!T11,0)</f>
        <v>2646</v>
      </c>
      <c r="U14" s="10">
        <f>IF(Retirements!U11&gt;0,Retirements!U11,0)</f>
        <v>2646</v>
      </c>
      <c r="V14" s="10">
        <f>IF(Retirements!V11&gt;0,Retirements!V11,0)</f>
        <v>2646</v>
      </c>
      <c r="W14" s="10">
        <f>IF(Retirements!W11&gt;0,Retirements!W11,0)</f>
        <v>0</v>
      </c>
      <c r="X14" s="10">
        <f>IF(Retirements!X11&gt;0,Retirements!X11,0)</f>
        <v>0</v>
      </c>
      <c r="Y14" s="10">
        <f>IF(Retirements!Y11&gt;0,Retirements!Y11,0)</f>
        <v>0</v>
      </c>
      <c r="Z14" s="10">
        <f>IF(Retirements!Z11&gt;0,Retirements!Z11,0)</f>
        <v>0</v>
      </c>
      <c r="AA14" s="10">
        <f>IF(Retirements!AA11&gt;0,Retirements!AA11,0)</f>
        <v>0</v>
      </c>
      <c r="AB14" s="10">
        <f>IF(Retirements!AB11&gt;0,Retirements!AB11,0)</f>
        <v>45</v>
      </c>
      <c r="AC14" s="10">
        <f>IF(Retirements!AC11&gt;0,Retirements!AC11,0)</f>
        <v>45</v>
      </c>
      <c r="AD14" s="10">
        <f>IF(Retirements!AD11&gt;0,Retirements!AD11,0)</f>
        <v>45</v>
      </c>
      <c r="AE14" s="10">
        <f>IF(Retirements!AE11&gt;0,Retirements!AE11,0)</f>
        <v>45</v>
      </c>
      <c r="AF14" s="10">
        <f>IF(Retirements!AF11&gt;0,Retirements!AF11,0)</f>
        <v>45</v>
      </c>
    </row>
    <row r="15" spans="1:32" x14ac:dyDescent="0.35">
      <c r="A15" s="21" t="s">
        <v>34</v>
      </c>
      <c r="B15" s="10">
        <f>IF(Retirements!B12&gt;0,Retirements!B12,0)</f>
        <v>0</v>
      </c>
      <c r="C15" s="10">
        <f>IF(Retirements!C12&gt;0,Retirements!C12,0)</f>
        <v>0</v>
      </c>
      <c r="D15" s="10">
        <f>IF(Retirements!D12&gt;0,Retirements!D12,0)</f>
        <v>0</v>
      </c>
      <c r="E15" s="10">
        <f>IF(Retirements!E12&gt;0,Retirements!E12,0)</f>
        <v>521.66666666666606</v>
      </c>
      <c r="F15" s="10">
        <f>IF(Retirements!F12&gt;0,Retirements!F12,0)</f>
        <v>521.66666666666788</v>
      </c>
      <c r="G15" s="10">
        <f>IF(Retirements!G12&gt;0,Retirements!G12,0)</f>
        <v>521.66666666666606</v>
      </c>
      <c r="H15" s="10">
        <f>IF(Retirements!H12&gt;0,Retirements!H12,0)</f>
        <v>0</v>
      </c>
      <c r="I15" s="10">
        <f>IF(Retirements!I12&gt;0,Retirements!I12,0)</f>
        <v>0</v>
      </c>
      <c r="J15" s="10">
        <f>IF(Retirements!J12&gt;0,Retirements!J12,0)</f>
        <v>0</v>
      </c>
      <c r="K15" s="10">
        <f>IF(Retirements!K12&gt;0,Retirements!K12,0)</f>
        <v>0</v>
      </c>
      <c r="L15" s="10">
        <f>IF(Retirements!L12&gt;0,Retirements!L12,0)</f>
        <v>0</v>
      </c>
      <c r="M15" s="10">
        <f>IF(Retirements!M12&gt;0,Retirements!M12,0)</f>
        <v>88.799999999999272</v>
      </c>
      <c r="N15" s="10">
        <f>IF(Retirements!N12&gt;0,Retirements!N12,0)</f>
        <v>88.800000000001091</v>
      </c>
      <c r="O15" s="10">
        <f>IF(Retirements!O12&gt;0,Retirements!O12,0)</f>
        <v>88.799999999999272</v>
      </c>
      <c r="P15" s="10">
        <f>IF(Retirements!P12&gt;0,Retirements!P12,0)</f>
        <v>88.800000000001091</v>
      </c>
      <c r="Q15" s="10">
        <f>IF(Retirements!Q12&gt;0,Retirements!Q12,0)</f>
        <v>88.799999999999272</v>
      </c>
      <c r="R15" s="10">
        <f>IF(Retirements!R12&gt;0,Retirements!R12,0)</f>
        <v>68</v>
      </c>
      <c r="S15" s="10">
        <f>IF(Retirements!S12&gt;0,Retirements!S12,0)</f>
        <v>68</v>
      </c>
      <c r="T15" s="10">
        <f>IF(Retirements!T12&gt;0,Retirements!T12,0)</f>
        <v>68</v>
      </c>
      <c r="U15" s="10">
        <f>IF(Retirements!U12&gt;0,Retirements!U12,0)</f>
        <v>68</v>
      </c>
      <c r="V15" s="10">
        <f>IF(Retirements!V12&gt;0,Retirements!V12,0)</f>
        <v>68</v>
      </c>
      <c r="W15" s="10">
        <f>IF(Retirements!W12&gt;0,Retirements!W12,0)</f>
        <v>427.60000000000036</v>
      </c>
      <c r="X15" s="10">
        <f>IF(Retirements!X12&gt;0,Retirements!X12,0)</f>
        <v>427.60000000000036</v>
      </c>
      <c r="Y15" s="10">
        <f>IF(Retirements!Y12&gt;0,Retirements!Y12,0)</f>
        <v>427.59999999999854</v>
      </c>
      <c r="Z15" s="10">
        <f>IF(Retirements!Z12&gt;0,Retirements!Z12,0)</f>
        <v>427.60000000000036</v>
      </c>
      <c r="AA15" s="10">
        <f>IF(Retirements!AA12&gt;0,Retirements!AA12,0)</f>
        <v>427.60000000000036</v>
      </c>
      <c r="AB15" s="10">
        <f>IF(Retirements!AB12&gt;0,Retirements!AB12,0)</f>
        <v>1518.2000000000007</v>
      </c>
      <c r="AC15" s="10">
        <f>IF(Retirements!AC12&gt;0,Retirements!AC12,0)</f>
        <v>1518.1999999999989</v>
      </c>
      <c r="AD15" s="10">
        <f>IF(Retirements!AD12&gt;0,Retirements!AD12,0)</f>
        <v>1518.2000000000007</v>
      </c>
      <c r="AE15" s="10">
        <f>IF(Retirements!AE12&gt;0,Retirements!AE12,0)</f>
        <v>1518.1999999999998</v>
      </c>
      <c r="AF15" s="10">
        <f>IF(Retirements!AF12&gt;0,Retirements!AF12,0)</f>
        <v>1518.1999999999998</v>
      </c>
    </row>
    <row r="16" spans="1:32" ht="14" customHeight="1" x14ac:dyDescent="0.35">
      <c r="A16" s="1" t="s">
        <v>35</v>
      </c>
      <c r="B16" s="10">
        <f>IF(Retirements!B13&gt;0,Retirements!B13,0)</f>
        <v>4084.6666666666642</v>
      </c>
      <c r="C16" s="10">
        <f>IF(Retirements!C13&gt;0,Retirements!C13,0)</f>
        <v>4084.6666666666679</v>
      </c>
      <c r="D16" s="10">
        <f>IF(Retirements!D13&gt;0,Retirements!D13,0)</f>
        <v>3241</v>
      </c>
      <c r="E16" s="10">
        <f>IF(Retirements!E13&gt;0,Retirements!E13,0)</f>
        <v>25</v>
      </c>
      <c r="F16" s="10">
        <f>IF(Retirements!F13&gt;0,Retirements!F13,0)</f>
        <v>25</v>
      </c>
      <c r="G16" s="10">
        <f>IF(Retirements!G13&gt;0,Retirements!G13,0)</f>
        <v>25</v>
      </c>
      <c r="H16" s="10">
        <f>IF(Retirements!H13&gt;0,Retirements!H13,0)</f>
        <v>0</v>
      </c>
      <c r="I16" s="10">
        <f>IF(Retirements!I13&gt;0,Retirements!I13,0)</f>
        <v>0</v>
      </c>
      <c r="J16" s="10">
        <f>IF(Retirements!J13&gt;0,Retirements!J13,0)</f>
        <v>0</v>
      </c>
      <c r="K16" s="10">
        <f>IF(Retirements!K13&gt;0,Retirements!K13,0)</f>
        <v>0</v>
      </c>
      <c r="L16" s="10">
        <f>IF(Retirements!L13&gt;0,Retirements!L13,0)</f>
        <v>0</v>
      </c>
      <c r="M16" s="10">
        <f>IF(Retirements!M13&gt;0,Retirements!M13,0)</f>
        <v>0</v>
      </c>
      <c r="N16" s="10">
        <f>IF(Retirements!N13&gt;0,Retirements!N13,0)</f>
        <v>0</v>
      </c>
      <c r="O16" s="10">
        <f>IF(Retirements!O13&gt;0,Retirements!O13,0)</f>
        <v>0</v>
      </c>
      <c r="P16" s="10">
        <f>IF(Retirements!P13&gt;0,Retirements!P13,0)</f>
        <v>0</v>
      </c>
      <c r="Q16" s="10">
        <f>IF(Retirements!Q13&gt;0,Retirements!Q13,0)</f>
        <v>0</v>
      </c>
      <c r="R16" s="10">
        <f>IF(Retirements!R13&gt;0,Retirements!R13,0)</f>
        <v>0</v>
      </c>
      <c r="S16" s="10">
        <f>IF(Retirements!S13&gt;0,Retirements!S13,0)</f>
        <v>0</v>
      </c>
      <c r="T16" s="10">
        <f>IF(Retirements!T13&gt;0,Retirements!T13,0)</f>
        <v>0</v>
      </c>
      <c r="U16" s="10">
        <f>IF(Retirements!U13&gt;0,Retirements!U13,0)</f>
        <v>0</v>
      </c>
      <c r="V16" s="10">
        <f>IF(Retirements!V13&gt;0,Retirements!V13,0)</f>
        <v>0</v>
      </c>
      <c r="W16" s="10">
        <f>IF(Retirements!W13&gt;0,Retirements!W13,0)</f>
        <v>0</v>
      </c>
      <c r="X16" s="10">
        <f>IF(Retirements!X13&gt;0,Retirements!X13,0)</f>
        <v>0</v>
      </c>
      <c r="Y16" s="10">
        <f>IF(Retirements!Y13&gt;0,Retirements!Y13,0)</f>
        <v>0</v>
      </c>
      <c r="Z16" s="10">
        <f>IF(Retirements!Z13&gt;0,Retirements!Z13,0)</f>
        <v>0</v>
      </c>
      <c r="AA16" s="10">
        <f>IF(Retirements!AA13&gt;0,Retirements!AA13,0)</f>
        <v>0</v>
      </c>
      <c r="AB16" s="10">
        <f>IF(Retirements!AB13&gt;0,Retirements!AB13,0)</f>
        <v>0</v>
      </c>
      <c r="AC16" s="10">
        <f>IF(Retirements!AC13&gt;0,Retirements!AC13,0)</f>
        <v>0</v>
      </c>
      <c r="AD16" s="10">
        <f>IF(Retirements!AD13&gt;0,Retirements!AD13,0)</f>
        <v>0</v>
      </c>
      <c r="AE16" s="10">
        <f>IF(Retirements!AE13&gt;0,Retirements!AE13,0)</f>
        <v>0</v>
      </c>
      <c r="AF16" s="10">
        <f>IF(Retirements!AF13&gt;0,Retirements!AF13,0)</f>
        <v>0</v>
      </c>
    </row>
    <row r="17" spans="1:32" x14ac:dyDescent="0.35">
      <c r="A17" s="1" t="s">
        <v>103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</row>
    <row r="18" spans="1:32" x14ac:dyDescent="0.35">
      <c r="A18" s="1" t="s">
        <v>36</v>
      </c>
      <c r="B18" s="10">
        <f>IF(Retirements!B14&gt;0,Retirements!B14,0)</f>
        <v>0</v>
      </c>
      <c r="C18" s="10">
        <f>IF(Retirements!C14&gt;0,Retirements!C14,0)</f>
        <v>0</v>
      </c>
      <c r="D18" s="10">
        <f>IF(Retirements!D14&gt;0,Retirements!D14,0)</f>
        <v>0</v>
      </c>
      <c r="E18" s="10">
        <f>IF(Retirements!E14&gt;0,Retirements!E14,0)</f>
        <v>0</v>
      </c>
      <c r="F18" s="10">
        <f>IF(Retirements!F14&gt;0,Retirements!F14,0)</f>
        <v>0</v>
      </c>
      <c r="G18" s="10">
        <f>IF(Retirements!G14&gt;0,Retirements!G14,0)</f>
        <v>0</v>
      </c>
      <c r="H18" s="10">
        <f>IF(Retirements!H14&gt;0,Retirements!H14,0)</f>
        <v>0</v>
      </c>
      <c r="I18" s="10">
        <f>IF(Retirements!I14&gt;0,Retirements!I14,0)</f>
        <v>0</v>
      </c>
      <c r="J18" s="10">
        <f>IF(Retirements!J14&gt;0,Retirements!J14,0)</f>
        <v>0</v>
      </c>
      <c r="K18" s="10">
        <f>IF(Retirements!K14&gt;0,Retirements!K14,0)</f>
        <v>0</v>
      </c>
      <c r="L18" s="10">
        <f>IF(Retirements!L14&gt;0,Retirements!L14,0)</f>
        <v>0</v>
      </c>
      <c r="M18" s="10">
        <f>IF(Retirements!M14&gt;0,Retirements!M14,0)</f>
        <v>0</v>
      </c>
      <c r="N18" s="10">
        <f>IF(Retirements!N14&gt;0,Retirements!N14,0)</f>
        <v>0</v>
      </c>
      <c r="O18" s="10">
        <f>IF(Retirements!O14&gt;0,Retirements!O14,0)</f>
        <v>0</v>
      </c>
      <c r="P18" s="10">
        <f>IF(Retirements!P14&gt;0,Retirements!P14,0)</f>
        <v>0</v>
      </c>
      <c r="Q18" s="10">
        <f>IF(Retirements!Q14&gt;0,Retirements!Q14,0)</f>
        <v>0</v>
      </c>
      <c r="R18" s="10">
        <f>IF(Retirements!R14&gt;0,Retirements!R14,0)</f>
        <v>0</v>
      </c>
      <c r="S18" s="10">
        <f>IF(Retirements!S14&gt;0,Retirements!S14,0)</f>
        <v>0</v>
      </c>
      <c r="T18" s="10">
        <f>IF(Retirements!T14&gt;0,Retirements!T14,0)</f>
        <v>0</v>
      </c>
      <c r="U18" s="10">
        <f>IF(Retirements!U14&gt;0,Retirements!U14,0)</f>
        <v>0</v>
      </c>
      <c r="V18" s="10">
        <f>IF(Retirements!V14&gt;0,Retirements!V14,0)</f>
        <v>0</v>
      </c>
      <c r="W18" s="10">
        <f>IF(Retirements!W14&gt;0,Retirements!W14,0)</f>
        <v>0</v>
      </c>
      <c r="X18" s="10">
        <f>IF(Retirements!X14&gt;0,Retirements!X14,0)</f>
        <v>0</v>
      </c>
      <c r="Y18" s="10">
        <f>IF(Retirements!Y14&gt;0,Retirements!Y14,0)</f>
        <v>0</v>
      </c>
      <c r="Z18" s="10">
        <f>IF(Retirements!Z14&gt;0,Retirements!Z14,0)</f>
        <v>0</v>
      </c>
      <c r="AA18" s="10">
        <f>IF(Retirements!AA14&gt;0,Retirements!AA14,0)</f>
        <v>0</v>
      </c>
      <c r="AB18" s="10">
        <f>IF(Retirements!AB14&gt;0,Retirements!AB14,0)</f>
        <v>0</v>
      </c>
      <c r="AC18" s="10">
        <f>IF(Retirements!AC14&gt;0,Retirements!AC14,0)</f>
        <v>0</v>
      </c>
      <c r="AD18" s="10">
        <f>IF(Retirements!AD14&gt;0,Retirements!AD14,0)</f>
        <v>0</v>
      </c>
      <c r="AE18" s="10">
        <f>IF(Retirements!AE14&gt;0,Retirements!AE14,0)</f>
        <v>0</v>
      </c>
      <c r="AF18" s="10">
        <f>IF(Retirements!AF14&gt;0,Retirements!AF14,0)</f>
        <v>0</v>
      </c>
    </row>
    <row r="19" spans="1:32" x14ac:dyDescent="0.35">
      <c r="A19" s="13" t="s">
        <v>105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</row>
    <row r="20" spans="1:32" x14ac:dyDescent="0.35">
      <c r="A20" s="13" t="s">
        <v>106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</row>
    <row r="21" spans="1:32" x14ac:dyDescent="0.35">
      <c r="A21" s="13" t="s">
        <v>107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</row>
    <row r="22" spans="1:32" x14ac:dyDescent="0.35">
      <c r="A22" s="13" t="s">
        <v>108</v>
      </c>
      <c r="B22" s="10">
        <v>0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</row>
    <row r="23" spans="1:32" x14ac:dyDescent="0.35">
      <c r="A23" s="13" t="s">
        <v>109</v>
      </c>
      <c r="B23" s="10">
        <v>0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</row>
    <row r="24" spans="1:32" x14ac:dyDescent="0.35">
      <c r="A24" s="99" t="s">
        <v>110</v>
      </c>
      <c r="B24" s="10">
        <v>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</row>
    <row r="25" spans="1:32" x14ac:dyDescent="0.35">
      <c r="A25" s="99" t="s">
        <v>111</v>
      </c>
      <c r="B25" s="10">
        <v>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</row>
    <row r="26" spans="1:32" x14ac:dyDescent="0.35">
      <c r="A26" s="1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35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35">
      <c r="A28" s="11" t="s">
        <v>96</v>
      </c>
      <c r="B28" s="11"/>
    </row>
    <row r="30" spans="1:32" x14ac:dyDescent="0.35">
      <c r="A30" s="17"/>
      <c r="B30" s="17"/>
    </row>
  </sheetData>
  <conditionalFormatting sqref="B2:AF27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B86EB3C2-B0D2-43B8-9763-F7DFD188C2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6A67DC-C08C-4D0A-9D5A-5DD27E9D5C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246F9F-EA18-4E73-A690-057DE96EB5A2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Raw_data_residual old cap</vt:lpstr>
      <vt:lpstr>Residual_capacities</vt:lpstr>
      <vt:lpstr>Retirements</vt:lpstr>
      <vt:lpstr>BCRbQ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2023-09-11T07:45:37Z</dcterms:created>
  <dcterms:modified xsi:type="dcterms:W3CDTF">2023-11-20T19:20:52Z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