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FoVTStCT\"/>
    </mc:Choice>
  </mc:AlternateContent>
  <xr:revisionPtr revIDLastSave="0" documentId="13_ncr:1_{7D834495-30DF-49D6-A925-609928EFEDDB}" xr6:coauthVersionLast="47" xr6:coauthVersionMax="47" xr10:uidLastSave="{00000000-0000-0000-0000-000000000000}"/>
  <bookViews>
    <workbookView xWindow="28680" yWindow="-120" windowWidth="29040" windowHeight="17520" activeTab="3" xr2:uid="{9AA6BDF2-7B91-4567-88A2-0D83F9E3E450}"/>
  </bookViews>
  <sheets>
    <sheet name="About" sheetId="1" r:id="rId1"/>
    <sheet name="Data" sheetId="4" r:id="rId2"/>
    <sheet name="ETS Projections" sheetId="7" r:id="rId3"/>
    <sheet name="calcs" sheetId="6" r:id="rId4"/>
    <sheet name="FoVTStCT" sheetId="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6" l="1"/>
  <c r="G6" i="3" s="1"/>
  <c r="F7" i="6"/>
  <c r="E7" i="6"/>
  <c r="AE7" i="6"/>
  <c r="AD7" i="6"/>
  <c r="AD6" i="3" s="1"/>
  <c r="AC7" i="6"/>
  <c r="AC6" i="3" s="1"/>
  <c r="AB7" i="6"/>
  <c r="AA7" i="6"/>
  <c r="Z7" i="6"/>
  <c r="Y7" i="6"/>
  <c r="X7" i="6"/>
  <c r="X6" i="3" s="1"/>
  <c r="W7" i="6"/>
  <c r="V7" i="6"/>
  <c r="V6" i="3" s="1"/>
  <c r="U7" i="6"/>
  <c r="U6" i="3" s="1"/>
  <c r="T7" i="6"/>
  <c r="S7" i="6"/>
  <c r="R7" i="6"/>
  <c r="Q7" i="6"/>
  <c r="P7" i="6"/>
  <c r="P6" i="3" s="1"/>
  <c r="O7" i="6"/>
  <c r="N7" i="6"/>
  <c r="N6" i="3" s="1"/>
  <c r="M7" i="6"/>
  <c r="M6" i="3" s="1"/>
  <c r="L7" i="6"/>
  <c r="K7" i="6"/>
  <c r="J7" i="6"/>
  <c r="I7" i="6"/>
  <c r="H7" i="6"/>
  <c r="H6" i="3" s="1"/>
  <c r="F6" i="3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E64" i="7"/>
  <c r="E66" i="7" s="1"/>
  <c r="AD63" i="7"/>
  <c r="AB63" i="7"/>
  <c r="AA63" i="7"/>
  <c r="Z63" i="7"/>
  <c r="V63" i="7"/>
  <c r="T63" i="7"/>
  <c r="S63" i="7"/>
  <c r="R63" i="7"/>
  <c r="N63" i="7"/>
  <c r="L63" i="7"/>
  <c r="K63" i="7"/>
  <c r="J63" i="7"/>
  <c r="F63" i="7"/>
  <c r="D63" i="7"/>
  <c r="C63" i="7"/>
  <c r="H58" i="7"/>
  <c r="G58" i="7"/>
  <c r="H57" i="7"/>
  <c r="J56" i="7"/>
  <c r="K56" i="7" s="1"/>
  <c r="I56" i="7"/>
  <c r="I57" i="7" s="1"/>
  <c r="L31" i="7"/>
  <c r="E31" i="7"/>
  <c r="C31" i="7"/>
  <c r="P30" i="7"/>
  <c r="L30" i="7"/>
  <c r="J30" i="7"/>
  <c r="I30" i="7"/>
  <c r="H30" i="7"/>
  <c r="C30" i="7"/>
  <c r="P29" i="7"/>
  <c r="O29" i="7"/>
  <c r="O30" i="7" s="1"/>
  <c r="N29" i="7"/>
  <c r="N30" i="7" s="1"/>
  <c r="M29" i="7"/>
  <c r="M30" i="7" s="1"/>
  <c r="L29" i="7"/>
  <c r="K29" i="7"/>
  <c r="K30" i="7" s="1"/>
  <c r="J29" i="7"/>
  <c r="I29" i="7"/>
  <c r="H29" i="7"/>
  <c r="G29" i="7"/>
  <c r="G30" i="7" s="1"/>
  <c r="F29" i="7"/>
  <c r="F30" i="7" s="1"/>
  <c r="D29" i="7"/>
  <c r="D30" i="7" s="1"/>
  <c r="C29" i="7"/>
  <c r="AE22" i="7"/>
  <c r="AE63" i="7" s="1"/>
  <c r="AD22" i="7"/>
  <c r="AC22" i="7"/>
  <c r="AC63" i="7" s="1"/>
  <c r="AB22" i="7"/>
  <c r="AA22" i="7"/>
  <c r="Z22" i="7"/>
  <c r="Y22" i="7"/>
  <c r="Y63" i="7" s="1"/>
  <c r="X22" i="7"/>
  <c r="X63" i="7" s="1"/>
  <c r="W22" i="7"/>
  <c r="W63" i="7" s="1"/>
  <c r="V22" i="7"/>
  <c r="U22" i="7"/>
  <c r="U63" i="7" s="1"/>
  <c r="T22" i="7"/>
  <c r="S22" i="7"/>
  <c r="R22" i="7"/>
  <c r="Q22" i="7"/>
  <c r="Q63" i="7" s="1"/>
  <c r="P22" i="7"/>
  <c r="P63" i="7" s="1"/>
  <c r="O22" i="7"/>
  <c r="O63" i="7" s="1"/>
  <c r="N22" i="7"/>
  <c r="M22" i="7"/>
  <c r="M63" i="7" s="1"/>
  <c r="L22" i="7"/>
  <c r="K22" i="7"/>
  <c r="J22" i="7"/>
  <c r="I22" i="7"/>
  <c r="I63" i="7" s="1"/>
  <c r="H22" i="7"/>
  <c r="H63" i="7" s="1"/>
  <c r="G22" i="7"/>
  <c r="G63" i="7" s="1"/>
  <c r="F22" i="7"/>
  <c r="E22" i="7"/>
  <c r="E63" i="7" s="1"/>
  <c r="D22" i="7"/>
  <c r="C22" i="7"/>
  <c r="P5" i="7"/>
  <c r="F58" i="7" s="1"/>
  <c r="B8" i="6"/>
  <c r="B7" i="3"/>
  <c r="AE6" i="3"/>
  <c r="AB6" i="3"/>
  <c r="AA6" i="3"/>
  <c r="Z6" i="3"/>
  <c r="Y6" i="3"/>
  <c r="W6" i="3"/>
  <c r="T6" i="3"/>
  <c r="S6" i="3"/>
  <c r="R6" i="3"/>
  <c r="Q6" i="3"/>
  <c r="O6" i="3"/>
  <c r="L6" i="3"/>
  <c r="K6" i="3"/>
  <c r="J6" i="3"/>
  <c r="I6" i="3"/>
  <c r="E6" i="3"/>
  <c r="D6" i="3"/>
  <c r="C6" i="3"/>
  <c r="B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4" i="3"/>
  <c r="B3" i="3"/>
  <c r="B2" i="3"/>
  <c r="B5" i="6"/>
  <c r="G64" i="7" l="1"/>
  <c r="G65" i="7"/>
  <c r="G31" i="7"/>
  <c r="H31" i="7"/>
  <c r="I58" i="7"/>
  <c r="I64" i="7"/>
  <c r="I68" i="7" s="1"/>
  <c r="I66" i="7"/>
  <c r="K31" i="7"/>
  <c r="I65" i="7"/>
  <c r="K57" i="7"/>
  <c r="L56" i="7"/>
  <c r="H64" i="7"/>
  <c r="H68" i="7" s="1"/>
  <c r="D64" i="7"/>
  <c r="D65" i="7"/>
  <c r="D31" i="7"/>
  <c r="M31" i="7"/>
  <c r="O31" i="7"/>
  <c r="F31" i="7"/>
  <c r="F64" i="7"/>
  <c r="F65" i="7"/>
  <c r="N31" i="7"/>
  <c r="P31" i="7"/>
  <c r="D58" i="7"/>
  <c r="E65" i="7"/>
  <c r="C58" i="7"/>
  <c r="I31" i="7"/>
  <c r="J57" i="7"/>
  <c r="E58" i="7"/>
  <c r="C64" i="7"/>
  <c r="J31" i="7"/>
  <c r="E68" i="7"/>
  <c r="C66" i="7" l="1"/>
  <c r="C68" i="7"/>
  <c r="K64" i="7"/>
  <c r="K66" i="7" s="1"/>
  <c r="K58" i="7"/>
  <c r="H65" i="7"/>
  <c r="J58" i="7"/>
  <c r="J66" i="7"/>
  <c r="J64" i="7"/>
  <c r="M56" i="7"/>
  <c r="L57" i="7"/>
  <c r="H66" i="7"/>
  <c r="F66" i="7"/>
  <c r="F68" i="7"/>
  <c r="D68" i="7"/>
  <c r="D66" i="7"/>
  <c r="C65" i="7"/>
  <c r="Q31" i="7"/>
  <c r="G68" i="7"/>
  <c r="G66" i="7"/>
  <c r="N56" i="7" l="1"/>
  <c r="M57" i="7"/>
  <c r="L64" i="7"/>
  <c r="L58" i="7"/>
  <c r="K68" i="7"/>
  <c r="K65" i="7"/>
  <c r="J68" i="7"/>
  <c r="J65" i="7"/>
  <c r="R31" i="7"/>
  <c r="Q30" i="7"/>
  <c r="M58" i="7" l="1"/>
  <c r="M64" i="7"/>
  <c r="L68" i="7"/>
  <c r="L65" i="7"/>
  <c r="O56" i="7"/>
  <c r="N57" i="7"/>
  <c r="L66" i="7"/>
  <c r="S31" i="7"/>
  <c r="R30" i="7"/>
  <c r="N58" i="7" l="1"/>
  <c r="N64" i="7"/>
  <c r="M68" i="7"/>
  <c r="M65" i="7"/>
  <c r="O57" i="7"/>
  <c r="P56" i="7"/>
  <c r="M66" i="7"/>
  <c r="S30" i="7"/>
  <c r="T31" i="7"/>
  <c r="N68" i="7" l="1"/>
  <c r="N65" i="7"/>
  <c r="N66" i="7"/>
  <c r="T30" i="7"/>
  <c r="U31" i="7"/>
  <c r="O64" i="7"/>
  <c r="O66" i="7"/>
  <c r="O58" i="7"/>
  <c r="Q56" i="7"/>
  <c r="P57" i="7"/>
  <c r="R56" i="7" l="1"/>
  <c r="Q57" i="7"/>
  <c r="V31" i="7"/>
  <c r="U30" i="7"/>
  <c r="O68" i="7"/>
  <c r="O65" i="7"/>
  <c r="P64" i="7"/>
  <c r="P58" i="7"/>
  <c r="J4" i="3"/>
  <c r="G4" i="3"/>
  <c r="H2" i="3"/>
  <c r="H4" i="6"/>
  <c r="H3" i="3" s="1"/>
  <c r="H8" i="6"/>
  <c r="H7" i="3" s="1"/>
  <c r="H4" i="3"/>
  <c r="E4" i="3"/>
  <c r="G8" i="6"/>
  <c r="G7" i="3" s="1"/>
  <c r="G2" i="3"/>
  <c r="G4" i="6"/>
  <c r="G3" i="3" s="1"/>
  <c r="E4" i="6"/>
  <c r="E3" i="3" s="1"/>
  <c r="E8" i="6"/>
  <c r="E7" i="3" s="1"/>
  <c r="E2" i="3"/>
  <c r="F8" i="6"/>
  <c r="F7" i="3" s="1"/>
  <c r="F2" i="3"/>
  <c r="F4" i="6"/>
  <c r="F3" i="3" s="1"/>
  <c r="D4" i="6"/>
  <c r="D3" i="3" s="1"/>
  <c r="D8" i="6"/>
  <c r="D7" i="3" s="1"/>
  <c r="D2" i="3"/>
  <c r="I2" i="3"/>
  <c r="I4" i="6"/>
  <c r="I3" i="3" s="1"/>
  <c r="I8" i="6"/>
  <c r="I7" i="3" s="1"/>
  <c r="K8" i="6"/>
  <c r="K7" i="3" s="1"/>
  <c r="K4" i="6"/>
  <c r="K3" i="3" s="1"/>
  <c r="K2" i="3"/>
  <c r="J2" i="3"/>
  <c r="J4" i="6"/>
  <c r="J3" i="3" s="1"/>
  <c r="J8" i="6"/>
  <c r="J7" i="3" s="1"/>
  <c r="I4" i="3"/>
  <c r="D4" i="3"/>
  <c r="F4" i="3"/>
  <c r="K4" i="3"/>
  <c r="P68" i="7" l="1"/>
  <c r="P65" i="7"/>
  <c r="V30" i="7"/>
  <c r="W31" i="7"/>
  <c r="Q58" i="7"/>
  <c r="Q64" i="7"/>
  <c r="P66" i="7"/>
  <c r="S56" i="7"/>
  <c r="R57" i="7"/>
  <c r="C8" i="6"/>
  <c r="C7" i="3" s="1"/>
  <c r="C4" i="6"/>
  <c r="C3" i="3" s="1"/>
  <c r="C2" i="3"/>
  <c r="C4" i="3"/>
  <c r="R58" i="7" l="1"/>
  <c r="R64" i="7"/>
  <c r="Q68" i="7"/>
  <c r="Q65" i="7"/>
  <c r="W30" i="7"/>
  <c r="X31" i="7"/>
  <c r="Q66" i="7"/>
  <c r="S57" i="7"/>
  <c r="T56" i="7"/>
  <c r="M4" i="6"/>
  <c r="M3" i="3" s="1"/>
  <c r="M8" i="6"/>
  <c r="M7" i="3" s="1"/>
  <c r="M2" i="3"/>
  <c r="Q4" i="6"/>
  <c r="Q3" i="3" s="1"/>
  <c r="Q2" i="3"/>
  <c r="Q8" i="6"/>
  <c r="Q7" i="3" s="1"/>
  <c r="AB2" i="3"/>
  <c r="AB4" i="6"/>
  <c r="AB3" i="3" s="1"/>
  <c r="AB8" i="6"/>
  <c r="AB7" i="3" s="1"/>
  <c r="Z8" i="6"/>
  <c r="Z7" i="3" s="1"/>
  <c r="Z2" i="3"/>
  <c r="Z4" i="6"/>
  <c r="Z3" i="3" s="1"/>
  <c r="M4" i="3"/>
  <c r="AC4" i="6"/>
  <c r="AC3" i="3" s="1"/>
  <c r="AC8" i="6"/>
  <c r="AC7" i="3" s="1"/>
  <c r="AC2" i="3"/>
  <c r="Y4" i="6"/>
  <c r="Y3" i="3" s="1"/>
  <c r="Y2" i="3"/>
  <c r="Y8" i="6"/>
  <c r="Y7" i="3" s="1"/>
  <c r="O8" i="6"/>
  <c r="O7" i="3" s="1"/>
  <c r="O2" i="3"/>
  <c r="O4" i="6"/>
  <c r="O3" i="3" s="1"/>
  <c r="X4" i="3"/>
  <c r="W8" i="6"/>
  <c r="W7" i="3" s="1"/>
  <c r="W2" i="3"/>
  <c r="W4" i="6"/>
  <c r="W3" i="3" s="1"/>
  <c r="T2" i="3"/>
  <c r="T4" i="6"/>
  <c r="T3" i="3" s="1"/>
  <c r="T8" i="6"/>
  <c r="T7" i="3" s="1"/>
  <c r="X2" i="3"/>
  <c r="X4" i="6"/>
  <c r="X3" i="3" s="1"/>
  <c r="X8" i="6"/>
  <c r="X7" i="3" s="1"/>
  <c r="R8" i="6"/>
  <c r="R7" i="3" s="1"/>
  <c r="R2" i="3"/>
  <c r="R4" i="6"/>
  <c r="R3" i="3" s="1"/>
  <c r="V8" i="6"/>
  <c r="V7" i="3" s="1"/>
  <c r="V2" i="3"/>
  <c r="V4" i="6"/>
  <c r="V3" i="3" s="1"/>
  <c r="AD8" i="6"/>
  <c r="AD7" i="3" s="1"/>
  <c r="AD2" i="3"/>
  <c r="AD4" i="6"/>
  <c r="AD3" i="3" s="1"/>
  <c r="AA2" i="3"/>
  <c r="AA4" i="6"/>
  <c r="AA3" i="3" s="1"/>
  <c r="AA8" i="6"/>
  <c r="AA7" i="3" s="1"/>
  <c r="L2" i="3"/>
  <c r="L4" i="6"/>
  <c r="L3" i="3" s="1"/>
  <c r="L8" i="6"/>
  <c r="L7" i="3" s="1"/>
  <c r="S2" i="3"/>
  <c r="S4" i="6"/>
  <c r="S3" i="3" s="1"/>
  <c r="S8" i="6"/>
  <c r="S7" i="3" s="1"/>
  <c r="N8" i="6"/>
  <c r="N7" i="3" s="1"/>
  <c r="N2" i="3"/>
  <c r="N4" i="6"/>
  <c r="N3" i="3" s="1"/>
  <c r="P2" i="3"/>
  <c r="P4" i="6"/>
  <c r="P3" i="3" s="1"/>
  <c r="P8" i="6"/>
  <c r="P7" i="3" s="1"/>
  <c r="U4" i="6"/>
  <c r="U3" i="3" s="1"/>
  <c r="U8" i="6"/>
  <c r="U7" i="3" s="1"/>
  <c r="U2" i="3"/>
  <c r="AE4" i="3"/>
  <c r="AA4" i="3"/>
  <c r="L4" i="3"/>
  <c r="AD4" i="3"/>
  <c r="Q4" i="3"/>
  <c r="AC4" i="3"/>
  <c r="T4" i="3"/>
  <c r="Z4" i="3"/>
  <c r="P4" i="3"/>
  <c r="R4" i="3"/>
  <c r="Y4" i="3"/>
  <c r="N4" i="3"/>
  <c r="S4" i="3"/>
  <c r="W4" i="3"/>
  <c r="U4" i="3"/>
  <c r="O4" i="3"/>
  <c r="AB4" i="3"/>
  <c r="V4" i="3"/>
  <c r="R68" i="7" l="1"/>
  <c r="R65" i="7"/>
  <c r="U56" i="7"/>
  <c r="T57" i="7"/>
  <c r="R66" i="7"/>
  <c r="S58" i="7"/>
  <c r="S64" i="7"/>
  <c r="S66" i="7"/>
  <c r="X30" i="7"/>
  <c r="Y31" i="7"/>
  <c r="AE8" i="6"/>
  <c r="AE7" i="3" s="1"/>
  <c r="AE2" i="3"/>
  <c r="AE4" i="6"/>
  <c r="AE3" i="3" s="1"/>
  <c r="Z31" i="7" l="1"/>
  <c r="Y30" i="7"/>
  <c r="U57" i="7"/>
  <c r="V56" i="7"/>
  <c r="S68" i="7"/>
  <c r="S65" i="7"/>
  <c r="T64" i="7"/>
  <c r="T58" i="7"/>
  <c r="T66" i="7"/>
  <c r="W56" i="7" l="1"/>
  <c r="V57" i="7"/>
  <c r="U58" i="7"/>
  <c r="U64" i="7"/>
  <c r="U66" i="7" s="1"/>
  <c r="T68" i="7"/>
  <c r="T65" i="7"/>
  <c r="Z30" i="7"/>
  <c r="AA31" i="7"/>
  <c r="U68" i="7" l="1"/>
  <c r="U65" i="7"/>
  <c r="AA30" i="7"/>
  <c r="AB31" i="7"/>
  <c r="W57" i="7"/>
  <c r="X56" i="7"/>
  <c r="V58" i="7"/>
  <c r="V64" i="7"/>
  <c r="X57" i="7" l="1"/>
  <c r="Y56" i="7"/>
  <c r="V68" i="7"/>
  <c r="V65" i="7"/>
  <c r="V66" i="7"/>
  <c r="AC31" i="7"/>
  <c r="AB30" i="7"/>
  <c r="W64" i="7"/>
  <c r="W66" i="7"/>
  <c r="W58" i="7"/>
  <c r="AD31" i="7" l="1"/>
  <c r="AC30" i="7"/>
  <c r="X64" i="7"/>
  <c r="X58" i="7"/>
  <c r="X66" i="7"/>
  <c r="W68" i="7"/>
  <c r="W65" i="7"/>
  <c r="Z56" i="7"/>
  <c r="Y57" i="7"/>
  <c r="Y58" i="7" l="1"/>
  <c r="Y64" i="7"/>
  <c r="AD30" i="7"/>
  <c r="AE31" i="7"/>
  <c r="AD69" i="7" s="1"/>
  <c r="X69" i="7"/>
  <c r="Z69" i="7"/>
  <c r="W69" i="7"/>
  <c r="AA56" i="7"/>
  <c r="Z57" i="7"/>
  <c r="X68" i="7"/>
  <c r="X65" i="7"/>
  <c r="AE30" i="7" l="1"/>
  <c r="AE69" i="7"/>
  <c r="C69" i="7"/>
  <c r="P69" i="7"/>
  <c r="H69" i="7"/>
  <c r="J69" i="7"/>
  <c r="N69" i="7"/>
  <c r="E69" i="7"/>
  <c r="M69" i="7"/>
  <c r="O69" i="7"/>
  <c r="L69" i="7"/>
  <c r="G69" i="7"/>
  <c r="K69" i="7"/>
  <c r="F69" i="7"/>
  <c r="I69" i="7"/>
  <c r="D69" i="7"/>
  <c r="S69" i="7"/>
  <c r="R69" i="7"/>
  <c r="Q69" i="7"/>
  <c r="T69" i="7"/>
  <c r="V69" i="7"/>
  <c r="Y69" i="7"/>
  <c r="U69" i="7"/>
  <c r="AC69" i="7"/>
  <c r="AB69" i="7"/>
  <c r="Z58" i="7"/>
  <c r="Z64" i="7"/>
  <c r="Y68" i="7"/>
  <c r="Y65" i="7"/>
  <c r="AA57" i="7"/>
  <c r="AB56" i="7"/>
  <c r="Y66" i="7"/>
  <c r="AA69" i="7"/>
  <c r="AC56" i="7" l="1"/>
  <c r="AB57" i="7"/>
  <c r="AA64" i="7"/>
  <c r="AA58" i="7"/>
  <c r="Z68" i="7"/>
  <c r="Z65" i="7"/>
  <c r="Z66" i="7"/>
  <c r="AA68" i="7" l="1"/>
  <c r="AA65" i="7"/>
  <c r="AB64" i="7"/>
  <c r="AB58" i="7"/>
  <c r="AA66" i="7"/>
  <c r="AD56" i="7"/>
  <c r="AC57" i="7"/>
  <c r="AB68" i="7" l="1"/>
  <c r="AB65" i="7"/>
  <c r="AB66" i="7"/>
  <c r="AC64" i="7"/>
  <c r="AC58" i="7"/>
  <c r="AE56" i="7"/>
  <c r="AE57" i="7" s="1"/>
  <c r="AD57" i="7"/>
  <c r="AE64" i="7" l="1"/>
  <c r="AE66" i="7" s="1"/>
  <c r="AE58" i="7"/>
  <c r="AD58" i="7"/>
  <c r="AD64" i="7"/>
  <c r="AC68" i="7"/>
  <c r="AC65" i="7"/>
  <c r="AC66" i="7"/>
  <c r="AD68" i="7" l="1"/>
  <c r="AD65" i="7"/>
  <c r="AD66" i="7"/>
  <c r="AC70" i="7"/>
  <c r="AA70" i="7"/>
  <c r="X70" i="7"/>
  <c r="Y70" i="7"/>
  <c r="Z70" i="7"/>
  <c r="AE68" i="7"/>
  <c r="AE65" i="7"/>
  <c r="AE70" i="7" l="1"/>
  <c r="H70" i="7"/>
  <c r="D70" i="7"/>
  <c r="E70" i="7"/>
  <c r="I70" i="7"/>
  <c r="G70" i="7"/>
  <c r="C70" i="7"/>
  <c r="F70" i="7"/>
  <c r="J70" i="7"/>
  <c r="L70" i="7"/>
  <c r="K70" i="7"/>
  <c r="M70" i="7"/>
  <c r="P70" i="7"/>
  <c r="N70" i="7"/>
  <c r="O70" i="7"/>
  <c r="Q70" i="7"/>
  <c r="T70" i="7"/>
  <c r="S70" i="7"/>
  <c r="R70" i="7"/>
  <c r="V70" i="7"/>
  <c r="W70" i="7"/>
  <c r="U70" i="7"/>
  <c r="AD70" i="7"/>
  <c r="AB70" i="7"/>
</calcChain>
</file>

<file path=xl/sharedStrings.xml><?xml version="1.0" encoding="utf-8"?>
<sst xmlns="http://schemas.openxmlformats.org/spreadsheetml/2006/main" count="83" uniqueCount="71">
  <si>
    <t>Unit: dimensionless</t>
  </si>
  <si>
    <t>Sources:</t>
  </si>
  <si>
    <t>Notes</t>
  </si>
  <si>
    <t>FoVTStCT Fraction of Vehicle Types Subject to Carbon Tax</t>
  </si>
  <si>
    <t>This file controls which vehicle types are subject to carbon prices.</t>
  </si>
  <si>
    <t>LDVs</t>
  </si>
  <si>
    <t>HDVs</t>
  </si>
  <si>
    <t>aircraft</t>
  </si>
  <si>
    <t>rail</t>
  </si>
  <si>
    <t>ships</t>
  </si>
  <si>
    <t>motorbikes</t>
  </si>
  <si>
    <t>ETS Phase 3; aviation allowances</t>
  </si>
  <si>
    <t>auctioned</t>
  </si>
  <si>
    <t>free allocations</t>
  </si>
  <si>
    <t>reserved for new entrants/fast-growing airlines</t>
  </si>
  <si>
    <t>ETS 1 Price Projections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</si>
  <si>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</si>
  <si>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</si>
  <si>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</si>
  <si>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</si>
  <si>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</si>
  <si>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</si>
  <si>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</si>
  <si>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</si>
  <si>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</si>
  <si>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Time (Year)</t>
  </si>
  <si>
    <t>ETS2 Price [USD 2012]</t>
  </si>
  <si>
    <t>EPS BAU Carbon Tax Rate</t>
  </si>
  <si>
    <t>EPS: fuels/BCTR [2012 USD]</t>
  </si>
  <si>
    <t>ETS 2 Price Projections</t>
  </si>
  <si>
    <t>BCTR</t>
  </si>
  <si>
    <t>Max Carbon Tax Rate (ETS1 or ETS2)</t>
  </si>
  <si>
    <t>ETS1 Multiplier</t>
  </si>
  <si>
    <t>ETS2 Multiplier</t>
  </si>
  <si>
    <t>Aviation Free Allowance Share</t>
  </si>
  <si>
    <t>International Carbon Action Partnership</t>
  </si>
  <si>
    <t>https://icapcarbonaction.com/system/files/ets_pdfs/icap-etsmap-factsheet-43.pdf</t>
  </si>
  <si>
    <t>Phase 3-4 share of free allowances</t>
  </si>
  <si>
    <t>Road vehicles, covered by ETS2, are not included in the pre-FF55 BAU.</t>
  </si>
  <si>
    <t>ETS1 vs ETS2 Price Projections</t>
  </si>
  <si>
    <t>fuels/FoICStCT</t>
  </si>
  <si>
    <t>ETS Price Projections tab</t>
  </si>
  <si>
    <t>Phase 4; aviation allowances</t>
  </si>
  <si>
    <t>Free allocation reduced and phased out</t>
  </si>
  <si>
    <t>2026-on</t>
  </si>
  <si>
    <t>ETS2 Price [EUR 2023]</t>
  </si>
  <si>
    <t>OCCF: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</si>
  <si>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</si>
  <si>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</si>
  <si>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</si>
  <si>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</si>
  <si>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</si>
  <si>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</si>
  <si>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</si>
  <si>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</si>
  <si>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</si>
  <si>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Industrial BCTR [2023 EUR]</t>
  </si>
  <si>
    <t>BNEF Projections</t>
  </si>
  <si>
    <t>ETS I Price (nominal EUR)</t>
  </si>
  <si>
    <t>Conversion rate to EUR2023</t>
  </si>
  <si>
    <t>ETS I Price [EUR2023]</t>
  </si>
  <si>
    <t>ETS I Price [USD2012]</t>
  </si>
  <si>
    <t>ETS2 Price [nominal]</t>
  </si>
  <si>
    <t>Fit-for-55 Scenario Setup</t>
  </si>
  <si>
    <t>Additional Carbon Tax (MAX)</t>
  </si>
  <si>
    <t>Additional Carbon Tax (Elec)</t>
  </si>
  <si>
    <t>Phase 4; shipping allowances</t>
  </si>
  <si>
    <t>Shipping Free Allowance Share</t>
  </si>
  <si>
    <t>https://climate.ec.europa.eu/eu-action/transport/reducing-emissions-shipping-sector_en</t>
  </si>
  <si>
    <t>European Commission</t>
  </si>
  <si>
    <t>In the EU, aviation and shipping are covered by ETS1.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</si>
</sst>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[$€-2]\ #,##0.00"/>
    <numFmt numFmtId="168" formatCode="[$€-2]\ #,##0.00_);\([$€-2]\ #,##0.00\)"/>
    <numFmt numFmtId="170" formatCode="[$$-409]#,##0.00"/>
    <numFmt numFmtId="171" formatCode="[$€-2]\ 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Gerstner Programm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9" fontId="0" fillId="0" borderId="0" xfId="0" applyNumberFormat="1"/>
    <xf numFmtId="0" fontId="0" fillId="2" borderId="0" xfId="0" applyFill="1"/>
    <xf numFmtId="165" fontId="0" fillId="0" borderId="0" xfId="2" applyNumberFormat="1" applyFont="1"/>
    <xf numFmtId="2" fontId="0" fillId="0" borderId="0" xfId="0" applyNumberFormat="1"/>
    <xf numFmtId="0" fontId="1" fillId="2" borderId="0" xfId="0" applyFont="1" applyFill="1"/>
    <xf numFmtId="166" fontId="0" fillId="2" borderId="0" xfId="0" applyNumberFormat="1" applyFill="1"/>
    <xf numFmtId="164" fontId="7" fillId="2" borderId="0" xfId="0" applyNumberFormat="1" applyFont="1" applyFill="1"/>
    <xf numFmtId="2" fontId="0" fillId="2" borderId="0" xfId="0" applyNumberFormat="1" applyFill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6" fillId="0" borderId="4" xfId="3" applyBorder="1"/>
    <xf numFmtId="0" fontId="6" fillId="0" borderId="0" xfId="3" applyBorder="1"/>
    <xf numFmtId="165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5" fontId="0" fillId="0" borderId="7" xfId="2" applyNumberFormat="1" applyFont="1" applyBorder="1"/>
    <xf numFmtId="2" fontId="0" fillId="0" borderId="7" xfId="2" applyNumberFormat="1" applyFont="1" applyBorder="1"/>
    <xf numFmtId="166" fontId="0" fillId="0" borderId="0" xfId="0" applyNumberFormat="1"/>
    <xf numFmtId="164" fontId="7" fillId="0" borderId="0" xfId="0" applyNumberFormat="1" applyFont="1"/>
    <xf numFmtId="168" fontId="0" fillId="0" borderId="0" xfId="0" applyNumberFormat="1"/>
    <xf numFmtId="9" fontId="0" fillId="0" borderId="0" xfId="2" applyFont="1"/>
    <xf numFmtId="170" fontId="0" fillId="0" borderId="0" xfId="0" applyNumberFormat="1"/>
    <xf numFmtId="171" fontId="0" fillId="0" borderId="0" xfId="0" applyNumberFormat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B-4CC1-9862-7F39F49922D9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</c:formatCode>
                <c:ptCount val="29"/>
                <c:pt idx="0">
                  <c:v>86.084369999999993</c:v>
                </c:pt>
                <c:pt idx="1">
                  <c:v>85</c:v>
                </c:pt>
                <c:pt idx="2" formatCode="General">
                  <c:v>65</c:v>
                </c:pt>
                <c:pt idx="3">
                  <c:v>76.48183556405354</c:v>
                </c:pt>
                <c:pt idx="4">
                  <c:v>87.242026266416502</c:v>
                </c:pt>
                <c:pt idx="5">
                  <c:v>95.764272559852671</c:v>
                </c:pt>
                <c:pt idx="6">
                  <c:v>100.36166365280289</c:v>
                </c:pt>
                <c:pt idx="7">
                  <c:v>112.78863232682059</c:v>
                </c:pt>
                <c:pt idx="8">
                  <c:v>127.39965095986037</c:v>
                </c:pt>
                <c:pt idx="9">
                  <c:v>137.22126929674101</c:v>
                </c:pt>
                <c:pt idx="10">
                  <c:v>141.65261382799326</c:v>
                </c:pt>
                <c:pt idx="11">
                  <c:v>146.76616915422886</c:v>
                </c:pt>
                <c:pt idx="12">
                  <c:v>151.71288743882545</c:v>
                </c:pt>
                <c:pt idx="13">
                  <c:v>155.69823434991974</c:v>
                </c:pt>
                <c:pt idx="14">
                  <c:v>161.12056091931996</c:v>
                </c:pt>
                <c:pt idx="15">
                  <c:v>166.28468146160586</c:v>
                </c:pt>
                <c:pt idx="16">
                  <c:v>171.44880200389176</c:v>
                </c:pt>
                <c:pt idx="17">
                  <c:v>176.61292254617766</c:v>
                </c:pt>
                <c:pt idx="18">
                  <c:v>181.77704308846356</c:v>
                </c:pt>
                <c:pt idx="19">
                  <c:v>186.94116363074943</c:v>
                </c:pt>
                <c:pt idx="20">
                  <c:v>192.10528417303533</c:v>
                </c:pt>
                <c:pt idx="21">
                  <c:v>197.26940471532123</c:v>
                </c:pt>
                <c:pt idx="22">
                  <c:v>202.43352525760713</c:v>
                </c:pt>
                <c:pt idx="23">
                  <c:v>207.85585182700731</c:v>
                </c:pt>
                <c:pt idx="24">
                  <c:v>213.01997236929321</c:v>
                </c:pt>
                <c:pt idx="25">
                  <c:v>218.18409291157911</c:v>
                </c:pt>
                <c:pt idx="26">
                  <c:v>223.34821345386501</c:v>
                </c:pt>
                <c:pt idx="27">
                  <c:v>228.51233399615089</c:v>
                </c:pt>
                <c:pt idx="28">
                  <c:v>233.67645453843679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B-4CC1-9862-7F39F49922D9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B-4CC1-9862-7F39F499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32</xdr:row>
      <xdr:rowOff>19050</xdr:rowOff>
    </xdr:from>
    <xdr:to>
      <xdr:col>7</xdr:col>
      <xdr:colOff>598150</xdr:colOff>
      <xdr:row>48</xdr:row>
      <xdr:rowOff>38100</xdr:rowOff>
    </xdr:to>
    <xdr:pic>
      <xdr:nvPicPr>
        <xdr:cNvPr id="2" name="Picture 1" descr="Projected EU carbon pricing through 2035">
          <a:extLst>
            <a:ext uri="{FF2B5EF4-FFF2-40B4-BE49-F238E27FC236}">
              <a16:creationId xmlns:a16="http://schemas.microsoft.com/office/drawing/2014/main" id="{A282CE23-1868-4658-9431-42FA32AB7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275" y="5838825"/>
          <a:ext cx="4716125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196850</xdr:colOff>
      <xdr:row>32</xdr:row>
      <xdr:rowOff>172570</xdr:rowOff>
    </xdr:from>
    <xdr:to>
      <xdr:col>17</xdr:col>
      <xdr:colOff>526676</xdr:colOff>
      <xdr:row>48</xdr:row>
      <xdr:rowOff>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48621-8D01-4465-94F6-A9D8EAFB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OneDrive%20-%20Energy%20Innovation\Modeling%20and%20Research\4)%20EU%20Green%20Deal\2040%20Scoping\2040_Target_Modeling.xlsx" TargetMode="External"/><Relationship Id="rId1" Type="http://schemas.openxmlformats.org/officeDocument/2006/relationships/externalLinkPath" Target="/Users/dobrien/OneDrive%20-%20Energy%20Innovation/Modeling%20and%20Research/4)%20EU%20Green%20Deal/2040%20Scoping/2040_Target_Model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Dropbox%20(Energy%20Innovation)\Desktop\Models\E.U.%20Models\eps-eu\InputData\fuels\FoICStCT\Fraction%20of%20Industry%20Category%20Subject%20to%20Carbon%20Tax.xlsx" TargetMode="External"/><Relationship Id="rId1" Type="http://schemas.openxmlformats.org/officeDocument/2006/relationships/externalLinkPath" Target="/Users/dobrien/Dropbox%20(Energy%20Innovation)/Desktop/Models/E.U.%20Models/eps-eu/InputData/fuels/FoICStCT/Fraction%20of%20Industry%20Category%20Subject%20to%20Carbon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S Auction Prices"/>
      <sheetName val="EPS 3.4.5 (2023) Modeling --&gt;"/>
      <sheetName val="Top-Down Targets"/>
      <sheetName val="Fit for 55 (2022)"/>
      <sheetName val="FIt for 55 (2023)"/>
      <sheetName val="Bottom-Up EUGD EPS Inputs"/>
      <sheetName val="Bottom-Up EUGD Policies"/>
      <sheetName val="Efficiency Target"/>
      <sheetName val="ETS Calculations"/>
      <sheetName val="Buildings RES Target"/>
      <sheetName val="Industry RES Target"/>
      <sheetName val="LCFS EPS Settings"/>
      <sheetName val="Crosswalk"/>
      <sheetName val="Output 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3">
          <cell r="F33" t="str">
            <v>BCTR [EUR2019]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Carbon Leakage Risk"/>
      <sheetName val="Allowance Schedule"/>
      <sheetName val="ETS Coverage"/>
      <sheetName val="ETS Projections"/>
      <sheetName val="Calcs"/>
      <sheetName val="FoICStCT"/>
    </sheetNames>
    <sheetDataSet>
      <sheetData sheetId="0"/>
      <sheetData sheetId="1"/>
      <sheetData sheetId="2"/>
      <sheetData sheetId="3"/>
      <sheetData sheetId="4">
        <row r="22">
          <cell r="C22">
            <v>43.130404778848849</v>
          </cell>
          <cell r="D22">
            <v>43.130404778848849</v>
          </cell>
          <cell r="E22">
            <v>43.130404778848849</v>
          </cell>
          <cell r="F22">
            <v>43.130404778848849</v>
          </cell>
          <cell r="G22">
            <v>46.806291549773469</v>
          </cell>
          <cell r="H22">
            <v>50.48217832069809</v>
          </cell>
          <cell r="I22">
            <v>54.280594650653519</v>
          </cell>
          <cell r="J22">
            <v>57.95648142157814</v>
          </cell>
          <cell r="K22">
            <v>61.632368192502753</v>
          </cell>
          <cell r="L22">
            <v>64.082959373119166</v>
          </cell>
          <cell r="M22">
            <v>66.53355055373558</v>
          </cell>
          <cell r="N22">
            <v>68.984141734351994</v>
          </cell>
          <cell r="O22">
            <v>71.434732914968407</v>
          </cell>
          <cell r="P22">
            <v>73.885324095584821</v>
          </cell>
          <cell r="Q22">
            <v>76.458444835232044</v>
          </cell>
          <cell r="R22">
            <v>78.909036015848471</v>
          </cell>
          <cell r="S22">
            <v>81.359627196464885</v>
          </cell>
          <cell r="T22">
            <v>83.810218377081299</v>
          </cell>
          <cell r="U22">
            <v>86.260809557697698</v>
          </cell>
          <cell r="V22">
            <v>88.711400738314111</v>
          </cell>
          <cell r="W22">
            <v>91.161991918930525</v>
          </cell>
          <cell r="X22">
            <v>93.612583099546939</v>
          </cell>
          <cell r="Y22">
            <v>96.063174280163352</v>
          </cell>
          <cell r="Z22">
            <v>98.636295019810575</v>
          </cell>
          <cell r="AA22">
            <v>101.08688620042699</v>
          </cell>
          <cell r="AB22">
            <v>103.5374773810434</v>
          </cell>
          <cell r="AC22">
            <v>105.98806856165982</v>
          </cell>
          <cell r="AD22">
            <v>108.43865974227623</v>
          </cell>
          <cell r="AE22">
            <v>110.88925092289264</v>
          </cell>
        </row>
        <row r="27">
          <cell r="C27">
            <v>2022</v>
          </cell>
          <cell r="D27">
            <v>2023</v>
          </cell>
          <cell r="E27">
            <v>2024</v>
          </cell>
          <cell r="F27">
            <v>2025</v>
          </cell>
          <cell r="G27">
            <v>2026</v>
          </cell>
          <cell r="H27">
            <v>2027</v>
          </cell>
          <cell r="I27">
            <v>2028</v>
          </cell>
          <cell r="J27">
            <v>2029</v>
          </cell>
          <cell r="K27">
            <v>2030</v>
          </cell>
          <cell r="L27">
            <v>2031</v>
          </cell>
          <cell r="M27">
            <v>2032</v>
          </cell>
          <cell r="N27">
            <v>2033</v>
          </cell>
          <cell r="O27">
            <v>2034</v>
          </cell>
          <cell r="P27">
            <v>2035</v>
          </cell>
          <cell r="Q27">
            <v>2036</v>
          </cell>
          <cell r="R27">
            <v>2037</v>
          </cell>
          <cell r="S27">
            <v>2038</v>
          </cell>
          <cell r="T27">
            <v>2039</v>
          </cell>
          <cell r="U27">
            <v>2040</v>
          </cell>
          <cell r="V27">
            <v>2041</v>
          </cell>
          <cell r="W27">
            <v>2042</v>
          </cell>
          <cell r="X27">
            <v>2043</v>
          </cell>
          <cell r="Y27">
            <v>2044</v>
          </cell>
          <cell r="Z27">
            <v>2045</v>
          </cell>
          <cell r="AA27">
            <v>2046</v>
          </cell>
          <cell r="AB27">
            <v>2047</v>
          </cell>
          <cell r="AC27">
            <v>2048</v>
          </cell>
          <cell r="AD27">
            <v>2049</v>
          </cell>
          <cell r="AE27">
            <v>2050</v>
          </cell>
        </row>
        <row r="30">
          <cell r="C30">
            <v>86.084369999999993</v>
          </cell>
          <cell r="D30">
            <v>85</v>
          </cell>
          <cell r="E30">
            <v>65</v>
          </cell>
          <cell r="F30">
            <v>76.48183556405354</v>
          </cell>
          <cell r="G30">
            <v>87.242026266416502</v>
          </cell>
          <cell r="H30">
            <v>95.764272559852671</v>
          </cell>
          <cell r="I30">
            <v>100.36166365280289</v>
          </cell>
          <cell r="J30">
            <v>112.78863232682059</v>
          </cell>
          <cell r="K30">
            <v>127.39965095986037</v>
          </cell>
          <cell r="L30">
            <v>137.22126929674101</v>
          </cell>
          <cell r="M30">
            <v>141.65261382799326</v>
          </cell>
          <cell r="N30">
            <v>146.76616915422886</v>
          </cell>
          <cell r="O30">
            <v>151.71288743882545</v>
          </cell>
          <cell r="P30">
            <v>155.69823434991974</v>
          </cell>
          <cell r="Q30">
            <v>161.12056091931996</v>
          </cell>
          <cell r="R30">
            <v>166.28468146160586</v>
          </cell>
          <cell r="S30">
            <v>171.44880200389176</v>
          </cell>
          <cell r="T30">
            <v>176.61292254617766</v>
          </cell>
          <cell r="U30">
            <v>181.77704308846356</v>
          </cell>
          <cell r="V30">
            <v>186.94116363074943</v>
          </cell>
          <cell r="W30">
            <v>192.10528417303533</v>
          </cell>
          <cell r="X30">
            <v>197.26940471532123</v>
          </cell>
          <cell r="Y30">
            <v>202.43352525760713</v>
          </cell>
          <cell r="Z30">
            <v>207.85585182700731</v>
          </cell>
          <cell r="AA30">
            <v>213.01997236929321</v>
          </cell>
          <cell r="AB30">
            <v>218.18409291157911</v>
          </cell>
          <cell r="AC30">
            <v>223.34821345386501</v>
          </cell>
          <cell r="AD30">
            <v>228.51233399615089</v>
          </cell>
          <cell r="AE30">
            <v>233.67645453843679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46.192271301325711</v>
          </cell>
          <cell r="I57">
            <v>67.929810737243685</v>
          </cell>
          <cell r="J57">
            <v>88.797138218619196</v>
          </cell>
          <cell r="K57">
            <v>108.82002232673923</v>
          </cell>
          <cell r="L57">
            <v>128.02355567851674</v>
          </cell>
          <cell r="M57">
            <v>146.43217152771521</v>
          </cell>
          <cell r="N57">
            <v>164.06965997503107</v>
          </cell>
          <cell r="O57">
            <v>180.95918379599019</v>
          </cell>
          <cell r="P57">
            <v>197.12329389541409</v>
          </cell>
          <cell r="Q57">
            <v>212.58394439701522</v>
          </cell>
          <cell r="R57">
            <v>227.36250737648683</v>
          </cell>
          <cell r="S57">
            <v>241.47978724626876</v>
          </cell>
          <cell r="T57">
            <v>254.95603479998206</v>
          </cell>
          <cell r="U57">
            <v>267.81096092435087</v>
          </cell>
          <cell r="V57">
            <v>273.06215623659307</v>
          </cell>
          <cell r="W57">
            <v>278.00445770693869</v>
          </cell>
          <cell r="X57">
            <v>282.64795990538425</v>
          </cell>
          <cell r="Y57">
            <v>287.00248029608349</v>
          </cell>
          <cell r="Z57">
            <v>291.07756622320835</v>
          </cell>
          <cell r="AA57">
            <v>288.54094255241796</v>
          </cell>
          <cell r="AB57">
            <v>285.99188445186866</v>
          </cell>
          <cell r="AC57">
            <v>283.43185479564988</v>
          </cell>
          <cell r="AD57">
            <v>280.86226387087379</v>
          </cell>
          <cell r="AE57">
            <v>278.28447087748242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F20"/>
  <sheetViews>
    <sheetView workbookViewId="0">
      <selection activeCell="A19" sqref="A19"/>
    </sheetView>
  </sheetViews>
  <sheetFormatPr defaultRowHeight="14.5"/>
  <sheetData>
    <row r="1" spans="1:6">
      <c r="A1" s="1" t="s">
        <v>3</v>
      </c>
    </row>
    <row r="3" spans="1:6">
      <c r="A3" s="1" t="s">
        <v>1</v>
      </c>
      <c r="B3" s="10" t="s">
        <v>34</v>
      </c>
      <c r="C3" s="7"/>
      <c r="D3" s="7"/>
      <c r="E3" s="7"/>
      <c r="F3" s="7"/>
    </row>
    <row r="4" spans="1:6">
      <c r="A4" s="1"/>
      <c r="B4" t="s">
        <v>35</v>
      </c>
    </row>
    <row r="5" spans="1:6">
      <c r="A5" s="1"/>
      <c r="B5" t="s">
        <v>36</v>
      </c>
    </row>
    <row r="6" spans="1:6">
      <c r="A6" s="1"/>
      <c r="B6" t="s">
        <v>37</v>
      </c>
    </row>
    <row r="8" spans="1:6">
      <c r="B8" s="10" t="s">
        <v>67</v>
      </c>
      <c r="C8" s="7"/>
      <c r="D8" s="7"/>
      <c r="E8" s="7"/>
      <c r="F8" s="7"/>
    </row>
    <row r="9" spans="1:6">
      <c r="B9" t="s">
        <v>69</v>
      </c>
    </row>
    <row r="10" spans="1:6">
      <c r="B10" t="s">
        <v>68</v>
      </c>
    </row>
    <row r="12" spans="1:6">
      <c r="B12" s="10" t="s">
        <v>39</v>
      </c>
      <c r="C12" s="7"/>
      <c r="D12" s="7"/>
      <c r="E12" s="7"/>
      <c r="F12" s="7"/>
    </row>
    <row r="13" spans="1:6">
      <c r="B13" t="s">
        <v>40</v>
      </c>
    </row>
    <row r="14" spans="1:6">
      <c r="B14" t="s">
        <v>41</v>
      </c>
    </row>
    <row r="16" spans="1:6">
      <c r="A16" s="1" t="s">
        <v>2</v>
      </c>
    </row>
    <row r="17" spans="1:1">
      <c r="A17" t="s">
        <v>4</v>
      </c>
    </row>
    <row r="18" spans="1:1">
      <c r="A18" t="s">
        <v>70</v>
      </c>
    </row>
    <row r="20" spans="1:1">
      <c r="A20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70D-7F91-4C07-AA99-4487395F5322}">
  <dimension ref="A1:B16"/>
  <sheetViews>
    <sheetView workbookViewId="0">
      <selection activeCell="D41" sqref="D41"/>
    </sheetView>
  </sheetViews>
  <sheetFormatPr defaultRowHeight="14.5"/>
  <cols>
    <col min="1" max="1" width="9.81640625" bestFit="1" customWidth="1"/>
  </cols>
  <sheetData>
    <row r="1" spans="1:2" s="7" customFormat="1">
      <c r="A1" s="7" t="s">
        <v>11</v>
      </c>
    </row>
    <row r="2" spans="1:2">
      <c r="A2" s="6">
        <v>0.15</v>
      </c>
      <c r="B2" t="s">
        <v>12</v>
      </c>
    </row>
    <row r="3" spans="1:2">
      <c r="A3" s="6">
        <v>0.82</v>
      </c>
      <c r="B3" t="s">
        <v>13</v>
      </c>
    </row>
    <row r="4" spans="1:2">
      <c r="A4" s="6">
        <v>0.03</v>
      </c>
      <c r="B4" t="s">
        <v>14</v>
      </c>
    </row>
    <row r="6" spans="1:2" s="7" customFormat="1">
      <c r="A6" s="7" t="s">
        <v>42</v>
      </c>
    </row>
    <row r="7" spans="1:2">
      <c r="A7" s="8" t="s">
        <v>43</v>
      </c>
    </row>
    <row r="8" spans="1:2">
      <c r="A8" s="32">
        <v>0.75</v>
      </c>
      <c r="B8">
        <v>2024</v>
      </c>
    </row>
    <row r="9" spans="1:2">
      <c r="A9" s="32">
        <v>0.5</v>
      </c>
      <c r="B9">
        <v>2025</v>
      </c>
    </row>
    <row r="10" spans="1:2">
      <c r="A10" s="32">
        <v>0</v>
      </c>
      <c r="B10" t="s">
        <v>44</v>
      </c>
    </row>
    <row r="12" spans="1:2" s="7" customFormat="1">
      <c r="A12" s="7" t="s">
        <v>66</v>
      </c>
    </row>
    <row r="13" spans="1:2">
      <c r="A13" s="8" t="s">
        <v>43</v>
      </c>
    </row>
    <row r="14" spans="1:2">
      <c r="A14" s="32">
        <v>0.4</v>
      </c>
      <c r="B14">
        <v>2024</v>
      </c>
    </row>
    <row r="15" spans="1:2">
      <c r="A15" s="32">
        <v>0.7</v>
      </c>
      <c r="B15">
        <v>2025</v>
      </c>
    </row>
    <row r="16" spans="1:2">
      <c r="A16" s="32">
        <v>1</v>
      </c>
      <c r="B1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82A8-246A-43A9-9BCA-A1657349D44C}">
  <dimension ref="A1:AE70"/>
  <sheetViews>
    <sheetView topLeftCell="A39" zoomScale="85" zoomScaleNormal="85" workbookViewId="0">
      <selection activeCell="N62" sqref="N62"/>
    </sheetView>
  </sheetViews>
  <sheetFormatPr defaultRowHeight="14.5"/>
  <cols>
    <col min="2" max="2" width="35.54296875" customWidth="1"/>
    <col min="3" max="31" width="12.1796875" customWidth="1"/>
  </cols>
  <sheetData>
    <row r="1" spans="1:31" ht="15" thickBot="1"/>
    <row r="2" spans="1:31">
      <c r="D2" s="15"/>
      <c r="E2" s="16"/>
      <c r="F2" s="14"/>
      <c r="H2" s="15" t="s">
        <v>16</v>
      </c>
      <c r="I2" s="16"/>
      <c r="J2" s="16"/>
      <c r="K2" s="16"/>
      <c r="L2" s="16"/>
      <c r="M2" s="14"/>
      <c r="O2" s="15" t="s">
        <v>17</v>
      </c>
      <c r="P2" s="16"/>
      <c r="Q2" s="14"/>
      <c r="S2" t="s">
        <v>46</v>
      </c>
    </row>
    <row r="3" spans="1:31">
      <c r="D3" s="17" t="s">
        <v>47</v>
      </c>
      <c r="E3">
        <v>1.06277</v>
      </c>
      <c r="F3" s="18" t="s">
        <v>21</v>
      </c>
      <c r="H3" s="19" t="s">
        <v>18</v>
      </c>
      <c r="M3" s="18"/>
      <c r="O3" s="19" t="s">
        <v>18</v>
      </c>
      <c r="P3" s="20" t="s">
        <v>18</v>
      </c>
      <c r="Q3" s="18"/>
      <c r="S3">
        <v>0.81612960000000001</v>
      </c>
    </row>
    <row r="4" spans="1:31">
      <c r="D4" s="17"/>
      <c r="E4" s="9"/>
      <c r="F4" s="18"/>
      <c r="H4" s="17">
        <v>2024</v>
      </c>
      <c r="I4" s="21">
        <v>2.4E-2</v>
      </c>
      <c r="J4" s="21"/>
      <c r="K4" s="21"/>
      <c r="L4" s="22"/>
      <c r="M4" s="18"/>
      <c r="O4" s="17" t="s">
        <v>19</v>
      </c>
      <c r="P4">
        <v>1.1198999999999999</v>
      </c>
      <c r="Q4" s="18" t="s">
        <v>20</v>
      </c>
    </row>
    <row r="5" spans="1:31" ht="15" thickBot="1">
      <c r="D5" s="17"/>
      <c r="E5" s="9"/>
      <c r="F5" s="18"/>
      <c r="H5" s="17">
        <v>2025</v>
      </c>
      <c r="I5" s="21">
        <v>2.1999999999999999E-2</v>
      </c>
      <c r="J5" s="21"/>
      <c r="K5" s="21"/>
      <c r="L5" s="22"/>
      <c r="M5" s="18"/>
      <c r="O5" s="23" t="s">
        <v>22</v>
      </c>
      <c r="P5" s="26">
        <f>1/1.1135</f>
        <v>0.89806915132465204</v>
      </c>
      <c r="Q5" s="25" t="s">
        <v>23</v>
      </c>
    </row>
    <row r="6" spans="1:31" ht="15" thickBot="1">
      <c r="D6" s="23"/>
      <c r="E6" s="24"/>
      <c r="F6" s="25"/>
      <c r="H6" s="23" t="s">
        <v>24</v>
      </c>
      <c r="I6" s="27">
        <v>0.02</v>
      </c>
      <c r="J6" s="27"/>
      <c r="K6" s="27"/>
      <c r="L6" s="28"/>
      <c r="M6" s="25"/>
    </row>
    <row r="7" spans="1:31">
      <c r="I7" s="21"/>
      <c r="J7" s="21"/>
      <c r="K7" s="21"/>
      <c r="L7" s="22"/>
    </row>
    <row r="9" spans="1:31" s="7" customFormat="1">
      <c r="A9" s="10" t="s">
        <v>27</v>
      </c>
      <c r="D9" s="11"/>
      <c r="E9" s="12"/>
      <c r="F9" s="13"/>
      <c r="G9" s="11"/>
      <c r="H9" s="12"/>
    </row>
    <row r="10" spans="1:31">
      <c r="D10" s="29"/>
      <c r="E10" s="30"/>
      <c r="F10" s="9"/>
      <c r="G10" s="29"/>
      <c r="H10" s="30"/>
    </row>
    <row r="11" spans="1:31">
      <c r="B11" s="1" t="s">
        <v>28</v>
      </c>
    </row>
    <row r="12" spans="1:31">
      <c r="B12" t="s">
        <v>25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>
      <c r="B13" t="s">
        <v>48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>
      <c r="B14" t="s">
        <v>49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B16" t="s">
        <v>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B17" t="s">
        <v>52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>
      <c r="B18" t="s">
        <v>53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>
      <c r="B22" t="s">
        <v>56</v>
      </c>
      <c r="C22" s="29">
        <f>C17/$S3</f>
        <v>43.130404778848849</v>
      </c>
      <c r="D22" s="29">
        <f t="shared" ref="D22:AE22" si="0">D17/$S3</f>
        <v>43.130404778848849</v>
      </c>
      <c r="E22" s="29">
        <f t="shared" si="0"/>
        <v>43.130404778848849</v>
      </c>
      <c r="F22" s="29">
        <f t="shared" si="0"/>
        <v>43.130404778848849</v>
      </c>
      <c r="G22" s="29">
        <f t="shared" si="0"/>
        <v>46.806291549773469</v>
      </c>
      <c r="H22" s="29">
        <f t="shared" si="0"/>
        <v>50.48217832069809</v>
      </c>
      <c r="I22" s="29">
        <f t="shared" si="0"/>
        <v>54.280594650653519</v>
      </c>
      <c r="J22" s="29">
        <f t="shared" si="0"/>
        <v>57.95648142157814</v>
      </c>
      <c r="K22" s="29">
        <f t="shared" si="0"/>
        <v>61.632368192502753</v>
      </c>
      <c r="L22" s="29">
        <f t="shared" si="0"/>
        <v>64.082959373119166</v>
      </c>
      <c r="M22" s="29">
        <f t="shared" si="0"/>
        <v>66.53355055373558</v>
      </c>
      <c r="N22" s="29">
        <f t="shared" si="0"/>
        <v>68.984141734351994</v>
      </c>
      <c r="O22" s="29">
        <f t="shared" si="0"/>
        <v>71.434732914968407</v>
      </c>
      <c r="P22" s="29">
        <f t="shared" si="0"/>
        <v>73.885324095584821</v>
      </c>
      <c r="Q22" s="29">
        <f t="shared" si="0"/>
        <v>76.458444835232044</v>
      </c>
      <c r="R22" s="29">
        <f t="shared" si="0"/>
        <v>78.909036015848471</v>
      </c>
      <c r="S22" s="29">
        <f t="shared" si="0"/>
        <v>81.359627196464885</v>
      </c>
      <c r="T22" s="29">
        <f t="shared" si="0"/>
        <v>83.810218377081299</v>
      </c>
      <c r="U22" s="29">
        <f t="shared" si="0"/>
        <v>86.260809557697698</v>
      </c>
      <c r="V22" s="29">
        <f t="shared" si="0"/>
        <v>88.711400738314111</v>
      </c>
      <c r="W22" s="29">
        <f t="shared" si="0"/>
        <v>91.161991918930525</v>
      </c>
      <c r="X22" s="29">
        <f t="shared" si="0"/>
        <v>93.612583099546939</v>
      </c>
      <c r="Y22" s="29">
        <f t="shared" si="0"/>
        <v>96.063174280163352</v>
      </c>
      <c r="Z22" s="29">
        <f t="shared" si="0"/>
        <v>98.636295019810575</v>
      </c>
      <c r="AA22" s="29">
        <f t="shared" si="0"/>
        <v>101.08688620042699</v>
      </c>
      <c r="AB22" s="29">
        <f t="shared" si="0"/>
        <v>103.5374773810434</v>
      </c>
      <c r="AC22" s="29">
        <f t="shared" si="0"/>
        <v>105.98806856165982</v>
      </c>
      <c r="AD22" s="29">
        <f t="shared" si="0"/>
        <v>108.43865974227623</v>
      </c>
      <c r="AE22" s="29">
        <f t="shared" si="0"/>
        <v>110.88925092289264</v>
      </c>
    </row>
    <row r="24" spans="1:31" s="7" customFormat="1">
      <c r="A24" s="10" t="s">
        <v>15</v>
      </c>
      <c r="D24" s="11"/>
      <c r="E24" s="12"/>
      <c r="F24" s="13"/>
      <c r="G24" s="11"/>
      <c r="H24" s="12"/>
    </row>
    <row r="26" spans="1:31">
      <c r="A26" s="1"/>
      <c r="B26" s="1" t="s">
        <v>57</v>
      </c>
    </row>
    <row r="27" spans="1:31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>
      <c r="B28" t="s">
        <v>58</v>
      </c>
      <c r="C28">
        <v>81</v>
      </c>
      <c r="D28">
        <v>85</v>
      </c>
      <c r="E28">
        <v>65</v>
      </c>
      <c r="F28">
        <v>80</v>
      </c>
      <c r="G28">
        <v>93</v>
      </c>
      <c r="H28">
        <v>104</v>
      </c>
      <c r="I28">
        <v>111</v>
      </c>
      <c r="J28">
        <v>127</v>
      </c>
      <c r="K28">
        <v>146</v>
      </c>
      <c r="L28">
        <v>160</v>
      </c>
      <c r="M28">
        <v>168</v>
      </c>
      <c r="N28">
        <v>177</v>
      </c>
      <c r="O28">
        <v>186</v>
      </c>
      <c r="P28">
        <v>194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B29" t="s">
        <v>59</v>
      </c>
      <c r="C29" s="3">
        <f>E3</f>
        <v>1.06277</v>
      </c>
      <c r="D29" s="3">
        <f>1</f>
        <v>1</v>
      </c>
      <c r="E29">
        <v>65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1">1/(1+SUM($I4:$I5)+$I6*(H27-$F27))</f>
        <v>0.92081031307550643</v>
      </c>
      <c r="I29" s="3">
        <f t="shared" si="1"/>
        <v>0.90415913200723319</v>
      </c>
      <c r="J29" s="3">
        <f t="shared" si="1"/>
        <v>0.88809946714031962</v>
      </c>
      <c r="K29" s="3">
        <f t="shared" si="1"/>
        <v>0.8726003490401395</v>
      </c>
      <c r="L29" s="3">
        <f t="shared" si="1"/>
        <v>0.85763293310463129</v>
      </c>
      <c r="M29" s="3">
        <f t="shared" si="1"/>
        <v>0.84317032040472184</v>
      </c>
      <c r="N29" s="3">
        <f t="shared" si="1"/>
        <v>0.82918739635157546</v>
      </c>
      <c r="O29" s="3">
        <f t="shared" si="1"/>
        <v>0.81566068515497558</v>
      </c>
      <c r="P29" s="3">
        <f t="shared" si="1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B30" t="s">
        <v>60</v>
      </c>
      <c r="C30" s="4">
        <f>C28*C29</f>
        <v>86.084369999999993</v>
      </c>
      <c r="D30" s="4">
        <f t="shared" ref="D30:P30" si="2">D28*D29</f>
        <v>85</v>
      </c>
      <c r="E30">
        <v>65</v>
      </c>
      <c r="F30" s="4">
        <f t="shared" si="2"/>
        <v>76.48183556405354</v>
      </c>
      <c r="G30" s="4">
        <f t="shared" si="2"/>
        <v>87.242026266416502</v>
      </c>
      <c r="H30" s="4">
        <f t="shared" si="2"/>
        <v>95.764272559852671</v>
      </c>
      <c r="I30" s="4">
        <f t="shared" si="2"/>
        <v>100.36166365280289</v>
      </c>
      <c r="J30" s="4">
        <f t="shared" si="2"/>
        <v>112.78863232682059</v>
      </c>
      <c r="K30" s="4">
        <f t="shared" si="2"/>
        <v>127.39965095986037</v>
      </c>
      <c r="L30" s="4">
        <f t="shared" si="2"/>
        <v>137.22126929674101</v>
      </c>
      <c r="M30" s="4">
        <f t="shared" si="2"/>
        <v>141.65261382799326</v>
      </c>
      <c r="N30" s="4">
        <f t="shared" si="2"/>
        <v>146.76616915422886</v>
      </c>
      <c r="O30" s="4">
        <f t="shared" si="2"/>
        <v>151.71288743882545</v>
      </c>
      <c r="P30" s="4">
        <f t="shared" si="2"/>
        <v>155.69823434991974</v>
      </c>
      <c r="Q30" s="4">
        <f>Q31/$S3</f>
        <v>161.12056091931996</v>
      </c>
      <c r="R30" s="4">
        <f t="shared" ref="R30:AE30" si="3">R31/$S3</f>
        <v>166.28468146160586</v>
      </c>
      <c r="S30" s="4">
        <f t="shared" si="3"/>
        <v>171.44880200389176</v>
      </c>
      <c r="T30" s="4">
        <f t="shared" si="3"/>
        <v>176.61292254617766</v>
      </c>
      <c r="U30" s="4">
        <f t="shared" si="3"/>
        <v>181.77704308846356</v>
      </c>
      <c r="V30" s="4">
        <f t="shared" si="3"/>
        <v>186.94116363074943</v>
      </c>
      <c r="W30" s="4">
        <f t="shared" si="3"/>
        <v>192.10528417303533</v>
      </c>
      <c r="X30" s="4">
        <f t="shared" si="3"/>
        <v>197.26940471532123</v>
      </c>
      <c r="Y30" s="4">
        <f t="shared" si="3"/>
        <v>202.43352525760713</v>
      </c>
      <c r="Z30" s="4">
        <f t="shared" si="3"/>
        <v>207.85585182700731</v>
      </c>
      <c r="AA30" s="4">
        <f t="shared" si="3"/>
        <v>213.01997236929321</v>
      </c>
      <c r="AB30" s="4">
        <f t="shared" si="3"/>
        <v>218.18409291157911</v>
      </c>
      <c r="AC30" s="4">
        <f t="shared" si="3"/>
        <v>223.34821345386501</v>
      </c>
      <c r="AD30" s="4">
        <f t="shared" si="3"/>
        <v>228.51233399615089</v>
      </c>
      <c r="AE30" s="4">
        <f t="shared" si="3"/>
        <v>233.67645453843679</v>
      </c>
    </row>
    <row r="31" spans="1:31">
      <c r="B31" t="s">
        <v>61</v>
      </c>
      <c r="C31" s="4">
        <f>C30*$S3</f>
        <v>70.256002454352</v>
      </c>
      <c r="D31" s="4">
        <f t="shared" ref="D31:P31" si="4">D30*$S3</f>
        <v>69.371015999999997</v>
      </c>
      <c r="E31" s="4">
        <f t="shared" si="4"/>
        <v>53.048423999999997</v>
      </c>
      <c r="F31" s="4">
        <f t="shared" si="4"/>
        <v>62.419089866156789</v>
      </c>
      <c r="G31" s="4">
        <f t="shared" si="4"/>
        <v>71.200800000000001</v>
      </c>
      <c r="H31" s="4">
        <f t="shared" si="4"/>
        <v>78.156057458563538</v>
      </c>
      <c r="I31" s="4">
        <f t="shared" si="4"/>
        <v>81.908124412296559</v>
      </c>
      <c r="J31" s="4">
        <f t="shared" si="4"/>
        <v>92.050141385435154</v>
      </c>
      <c r="K31" s="4">
        <f t="shared" si="4"/>
        <v>103.97462617801045</v>
      </c>
      <c r="L31" s="4">
        <f t="shared" si="4"/>
        <v>111.99033962264153</v>
      </c>
      <c r="M31" s="4">
        <f t="shared" si="4"/>
        <v>115.60689106239461</v>
      </c>
      <c r="N31" s="4">
        <f t="shared" si="4"/>
        <v>119.78021492537314</v>
      </c>
      <c r="O31" s="4">
        <f t="shared" si="4"/>
        <v>123.81737814029364</v>
      </c>
      <c r="P31" s="4">
        <f t="shared" si="4"/>
        <v>127.06993772070626</v>
      </c>
      <c r="Q31" s="4">
        <f>P31*Q13/P13</f>
        <v>131.49525893486023</v>
      </c>
      <c r="R31" s="4">
        <f t="shared" ref="R31:AE31" si="5">Q31*R13/Q13</f>
        <v>135.7098505673878</v>
      </c>
      <c r="S31" s="4">
        <f t="shared" si="5"/>
        <v>139.92444219991538</v>
      </c>
      <c r="T31" s="4">
        <f t="shared" si="5"/>
        <v>144.13903383244295</v>
      </c>
      <c r="U31" s="4">
        <f t="shared" si="5"/>
        <v>148.35362546497052</v>
      </c>
      <c r="V31" s="4">
        <f t="shared" si="5"/>
        <v>152.56821709749809</v>
      </c>
      <c r="W31" s="4">
        <f t="shared" si="5"/>
        <v>156.78280873002566</v>
      </c>
      <c r="X31" s="4">
        <f t="shared" si="5"/>
        <v>160.99740036255324</v>
      </c>
      <c r="Y31" s="4">
        <f t="shared" si="5"/>
        <v>165.21199199508081</v>
      </c>
      <c r="Z31" s="4">
        <f t="shared" si="5"/>
        <v>169.63731320923475</v>
      </c>
      <c r="AA31" s="4">
        <f t="shared" si="5"/>
        <v>173.85190484176232</v>
      </c>
      <c r="AB31" s="4">
        <f t="shared" si="5"/>
        <v>178.06649647428989</v>
      </c>
      <c r="AC31" s="4">
        <f t="shared" si="5"/>
        <v>182.28108810681746</v>
      </c>
      <c r="AD31" s="4">
        <f t="shared" si="5"/>
        <v>186.49567973934504</v>
      </c>
      <c r="AE31" s="4">
        <f t="shared" si="5"/>
        <v>190.71027137187261</v>
      </c>
    </row>
    <row r="52" spans="1:31" s="10" customFormat="1">
      <c r="A52" s="10" t="s">
        <v>29</v>
      </c>
    </row>
    <row r="55" spans="1:31">
      <c r="B55" t="s">
        <v>25</v>
      </c>
      <c r="C55">
        <v>2022</v>
      </c>
      <c r="D55">
        <v>2023</v>
      </c>
      <c r="E55">
        <v>2024</v>
      </c>
      <c r="F55">
        <v>2025</v>
      </c>
      <c r="G55">
        <v>2026</v>
      </c>
      <c r="H55">
        <v>2027</v>
      </c>
      <c r="I55">
        <v>2028</v>
      </c>
      <c r="J55">
        <v>2029</v>
      </c>
      <c r="K55">
        <v>2030</v>
      </c>
      <c r="L55">
        <v>2031</v>
      </c>
      <c r="M55">
        <v>2032</v>
      </c>
      <c r="N55">
        <v>2033</v>
      </c>
      <c r="O55">
        <v>2034</v>
      </c>
      <c r="P55">
        <v>2035</v>
      </c>
      <c r="Q55">
        <v>2036</v>
      </c>
      <c r="R55">
        <v>2037</v>
      </c>
      <c r="S55">
        <v>2038</v>
      </c>
      <c r="T55">
        <v>2039</v>
      </c>
      <c r="U55">
        <v>2040</v>
      </c>
      <c r="V55">
        <v>2041</v>
      </c>
      <c r="W55">
        <v>2042</v>
      </c>
      <c r="X55">
        <v>2043</v>
      </c>
      <c r="Y55">
        <v>2044</v>
      </c>
      <c r="Z55">
        <v>2045</v>
      </c>
      <c r="AA55">
        <v>2046</v>
      </c>
      <c r="AB55">
        <v>2047</v>
      </c>
      <c r="AC55">
        <v>2048</v>
      </c>
      <c r="AD55">
        <v>2049</v>
      </c>
      <c r="AE55">
        <v>2050</v>
      </c>
    </row>
    <row r="56" spans="1:31"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 s="31">
        <v>50</v>
      </c>
      <c r="I56" s="31">
        <f>H56+25</f>
        <v>75</v>
      </c>
      <c r="J56" s="31">
        <f t="shared" ref="J56:U56" si="6">I56+25</f>
        <v>100</v>
      </c>
      <c r="K56" s="31">
        <f t="shared" si="6"/>
        <v>125</v>
      </c>
      <c r="L56" s="31">
        <f t="shared" si="6"/>
        <v>150</v>
      </c>
      <c r="M56" s="31">
        <f t="shared" si="6"/>
        <v>175</v>
      </c>
      <c r="N56" s="31">
        <f t="shared" si="6"/>
        <v>200</v>
      </c>
      <c r="O56" s="31">
        <f t="shared" si="6"/>
        <v>225</v>
      </c>
      <c r="P56" s="31">
        <f t="shared" si="6"/>
        <v>250</v>
      </c>
      <c r="Q56" s="31">
        <f t="shared" si="6"/>
        <v>275</v>
      </c>
      <c r="R56" s="31">
        <f t="shared" si="6"/>
        <v>300</v>
      </c>
      <c r="S56" s="31">
        <f t="shared" si="6"/>
        <v>325</v>
      </c>
      <c r="T56" s="31">
        <f t="shared" si="6"/>
        <v>350</v>
      </c>
      <c r="U56" s="31">
        <f t="shared" si="6"/>
        <v>375</v>
      </c>
      <c r="V56" s="31">
        <f>U56+15</f>
        <v>390</v>
      </c>
      <c r="W56" s="31">
        <f t="shared" ref="W56:Z56" si="7">V56+15</f>
        <v>405</v>
      </c>
      <c r="X56" s="31">
        <f t="shared" si="7"/>
        <v>420</v>
      </c>
      <c r="Y56" s="31">
        <f t="shared" si="7"/>
        <v>435</v>
      </c>
      <c r="Z56" s="31">
        <f t="shared" si="7"/>
        <v>450</v>
      </c>
      <c r="AA56" s="31">
        <f>Z56+5</f>
        <v>455</v>
      </c>
      <c r="AB56" s="31">
        <f t="shared" ref="AB56:AE56" si="8">AA56+5</f>
        <v>460</v>
      </c>
      <c r="AC56" s="31">
        <f t="shared" si="8"/>
        <v>465</v>
      </c>
      <c r="AD56" s="31">
        <f t="shared" si="8"/>
        <v>470</v>
      </c>
      <c r="AE56" s="31">
        <f t="shared" si="8"/>
        <v>475</v>
      </c>
    </row>
    <row r="57" spans="1:31">
      <c r="B57" t="s">
        <v>45</v>
      </c>
      <c r="C57">
        <v>0</v>
      </c>
      <c r="D57">
        <v>0</v>
      </c>
      <c r="E57">
        <v>0</v>
      </c>
      <c r="F57">
        <v>0</v>
      </c>
      <c r="G57">
        <v>0</v>
      </c>
      <c r="H57" s="31">
        <f>H56/(1+0.02)^(H55-$D55)</f>
        <v>46.192271301325711</v>
      </c>
      <c r="I57" s="31">
        <f t="shared" ref="I57:AD57" si="9">I56/(1+0.02)^(I55-$D55)</f>
        <v>67.929810737243685</v>
      </c>
      <c r="J57" s="31">
        <f t="shared" si="9"/>
        <v>88.797138218619196</v>
      </c>
      <c r="K57" s="31">
        <f t="shared" si="9"/>
        <v>108.82002232673923</v>
      </c>
      <c r="L57" s="31">
        <f t="shared" si="9"/>
        <v>128.02355567851674</v>
      </c>
      <c r="M57" s="31">
        <f t="shared" si="9"/>
        <v>146.43217152771521</v>
      </c>
      <c r="N57" s="31">
        <f t="shared" si="9"/>
        <v>164.06965997503107</v>
      </c>
      <c r="O57" s="31">
        <f t="shared" si="9"/>
        <v>180.95918379599019</v>
      </c>
      <c r="P57" s="31">
        <f t="shared" si="9"/>
        <v>197.12329389541409</v>
      </c>
      <c r="Q57" s="31">
        <f t="shared" si="9"/>
        <v>212.58394439701522</v>
      </c>
      <c r="R57" s="31">
        <f t="shared" si="9"/>
        <v>227.36250737648683</v>
      </c>
      <c r="S57" s="31">
        <f t="shared" si="9"/>
        <v>241.47978724626876</v>
      </c>
      <c r="T57" s="31">
        <f t="shared" si="9"/>
        <v>254.95603479998206</v>
      </c>
      <c r="U57" s="31">
        <f t="shared" si="9"/>
        <v>267.81096092435087</v>
      </c>
      <c r="V57" s="31">
        <f t="shared" si="9"/>
        <v>273.06215623659307</v>
      </c>
      <c r="W57" s="31">
        <f t="shared" si="9"/>
        <v>278.00445770693869</v>
      </c>
      <c r="X57" s="31">
        <f t="shared" si="9"/>
        <v>282.64795990538425</v>
      </c>
      <c r="Y57" s="31">
        <f t="shared" si="9"/>
        <v>287.00248029608349</v>
      </c>
      <c r="Z57" s="31">
        <f t="shared" si="9"/>
        <v>291.07756622320835</v>
      </c>
      <c r="AA57" s="31">
        <f t="shared" si="9"/>
        <v>288.54094255241796</v>
      </c>
      <c r="AB57" s="31">
        <f t="shared" si="9"/>
        <v>285.99188445186866</v>
      </c>
      <c r="AC57" s="31">
        <f t="shared" si="9"/>
        <v>283.43185479564988</v>
      </c>
      <c r="AD57" s="31">
        <f t="shared" si="9"/>
        <v>280.86226387087379</v>
      </c>
      <c r="AE57" s="31">
        <f>AE56/(1+0.02)^(AE55-$D55)</f>
        <v>278.28447087748242</v>
      </c>
    </row>
    <row r="58" spans="1:31">
      <c r="B58" t="s">
        <v>26</v>
      </c>
      <c r="C58" s="33">
        <f>C57*$P$4*$P$5</f>
        <v>0</v>
      </c>
      <c r="D58" s="33">
        <f>D57*$P$4*$P$5</f>
        <v>0</v>
      </c>
      <c r="E58" s="33">
        <f>E57*$P$4*$P$5</f>
        <v>0</v>
      </c>
      <c r="F58" s="33">
        <f>F57*$P$4*$P$5</f>
        <v>0</v>
      </c>
      <c r="G58" s="33">
        <f>G57*$P$4*$P$5</f>
        <v>0</v>
      </c>
      <c r="H58" s="33">
        <f t="shared" ref="H58:AE58" si="10">H57*$S3</f>
        <v>37.698879900242432</v>
      </c>
      <c r="I58" s="33">
        <f t="shared" si="10"/>
        <v>55.439529265062397</v>
      </c>
      <c r="J58" s="33">
        <f t="shared" si="10"/>
        <v>72.469972895506402</v>
      </c>
      <c r="K58" s="33">
        <f t="shared" si="10"/>
        <v>88.811241293512765</v>
      </c>
      <c r="L58" s="33">
        <f t="shared" si="10"/>
        <v>104.4838132864856</v>
      </c>
      <c r="M58" s="33">
        <f t="shared" si="10"/>
        <v>119.5076295760456</v>
      </c>
      <c r="N58" s="33">
        <f t="shared" si="10"/>
        <v>133.90210596755813</v>
      </c>
      <c r="O58" s="33">
        <f t="shared" si="10"/>
        <v>147.68614628774796</v>
      </c>
      <c r="P58" s="33">
        <f t="shared" si="10"/>
        <v>160.87815499754674</v>
      </c>
      <c r="Q58" s="33">
        <f t="shared" si="10"/>
        <v>173.49604950715826</v>
      </c>
      <c r="R58" s="33">
        <f t="shared" si="10"/>
        <v>185.55727220016925</v>
      </c>
      <c r="S58" s="33">
        <f t="shared" si="10"/>
        <v>197.07880217338243</v>
      </c>
      <c r="T58" s="33">
        <f t="shared" si="10"/>
        <v>208.07716669889544</v>
      </c>
      <c r="U58" s="33">
        <f t="shared" si="10"/>
        <v>218.5684524148061</v>
      </c>
      <c r="V58" s="33">
        <f t="shared" si="10"/>
        <v>222.85410834450821</v>
      </c>
      <c r="W58" s="33">
        <f t="shared" si="10"/>
        <v>226.88766686658079</v>
      </c>
      <c r="X58" s="33">
        <f t="shared" si="10"/>
        <v>230.6773664583973</v>
      </c>
      <c r="Y58" s="33">
        <f t="shared" si="10"/>
        <v>234.23121944305049</v>
      </c>
      <c r="Z58" s="33">
        <f t="shared" si="10"/>
        <v>237.55701769072056</v>
      </c>
      <c r="AA58" s="33">
        <f t="shared" si="10"/>
        <v>235.48680402892785</v>
      </c>
      <c r="AB58" s="33">
        <f t="shared" si="10"/>
        <v>233.4064422609498</v>
      </c>
      <c r="AC58" s="33">
        <f t="shared" si="10"/>
        <v>231.31712628163183</v>
      </c>
      <c r="AD58" s="33">
        <f t="shared" si="10"/>
        <v>229.22000706803067</v>
      </c>
      <c r="AE58" s="33">
        <f t="shared" si="10"/>
        <v>227.11619390345138</v>
      </c>
    </row>
    <row r="59" spans="1:31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s="10" customFormat="1">
      <c r="A60" s="10" t="s">
        <v>63</v>
      </c>
    </row>
    <row r="62" spans="1:31">
      <c r="B62" t="s">
        <v>25</v>
      </c>
      <c r="C62">
        <v>2022</v>
      </c>
      <c r="D62">
        <v>2023</v>
      </c>
      <c r="E62">
        <v>2024</v>
      </c>
      <c r="F62">
        <v>2025</v>
      </c>
      <c r="G62">
        <v>2026</v>
      </c>
      <c r="H62">
        <v>2027</v>
      </c>
      <c r="I62">
        <v>2028</v>
      </c>
      <c r="J62">
        <v>2029</v>
      </c>
      <c r="K62">
        <v>2030</v>
      </c>
      <c r="L62">
        <v>2031</v>
      </c>
      <c r="M62">
        <v>2032</v>
      </c>
      <c r="N62">
        <v>2033</v>
      </c>
      <c r="O62">
        <v>2034</v>
      </c>
      <c r="P62">
        <v>2035</v>
      </c>
      <c r="Q62">
        <v>2036</v>
      </c>
      <c r="R62">
        <v>2037</v>
      </c>
      <c r="S62">
        <v>2038</v>
      </c>
      <c r="T62">
        <v>2039</v>
      </c>
      <c r="U62">
        <v>2040</v>
      </c>
      <c r="V62">
        <v>2041</v>
      </c>
      <c r="W62">
        <v>2042</v>
      </c>
      <c r="X62">
        <v>2043</v>
      </c>
      <c r="Y62">
        <v>2044</v>
      </c>
      <c r="Z62">
        <v>2045</v>
      </c>
      <c r="AA62">
        <v>2046</v>
      </c>
      <c r="AB62">
        <v>2047</v>
      </c>
      <c r="AC62">
        <v>2048</v>
      </c>
      <c r="AD62">
        <v>2049</v>
      </c>
      <c r="AE62">
        <v>2050</v>
      </c>
    </row>
    <row r="63" spans="1:31">
      <c r="B63" t="s">
        <v>30</v>
      </c>
      <c r="C63" s="29">
        <f t="shared" ref="C63:AE63" si="11">C22</f>
        <v>43.130404778848849</v>
      </c>
      <c r="D63" s="29">
        <f t="shared" si="11"/>
        <v>43.130404778848849</v>
      </c>
      <c r="E63" s="29">
        <f t="shared" si="11"/>
        <v>43.130404778848849</v>
      </c>
      <c r="F63" s="29">
        <f t="shared" si="11"/>
        <v>43.130404778848849</v>
      </c>
      <c r="G63" s="29">
        <f t="shared" si="11"/>
        <v>46.806291549773469</v>
      </c>
      <c r="H63" s="29">
        <f t="shared" si="11"/>
        <v>50.48217832069809</v>
      </c>
      <c r="I63" s="29">
        <f t="shared" si="11"/>
        <v>54.280594650653519</v>
      </c>
      <c r="J63" s="29">
        <f t="shared" si="11"/>
        <v>57.95648142157814</v>
      </c>
      <c r="K63" s="29">
        <f t="shared" si="11"/>
        <v>61.632368192502753</v>
      </c>
      <c r="L63" s="29">
        <f t="shared" si="11"/>
        <v>64.082959373119166</v>
      </c>
      <c r="M63" s="29">
        <f t="shared" si="11"/>
        <v>66.53355055373558</v>
      </c>
      <c r="N63" s="29">
        <f t="shared" si="11"/>
        <v>68.984141734351994</v>
      </c>
      <c r="O63" s="29">
        <f t="shared" si="11"/>
        <v>71.434732914968407</v>
      </c>
      <c r="P63" s="29">
        <f t="shared" si="11"/>
        <v>73.885324095584821</v>
      </c>
      <c r="Q63" s="29">
        <f t="shared" si="11"/>
        <v>76.458444835232044</v>
      </c>
      <c r="R63" s="29">
        <f t="shared" si="11"/>
        <v>78.909036015848471</v>
      </c>
      <c r="S63" s="29">
        <f t="shared" si="11"/>
        <v>81.359627196464885</v>
      </c>
      <c r="T63" s="29">
        <f t="shared" si="11"/>
        <v>83.810218377081299</v>
      </c>
      <c r="U63" s="29">
        <f t="shared" si="11"/>
        <v>86.260809557697698</v>
      </c>
      <c r="V63" s="29">
        <f t="shared" si="11"/>
        <v>88.711400738314111</v>
      </c>
      <c r="W63" s="29">
        <f t="shared" si="11"/>
        <v>91.161991918930525</v>
      </c>
      <c r="X63" s="29">
        <f t="shared" si="11"/>
        <v>93.612583099546939</v>
      </c>
      <c r="Y63" s="29">
        <f t="shared" si="11"/>
        <v>96.063174280163352</v>
      </c>
      <c r="Z63" s="29">
        <f t="shared" si="11"/>
        <v>98.636295019810575</v>
      </c>
      <c r="AA63" s="29">
        <f t="shared" si="11"/>
        <v>101.08688620042699</v>
      </c>
      <c r="AB63" s="29">
        <f t="shared" si="11"/>
        <v>103.5374773810434</v>
      </c>
      <c r="AC63" s="29">
        <f t="shared" si="11"/>
        <v>105.98806856165982</v>
      </c>
      <c r="AD63" s="29">
        <f t="shared" si="11"/>
        <v>108.43865974227623</v>
      </c>
      <c r="AE63" s="29">
        <f t="shared" si="11"/>
        <v>110.88925092289264</v>
      </c>
    </row>
    <row r="64" spans="1:31">
      <c r="B64" t="s">
        <v>31</v>
      </c>
      <c r="C64" s="34">
        <f t="shared" ref="C64:AE64" si="12">MAX(C57,C30)</f>
        <v>86.084369999999993</v>
      </c>
      <c r="D64" s="34">
        <f t="shared" si="12"/>
        <v>85</v>
      </c>
      <c r="E64" s="34">
        <f t="shared" si="12"/>
        <v>65</v>
      </c>
      <c r="F64" s="34">
        <f t="shared" si="12"/>
        <v>76.48183556405354</v>
      </c>
      <c r="G64" s="34">
        <f t="shared" si="12"/>
        <v>87.242026266416502</v>
      </c>
      <c r="H64" s="34">
        <f t="shared" si="12"/>
        <v>95.764272559852671</v>
      </c>
      <c r="I64" s="34">
        <f t="shared" si="12"/>
        <v>100.36166365280289</v>
      </c>
      <c r="J64" s="34">
        <f t="shared" si="12"/>
        <v>112.78863232682059</v>
      </c>
      <c r="K64" s="34">
        <f t="shared" si="12"/>
        <v>127.39965095986037</v>
      </c>
      <c r="L64" s="34">
        <f t="shared" si="12"/>
        <v>137.22126929674101</v>
      </c>
      <c r="M64" s="34">
        <f t="shared" si="12"/>
        <v>146.43217152771521</v>
      </c>
      <c r="N64" s="34">
        <f t="shared" si="12"/>
        <v>164.06965997503107</v>
      </c>
      <c r="O64" s="34">
        <f t="shared" si="12"/>
        <v>180.95918379599019</v>
      </c>
      <c r="P64" s="34">
        <f t="shared" si="12"/>
        <v>197.12329389541409</v>
      </c>
      <c r="Q64" s="34">
        <f t="shared" si="12"/>
        <v>212.58394439701522</v>
      </c>
      <c r="R64" s="34">
        <f t="shared" si="12"/>
        <v>227.36250737648683</v>
      </c>
      <c r="S64" s="34">
        <f t="shared" si="12"/>
        <v>241.47978724626876</v>
      </c>
      <c r="T64" s="34">
        <f t="shared" si="12"/>
        <v>254.95603479998206</v>
      </c>
      <c r="U64" s="34">
        <f t="shared" si="12"/>
        <v>267.81096092435087</v>
      </c>
      <c r="V64" s="34">
        <f t="shared" si="12"/>
        <v>273.06215623659307</v>
      </c>
      <c r="W64" s="34">
        <f t="shared" si="12"/>
        <v>278.00445770693869</v>
      </c>
      <c r="X64" s="34">
        <f t="shared" si="12"/>
        <v>282.64795990538425</v>
      </c>
      <c r="Y64" s="34">
        <f t="shared" si="12"/>
        <v>287.00248029608349</v>
      </c>
      <c r="Z64" s="34">
        <f t="shared" si="12"/>
        <v>291.07756622320835</v>
      </c>
      <c r="AA64" s="34">
        <f t="shared" si="12"/>
        <v>288.54094255241796</v>
      </c>
      <c r="AB64" s="34">
        <f t="shared" si="12"/>
        <v>285.99188445186866</v>
      </c>
      <c r="AC64" s="34">
        <f t="shared" si="12"/>
        <v>283.43185479564988</v>
      </c>
      <c r="AD64" s="34">
        <f t="shared" si="12"/>
        <v>280.86226387087379</v>
      </c>
      <c r="AE64" s="34">
        <f t="shared" si="12"/>
        <v>278.28447087748242</v>
      </c>
    </row>
    <row r="65" spans="2:31">
      <c r="B65" t="s">
        <v>32</v>
      </c>
      <c r="C65">
        <f t="shared" ref="C65:AE65" si="13">C30/C64</f>
        <v>1</v>
      </c>
      <c r="D65">
        <f t="shared" si="13"/>
        <v>1</v>
      </c>
      <c r="E65">
        <f t="shared" si="13"/>
        <v>1</v>
      </c>
      <c r="F65">
        <f t="shared" si="13"/>
        <v>1</v>
      </c>
      <c r="G65">
        <f t="shared" si="13"/>
        <v>1</v>
      </c>
      <c r="H65">
        <f t="shared" si="13"/>
        <v>1</v>
      </c>
      <c r="I65">
        <f t="shared" si="13"/>
        <v>1</v>
      </c>
      <c r="J65">
        <f t="shared" si="13"/>
        <v>1</v>
      </c>
      <c r="K65">
        <f t="shared" si="13"/>
        <v>1</v>
      </c>
      <c r="L65">
        <f t="shared" si="13"/>
        <v>1</v>
      </c>
      <c r="M65">
        <f t="shared" si="13"/>
        <v>0.96735992063863285</v>
      </c>
      <c r="N65">
        <f t="shared" si="13"/>
        <v>0.89453570621505807</v>
      </c>
      <c r="O65">
        <f t="shared" si="13"/>
        <v>0.83838180663913453</v>
      </c>
      <c r="P65">
        <f t="shared" si="13"/>
        <v>0.78985203256864778</v>
      </c>
      <c r="Q65" s="34">
        <f t="shared" si="13"/>
        <v>0.75791500330060757</v>
      </c>
      <c r="R65">
        <f t="shared" si="13"/>
        <v>0.73136368603754465</v>
      </c>
      <c r="S65">
        <f t="shared" si="13"/>
        <v>0.70999235157120133</v>
      </c>
      <c r="T65">
        <f t="shared" si="13"/>
        <v>0.69271912973048044</v>
      </c>
      <c r="U65">
        <f t="shared" si="13"/>
        <v>0.67875131944211387</v>
      </c>
      <c r="V65">
        <f t="shared" si="13"/>
        <v>0.68461029608502533</v>
      </c>
      <c r="W65">
        <f t="shared" si="13"/>
        <v>0.69101512169112456</v>
      </c>
      <c r="X65">
        <f t="shared" si="13"/>
        <v>0.697933233911742</v>
      </c>
      <c r="Y65">
        <f t="shared" si="13"/>
        <v>0.70533719795302263</v>
      </c>
      <c r="Z65">
        <f t="shared" si="13"/>
        <v>0.71409093639190402</v>
      </c>
      <c r="AA65">
        <f t="shared" si="13"/>
        <v>0.7382660168949674</v>
      </c>
      <c r="AB65">
        <f t="shared" si="13"/>
        <v>0.76290309191727668</v>
      </c>
      <c r="AC65">
        <f t="shared" si="13"/>
        <v>0.78801380181806213</v>
      </c>
      <c r="AD65">
        <f t="shared" si="13"/>
        <v>0.81360995545207615</v>
      </c>
      <c r="AE65">
        <f t="shared" si="13"/>
        <v>0.83970353718125812</v>
      </c>
    </row>
    <row r="66" spans="2:31">
      <c r="B66" t="s">
        <v>33</v>
      </c>
      <c r="C66">
        <f t="shared" ref="C66:AE66" si="14">C57/C64</f>
        <v>0</v>
      </c>
      <c r="D66">
        <f t="shared" si="14"/>
        <v>0</v>
      </c>
      <c r="E66">
        <f t="shared" si="14"/>
        <v>0</v>
      </c>
      <c r="F66">
        <f t="shared" si="14"/>
        <v>0</v>
      </c>
      <c r="G66">
        <f t="shared" si="14"/>
        <v>0</v>
      </c>
      <c r="H66">
        <f t="shared" si="14"/>
        <v>0.48235390993499733</v>
      </c>
      <c r="I66">
        <f t="shared" si="14"/>
        <v>0.67685018626478843</v>
      </c>
      <c r="J66">
        <f t="shared" si="14"/>
        <v>0.78728801286744277</v>
      </c>
      <c r="K66">
        <f t="shared" si="14"/>
        <v>0.85416264100303552</v>
      </c>
      <c r="L66">
        <f t="shared" si="14"/>
        <v>0.93297166200719062</v>
      </c>
      <c r="M66">
        <f t="shared" si="14"/>
        <v>1</v>
      </c>
      <c r="N66">
        <f t="shared" si="14"/>
        <v>1</v>
      </c>
      <c r="O66">
        <f t="shared" si="14"/>
        <v>1</v>
      </c>
      <c r="P66">
        <f t="shared" si="14"/>
        <v>1</v>
      </c>
      <c r="Q66">
        <f t="shared" si="14"/>
        <v>1</v>
      </c>
      <c r="R66">
        <f t="shared" si="14"/>
        <v>1</v>
      </c>
      <c r="S66">
        <f t="shared" si="14"/>
        <v>1</v>
      </c>
      <c r="T66">
        <f t="shared" si="14"/>
        <v>1</v>
      </c>
      <c r="U66">
        <f t="shared" si="14"/>
        <v>1</v>
      </c>
      <c r="V66">
        <f t="shared" si="14"/>
        <v>1</v>
      </c>
      <c r="W66">
        <f t="shared" si="14"/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1</v>
      </c>
      <c r="AD66">
        <f t="shared" si="14"/>
        <v>1</v>
      </c>
      <c r="AE66">
        <f t="shared" si="14"/>
        <v>1</v>
      </c>
    </row>
    <row r="68" spans="2:31">
      <c r="B68" t="s">
        <v>64</v>
      </c>
      <c r="C68" s="29">
        <f>C64-C63</f>
        <v>42.953965221151144</v>
      </c>
      <c r="D68" s="29">
        <f t="shared" ref="D68:AE68" si="15">D64-D63</f>
        <v>41.869595221151151</v>
      </c>
      <c r="E68" s="29">
        <f t="shared" si="15"/>
        <v>21.869595221151151</v>
      </c>
      <c r="F68" s="29">
        <f t="shared" si="15"/>
        <v>33.351430785204691</v>
      </c>
      <c r="G68" s="29">
        <f t="shared" si="15"/>
        <v>40.435734716643033</v>
      </c>
      <c r="H68" s="29">
        <f t="shared" si="15"/>
        <v>45.282094239154581</v>
      </c>
      <c r="I68" s="29">
        <f t="shared" si="15"/>
        <v>46.08106900214937</v>
      </c>
      <c r="J68" s="29">
        <f t="shared" si="15"/>
        <v>54.83215090524245</v>
      </c>
      <c r="K68" s="29">
        <f t="shared" si="15"/>
        <v>65.767282767357614</v>
      </c>
      <c r="L68" s="29">
        <f t="shared" si="15"/>
        <v>73.138309923621847</v>
      </c>
      <c r="M68" s="29">
        <f t="shared" si="15"/>
        <v>79.898620973979632</v>
      </c>
      <c r="N68" s="29">
        <f t="shared" si="15"/>
        <v>95.085518240679079</v>
      </c>
      <c r="O68" s="29">
        <f t="shared" si="15"/>
        <v>109.52445088102178</v>
      </c>
      <c r="P68" s="29">
        <f t="shared" si="15"/>
        <v>123.23796979982927</v>
      </c>
      <c r="Q68" s="29">
        <f t="shared" si="15"/>
        <v>136.12549956178316</v>
      </c>
      <c r="R68" s="29">
        <f t="shared" si="15"/>
        <v>148.45347136063836</v>
      </c>
      <c r="S68" s="29">
        <f t="shared" si="15"/>
        <v>160.12016004980387</v>
      </c>
      <c r="T68" s="29">
        <f t="shared" si="15"/>
        <v>171.14581642290077</v>
      </c>
      <c r="U68" s="29">
        <f t="shared" si="15"/>
        <v>181.55015136665315</v>
      </c>
      <c r="V68" s="29">
        <f t="shared" si="15"/>
        <v>184.35075549827894</v>
      </c>
      <c r="W68" s="29">
        <f t="shared" si="15"/>
        <v>186.84246578800816</v>
      </c>
      <c r="X68" s="29">
        <f t="shared" si="15"/>
        <v>189.0353768058373</v>
      </c>
      <c r="Y68" s="29">
        <f t="shared" si="15"/>
        <v>190.93930601592012</v>
      </c>
      <c r="Z68" s="29">
        <f t="shared" si="15"/>
        <v>192.44127120339778</v>
      </c>
      <c r="AA68" s="29">
        <f t="shared" si="15"/>
        <v>187.45405635199097</v>
      </c>
      <c r="AB68" s="29">
        <f t="shared" si="15"/>
        <v>182.45440707082525</v>
      </c>
      <c r="AC68" s="29">
        <f t="shared" si="15"/>
        <v>177.44378623399007</v>
      </c>
      <c r="AD68" s="29">
        <f t="shared" si="15"/>
        <v>172.42360412859756</v>
      </c>
      <c r="AE68" s="29">
        <f t="shared" si="15"/>
        <v>167.39521995458978</v>
      </c>
    </row>
    <row r="69" spans="2:31">
      <c r="B69" t="s">
        <v>65</v>
      </c>
      <c r="C69">
        <f>C31/MAX($C31:$AE31)</f>
        <v>0.36839128773173085</v>
      </c>
      <c r="D69">
        <f t="shared" ref="D69:AE69" si="16">D31/MAX($C31:$AE31)</f>
        <v>0.36375081164208001</v>
      </c>
      <c r="E69">
        <f t="shared" si="16"/>
        <v>0.2781623853733553</v>
      </c>
      <c r="F69">
        <f t="shared" si="16"/>
        <v>0.3272979972035362</v>
      </c>
      <c r="G69">
        <f t="shared" si="16"/>
        <v>0.37334538663186673</v>
      </c>
      <c r="H69">
        <f t="shared" si="16"/>
        <v>0.40981566905835037</v>
      </c>
      <c r="I69">
        <f t="shared" si="16"/>
        <v>0.42948984248772343</v>
      </c>
      <c r="J69">
        <f t="shared" si="16"/>
        <v>0.4826700770927192</v>
      </c>
      <c r="K69">
        <f t="shared" si="16"/>
        <v>0.54519678164196361</v>
      </c>
      <c r="L69">
        <f t="shared" si="16"/>
        <v>0.58722762448524679</v>
      </c>
      <c r="M69">
        <f t="shared" si="16"/>
        <v>0.6061912147194668</v>
      </c>
      <c r="N69">
        <f t="shared" si="16"/>
        <v>0.6280742723699948</v>
      </c>
      <c r="O69">
        <f t="shared" si="16"/>
        <v>0.64924336402866223</v>
      </c>
      <c r="P69">
        <f t="shared" si="16"/>
        <v>0.66629834254143638</v>
      </c>
      <c r="Q69">
        <f t="shared" si="16"/>
        <v>0.68950276243093922</v>
      </c>
      <c r="R69">
        <f t="shared" si="16"/>
        <v>0.71160220994475143</v>
      </c>
      <c r="S69">
        <f t="shared" si="16"/>
        <v>0.73370165745856353</v>
      </c>
      <c r="T69">
        <f t="shared" si="16"/>
        <v>0.75580110497237574</v>
      </c>
      <c r="U69">
        <f t="shared" si="16"/>
        <v>0.77790055248618784</v>
      </c>
      <c r="V69">
        <f t="shared" si="16"/>
        <v>0.8</v>
      </c>
      <c r="W69">
        <f t="shared" si="16"/>
        <v>0.82209944751381214</v>
      </c>
      <c r="X69">
        <f t="shared" si="16"/>
        <v>0.84419889502762435</v>
      </c>
      <c r="Y69">
        <f t="shared" si="16"/>
        <v>0.86629834254143645</v>
      </c>
      <c r="Z69">
        <f t="shared" si="16"/>
        <v>0.88950276243093918</v>
      </c>
      <c r="AA69">
        <f t="shared" si="16"/>
        <v>0.91160220994475138</v>
      </c>
      <c r="AB69">
        <f t="shared" si="16"/>
        <v>0.93370165745856348</v>
      </c>
      <c r="AC69">
        <f t="shared" si="16"/>
        <v>0.95580110497237569</v>
      </c>
      <c r="AD69">
        <f t="shared" si="16"/>
        <v>0.97790055248618779</v>
      </c>
      <c r="AE69">
        <f t="shared" si="16"/>
        <v>1</v>
      </c>
    </row>
    <row r="70" spans="2:31">
      <c r="C70" t="str">
        <f>"("&amp;C62&amp;","&amp;ROUND(C68/MAX($C68:$AE68),3)&amp;"),"</f>
        <v>(2022,0.223),</v>
      </c>
      <c r="D70" t="str">
        <f t="shared" ref="D70:AE70" si="17">"("&amp;D62&amp;","&amp;ROUND(D68/MAX($C68:$AE68),3)&amp;"),"</f>
        <v>(2023,0.218),</v>
      </c>
      <c r="E70" t="str">
        <f t="shared" si="17"/>
        <v>(2024,0.114),</v>
      </c>
      <c r="F70" t="str">
        <f t="shared" si="17"/>
        <v>(2025,0.173),</v>
      </c>
      <c r="G70" t="str">
        <f t="shared" si="17"/>
        <v>(2026,0.21),</v>
      </c>
      <c r="H70" t="str">
        <f t="shared" si="17"/>
        <v>(2027,0.235),</v>
      </c>
      <c r="I70" t="str">
        <f t="shared" si="17"/>
        <v>(2028,0.239),</v>
      </c>
      <c r="J70" t="str">
        <f t="shared" si="17"/>
        <v>(2029,0.285),</v>
      </c>
      <c r="K70" t="str">
        <f t="shared" si="17"/>
        <v>(2030,0.342),</v>
      </c>
      <c r="L70" t="str">
        <f t="shared" si="17"/>
        <v>(2031,0.38),</v>
      </c>
      <c r="M70" t="str">
        <f t="shared" si="17"/>
        <v>(2032,0.415),</v>
      </c>
      <c r="N70" t="str">
        <f t="shared" si="17"/>
        <v>(2033,0.494),</v>
      </c>
      <c r="O70" t="str">
        <f t="shared" si="17"/>
        <v>(2034,0.569),</v>
      </c>
      <c r="P70" t="str">
        <f t="shared" si="17"/>
        <v>(2035,0.64),</v>
      </c>
      <c r="Q70" t="str">
        <f t="shared" si="17"/>
        <v>(2036,0.707),</v>
      </c>
      <c r="R70" t="str">
        <f t="shared" si="17"/>
        <v>(2037,0.771),</v>
      </c>
      <c r="S70" t="str">
        <f t="shared" si="17"/>
        <v>(2038,0.832),</v>
      </c>
      <c r="T70" t="str">
        <f t="shared" si="17"/>
        <v>(2039,0.889),</v>
      </c>
      <c r="U70" t="str">
        <f t="shared" si="17"/>
        <v>(2040,0.943),</v>
      </c>
      <c r="V70" t="str">
        <f t="shared" si="17"/>
        <v>(2041,0.958),</v>
      </c>
      <c r="W70" t="str">
        <f t="shared" si="17"/>
        <v>(2042,0.971),</v>
      </c>
      <c r="X70" t="str">
        <f t="shared" si="17"/>
        <v>(2043,0.982),</v>
      </c>
      <c r="Y70" t="str">
        <f t="shared" si="17"/>
        <v>(2044,0.992),</v>
      </c>
      <c r="Z70" t="str">
        <f t="shared" si="17"/>
        <v>(2045,1),</v>
      </c>
      <c r="AA70" t="str">
        <f t="shared" si="17"/>
        <v>(2046,0.974),</v>
      </c>
      <c r="AB70" t="str">
        <f t="shared" si="17"/>
        <v>(2047,0.948),</v>
      </c>
      <c r="AC70" t="str">
        <f t="shared" si="17"/>
        <v>(2048,0.922),</v>
      </c>
      <c r="AD70" t="str">
        <f t="shared" si="17"/>
        <v>(2049,0.896),</v>
      </c>
      <c r="AE70" t="str">
        <f t="shared" si="17"/>
        <v>(2050,0.87),</v>
      </c>
    </row>
  </sheetData>
  <hyperlinks>
    <hyperlink ref="H3" r:id="rId1" xr:uid="{A1E2149D-747D-474D-AFD8-185F71D7A6C6}"/>
    <hyperlink ref="O3" r:id="rId2" xr:uid="{56AA78E3-7148-44A7-9B7E-61D3BD39CA4C}"/>
    <hyperlink ref="P3" r:id="rId3" xr:uid="{D88DA7A7-4CD5-451E-A7F0-6415A911D7C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565F-BA27-452D-9457-6965E4839DAF}">
  <dimension ref="A2:AE29"/>
  <sheetViews>
    <sheetView tabSelected="1" workbookViewId="0">
      <selection activeCell="G7" sqref="G7"/>
    </sheetView>
  </sheetViews>
  <sheetFormatPr defaultRowHeight="14.5"/>
  <cols>
    <col min="1" max="1" width="21" customWidth="1"/>
    <col min="2" max="2" width="10.26953125" customWidth="1"/>
    <col min="3" max="3" width="10.453125" customWidth="1"/>
  </cols>
  <sheetData>
    <row r="2" spans="1:31">
      <c r="A2" s="2"/>
      <c r="B2" s="5">
        <v>2021</v>
      </c>
      <c r="C2" s="5">
        <v>2022</v>
      </c>
      <c r="D2" s="5">
        <v>2023</v>
      </c>
      <c r="E2" s="5">
        <v>2024</v>
      </c>
      <c r="F2" s="5">
        <v>2025</v>
      </c>
      <c r="G2" s="5">
        <v>2026</v>
      </c>
      <c r="H2" s="5">
        <v>2027</v>
      </c>
      <c r="I2" s="5">
        <v>2028</v>
      </c>
      <c r="J2" s="5">
        <v>2029</v>
      </c>
      <c r="K2" s="5">
        <v>2030</v>
      </c>
      <c r="L2" s="5">
        <v>2031</v>
      </c>
      <c r="M2" s="5">
        <v>2032</v>
      </c>
      <c r="N2" s="5">
        <v>2033</v>
      </c>
      <c r="O2" s="5">
        <v>2034</v>
      </c>
      <c r="P2" s="5">
        <v>2035</v>
      </c>
      <c r="Q2" s="5">
        <v>2036</v>
      </c>
      <c r="R2" s="5">
        <v>2037</v>
      </c>
      <c r="S2" s="5">
        <v>2038</v>
      </c>
      <c r="T2" s="5">
        <v>2039</v>
      </c>
      <c r="U2" s="5">
        <v>2040</v>
      </c>
      <c r="V2" s="5">
        <v>2041</v>
      </c>
      <c r="W2" s="5">
        <v>2042</v>
      </c>
      <c r="X2" s="5">
        <v>2043</v>
      </c>
      <c r="Y2" s="5">
        <v>2044</v>
      </c>
      <c r="Z2" s="5">
        <v>2045</v>
      </c>
      <c r="AA2" s="5">
        <v>2046</v>
      </c>
      <c r="AB2" s="5">
        <v>2047</v>
      </c>
      <c r="AC2" s="5">
        <v>2048</v>
      </c>
      <c r="AD2" s="5">
        <v>2049</v>
      </c>
      <c r="AE2" s="5">
        <v>2050</v>
      </c>
    </row>
    <row r="3" spans="1:31">
      <c r="A3" t="s">
        <v>5</v>
      </c>
      <c r="B3" s="4">
        <v>0</v>
      </c>
      <c r="C3" s="3">
        <f>'ETS Projections'!C66</f>
        <v>0</v>
      </c>
      <c r="D3" s="3">
        <f>'ETS Projections'!D66</f>
        <v>0</v>
      </c>
      <c r="E3" s="3">
        <f>'ETS Projections'!E66</f>
        <v>0</v>
      </c>
      <c r="F3" s="3">
        <f>'ETS Projections'!F66</f>
        <v>0</v>
      </c>
      <c r="G3" s="3">
        <f>'ETS Projections'!G66</f>
        <v>0</v>
      </c>
      <c r="H3" s="3">
        <f>'ETS Projections'!H66</f>
        <v>0.48235390993499733</v>
      </c>
      <c r="I3" s="3">
        <f>'ETS Projections'!I66</f>
        <v>0.67685018626478843</v>
      </c>
      <c r="J3" s="3">
        <f>'ETS Projections'!J66</f>
        <v>0.78728801286744277</v>
      </c>
      <c r="K3" s="3">
        <f>'ETS Projections'!K66</f>
        <v>0.85416264100303552</v>
      </c>
      <c r="L3" s="3">
        <f>'ETS Projections'!L66</f>
        <v>0.93297166200719062</v>
      </c>
      <c r="M3" s="3">
        <f>'ETS Projections'!M66</f>
        <v>1</v>
      </c>
      <c r="N3" s="3">
        <f>'ETS Projections'!N66</f>
        <v>1</v>
      </c>
      <c r="O3" s="3">
        <f>'ETS Projections'!O66</f>
        <v>1</v>
      </c>
      <c r="P3" s="3">
        <f>'ETS Projections'!P66</f>
        <v>1</v>
      </c>
      <c r="Q3" s="3">
        <f>'ETS Projections'!Q66</f>
        <v>1</v>
      </c>
      <c r="R3" s="3">
        <f>'ETS Projections'!R66</f>
        <v>1</v>
      </c>
      <c r="S3" s="3">
        <f>'ETS Projections'!S66</f>
        <v>1</v>
      </c>
      <c r="T3" s="3">
        <f>'ETS Projections'!T66</f>
        <v>1</v>
      </c>
      <c r="U3" s="3">
        <f>'ETS Projections'!U66</f>
        <v>1</v>
      </c>
      <c r="V3" s="3">
        <f>'ETS Projections'!V66</f>
        <v>1</v>
      </c>
      <c r="W3" s="3">
        <f>'ETS Projections'!W66</f>
        <v>1</v>
      </c>
      <c r="X3" s="3">
        <f>'ETS Projections'!X66</f>
        <v>1</v>
      </c>
      <c r="Y3" s="3">
        <f>'ETS Projections'!Y66</f>
        <v>1</v>
      </c>
      <c r="Z3" s="3">
        <f>'ETS Projections'!Z66</f>
        <v>1</v>
      </c>
      <c r="AA3" s="3">
        <f>'ETS Projections'!AA66</f>
        <v>1</v>
      </c>
      <c r="AB3" s="3">
        <f>'ETS Projections'!AB66</f>
        <v>1</v>
      </c>
      <c r="AC3" s="3">
        <f>'ETS Projections'!AC66</f>
        <v>1</v>
      </c>
      <c r="AD3" s="3">
        <f>'ETS Projections'!AD66</f>
        <v>1</v>
      </c>
      <c r="AE3" s="3">
        <f>'ETS Projections'!AE66</f>
        <v>1</v>
      </c>
    </row>
    <row r="4" spans="1:31">
      <c r="A4" t="s">
        <v>6</v>
      </c>
      <c r="B4" s="4">
        <v>0</v>
      </c>
      <c r="C4" s="3">
        <f>C3</f>
        <v>0</v>
      </c>
      <c r="D4" s="3">
        <f t="shared" ref="D4:AE4" si="0">D3</f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0.48235390993499733</v>
      </c>
      <c r="I4" s="3">
        <f t="shared" si="0"/>
        <v>0.67685018626478843</v>
      </c>
      <c r="J4" s="3">
        <f t="shared" si="0"/>
        <v>0.78728801286744277</v>
      </c>
      <c r="K4" s="3">
        <f t="shared" si="0"/>
        <v>0.85416264100303552</v>
      </c>
      <c r="L4" s="3">
        <f t="shared" si="0"/>
        <v>0.93297166200719062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</row>
    <row r="5" spans="1:31">
      <c r="A5" t="s">
        <v>7</v>
      </c>
      <c r="B5" s="9">
        <f>1-Data!$A3</f>
        <v>0.18000000000000005</v>
      </c>
      <c r="C5" s="9">
        <f>(1-Data!$A3)*'ETS Projections'!C65</f>
        <v>0.18000000000000005</v>
      </c>
      <c r="D5" s="9">
        <f>(1-Data!$A3)*'ETS Projections'!D65</f>
        <v>0.18000000000000005</v>
      </c>
      <c r="E5" s="9">
        <f>(1-Data!A8)*'ETS Projections'!E65</f>
        <v>0.25</v>
      </c>
      <c r="F5" s="9">
        <f>(1-Data!A9)*'ETS Projections'!F65</f>
        <v>0.5</v>
      </c>
      <c r="G5" s="9">
        <f>(1-Data!$A10)*'ETS Projections'!G65</f>
        <v>1</v>
      </c>
      <c r="H5" s="9">
        <f>(1-Data!$A10)*'ETS Projections'!H65</f>
        <v>1</v>
      </c>
      <c r="I5" s="9">
        <f>(1-Data!$A10)*'ETS Projections'!I65</f>
        <v>1</v>
      </c>
      <c r="J5" s="9">
        <f>(1-Data!$A10)*'ETS Projections'!J65</f>
        <v>1</v>
      </c>
      <c r="K5" s="9">
        <f>(1-Data!$A10)*'ETS Projections'!K65</f>
        <v>1</v>
      </c>
      <c r="L5" s="9">
        <f>(1-Data!$A10)*'ETS Projections'!L65</f>
        <v>1</v>
      </c>
      <c r="M5" s="9">
        <f>(1-Data!$A10)*'ETS Projections'!M65</f>
        <v>0.96735992063863285</v>
      </c>
      <c r="N5" s="9">
        <f>(1-Data!$A10)*'ETS Projections'!N65</f>
        <v>0.89453570621505807</v>
      </c>
      <c r="O5" s="9">
        <f>(1-Data!$A10)*'ETS Projections'!O65</f>
        <v>0.83838180663913453</v>
      </c>
      <c r="P5" s="9">
        <f>(1-Data!$A10)*'ETS Projections'!P65</f>
        <v>0.78985203256864778</v>
      </c>
      <c r="Q5" s="9">
        <f>(1-Data!$A10)*'ETS Projections'!Q65</f>
        <v>0.75791500330060757</v>
      </c>
      <c r="R5" s="9">
        <f>(1-Data!$A10)*'ETS Projections'!R65</f>
        <v>0.73136368603754465</v>
      </c>
      <c r="S5" s="9">
        <f>(1-Data!$A10)*'ETS Projections'!S65</f>
        <v>0.70999235157120133</v>
      </c>
      <c r="T5" s="9">
        <f>(1-Data!$A10)*'ETS Projections'!T65</f>
        <v>0.69271912973048044</v>
      </c>
      <c r="U5" s="9">
        <f>(1-Data!$A10)*'ETS Projections'!U65</f>
        <v>0.67875131944211387</v>
      </c>
      <c r="V5" s="9">
        <f>(1-Data!$A10)*'ETS Projections'!V65</f>
        <v>0.68461029608502533</v>
      </c>
      <c r="W5" s="9">
        <f>(1-Data!$A10)*'ETS Projections'!W65</f>
        <v>0.69101512169112456</v>
      </c>
      <c r="X5" s="9">
        <f>(1-Data!$A10)*'ETS Projections'!X65</f>
        <v>0.697933233911742</v>
      </c>
      <c r="Y5" s="9">
        <f>(1-Data!$A10)*'ETS Projections'!Y65</f>
        <v>0.70533719795302263</v>
      </c>
      <c r="Z5" s="9">
        <f>(1-Data!$A10)*'ETS Projections'!Z65</f>
        <v>0.71409093639190402</v>
      </c>
      <c r="AA5" s="9">
        <f>(1-Data!$A10)*'ETS Projections'!AA65</f>
        <v>0.7382660168949674</v>
      </c>
      <c r="AB5" s="9">
        <f>(1-Data!$A10)*'ETS Projections'!AB65</f>
        <v>0.76290309191727668</v>
      </c>
      <c r="AC5" s="9">
        <f>(1-Data!$A10)*'ETS Projections'!AC65</f>
        <v>0.78801380181806213</v>
      </c>
      <c r="AD5" s="9">
        <f>(1-Data!$A10)*'ETS Projections'!AD65</f>
        <v>0.81360995545207615</v>
      </c>
      <c r="AE5" s="9">
        <f>(1-Data!$A10)*'ETS Projections'!AE65</f>
        <v>0.83970353718125812</v>
      </c>
    </row>
    <row r="6" spans="1:31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>
      <c r="A7" t="s">
        <v>9</v>
      </c>
      <c r="B7" s="4">
        <v>0</v>
      </c>
      <c r="C7" s="4">
        <v>0</v>
      </c>
      <c r="D7" s="4">
        <v>0</v>
      </c>
      <c r="E7" s="9">
        <f>'ETS Projections'!E65*Data!$A14</f>
        <v>0.4</v>
      </c>
      <c r="F7" s="9">
        <f>'ETS Projections'!F65*Data!$A15</f>
        <v>0.7</v>
      </c>
      <c r="G7" s="9">
        <f>'ETS Projections'!G65*Data!$A16</f>
        <v>1</v>
      </c>
      <c r="H7" s="9">
        <f>'ETS Projections'!H65*Data!$A16</f>
        <v>1</v>
      </c>
      <c r="I7" s="9">
        <f>'ETS Projections'!I65*Data!$A16</f>
        <v>1</v>
      </c>
      <c r="J7" s="9">
        <f>'ETS Projections'!J65*Data!$A16</f>
        <v>1</v>
      </c>
      <c r="K7" s="9">
        <f>'ETS Projections'!K65*Data!$A16</f>
        <v>1</v>
      </c>
      <c r="L7" s="9">
        <f>'ETS Projections'!L65*Data!$A16</f>
        <v>1</v>
      </c>
      <c r="M7" s="9">
        <f>'ETS Projections'!M65*Data!$A16</f>
        <v>0.96735992063863285</v>
      </c>
      <c r="N7" s="9">
        <f>'ETS Projections'!N65*Data!$A16</f>
        <v>0.89453570621505807</v>
      </c>
      <c r="O7" s="9">
        <f>'ETS Projections'!O65*Data!$A16</f>
        <v>0.83838180663913453</v>
      </c>
      <c r="P7" s="9">
        <f>'ETS Projections'!P65*Data!$A16</f>
        <v>0.78985203256864778</v>
      </c>
      <c r="Q7" s="9">
        <f>'ETS Projections'!Q65*Data!$A16</f>
        <v>0.75791500330060757</v>
      </c>
      <c r="R7" s="9">
        <f>'ETS Projections'!R65*Data!$A16</f>
        <v>0.73136368603754465</v>
      </c>
      <c r="S7" s="9">
        <f>'ETS Projections'!S65*Data!$A16</f>
        <v>0.70999235157120133</v>
      </c>
      <c r="T7" s="9">
        <f>'ETS Projections'!T65*Data!$A16</f>
        <v>0.69271912973048044</v>
      </c>
      <c r="U7" s="9">
        <f>'ETS Projections'!U65*Data!$A16</f>
        <v>0.67875131944211387</v>
      </c>
      <c r="V7" s="9">
        <f>'ETS Projections'!V65*Data!$A16</f>
        <v>0.68461029608502533</v>
      </c>
      <c r="W7" s="9">
        <f>'ETS Projections'!W65*Data!$A16</f>
        <v>0.69101512169112456</v>
      </c>
      <c r="X7" s="9">
        <f>'ETS Projections'!X65*Data!$A16</f>
        <v>0.697933233911742</v>
      </c>
      <c r="Y7" s="9">
        <f>'ETS Projections'!Y65*Data!$A16</f>
        <v>0.70533719795302263</v>
      </c>
      <c r="Z7" s="9">
        <f>'ETS Projections'!Z65*Data!$A16</f>
        <v>0.71409093639190402</v>
      </c>
      <c r="AA7" s="9">
        <f>'ETS Projections'!AA65*Data!$A16</f>
        <v>0.7382660168949674</v>
      </c>
      <c r="AB7" s="9">
        <f>'ETS Projections'!AB65*Data!$A16</f>
        <v>0.76290309191727668</v>
      </c>
      <c r="AC7" s="9">
        <f>'ETS Projections'!AC65*Data!$A16</f>
        <v>0.78801380181806213</v>
      </c>
      <c r="AD7" s="9">
        <f>'ETS Projections'!AD65*Data!$A16</f>
        <v>0.81360995545207615</v>
      </c>
      <c r="AE7" s="9">
        <f>'ETS Projections'!AE65*Data!$A16</f>
        <v>0.83970353718125812</v>
      </c>
    </row>
    <row r="8" spans="1:31">
      <c r="A8" t="s">
        <v>10</v>
      </c>
      <c r="B8" s="4">
        <f>B3</f>
        <v>0</v>
      </c>
      <c r="C8" s="3">
        <f t="shared" ref="C8:AE8" si="1">C3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0.48235390993499733</v>
      </c>
      <c r="I8" s="3">
        <f t="shared" si="1"/>
        <v>0.67685018626478843</v>
      </c>
      <c r="J8" s="3">
        <f t="shared" si="1"/>
        <v>0.78728801286744277</v>
      </c>
      <c r="K8" s="3">
        <f t="shared" si="1"/>
        <v>0.85416264100303552</v>
      </c>
      <c r="L8" s="3">
        <f t="shared" si="1"/>
        <v>0.93297166200719062</v>
      </c>
      <c r="M8" s="3">
        <f t="shared" si="1"/>
        <v>1</v>
      </c>
      <c r="N8" s="3">
        <f t="shared" si="1"/>
        <v>1</v>
      </c>
      <c r="O8" s="3">
        <f t="shared" si="1"/>
        <v>1</v>
      </c>
      <c r="P8" s="3">
        <f t="shared" si="1"/>
        <v>1</v>
      </c>
      <c r="Q8" s="3">
        <f t="shared" si="1"/>
        <v>1</v>
      </c>
      <c r="R8" s="3">
        <f t="shared" si="1"/>
        <v>1</v>
      </c>
      <c r="S8" s="3">
        <f t="shared" si="1"/>
        <v>1</v>
      </c>
      <c r="T8" s="3">
        <f t="shared" si="1"/>
        <v>1</v>
      </c>
      <c r="U8" s="3">
        <f t="shared" si="1"/>
        <v>1</v>
      </c>
      <c r="V8" s="3">
        <f t="shared" si="1"/>
        <v>1</v>
      </c>
      <c r="W8" s="3">
        <f t="shared" si="1"/>
        <v>1</v>
      </c>
      <c r="X8" s="3">
        <f t="shared" si="1"/>
        <v>1</v>
      </c>
      <c r="Y8" s="3">
        <f t="shared" si="1"/>
        <v>1</v>
      </c>
      <c r="Z8" s="3">
        <f t="shared" si="1"/>
        <v>1</v>
      </c>
      <c r="AA8" s="3">
        <f t="shared" si="1"/>
        <v>1</v>
      </c>
      <c r="AB8" s="3">
        <f t="shared" si="1"/>
        <v>1</v>
      </c>
      <c r="AC8" s="3">
        <f t="shared" si="1"/>
        <v>1</v>
      </c>
      <c r="AD8" s="3">
        <f t="shared" si="1"/>
        <v>1</v>
      </c>
      <c r="AE8" s="3">
        <f t="shared" si="1"/>
        <v>1</v>
      </c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9" spans="2:31">
      <c r="B29" s="3"/>
      <c r="C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workbookViewId="0">
      <selection activeCell="B2" sqref="B2"/>
    </sheetView>
  </sheetViews>
  <sheetFormatPr defaultRowHeight="14.5"/>
  <cols>
    <col min="1" max="1" width="46.26953125" customWidth="1"/>
    <col min="2" max="2" width="10.26953125" customWidth="1"/>
    <col min="3" max="3" width="10.453125" customWidth="1"/>
  </cols>
  <sheetData>
    <row r="1" spans="1:31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t="s">
        <v>5</v>
      </c>
      <c r="B2" s="3">
        <f>calcs!B3</f>
        <v>0</v>
      </c>
      <c r="C2" s="3">
        <f>calcs!C3</f>
        <v>0</v>
      </c>
      <c r="D2" s="3">
        <f>calcs!D3</f>
        <v>0</v>
      </c>
      <c r="E2" s="3">
        <f>calcs!E3</f>
        <v>0</v>
      </c>
      <c r="F2" s="3">
        <f>calcs!F3</f>
        <v>0</v>
      </c>
      <c r="G2" s="3">
        <f>calcs!G3</f>
        <v>0</v>
      </c>
      <c r="H2" s="3">
        <f>calcs!H3</f>
        <v>0.48235390993499733</v>
      </c>
      <c r="I2" s="3">
        <f>calcs!I3</f>
        <v>0.67685018626478843</v>
      </c>
      <c r="J2" s="3">
        <f>calcs!J3</f>
        <v>0.78728801286744277</v>
      </c>
      <c r="K2" s="3">
        <f>calcs!K3</f>
        <v>0.85416264100303552</v>
      </c>
      <c r="L2" s="3">
        <f>calcs!L3</f>
        <v>0.93297166200719062</v>
      </c>
      <c r="M2" s="3">
        <f>calcs!M3</f>
        <v>1</v>
      </c>
      <c r="N2" s="3">
        <f>calcs!N3</f>
        <v>1</v>
      </c>
      <c r="O2" s="3">
        <f>calcs!O3</f>
        <v>1</v>
      </c>
      <c r="P2" s="3">
        <f>calcs!P3</f>
        <v>1</v>
      </c>
      <c r="Q2" s="3">
        <f>calcs!Q3</f>
        <v>1</v>
      </c>
      <c r="R2" s="3">
        <f>calcs!R3</f>
        <v>1</v>
      </c>
      <c r="S2" s="3">
        <f>calcs!S3</f>
        <v>1</v>
      </c>
      <c r="T2" s="3">
        <f>calcs!T3</f>
        <v>1</v>
      </c>
      <c r="U2" s="3">
        <f>calcs!U3</f>
        <v>1</v>
      </c>
      <c r="V2" s="3">
        <f>calcs!V3</f>
        <v>1</v>
      </c>
      <c r="W2" s="3">
        <f>calcs!W3</f>
        <v>1</v>
      </c>
      <c r="X2" s="3">
        <f>calcs!X3</f>
        <v>1</v>
      </c>
      <c r="Y2" s="3">
        <f>calcs!Y3</f>
        <v>1</v>
      </c>
      <c r="Z2" s="3">
        <f>calcs!Z3</f>
        <v>1</v>
      </c>
      <c r="AA2" s="3">
        <f>calcs!AA3</f>
        <v>1</v>
      </c>
      <c r="AB2" s="3">
        <f>calcs!AB3</f>
        <v>1</v>
      </c>
      <c r="AC2" s="3">
        <f>calcs!AC3</f>
        <v>1</v>
      </c>
      <c r="AD2" s="3">
        <f>calcs!AD3</f>
        <v>1</v>
      </c>
      <c r="AE2" s="3">
        <f>calcs!AE3</f>
        <v>1</v>
      </c>
    </row>
    <row r="3" spans="1:31">
      <c r="A3" t="s">
        <v>6</v>
      </c>
      <c r="B3" s="3">
        <f>calcs!B4</f>
        <v>0</v>
      </c>
      <c r="C3" s="3">
        <f>calcs!C4</f>
        <v>0</v>
      </c>
      <c r="D3" s="3">
        <f>calcs!D4</f>
        <v>0</v>
      </c>
      <c r="E3" s="3">
        <f>calcs!E4</f>
        <v>0</v>
      </c>
      <c r="F3" s="3">
        <f>calcs!F4</f>
        <v>0</v>
      </c>
      <c r="G3" s="3">
        <f>calcs!G4</f>
        <v>0</v>
      </c>
      <c r="H3" s="3">
        <f>calcs!H4</f>
        <v>0.48235390993499733</v>
      </c>
      <c r="I3" s="3">
        <f>calcs!I4</f>
        <v>0.67685018626478843</v>
      </c>
      <c r="J3" s="3">
        <f>calcs!J4</f>
        <v>0.78728801286744277</v>
      </c>
      <c r="K3" s="3">
        <f>calcs!K4</f>
        <v>0.85416264100303552</v>
      </c>
      <c r="L3" s="3">
        <f>calcs!L4</f>
        <v>0.93297166200719062</v>
      </c>
      <c r="M3" s="3">
        <f>calcs!M4</f>
        <v>1</v>
      </c>
      <c r="N3" s="3">
        <f>calcs!N4</f>
        <v>1</v>
      </c>
      <c r="O3" s="3">
        <f>calcs!O4</f>
        <v>1</v>
      </c>
      <c r="P3" s="3">
        <f>calcs!P4</f>
        <v>1</v>
      </c>
      <c r="Q3" s="3">
        <f>calcs!Q4</f>
        <v>1</v>
      </c>
      <c r="R3" s="3">
        <f>calcs!R4</f>
        <v>1</v>
      </c>
      <c r="S3" s="3">
        <f>calcs!S4</f>
        <v>1</v>
      </c>
      <c r="T3" s="3">
        <f>calcs!T4</f>
        <v>1</v>
      </c>
      <c r="U3" s="3">
        <f>calcs!U4</f>
        <v>1</v>
      </c>
      <c r="V3" s="3">
        <f>calcs!V4</f>
        <v>1</v>
      </c>
      <c r="W3" s="3">
        <f>calcs!W4</f>
        <v>1</v>
      </c>
      <c r="X3" s="3">
        <f>calcs!X4</f>
        <v>1</v>
      </c>
      <c r="Y3" s="3">
        <f>calcs!Y4</f>
        <v>1</v>
      </c>
      <c r="Z3" s="3">
        <f>calcs!Z4</f>
        <v>1</v>
      </c>
      <c r="AA3" s="3">
        <f>calcs!AA4</f>
        <v>1</v>
      </c>
      <c r="AB3" s="3">
        <f>calcs!AB4</f>
        <v>1</v>
      </c>
      <c r="AC3" s="3">
        <f>calcs!AC4</f>
        <v>1</v>
      </c>
      <c r="AD3" s="3">
        <f>calcs!AD4</f>
        <v>1</v>
      </c>
      <c r="AE3" s="3">
        <f>calcs!AE4</f>
        <v>1</v>
      </c>
    </row>
    <row r="4" spans="1:31">
      <c r="A4" t="s">
        <v>7</v>
      </c>
      <c r="B4" s="3">
        <f>calcs!B5</f>
        <v>0.18000000000000005</v>
      </c>
      <c r="C4" s="3">
        <f>calcs!C5</f>
        <v>0.18000000000000005</v>
      </c>
      <c r="D4" s="3">
        <f>calcs!D5</f>
        <v>0.18000000000000005</v>
      </c>
      <c r="E4" s="3">
        <f>calcs!E5</f>
        <v>0.25</v>
      </c>
      <c r="F4" s="3">
        <f>calcs!F5</f>
        <v>0.5</v>
      </c>
      <c r="G4" s="3">
        <f>calcs!G5</f>
        <v>1</v>
      </c>
      <c r="H4" s="3">
        <f>calcs!H5</f>
        <v>1</v>
      </c>
      <c r="I4" s="3">
        <f>calcs!I5</f>
        <v>1</v>
      </c>
      <c r="J4" s="3">
        <f>calcs!J5</f>
        <v>1</v>
      </c>
      <c r="K4" s="3">
        <f>calcs!K5</f>
        <v>1</v>
      </c>
      <c r="L4" s="3">
        <f>calcs!L5</f>
        <v>1</v>
      </c>
      <c r="M4" s="3">
        <f>calcs!M5</f>
        <v>0.96735992063863285</v>
      </c>
      <c r="N4" s="3">
        <f>calcs!N5</f>
        <v>0.89453570621505807</v>
      </c>
      <c r="O4" s="3">
        <f>calcs!O5</f>
        <v>0.83838180663913453</v>
      </c>
      <c r="P4" s="3">
        <f>calcs!P5</f>
        <v>0.78985203256864778</v>
      </c>
      <c r="Q4" s="3">
        <f>calcs!Q5</f>
        <v>0.75791500330060757</v>
      </c>
      <c r="R4" s="3">
        <f>calcs!R5</f>
        <v>0.73136368603754465</v>
      </c>
      <c r="S4" s="3">
        <f>calcs!S5</f>
        <v>0.70999235157120133</v>
      </c>
      <c r="T4" s="3">
        <f>calcs!T5</f>
        <v>0.69271912973048044</v>
      </c>
      <c r="U4" s="3">
        <f>calcs!U5</f>
        <v>0.67875131944211387</v>
      </c>
      <c r="V4" s="3">
        <f>calcs!V5</f>
        <v>0.68461029608502533</v>
      </c>
      <c r="W4" s="3">
        <f>calcs!W5</f>
        <v>0.69101512169112456</v>
      </c>
      <c r="X4" s="3">
        <f>calcs!X5</f>
        <v>0.697933233911742</v>
      </c>
      <c r="Y4" s="3">
        <f>calcs!Y5</f>
        <v>0.70533719795302263</v>
      </c>
      <c r="Z4" s="3">
        <f>calcs!Z5</f>
        <v>0.71409093639190402</v>
      </c>
      <c r="AA4" s="3">
        <f>calcs!AA5</f>
        <v>0.7382660168949674</v>
      </c>
      <c r="AB4" s="3">
        <f>calcs!AB5</f>
        <v>0.76290309191727668</v>
      </c>
      <c r="AC4" s="3">
        <f>calcs!AC5</f>
        <v>0.78801380181806213</v>
      </c>
      <c r="AD4" s="3">
        <f>calcs!AD5</f>
        <v>0.81360995545207615</v>
      </c>
      <c r="AE4" s="3">
        <f>calcs!AE5</f>
        <v>0.83970353718125812</v>
      </c>
    </row>
    <row r="5" spans="1:31">
      <c r="A5" t="s">
        <v>8</v>
      </c>
      <c r="B5" s="3">
        <f>calcs!B6</f>
        <v>0</v>
      </c>
      <c r="C5" s="3">
        <f>calcs!C6</f>
        <v>0</v>
      </c>
      <c r="D5" s="3">
        <f>calcs!D6</f>
        <v>0</v>
      </c>
      <c r="E5" s="3">
        <f>calcs!E6</f>
        <v>0</v>
      </c>
      <c r="F5" s="3">
        <f>calcs!F6</f>
        <v>0</v>
      </c>
      <c r="G5" s="3">
        <f>calcs!G6</f>
        <v>0</v>
      </c>
      <c r="H5" s="3">
        <f>calcs!H6</f>
        <v>0</v>
      </c>
      <c r="I5" s="3">
        <f>calcs!I6</f>
        <v>0</v>
      </c>
      <c r="J5" s="3">
        <f>calcs!J6</f>
        <v>0</v>
      </c>
      <c r="K5" s="3">
        <f>calcs!K6</f>
        <v>0</v>
      </c>
      <c r="L5" s="3">
        <f>calcs!L6</f>
        <v>0</v>
      </c>
      <c r="M5" s="3">
        <f>calcs!M6</f>
        <v>0</v>
      </c>
      <c r="N5" s="3">
        <f>calcs!N6</f>
        <v>0</v>
      </c>
      <c r="O5" s="3">
        <f>calcs!O6</f>
        <v>0</v>
      </c>
      <c r="P5" s="3">
        <f>calcs!P6</f>
        <v>0</v>
      </c>
      <c r="Q5" s="3">
        <f>calcs!Q6</f>
        <v>0</v>
      </c>
      <c r="R5" s="3">
        <f>calcs!R6</f>
        <v>0</v>
      </c>
      <c r="S5" s="3">
        <f>calcs!S6</f>
        <v>0</v>
      </c>
      <c r="T5" s="3">
        <f>calcs!T6</f>
        <v>0</v>
      </c>
      <c r="U5" s="3">
        <f>calcs!U6</f>
        <v>0</v>
      </c>
      <c r="V5" s="3">
        <f>calcs!V6</f>
        <v>0</v>
      </c>
      <c r="W5" s="3">
        <f>calcs!W6</f>
        <v>0</v>
      </c>
      <c r="X5" s="3">
        <f>calcs!X6</f>
        <v>0</v>
      </c>
      <c r="Y5" s="3">
        <f>calcs!Y6</f>
        <v>0</v>
      </c>
      <c r="Z5" s="3">
        <f>calcs!Z6</f>
        <v>0</v>
      </c>
      <c r="AA5" s="3">
        <f>calcs!AA6</f>
        <v>0</v>
      </c>
      <c r="AB5" s="3">
        <f>calcs!AB6</f>
        <v>0</v>
      </c>
      <c r="AC5" s="3">
        <f>calcs!AC6</f>
        <v>0</v>
      </c>
      <c r="AD5" s="3">
        <f>calcs!AD6</f>
        <v>0</v>
      </c>
      <c r="AE5" s="3">
        <f>calcs!AE6</f>
        <v>0</v>
      </c>
    </row>
    <row r="6" spans="1:31">
      <c r="A6" t="s">
        <v>9</v>
      </c>
      <c r="B6" s="3">
        <f>calcs!B7</f>
        <v>0</v>
      </c>
      <c r="C6" s="3">
        <f>calcs!C7</f>
        <v>0</v>
      </c>
      <c r="D6" s="3">
        <f>calcs!D7</f>
        <v>0</v>
      </c>
      <c r="E6" s="3">
        <f>calcs!E7</f>
        <v>0.4</v>
      </c>
      <c r="F6" s="3">
        <f>calcs!F7</f>
        <v>0.7</v>
      </c>
      <c r="G6" s="3">
        <f>calcs!G7</f>
        <v>1</v>
      </c>
      <c r="H6" s="3">
        <f>calcs!H7</f>
        <v>1</v>
      </c>
      <c r="I6" s="3">
        <f>calcs!I7</f>
        <v>1</v>
      </c>
      <c r="J6" s="3">
        <f>calcs!J7</f>
        <v>1</v>
      </c>
      <c r="K6" s="3">
        <f>calcs!K7</f>
        <v>1</v>
      </c>
      <c r="L6" s="3">
        <f>calcs!L7</f>
        <v>1</v>
      </c>
      <c r="M6" s="3">
        <f>calcs!M7</f>
        <v>0.96735992063863285</v>
      </c>
      <c r="N6" s="3">
        <f>calcs!N7</f>
        <v>0.89453570621505807</v>
      </c>
      <c r="O6" s="3">
        <f>calcs!O7</f>
        <v>0.83838180663913453</v>
      </c>
      <c r="P6" s="3">
        <f>calcs!P7</f>
        <v>0.78985203256864778</v>
      </c>
      <c r="Q6" s="3">
        <f>calcs!Q7</f>
        <v>0.75791500330060757</v>
      </c>
      <c r="R6" s="3">
        <f>calcs!R7</f>
        <v>0.73136368603754465</v>
      </c>
      <c r="S6" s="3">
        <f>calcs!S7</f>
        <v>0.70999235157120133</v>
      </c>
      <c r="T6" s="3">
        <f>calcs!T7</f>
        <v>0.69271912973048044</v>
      </c>
      <c r="U6" s="3">
        <f>calcs!U7</f>
        <v>0.67875131944211387</v>
      </c>
      <c r="V6" s="3">
        <f>calcs!V7</f>
        <v>0.68461029608502533</v>
      </c>
      <c r="W6" s="3">
        <f>calcs!W7</f>
        <v>0.69101512169112456</v>
      </c>
      <c r="X6" s="3">
        <f>calcs!X7</f>
        <v>0.697933233911742</v>
      </c>
      <c r="Y6" s="3">
        <f>calcs!Y7</f>
        <v>0.70533719795302263</v>
      </c>
      <c r="Z6" s="3">
        <f>calcs!Z7</f>
        <v>0.71409093639190402</v>
      </c>
      <c r="AA6" s="3">
        <f>calcs!AA7</f>
        <v>0.7382660168949674</v>
      </c>
      <c r="AB6" s="3">
        <f>calcs!AB7</f>
        <v>0.76290309191727668</v>
      </c>
      <c r="AC6" s="3">
        <f>calcs!AC7</f>
        <v>0.78801380181806213</v>
      </c>
      <c r="AD6" s="3">
        <f>calcs!AD7</f>
        <v>0.81360995545207615</v>
      </c>
      <c r="AE6" s="3">
        <f>calcs!AE7</f>
        <v>0.83970353718125812</v>
      </c>
    </row>
    <row r="7" spans="1:31">
      <c r="A7" t="s">
        <v>10</v>
      </c>
      <c r="B7" s="3">
        <f>calcs!B8</f>
        <v>0</v>
      </c>
      <c r="C7" s="3">
        <f>calcs!C8</f>
        <v>0</v>
      </c>
      <c r="D7" s="3">
        <f>calcs!D8</f>
        <v>0</v>
      </c>
      <c r="E7" s="3">
        <f>calcs!E8</f>
        <v>0</v>
      </c>
      <c r="F7" s="3">
        <f>calcs!F8</f>
        <v>0</v>
      </c>
      <c r="G7" s="3">
        <f>calcs!G8</f>
        <v>0</v>
      </c>
      <c r="H7" s="3">
        <f>calcs!H8</f>
        <v>0.48235390993499733</v>
      </c>
      <c r="I7" s="3">
        <f>calcs!I8</f>
        <v>0.67685018626478843</v>
      </c>
      <c r="J7" s="3">
        <f>calcs!J8</f>
        <v>0.78728801286744277</v>
      </c>
      <c r="K7" s="3">
        <f>calcs!K8</f>
        <v>0.85416264100303552</v>
      </c>
      <c r="L7" s="3">
        <f>calcs!L8</f>
        <v>0.93297166200719062</v>
      </c>
      <c r="M7" s="3">
        <f>calcs!M8</f>
        <v>1</v>
      </c>
      <c r="N7" s="3">
        <f>calcs!N8</f>
        <v>1</v>
      </c>
      <c r="O7" s="3">
        <f>calcs!O8</f>
        <v>1</v>
      </c>
      <c r="P7" s="3">
        <f>calcs!P8</f>
        <v>1</v>
      </c>
      <c r="Q7" s="3">
        <f>calcs!Q8</f>
        <v>1</v>
      </c>
      <c r="R7" s="3">
        <f>calcs!R8</f>
        <v>1</v>
      </c>
      <c r="S7" s="3">
        <f>calcs!S8</f>
        <v>1</v>
      </c>
      <c r="T7" s="3">
        <f>calcs!T8</f>
        <v>1</v>
      </c>
      <c r="U7" s="3">
        <f>calcs!U8</f>
        <v>1</v>
      </c>
      <c r="V7" s="3">
        <f>calcs!V8</f>
        <v>1</v>
      </c>
      <c r="W7" s="3">
        <f>calcs!W8</f>
        <v>1</v>
      </c>
      <c r="X7" s="3">
        <f>calcs!X8</f>
        <v>1</v>
      </c>
      <c r="Y7" s="3">
        <f>calcs!Y8</f>
        <v>1</v>
      </c>
      <c r="Z7" s="3">
        <f>calcs!Z8</f>
        <v>1</v>
      </c>
      <c r="AA7" s="3">
        <f>calcs!AA8</f>
        <v>1</v>
      </c>
      <c r="AB7" s="3">
        <f>calcs!AB8</f>
        <v>1</v>
      </c>
      <c r="AC7" s="3">
        <f>calcs!AC8</f>
        <v>1</v>
      </c>
      <c r="AD7" s="3">
        <f>calcs!AD8</f>
        <v>1</v>
      </c>
      <c r="AE7" s="3">
        <f>calcs!AE8</f>
        <v>1</v>
      </c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2:31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ETS Projections</vt:lpstr>
      <vt:lpstr>calcs</vt:lpstr>
      <vt:lpstr>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2024-05-15T23:06:30Z</dcterms:modified>
</cp:coreProperties>
</file>