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17"/>
  <workbookPr defaultThemeVersion="166925"/>
  <mc:AlternateContent xmlns:mc="http://schemas.openxmlformats.org/markup-compatibility/2006">
    <mc:Choice Requires="x15">
      <x15ac:absPath xmlns:x15ac="http://schemas.microsoft.com/office/spreadsheetml/2010/11/ac" url="https://artelys778.sharepoint.com/sites/Agora-EPStool-Artelys/Documents partages/Artelys/3 - Livrables/1. all data/2. A checker par Paul/Uploaded/4.5 Direct Air Capture Data/"/>
    </mc:Choice>
  </mc:AlternateContent>
  <xr:revisionPtr revIDLastSave="13" documentId="8_{1B157FC6-DDE4-44B7-85ED-BD3E2538E48E}" xr6:coauthVersionLast="47" xr6:coauthVersionMax="47" xr10:uidLastSave="{59AA5369-132A-421E-87A9-C23D5E1FA42B}"/>
  <bookViews>
    <workbookView xWindow="-110" yWindow="-110" windowWidth="19420" windowHeight="10420" firstSheet="1" xr2:uid="{E742E918-1064-414B-8A3D-59EF2903E0D0}"/>
  </bookViews>
  <sheets>
    <sheet name="About" sheetId="1" r:id="rId1"/>
    <sheet name="Raw data" sheetId="2" r:id="rId2"/>
    <sheet name="DACD-potential" sheetId="3" r:id="rId3"/>
    <sheet name="DACD-energyintensity" sheetId="4" r:id="rId4"/>
    <sheet name="DACD-capex"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2" i="2" l="1"/>
  <c r="B51" i="2"/>
  <c r="E51" i="2"/>
  <c r="D51" i="2"/>
  <c r="C42" i="2"/>
  <c r="Q2" i="5" s="1"/>
  <c r="C51" i="2" l="1"/>
  <c r="C28" i="2"/>
  <c r="C27" i="2"/>
  <c r="C53" i="2" s="1"/>
  <c r="C43" i="2"/>
  <c r="AK2" i="5" s="1"/>
  <c r="C41" i="2"/>
  <c r="B2" i="5" s="1"/>
  <c r="D2" i="5" s="1"/>
  <c r="AF2" i="3"/>
  <c r="D27" i="2"/>
  <c r="C26" i="2"/>
  <c r="D26" i="2" s="1"/>
  <c r="AF2" i="4"/>
  <c r="B2" i="4"/>
  <c r="M2" i="5" l="1"/>
  <c r="L2" i="5"/>
  <c r="J2" i="5"/>
  <c r="G2" i="5"/>
  <c r="F2" i="5"/>
  <c r="C2" i="5"/>
  <c r="K2" i="5"/>
  <c r="I2" i="5"/>
  <c r="H2" i="5"/>
  <c r="E2" i="5"/>
  <c r="O2" i="5"/>
  <c r="P2" i="5"/>
  <c r="Z2" i="5"/>
  <c r="AA2" i="5"/>
  <c r="AB2" i="5"/>
  <c r="AC2" i="5"/>
  <c r="AD2" i="5"/>
  <c r="S2" i="5"/>
  <c r="AE2" i="5"/>
  <c r="T2" i="5"/>
  <c r="AF2" i="5"/>
  <c r="U2" i="5"/>
  <c r="AG2" i="5"/>
  <c r="V2" i="5"/>
  <c r="AH2" i="5"/>
  <c r="W2" i="5"/>
  <c r="AI2" i="5"/>
  <c r="X2" i="5"/>
  <c r="AJ2" i="5"/>
  <c r="Y2" i="5"/>
  <c r="R2" i="5"/>
  <c r="N2" i="5"/>
  <c r="D28" i="2"/>
  <c r="E53" i="2"/>
  <c r="D53" i="2" s="1"/>
  <c r="S2" i="4"/>
  <c r="O2" i="4"/>
  <c r="M2" i="4"/>
  <c r="K2" i="4"/>
  <c r="AE2" i="4"/>
  <c r="G2" i="4"/>
  <c r="AD2" i="4"/>
  <c r="E2" i="4"/>
  <c r="Z2" i="4"/>
  <c r="R2" i="4"/>
  <c r="N2" i="4"/>
  <c r="L2" i="4"/>
  <c r="AC2" i="4"/>
  <c r="D2" i="4"/>
  <c r="AB2" i="4"/>
  <c r="X2" i="4"/>
  <c r="W2" i="4"/>
  <c r="AA2" i="4"/>
  <c r="F2" i="4"/>
  <c r="Q2" i="4"/>
  <c r="P2" i="4"/>
  <c r="V2" i="4"/>
  <c r="J2" i="4"/>
  <c r="U2" i="4"/>
  <c r="I2" i="4"/>
  <c r="C2" i="4"/>
  <c r="T2" i="4"/>
  <c r="H2" i="4"/>
  <c r="Y2" i="4"/>
  <c r="M2" i="3"/>
  <c r="W2" i="3"/>
  <c r="V2" i="3"/>
  <c r="U2" i="3"/>
  <c r="T2" i="3"/>
  <c r="AE2" i="3"/>
  <c r="S2" i="3"/>
  <c r="AD2" i="3"/>
  <c r="R2" i="3"/>
  <c r="AC2" i="3"/>
  <c r="Q2" i="3"/>
  <c r="AB2" i="3"/>
  <c r="P2" i="3"/>
  <c r="AA2" i="3"/>
  <c r="O2" i="3"/>
  <c r="Z2" i="3"/>
  <c r="N2" i="3"/>
  <c r="Y2" i="3"/>
  <c r="X2" i="3"/>
</calcChain>
</file>

<file path=xl/sharedStrings.xml><?xml version="1.0" encoding="utf-8"?>
<sst xmlns="http://schemas.openxmlformats.org/spreadsheetml/2006/main" count="77" uniqueCount="72">
  <si>
    <t>DACD Direct Air Capture Data</t>
  </si>
  <si>
    <t xml:space="preserve">Sources : </t>
  </si>
  <si>
    <t>DAC Potential and energy intensity forecast</t>
  </si>
  <si>
    <t xml:space="preserve">Benjamin Lux, Niklas Schneck, Benjamin Pfluger, Wolfgang Männer, Frank Sensfuß, </t>
  </si>
  <si>
    <t>"Potentials of direct air capture and storage in a greenhouse gas-neutral European energy system", 2023</t>
  </si>
  <si>
    <t>Chapter 2.2.5</t>
  </si>
  <si>
    <t xml:space="preserve">Price </t>
  </si>
  <si>
    <t>EU Commission : ASSET Study on
Technology pathways in 
decarbonisation scenarios, page 44, 2018</t>
  </si>
  <si>
    <t>Notes :</t>
  </si>
  <si>
    <t xml:space="preserve">The Cons2050 scenario is taken in order to estimate energy intensity and prices for 2050 </t>
  </si>
  <si>
    <t>Only Low Temperature DAC systems are considered</t>
  </si>
  <si>
    <t>Data from the European Commission's Asset database are used to calculate costs.</t>
  </si>
  <si>
    <t xml:space="preserve"> These costs are preferred to the costs given in the article (Lux et al.), even if they are much lower, as the costs given in the Asset document associated with electricity costs seem to be too high for the DAC to be used (much higher than carbon costs).</t>
  </si>
  <si>
    <t>If the model gives too high a use of the DAC with these prices, they can be modified later.</t>
  </si>
  <si>
    <t>2018 euro is  adjusted to 2018 dollars using the following conversion factor:</t>
  </si>
  <si>
    <t xml:space="preserve">https://www.irs.gov/individuals/international-taxpayers/yearly-average-currency-exchange-rates </t>
  </si>
  <si>
    <t>2018 dollars is adjusted to 2012 dollars using the following conversion factor:</t>
  </si>
  <si>
    <t>See "cpi.xlsx" in the InputData folder for source information.</t>
  </si>
  <si>
    <t>https://www.iea.org/energy-system/carbon-capture-utilisation-and-storage/direct-air-capture</t>
  </si>
  <si>
    <r>
      <t>The </t>
    </r>
    <r>
      <rPr>
        <sz val="9"/>
        <color rgb="FF000000"/>
        <rFont val="Arial"/>
        <family val="2"/>
      </rPr>
      <t>European Commission </t>
    </r>
    <r>
      <rPr>
        <sz val="9"/>
        <color rgb="FF000000"/>
        <rFont val="Arial"/>
        <family val="2"/>
      </rPr>
      <t>aims to store up to 50 MtCO</t>
    </r>
    <r>
      <rPr>
        <sz val="7"/>
        <color rgb="FF000000"/>
        <rFont val="Arial"/>
        <family val="2"/>
      </rPr>
      <t>2</t>
    </r>
    <r>
      <rPr>
        <sz val="9"/>
        <color rgb="FF000000"/>
        <rFont val="Arial"/>
        <family val="2"/>
      </rPr>
      <t> a year by 2030, including from DAC</t>
    </r>
  </si>
  <si>
    <r>
      <t>The </t>
    </r>
    <r>
      <rPr>
        <i/>
        <sz val="11"/>
        <color rgb="FF1F1F1F"/>
        <rFont val="Calibri"/>
        <family val="2"/>
        <scheme val="minor"/>
      </rPr>
      <t>Current2020</t>
    </r>
    <r>
      <rPr>
        <sz val="11"/>
        <color rgb="FF1F1F1F"/>
        <rFont val="Calibri"/>
        <family val="2"/>
        <scheme val="minor"/>
      </rPr>
      <t> parameter set represents state-of-the-art DAC systems as currently reported</t>
    </r>
  </si>
  <si>
    <t> This parameterization assumes that DAC technology will not be substantially developed in the future and serves as a lower bound.</t>
  </si>
  <si>
    <r>
      <t>In the </t>
    </r>
    <r>
      <rPr>
        <i/>
        <sz val="11"/>
        <color rgb="FF1F1F1F"/>
        <rFont val="Calibri"/>
        <family val="2"/>
        <scheme val="minor"/>
      </rPr>
      <t>Cons2050 (Conservative 2050)</t>
    </r>
    <r>
      <rPr>
        <sz val="11"/>
        <color rgb="FF1F1F1F"/>
        <rFont val="Calibri"/>
        <family val="2"/>
        <scheme val="minor"/>
      </rPr>
      <t> parameter set, CAPEX are estimated to be 222 €/tCO2 a for HT DAC and 199 €/tCO2 a for LT DAC</t>
    </r>
  </si>
  <si>
    <r>
      <t>In the </t>
    </r>
    <r>
      <rPr>
        <i/>
        <sz val="11"/>
        <color rgb="FF1F1F1F"/>
        <rFont val="Calibri"/>
        <family val="2"/>
        <scheme val="minor"/>
      </rPr>
      <t>Base2050</t>
    </r>
    <r>
      <rPr>
        <sz val="11"/>
        <color rgb="FF1F1F1F"/>
        <rFont val="Calibri"/>
        <family val="2"/>
        <scheme val="minor"/>
      </rPr>
      <t> parameter set, CAPEX are decreased to 93 €/tCO2 a for HT DAC and 84 €/tCO2 a for LT DAC.</t>
    </r>
  </si>
  <si>
    <t>For Low-Temperature DAC systems</t>
  </si>
  <si>
    <t xml:space="preserve">Scenario </t>
  </si>
  <si>
    <t>CAPEX (€/tCO2h)</t>
  </si>
  <si>
    <t>CAPEX (€/tCO2)</t>
  </si>
  <si>
    <t>CAPEX ($2012/tCO2)</t>
  </si>
  <si>
    <t>Electricity demand (kWh/tCO2)</t>
  </si>
  <si>
    <t>Base2050</t>
  </si>
  <si>
    <t>Current2020</t>
  </si>
  <si>
    <t>Value taken for 2020</t>
  </si>
  <si>
    <t>Cons2050 (Conservative scenario)</t>
  </si>
  <si>
    <t>Value taken for 2050</t>
  </si>
  <si>
    <t>kWh/BTU</t>
  </si>
  <si>
    <t>Full load parameter</t>
  </si>
  <si>
    <t>"Potentials of direct air capture and storage in a greenhouse gas-neutral European energy system", 2023 Table 2</t>
  </si>
  <si>
    <t>Potential (Mt/year)</t>
  </si>
  <si>
    <t xml:space="preserve">All scenario </t>
  </si>
  <si>
    <t xml:space="preserve">value taken </t>
  </si>
  <si>
    <t>EU commission Asset database</t>
  </si>
  <si>
    <t>CAPEX</t>
  </si>
  <si>
    <t xml:space="preserve">values taken </t>
  </si>
  <si>
    <t xml:space="preserve">Summary </t>
  </si>
  <si>
    <t>CAPEX (€/tonCO2)</t>
  </si>
  <si>
    <t>Asset database</t>
  </si>
  <si>
    <t>Lux &amp; al. Base 2050</t>
  </si>
  <si>
    <t>Lux &amp; al. Conservative 2050</t>
  </si>
  <si>
    <t>Mt/yr</t>
  </si>
  <si>
    <t>DAC Potential</t>
  </si>
  <si>
    <t>Assumed to be zero until 2030</t>
  </si>
  <si>
    <t>Interpolated between 0 and 2050 value</t>
  </si>
  <si>
    <t>2050 value given by Lux et al.</t>
  </si>
  <si>
    <t>BTU/ton CO2</t>
  </si>
  <si>
    <t>electricity</t>
  </si>
  <si>
    <t>coal</t>
  </si>
  <si>
    <t>natural gas</t>
  </si>
  <si>
    <t>biomass</t>
  </si>
  <si>
    <t>petroleum diesel</t>
  </si>
  <si>
    <t>heat</t>
  </si>
  <si>
    <t>crude oil</t>
  </si>
  <si>
    <t>heavy or residual fuel oil</t>
  </si>
  <si>
    <t>LPG propane or butane</t>
  </si>
  <si>
    <t>hydrogen</t>
  </si>
  <si>
    <t xml:space="preserve">Values from Current2020 and Cons2050 scenario </t>
  </si>
  <si>
    <t>Lux et al.</t>
  </si>
  <si>
    <t>Interpolated between 2020 and 2050</t>
  </si>
  <si>
    <t>$/ton CO2</t>
  </si>
  <si>
    <t>Amortized CapEx</t>
  </si>
  <si>
    <t>Value from EU Commission : Asset database</t>
  </si>
  <si>
    <t>Interpolated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</si>
</sst>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1"/>
      <color theme="1"/>
      <name val="Calibri"/>
      <family val="2"/>
      <scheme val="minor"/>
    </font>
    <font>
      <b/>
      <sz val="11"/>
      <color theme="1"/>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000000"/>
      <name val="Calibri"/>
      <family val="2"/>
      <scheme val="minor"/>
    </font>
    <font>
      <sz val="9"/>
      <color rgb="FF000000"/>
      <name val="Arial"/>
      <family val="2"/>
    </font>
    <font>
      <sz val="7"/>
      <color rgb="FF000000"/>
      <name val="Arial"/>
      <family val="2"/>
    </font>
    <font>
      <b/>
      <sz val="11"/>
      <color theme="0"/>
      <name val="Calibri"/>
      <family val="2"/>
      <scheme val="minor"/>
    </font>
    <font>
      <sz val="11"/>
      <color theme="0"/>
      <name val="Calibri"/>
      <family val="2"/>
      <scheme val="minor"/>
    </font>
    <font>
      <i/>
      <sz val="11"/>
      <color rgb="FF1F1F1F"/>
      <name val="Calibri"/>
      <family val="2"/>
      <scheme val="minor"/>
    </font>
    <font>
      <i/>
      <sz val="11"/>
      <color rgb="FF000000"/>
      <name val="Calibri"/>
      <family val="2"/>
      <scheme val="minor"/>
    </font>
    <font>
      <sz val="11"/>
      <color rgb="FF1F1F1F"/>
      <name val="Calibri"/>
      <family val="2"/>
      <scheme val="minor"/>
    </font>
    <font>
      <sz val="11"/>
      <name val="Calibri"/>
      <family val="2"/>
      <scheme val="minor"/>
    </font>
    <font>
      <b/>
      <sz val="11"/>
      <name val="Calibri"/>
      <family val="2"/>
      <scheme val="minor"/>
    </font>
    <font>
      <sz val="8"/>
      <color rgb="FF1F1F1F"/>
      <name val="Georgia"/>
      <family val="1"/>
    </font>
    <font>
      <u/>
      <sz val="11"/>
      <color theme="0"/>
      <name val="Calibri"/>
      <family val="2"/>
      <scheme val="minor"/>
    </font>
    <font>
      <b/>
      <sz val="11"/>
      <color rgb="FF1F1F1F"/>
      <name val="Calibri"/>
      <family val="2"/>
      <scheme val="minor"/>
    </font>
    <font>
      <b/>
      <i/>
      <sz val="11"/>
      <color rgb="FF000000"/>
      <name val="Calibri"/>
      <family val="2"/>
      <scheme val="minor"/>
    </font>
    <font>
      <i/>
      <u/>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9"/>
        <bgColor indexed="64"/>
      </patternFill>
    </fill>
    <fill>
      <patternFill patternType="solid">
        <fgColor rgb="FFFFFFFF"/>
        <bgColor rgb="FF000000"/>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2" fillId="0" borderId="0" xfId="0" applyFont="1"/>
    <xf numFmtId="0" fontId="0" fillId="2" borderId="0" xfId="0" applyFill="1"/>
    <xf numFmtId="0" fontId="1" fillId="2" borderId="0" xfId="0" applyFont="1" applyFill="1"/>
    <xf numFmtId="0" fontId="3" fillId="2" borderId="0" xfId="0" applyFont="1" applyFill="1"/>
    <xf numFmtId="0" fontId="4" fillId="2" borderId="0" xfId="1" applyFill="1"/>
    <xf numFmtId="0" fontId="5" fillId="2" borderId="0" xfId="0" applyFont="1" applyFill="1"/>
    <xf numFmtId="0" fontId="6" fillId="0" borderId="0" xfId="0" applyFont="1"/>
    <xf numFmtId="0" fontId="4" fillId="0" borderId="0" xfId="1" applyAlignment="1">
      <alignment vertical="center" readingOrder="1"/>
    </xf>
    <xf numFmtId="0" fontId="4" fillId="2" borderId="0" xfId="1" applyFill="1" applyAlignment="1"/>
    <xf numFmtId="0" fontId="11" fillId="0" borderId="0" xfId="0" applyFont="1"/>
    <xf numFmtId="0" fontId="5" fillId="0" borderId="0" xfId="0" applyFont="1"/>
    <xf numFmtId="0" fontId="12" fillId="0" borderId="0" xfId="0" applyFont="1"/>
    <xf numFmtId="0" fontId="8" fillId="3" borderId="0" xfId="0" applyFont="1" applyFill="1"/>
    <xf numFmtId="0" fontId="9" fillId="3" borderId="0" xfId="0" applyFont="1" applyFill="1"/>
    <xf numFmtId="0" fontId="0" fillId="3" borderId="0" xfId="0" applyFill="1"/>
    <xf numFmtId="0" fontId="8" fillId="0" borderId="0" xfId="0" applyFont="1"/>
    <xf numFmtId="0" fontId="14" fillId="2" borderId="0" xfId="1" applyFont="1" applyFill="1"/>
    <xf numFmtId="0" fontId="4" fillId="0" borderId="0" xfId="1"/>
    <xf numFmtId="0" fontId="14" fillId="0" borderId="0" xfId="0" applyFont="1"/>
    <xf numFmtId="0" fontId="13" fillId="0" borderId="0" xfId="0" applyFont="1"/>
    <xf numFmtId="0" fontId="15" fillId="0" borderId="0" xfId="0" applyFont="1"/>
    <xf numFmtId="0" fontId="16" fillId="4" borderId="0" xfId="1" applyFont="1" applyFill="1" applyAlignment="1">
      <alignment vertical="center" readingOrder="1"/>
    </xf>
    <xf numFmtId="0" fontId="9" fillId="4" borderId="0" xfId="0" applyFont="1" applyFill="1"/>
    <xf numFmtId="0" fontId="0" fillId="6" borderId="0" xfId="0" applyFill="1"/>
    <xf numFmtId="0" fontId="3" fillId="6" borderId="0" xfId="0" applyFont="1" applyFill="1"/>
    <xf numFmtId="0" fontId="13" fillId="6" borderId="0" xfId="0" applyFont="1" applyFill="1"/>
    <xf numFmtId="0" fontId="17" fillId="0" borderId="0" xfId="0" applyFont="1"/>
    <xf numFmtId="0" fontId="1" fillId="0" borderId="0" xfId="0" applyFont="1"/>
    <xf numFmtId="0" fontId="1" fillId="6" borderId="0" xfId="0" applyFont="1" applyFill="1"/>
    <xf numFmtId="11" fontId="5" fillId="7" borderId="0" xfId="0" applyNumberFormat="1" applyFont="1" applyFill="1"/>
    <xf numFmtId="11" fontId="5" fillId="8" borderId="0" xfId="0" applyNumberFormat="1" applyFont="1" applyFill="1"/>
    <xf numFmtId="0" fontId="9" fillId="0" borderId="0" xfId="0" applyFont="1"/>
    <xf numFmtId="0" fontId="8" fillId="4" borderId="0" xfId="0" applyFont="1" applyFill="1"/>
    <xf numFmtId="0" fontId="5" fillId="9" borderId="0" xfId="0" applyFont="1" applyFill="1"/>
    <xf numFmtId="1" fontId="5" fillId="6" borderId="0" xfId="0" applyNumberFormat="1" applyFont="1" applyFill="1"/>
    <xf numFmtId="0" fontId="0" fillId="9" borderId="0" xfId="0" applyFill="1"/>
    <xf numFmtId="0" fontId="4" fillId="0" borderId="0" xfId="1" applyFill="1" applyAlignment="1"/>
    <xf numFmtId="0" fontId="4" fillId="0" borderId="0" xfId="1" applyFill="1"/>
    <xf numFmtId="0" fontId="4" fillId="2" borderId="0" xfId="1" applyFill="1" applyAlignment="1">
      <alignment wrapText="1"/>
    </xf>
    <xf numFmtId="0" fontId="18" fillId="2" borderId="0" xfId="0" applyFont="1" applyFill="1"/>
    <xf numFmtId="0" fontId="11" fillId="2" borderId="0" xfId="0" applyFont="1" applyFill="1"/>
    <xf numFmtId="0" fontId="11" fillId="5" borderId="0" xfId="0" applyFont="1" applyFill="1"/>
    <xf numFmtId="0" fontId="19" fillId="5" borderId="0" xfId="1" applyFont="1" applyFill="1"/>
    <xf numFmtId="0" fontId="11" fillId="2" borderId="0" xfId="0" applyFont="1" applyFill="1" applyAlignment="1">
      <alignment horizontal="left"/>
    </xf>
    <xf numFmtId="0" fontId="0" fillId="7" borderId="0" xfId="0" applyFill="1"/>
    <xf numFmtId="0" fontId="0" fillId="8" borderId="0" xfId="0" applyFill="1"/>
    <xf numFmtId="11" fontId="5" fillId="9" borderId="0" xfId="0" applyNumberFormat="1" applyFont="1" applyFill="1"/>
    <xf numFmtId="0" fontId="4" fillId="9" borderId="0" xfId="1" applyFill="1"/>
    <xf numFmtId="164" fontId="5" fillId="0" borderId="0" xfId="0" applyNumberFormat="1" applyFont="1"/>
    <xf numFmtId="0" fontId="5" fillId="8" borderId="0" xfId="0" applyFont="1" applyFill="1"/>
    <xf numFmtId="0" fontId="3" fillId="0" borderId="0" xfId="0" applyFo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DAC annualized CAPEX (€/tCO2/an)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 data'!$A$51</c:f>
              <c:strCache>
                <c:ptCount val="1"/>
                <c:pt idx="0">
                  <c:v>Asset database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'Raw data'!$B$50:$E$50</c:f>
              <c:numCache>
                <c:formatCode>General</c:formatCode>
                <c:ptCount val="4"/>
                <c:pt idx="0">
                  <c:v>2015</c:v>
                </c:pt>
                <c:pt idx="1">
                  <c:v>2020</c:v>
                </c:pt>
                <c:pt idx="2">
                  <c:v>2030</c:v>
                </c:pt>
                <c:pt idx="3">
                  <c:v>2050</c:v>
                </c:pt>
              </c:numCache>
            </c:numRef>
          </c:xVal>
          <c:yVal>
            <c:numRef>
              <c:f>'Raw data'!$B$51:$E$51</c:f>
              <c:numCache>
                <c:formatCode>General</c:formatCode>
                <c:ptCount val="4"/>
                <c:pt idx="0">
                  <c:v>770</c:v>
                </c:pt>
                <c:pt idx="1">
                  <c:v>729.33333333333337</c:v>
                </c:pt>
                <c:pt idx="2">
                  <c:v>648</c:v>
                </c:pt>
                <c:pt idx="3">
                  <c:v>518</c:v>
                </c:pt>
              </c:numCache>
            </c:numRef>
          </c:yVal>
          <c:smooth val="0"/>
          <c:extLst>
            <c:ext xmlns:c16="http://schemas.microsoft.com/office/drawing/2014/chart" uri="{C3380CC4-5D6E-409C-BE32-E72D297353CC}">
              <c16:uniqueId val="{00000000-8FE0-453B-92CB-AC7D1E006D09}"/>
            </c:ext>
          </c:extLst>
        </c:ser>
        <c:ser>
          <c:idx val="1"/>
          <c:order val="1"/>
          <c:tx>
            <c:strRef>
              <c:f>'Raw data'!$A$52</c:f>
              <c:strCache>
                <c:ptCount val="1"/>
                <c:pt idx="0">
                  <c:v>Lux &amp; al. Base 2050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'Raw data'!$B$50:$E$50</c:f>
              <c:numCache>
                <c:formatCode>General</c:formatCode>
                <c:ptCount val="4"/>
                <c:pt idx="0">
                  <c:v>2015</c:v>
                </c:pt>
                <c:pt idx="1">
                  <c:v>2020</c:v>
                </c:pt>
                <c:pt idx="2">
                  <c:v>2030</c:v>
                </c:pt>
                <c:pt idx="3">
                  <c:v>2050</c:v>
                </c:pt>
              </c:numCache>
            </c:numRef>
          </c:xVal>
          <c:yVal>
            <c:numRef>
              <c:f>'Raw data'!$B$52:$E$52</c:f>
              <c:numCache>
                <c:formatCode>General</c:formatCode>
                <c:ptCount val="4"/>
                <c:pt idx="1">
                  <c:v>730</c:v>
                </c:pt>
                <c:pt idx="2">
                  <c:v>514.66666666666663</c:v>
                </c:pt>
                <c:pt idx="3">
                  <c:v>84</c:v>
                </c:pt>
              </c:numCache>
            </c:numRef>
          </c:yVal>
          <c:smooth val="0"/>
          <c:extLst>
            <c:ext xmlns:c16="http://schemas.microsoft.com/office/drawing/2014/chart" uri="{C3380CC4-5D6E-409C-BE32-E72D297353CC}">
              <c16:uniqueId val="{00000001-8FE0-453B-92CB-AC7D1E006D09}"/>
            </c:ext>
          </c:extLst>
        </c:ser>
        <c:ser>
          <c:idx val="2"/>
          <c:order val="2"/>
          <c:tx>
            <c:strRef>
              <c:f>'Raw data'!$A$53</c:f>
              <c:strCache>
                <c:ptCount val="1"/>
                <c:pt idx="0">
                  <c:v>Lux &amp; al. Conservative 2050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'Raw data'!$B$50:$E$50</c:f>
              <c:numCache>
                <c:formatCode>General</c:formatCode>
                <c:ptCount val="4"/>
                <c:pt idx="0">
                  <c:v>2015</c:v>
                </c:pt>
                <c:pt idx="1">
                  <c:v>2020</c:v>
                </c:pt>
                <c:pt idx="2">
                  <c:v>2030</c:v>
                </c:pt>
                <c:pt idx="3">
                  <c:v>2050</c:v>
                </c:pt>
              </c:numCache>
            </c:numRef>
          </c:xVal>
          <c:yVal>
            <c:numRef>
              <c:f>'Raw data'!$B$53:$E$53</c:f>
              <c:numCache>
                <c:formatCode>General</c:formatCode>
                <c:ptCount val="4"/>
                <c:pt idx="1">
                  <c:v>730</c:v>
                </c:pt>
                <c:pt idx="2">
                  <c:v>553</c:v>
                </c:pt>
                <c:pt idx="3">
                  <c:v>199</c:v>
                </c:pt>
              </c:numCache>
            </c:numRef>
          </c:yVal>
          <c:smooth val="0"/>
          <c:extLst>
            <c:ext xmlns:c16="http://schemas.microsoft.com/office/drawing/2014/chart" uri="{C3380CC4-5D6E-409C-BE32-E72D297353CC}">
              <c16:uniqueId val="{00000002-8FE0-453B-92CB-AC7D1E006D09}"/>
            </c:ext>
          </c:extLst>
        </c:ser>
        <c:dLbls>
          <c:showLegendKey val="0"/>
          <c:showVal val="0"/>
          <c:showCatName val="0"/>
          <c:showSerName val="0"/>
          <c:showPercent val="0"/>
          <c:showBubbleSize val="0"/>
        </c:dLbls>
        <c:axId val="260123743"/>
        <c:axId val="894357168"/>
      </c:scatterChart>
      <c:valAx>
        <c:axId val="260123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357168"/>
        <c:crosses val="autoZero"/>
        <c:crossBetween val="midCat"/>
      </c:valAx>
      <c:valAx>
        <c:axId val="89435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23743"/>
        <c:crosses val="autoZero"/>
        <c:crossBetween val="midCat"/>
      </c:valAx>
      <c:spPr>
        <a:noFill/>
        <a:ln>
          <a:noFill/>
        </a:ln>
        <a:effectLst/>
      </c:spPr>
    </c:plotArea>
    <c:legend>
      <c:legendPos val="b"/>
      <c:layout>
        <c:manualLayout>
          <c:xMode val="edge"/>
          <c:yMode val="edge"/>
          <c:x val="0.1"/>
          <c:y val="0.92178392532914843"/>
          <c:w val="0.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'DACD-potential'!$A$2</c:f>
              <c:strCache>
                <c:ptCount val="1"/>
                <c:pt idx="0">
                  <c:v>DAC Potential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'DACD-potential'!$B$1:$AF$1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'DACD-potential'!$B$2:$AF$2</c:f>
              <c:numCache>
                <c:formatCode>0.00E+00</c:formatCode>
                <c:ptCount val="31"/>
                <c:pt idx="0">
                  <c:v>0</c:v>
                </c:pt>
                <c:pt idx="1">
                  <c:v>0</c:v>
                </c:pt>
                <c:pt idx="2">
                  <c:v>0</c:v>
                </c:pt>
                <c:pt idx="3">
                  <c:v>0</c:v>
                </c:pt>
                <c:pt idx="4">
                  <c:v>0</c:v>
                </c:pt>
                <c:pt idx="5">
                  <c:v>0</c:v>
                </c:pt>
                <c:pt idx="6">
                  <c:v>0</c:v>
                </c:pt>
                <c:pt idx="7">
                  <c:v>0</c:v>
                </c:pt>
                <c:pt idx="8">
                  <c:v>0</c:v>
                </c:pt>
                <c:pt idx="9">
                  <c:v>0</c:v>
                </c:pt>
                <c:pt idx="10">
                  <c:v>0</c:v>
                </c:pt>
                <c:pt idx="11">
                  <c:v>67500000</c:v>
                </c:pt>
                <c:pt idx="12">
                  <c:v>135000000</c:v>
                </c:pt>
                <c:pt idx="13">
                  <c:v>202500000</c:v>
                </c:pt>
                <c:pt idx="14">
                  <c:v>270000000</c:v>
                </c:pt>
                <c:pt idx="15">
                  <c:v>337500000</c:v>
                </c:pt>
                <c:pt idx="16">
                  <c:v>405000000</c:v>
                </c:pt>
                <c:pt idx="17">
                  <c:v>472500000</c:v>
                </c:pt>
                <c:pt idx="18">
                  <c:v>540000000</c:v>
                </c:pt>
                <c:pt idx="19">
                  <c:v>607500000</c:v>
                </c:pt>
                <c:pt idx="20">
                  <c:v>675000000</c:v>
                </c:pt>
                <c:pt idx="21">
                  <c:v>742500000</c:v>
                </c:pt>
                <c:pt idx="22">
                  <c:v>810000000</c:v>
                </c:pt>
                <c:pt idx="23">
                  <c:v>877500000</c:v>
                </c:pt>
                <c:pt idx="24">
                  <c:v>945000000</c:v>
                </c:pt>
                <c:pt idx="25">
                  <c:v>1012500000</c:v>
                </c:pt>
                <c:pt idx="26">
                  <c:v>1080000000</c:v>
                </c:pt>
                <c:pt idx="27">
                  <c:v>1147500000</c:v>
                </c:pt>
                <c:pt idx="28">
                  <c:v>1215000000</c:v>
                </c:pt>
                <c:pt idx="29">
                  <c:v>1282500000</c:v>
                </c:pt>
                <c:pt idx="30">
                  <c:v>1350000000</c:v>
                </c:pt>
              </c:numCache>
            </c:numRef>
          </c:val>
          <c:smooth val="0"/>
          <c:extLst>
            <c:ext xmlns:c16="http://schemas.microsoft.com/office/drawing/2014/chart" uri="{C3380CC4-5D6E-409C-BE32-E72D297353CC}">
              <c16:uniqueId val="{00000000-6E65-45EF-930B-4D93FFC84CE0}"/>
            </c:ext>
          </c:extLst>
        </c:ser>
        <c:dLbls>
          <c:showLegendKey val="0"/>
          <c:showVal val="0"/>
          <c:showCatName val="0"/>
          <c:showSerName val="0"/>
          <c:showPercent val="0"/>
          <c:showBubbleSize val="0"/>
        </c:dLbls>
        <c:marker val="1"/>
        <c:smooth val="0"/>
        <c:axId val="2064721424"/>
        <c:axId val="2064726000"/>
      </c:lineChart>
      <c:catAx>
        <c:axId val="206472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26000"/>
        <c:crosses val="autoZero"/>
        <c:auto val="1"/>
        <c:lblAlgn val="ctr"/>
        <c:lblOffset val="100"/>
        <c:noMultiLvlLbl val="0"/>
      </c:catAx>
      <c:valAx>
        <c:axId val="206472600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2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'DACD-energyintensity'!$A$2</c:f>
              <c:strCache>
                <c:ptCount val="1"/>
                <c:pt idx="0">
                  <c:v>electricity</c:v>
                </c:pt>
              </c:strCache>
            </c:strRef>
          </c:tx>
          <c:spPr>
            <a:ln w="28575" cap="rnd">
              <a:solidFill>
                <a:schemeClr val="accent2"/>
              </a:solidFill>
              <a:round/>
            </a:ln>
            <a:effectLst/>
          </c:spPr>
          <c:marker>
            <c:symbol val="none"/>
          </c:marker>
          <c:cat>
            <c:numRef>
              <c:f>'DACD-energyintensity'!$B$1:$AF$1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'DACD-energyintensity'!$B$2:$AF$2</c:f>
              <c:numCache>
                <c:formatCode>0</c:formatCode>
                <c:ptCount val="31"/>
                <c:pt idx="0" formatCode="General">
                  <c:v>7124256</c:v>
                </c:pt>
                <c:pt idx="1">
                  <c:v>7078421.4666666668</c:v>
                </c:pt>
                <c:pt idx="2">
                  <c:v>7032586.9333333336</c:v>
                </c:pt>
                <c:pt idx="3">
                  <c:v>6986752.4000000004</c:v>
                </c:pt>
                <c:pt idx="4">
                  <c:v>6940917.8666666662</c:v>
                </c:pt>
                <c:pt idx="5">
                  <c:v>6895083.333333333</c:v>
                </c:pt>
                <c:pt idx="6">
                  <c:v>6849248.7999999998</c:v>
                </c:pt>
                <c:pt idx="7">
                  <c:v>6803414.2666666666</c:v>
                </c:pt>
                <c:pt idx="8">
                  <c:v>6757579.7333333334</c:v>
                </c:pt>
                <c:pt idx="9">
                  <c:v>6711745.2000000002</c:v>
                </c:pt>
                <c:pt idx="10">
                  <c:v>6665910.666666667</c:v>
                </c:pt>
                <c:pt idx="11">
                  <c:v>6620076.1333333338</c:v>
                </c:pt>
                <c:pt idx="12">
                  <c:v>6574241.5999999996</c:v>
                </c:pt>
                <c:pt idx="13">
                  <c:v>6528407.0666666664</c:v>
                </c:pt>
                <c:pt idx="14">
                  <c:v>6482572.5333333332</c:v>
                </c:pt>
                <c:pt idx="15">
                  <c:v>6436738</c:v>
                </c:pt>
                <c:pt idx="16">
                  <c:v>6390903.4666666668</c:v>
                </c:pt>
                <c:pt idx="17">
                  <c:v>6345068.9333333336</c:v>
                </c:pt>
                <c:pt idx="18">
                  <c:v>6299234.4000000004</c:v>
                </c:pt>
                <c:pt idx="19">
                  <c:v>6253399.8666666672</c:v>
                </c:pt>
                <c:pt idx="20">
                  <c:v>6207565.333333333</c:v>
                </c:pt>
                <c:pt idx="21">
                  <c:v>6161730.7999999998</c:v>
                </c:pt>
                <c:pt idx="22">
                  <c:v>6115896.2666666666</c:v>
                </c:pt>
                <c:pt idx="23">
                  <c:v>6070061.7333333334</c:v>
                </c:pt>
                <c:pt idx="24">
                  <c:v>6024227.2000000002</c:v>
                </c:pt>
                <c:pt idx="25">
                  <c:v>5978392.666666667</c:v>
                </c:pt>
                <c:pt idx="26">
                  <c:v>5932558.1333333328</c:v>
                </c:pt>
                <c:pt idx="27">
                  <c:v>5886723.5999999996</c:v>
                </c:pt>
                <c:pt idx="28">
                  <c:v>5840889.0666666664</c:v>
                </c:pt>
                <c:pt idx="29">
                  <c:v>5795054.5333333332</c:v>
                </c:pt>
                <c:pt idx="30" formatCode="General">
                  <c:v>5749220</c:v>
                </c:pt>
              </c:numCache>
            </c:numRef>
          </c:val>
          <c:smooth val="0"/>
          <c:extLst>
            <c:ext xmlns:c16="http://schemas.microsoft.com/office/drawing/2014/chart" uri="{C3380CC4-5D6E-409C-BE32-E72D297353CC}">
              <c16:uniqueId val="{00000001-C8D9-4FE2-876C-04E2C3D4F476}"/>
            </c:ext>
          </c:extLst>
        </c:ser>
        <c:dLbls>
          <c:showLegendKey val="0"/>
          <c:showVal val="0"/>
          <c:showCatName val="0"/>
          <c:showSerName val="0"/>
          <c:showPercent val="0"/>
          <c:showBubbleSize val="0"/>
        </c:dLbls>
        <c:smooth val="0"/>
        <c:axId val="2054704928"/>
        <c:axId val="2054709088"/>
      </c:lineChart>
      <c:catAx>
        <c:axId val="205470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09088"/>
        <c:crosses val="autoZero"/>
        <c:auto val="1"/>
        <c:lblAlgn val="ctr"/>
        <c:lblOffset val="100"/>
        <c:noMultiLvlLbl val="0"/>
      </c:catAx>
      <c:valAx>
        <c:axId val="205470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0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472440</xdr:colOff>
      <xdr:row>2</xdr:row>
      <xdr:rowOff>163097</xdr:rowOff>
    </xdr:from>
    <xdr:to>
      <xdr:col>2</xdr:col>
      <xdr:colOff>1739900</xdr:colOff>
      <xdr:row>7</xdr:row>
      <xdr:rowOff>78641</xdr:rowOff>
    </xdr:to>
    <xdr:pic>
      <xdr:nvPicPr>
        <xdr:cNvPr id="2" name="Image 1">
          <a:extLst>
            <a:ext uri="{FF2B5EF4-FFF2-40B4-BE49-F238E27FC236}">
              <a16:creationId xmlns:a16="http://schemas.microsoft.com/office/drawing/2014/main" id="{951E14A5-57DE-477E-80D8-F4EF5F96E4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390" y="525047"/>
          <a:ext cx="2013585" cy="820419"/>
        </a:xfrm>
        <a:prstGeom prst="rect">
          <a:avLst/>
        </a:prstGeom>
      </xdr:spPr>
    </xdr:pic>
    <xdr:clientData/>
  </xdr:twoCellAnchor>
  <xdr:twoCellAnchor editAs="oneCell">
    <xdr:from>
      <xdr:col>4</xdr:col>
      <xdr:colOff>351203</xdr:colOff>
      <xdr:row>1</xdr:row>
      <xdr:rowOff>104775</xdr:rowOff>
    </xdr:from>
    <xdr:to>
      <xdr:col>8</xdr:col>
      <xdr:colOff>580985</xdr:colOff>
      <xdr:row>8</xdr:row>
      <xdr:rowOff>104140</xdr:rowOff>
    </xdr:to>
    <xdr:pic>
      <xdr:nvPicPr>
        <xdr:cNvPr id="3" name="Image 2" descr="Press Material">
          <a:extLst>
            <a:ext uri="{FF2B5EF4-FFF2-40B4-BE49-F238E27FC236}">
              <a16:creationId xmlns:a16="http://schemas.microsoft.com/office/drawing/2014/main" id="{D628B35D-94E5-4582-8719-55F1726A639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72253" y="288925"/>
          <a:ext cx="3275242" cy="12909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346074</xdr:colOff>
      <xdr:row>6</xdr:row>
      <xdr:rowOff>20236</xdr:rowOff>
    </xdr:from>
    <xdr:to>
      <xdr:col>3</xdr:col>
      <xdr:colOff>2581323</xdr:colOff>
      <xdr:row>15</xdr:row>
      <xdr:rowOff>132386</xdr:rowOff>
    </xdr:to>
    <xdr:pic>
      <xdr:nvPicPr>
        <xdr:cNvPr id="2" name="Image 1">
          <a:extLst>
            <a:ext uri="{FF2B5EF4-FFF2-40B4-BE49-F238E27FC236}">
              <a16:creationId xmlns:a16="http://schemas.microsoft.com/office/drawing/2014/main" id="{A07ECC3C-1290-B655-57AB-88FC7DCD820B}"/>
            </a:ext>
          </a:extLst>
        </xdr:cNvPr>
        <xdr:cNvPicPr>
          <a:picLocks noChangeAspect="1"/>
        </xdr:cNvPicPr>
      </xdr:nvPicPr>
      <xdr:blipFill>
        <a:blip xmlns:r="http://schemas.openxmlformats.org/officeDocument/2006/relationships" r:embed="rId1"/>
        <a:stretch>
          <a:fillRect/>
        </a:stretch>
      </xdr:blipFill>
      <xdr:spPr>
        <a:xfrm>
          <a:off x="1108074" y="1106086"/>
          <a:ext cx="4473437" cy="1751085"/>
        </a:xfrm>
        <a:prstGeom prst="rect">
          <a:avLst/>
        </a:prstGeom>
      </xdr:spPr>
    </xdr:pic>
    <xdr:clientData/>
  </xdr:twoCellAnchor>
  <xdr:twoCellAnchor editAs="oneCell">
    <xdr:from>
      <xdr:col>8</xdr:col>
      <xdr:colOff>706303</xdr:colOff>
      <xdr:row>5</xdr:row>
      <xdr:rowOff>139198</xdr:rowOff>
    </xdr:from>
    <xdr:to>
      <xdr:col>19</xdr:col>
      <xdr:colOff>331055</xdr:colOff>
      <xdr:row>33</xdr:row>
      <xdr:rowOff>168951</xdr:rowOff>
    </xdr:to>
    <xdr:pic>
      <xdr:nvPicPr>
        <xdr:cNvPr id="4" name="Image 3">
          <a:extLst>
            <a:ext uri="{FF2B5EF4-FFF2-40B4-BE49-F238E27FC236}">
              <a16:creationId xmlns:a16="http://schemas.microsoft.com/office/drawing/2014/main" id="{62054041-BD61-5060-4A35-0FA9EA667936}"/>
            </a:ext>
          </a:extLst>
        </xdr:cNvPr>
        <xdr:cNvPicPr>
          <a:picLocks noChangeAspect="1"/>
        </xdr:cNvPicPr>
      </xdr:nvPicPr>
      <xdr:blipFill>
        <a:blip xmlns:r="http://schemas.openxmlformats.org/officeDocument/2006/relationships" r:embed="rId2"/>
        <a:stretch>
          <a:fillRect/>
        </a:stretch>
      </xdr:blipFill>
      <xdr:spPr>
        <a:xfrm>
          <a:off x="11807258" y="1005107"/>
          <a:ext cx="8006753" cy="4878844"/>
        </a:xfrm>
        <a:prstGeom prst="rect">
          <a:avLst/>
        </a:prstGeom>
      </xdr:spPr>
    </xdr:pic>
    <xdr:clientData/>
  </xdr:twoCellAnchor>
  <xdr:twoCellAnchor>
    <xdr:from>
      <xdr:col>9</xdr:col>
      <xdr:colOff>623455</xdr:colOff>
      <xdr:row>39</xdr:row>
      <xdr:rowOff>169719</xdr:rowOff>
    </xdr:from>
    <xdr:to>
      <xdr:col>15</xdr:col>
      <xdr:colOff>623455</xdr:colOff>
      <xdr:row>55</xdr:row>
      <xdr:rowOff>138835</xdr:rowOff>
    </xdr:to>
    <xdr:graphicFrame macro="">
      <xdr:nvGraphicFramePr>
        <xdr:cNvPr id="6" name="Graphique 5">
          <a:extLst>
            <a:ext uri="{FF2B5EF4-FFF2-40B4-BE49-F238E27FC236}">
              <a16:creationId xmlns:a16="http://schemas.microsoft.com/office/drawing/2014/main" id="{B8F10BD7-574E-93CC-C812-37C866ECA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8945</xdr:colOff>
      <xdr:row>9</xdr:row>
      <xdr:rowOff>89643</xdr:rowOff>
    </xdr:from>
    <xdr:to>
      <xdr:col>10</xdr:col>
      <xdr:colOff>695104</xdr:colOff>
      <xdr:row>24</xdr:row>
      <xdr:rowOff>100853</xdr:rowOff>
    </xdr:to>
    <xdr:graphicFrame macro="">
      <xdr:nvGraphicFramePr>
        <xdr:cNvPr id="2" name="Graphique 1">
          <a:extLst>
            <a:ext uri="{FF2B5EF4-FFF2-40B4-BE49-F238E27FC236}">
              <a16:creationId xmlns:a16="http://schemas.microsoft.com/office/drawing/2014/main" id="{B1855AE4-1E3A-6BF9-CF95-9B83C8C25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417830</xdr:colOff>
      <xdr:row>17</xdr:row>
      <xdr:rowOff>15875</xdr:rowOff>
    </xdr:from>
    <xdr:to>
      <xdr:col>12</xdr:col>
      <xdr:colOff>294005</xdr:colOff>
      <xdr:row>32</xdr:row>
      <xdr:rowOff>36830</xdr:rowOff>
    </xdr:to>
    <xdr:graphicFrame macro="">
      <xdr:nvGraphicFramePr>
        <xdr:cNvPr id="2" name="Graphique 1">
          <a:extLst>
            <a:ext uri="{FF2B5EF4-FFF2-40B4-BE49-F238E27FC236}">
              <a16:creationId xmlns:a16="http://schemas.microsoft.com/office/drawing/2014/main" id="{903A0B77-1635-3F19-96F9-A69A758DC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p.europa.eu/en/publication-detail/-/publication/599a1d8e-509a-11eb-b59f-01aa75ed71a1/language-en" TargetMode="External"/><Relationship Id="rId2" Type="http://schemas.openxmlformats.org/officeDocument/2006/relationships/hyperlink" Target="https://www.irs.gov/individuals/international-taxpayers/yearly-average-currency-exchange-rates" TargetMode="External"/><Relationship Id="rId1" Type="http://schemas.openxmlformats.org/officeDocument/2006/relationships/hyperlink" Target="https://www.sciencedirect.com/science/article/pii/S2211467X22002061"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ciencedirect.com/science/article/pii/S2211467X22002061" TargetMode="External"/><Relationship Id="rId1" Type="http://schemas.openxmlformats.org/officeDocument/2006/relationships/hyperlink" Target="https://www.iea.org/energy-system/carbon-capture-utilisation-and-storage/direct-air-capture"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sciencedirect.com/science/article/pii/S2211467X2200206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sciencedirect.com/science/article/pii/S2211467X220020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93123-CB89-4B36-BC6F-C1118784F267}">
  <dimension ref="B11:D38"/>
  <sheetViews>
    <sheetView tabSelected="1" topLeftCell="A8" workbookViewId="0">
      <selection activeCell="B16" sqref="B16"/>
    </sheetView>
  </sheetViews>
  <sheetFormatPr defaultColWidth="10.85546875" defaultRowHeight="14.45"/>
  <cols>
    <col min="1" max="2" width="10.85546875" style="2"/>
    <col min="3" max="3" width="31.85546875" style="2" customWidth="1"/>
    <col min="4" max="4" width="90.28515625" style="2" bestFit="1" customWidth="1"/>
    <col min="5" max="16384" width="10.85546875" style="2"/>
  </cols>
  <sheetData>
    <row r="11" spans="2:4">
      <c r="B11" s="1" t="s">
        <v>0</v>
      </c>
    </row>
    <row r="12" spans="2:4">
      <c r="B12" s="3"/>
    </row>
    <row r="13" spans="2:4">
      <c r="B13" s="3" t="s">
        <v>1</v>
      </c>
      <c r="C13" s="3" t="s">
        <v>2</v>
      </c>
      <c r="D13" s="8" t="s">
        <v>3</v>
      </c>
    </row>
    <row r="14" spans="2:4">
      <c r="B14" s="3"/>
      <c r="D14" s="9" t="s">
        <v>4</v>
      </c>
    </row>
    <row r="15" spans="2:4">
      <c r="B15" s="3"/>
      <c r="D15" s="5" t="s">
        <v>5</v>
      </c>
    </row>
    <row r="16" spans="2:4" ht="37.5" customHeight="1">
      <c r="B16" s="3"/>
      <c r="C16" s="17" t="s">
        <v>6</v>
      </c>
      <c r="D16" s="39" t="s">
        <v>7</v>
      </c>
    </row>
    <row r="17" spans="2:3">
      <c r="B17" s="3"/>
      <c r="C17" s="4"/>
    </row>
    <row r="18" spans="2:3">
      <c r="B18" s="3"/>
      <c r="C18" s="4"/>
    </row>
    <row r="20" spans="2:3">
      <c r="B20" s="3" t="s">
        <v>8</v>
      </c>
    </row>
    <row r="21" spans="2:3">
      <c r="B21" s="40" t="s">
        <v>9</v>
      </c>
      <c r="C21" s="41"/>
    </row>
    <row r="22" spans="2:3">
      <c r="B22" s="40" t="s">
        <v>10</v>
      </c>
      <c r="C22" s="41"/>
    </row>
    <row r="23" spans="2:3">
      <c r="B23" s="40"/>
      <c r="C23" s="41"/>
    </row>
    <row r="24" spans="2:3">
      <c r="B24" s="41" t="s">
        <v>11</v>
      </c>
      <c r="C24" s="41"/>
    </row>
    <row r="25" spans="2:3">
      <c r="B25" s="44" t="s">
        <v>12</v>
      </c>
      <c r="C25" s="41"/>
    </row>
    <row r="26" spans="2:3">
      <c r="B26" s="41" t="s">
        <v>13</v>
      </c>
      <c r="C26" s="41"/>
    </row>
    <row r="27" spans="2:3">
      <c r="B27" s="41"/>
      <c r="C27" s="41"/>
    </row>
    <row r="28" spans="2:3">
      <c r="B28" s="42" t="s">
        <v>14</v>
      </c>
      <c r="C28" s="42"/>
    </row>
    <row r="29" spans="2:3">
      <c r="B29" s="42">
        <v>0.84799999999999998</v>
      </c>
      <c r="C29" s="43" t="s">
        <v>15</v>
      </c>
    </row>
    <row r="30" spans="2:3">
      <c r="B30" s="42" t="s">
        <v>16</v>
      </c>
      <c r="C30" s="42"/>
    </row>
    <row r="31" spans="2:3">
      <c r="B31" s="10">
        <v>0.91400000000000003</v>
      </c>
      <c r="C31" s="42"/>
    </row>
    <row r="32" spans="2:3">
      <c r="B32" s="42" t="s">
        <v>17</v>
      </c>
      <c r="C32" s="42"/>
    </row>
    <row r="33" spans="2:3">
      <c r="B33" s="6"/>
      <c r="C33" s="6"/>
    </row>
    <row r="34" spans="2:3">
      <c r="B34" s="6"/>
      <c r="C34" s="6"/>
    </row>
    <row r="35" spans="2:3">
      <c r="B35" s="6"/>
      <c r="C35" s="6"/>
    </row>
    <row r="36" spans="2:3">
      <c r="B36" s="6"/>
      <c r="C36" s="6"/>
    </row>
    <row r="37" spans="2:3">
      <c r="B37" s="6"/>
      <c r="C37" s="6"/>
    </row>
    <row r="38" spans="2:3">
      <c r="B38" s="6"/>
      <c r="C38" s="6"/>
    </row>
  </sheetData>
  <hyperlinks>
    <hyperlink ref="D13" r:id="rId1" xr:uid="{B1E25F22-A927-49D4-8232-1C29358A9A41}"/>
    <hyperlink ref="C29" r:id="rId2" display="https://www.irs.gov/individuals/international-taxpayers/yearly-average-currency-exchange-rates" xr:uid="{A2D23C62-3173-4F08-A1D5-6AA2E7A64FCA}"/>
    <hyperlink ref="D16" r:id="rId3" display="Base Asset" xr:uid="{9570D989-8F2F-4397-B936-0F32631B9FAB}"/>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10BFA-80F4-41D8-8342-326AA29F2A13}">
  <dimension ref="A1:G53"/>
  <sheetViews>
    <sheetView topLeftCell="A36" zoomScale="68" zoomScaleNormal="85" workbookViewId="0">
      <selection activeCell="G43" sqref="G43"/>
    </sheetView>
  </sheetViews>
  <sheetFormatPr defaultColWidth="11.42578125" defaultRowHeight="14.45"/>
  <cols>
    <col min="1" max="1" width="22.5703125" customWidth="1"/>
    <col min="2" max="2" width="15.5703125" customWidth="1"/>
    <col min="3" max="3" width="16.5703125" customWidth="1"/>
    <col min="4" max="4" width="42.85546875" bestFit="1" customWidth="1"/>
    <col min="6" max="6" width="28.42578125" bestFit="1" customWidth="1"/>
    <col min="7" max="7" width="22.5703125" bestFit="1" customWidth="1"/>
  </cols>
  <sheetData>
    <row r="1" spans="1:7">
      <c r="A1" s="18" t="s">
        <v>18</v>
      </c>
    </row>
    <row r="2" spans="1:7">
      <c r="A2" s="7" t="s">
        <v>19</v>
      </c>
    </row>
    <row r="4" spans="1:7">
      <c r="A4" s="22" t="s">
        <v>3</v>
      </c>
      <c r="B4" s="23"/>
      <c r="C4" s="23"/>
      <c r="D4" s="23"/>
      <c r="E4" s="23"/>
      <c r="F4" s="23"/>
      <c r="G4" s="23"/>
    </row>
    <row r="5" spans="1:7">
      <c r="A5" s="9" t="s">
        <v>4</v>
      </c>
    </row>
    <row r="6" spans="1:7">
      <c r="A6" s="5" t="s">
        <v>5</v>
      </c>
    </row>
    <row r="17" spans="1:7">
      <c r="A17" s="12" t="s">
        <v>20</v>
      </c>
    </row>
    <row r="18" spans="1:7">
      <c r="A18" s="12" t="s">
        <v>21</v>
      </c>
    </row>
    <row r="20" spans="1:7">
      <c r="A20" s="12" t="s">
        <v>22</v>
      </c>
    </row>
    <row r="21" spans="1:7">
      <c r="A21" s="12" t="s">
        <v>23</v>
      </c>
    </row>
    <row r="23" spans="1:7">
      <c r="A23" s="12"/>
    </row>
    <row r="24" spans="1:7">
      <c r="A24" s="13" t="s">
        <v>24</v>
      </c>
      <c r="B24" s="14"/>
      <c r="C24" s="14"/>
      <c r="D24" s="14"/>
      <c r="E24" s="14"/>
    </row>
    <row r="25" spans="1:7">
      <c r="A25" s="12" t="s">
        <v>25</v>
      </c>
      <c r="B25" t="s">
        <v>26</v>
      </c>
      <c r="C25" t="s">
        <v>27</v>
      </c>
      <c r="D25" t="s">
        <v>28</v>
      </c>
      <c r="F25" t="s">
        <v>29</v>
      </c>
    </row>
    <row r="26" spans="1:7">
      <c r="A26" t="s">
        <v>30</v>
      </c>
      <c r="B26">
        <v>672000</v>
      </c>
      <c r="C26">
        <f>B26/$B$32</f>
        <v>84</v>
      </c>
      <c r="D26">
        <f>C26*About!$B$29*About!$B$31</f>
        <v>65.106048000000001</v>
      </c>
      <c r="F26">
        <v>1339</v>
      </c>
    </row>
    <row r="27" spans="1:7">
      <c r="A27" s="12" t="s">
        <v>31</v>
      </c>
      <c r="B27">
        <v>5840000</v>
      </c>
      <c r="C27">
        <f>B27/$B$32</f>
        <v>730</v>
      </c>
      <c r="D27">
        <f>C27*About!$B$29*About!$B$31</f>
        <v>565.80255999999997</v>
      </c>
      <c r="F27" s="24">
        <v>2088</v>
      </c>
      <c r="G27" s="25" t="s">
        <v>32</v>
      </c>
    </row>
    <row r="28" spans="1:7">
      <c r="A28" s="27" t="s">
        <v>33</v>
      </c>
      <c r="B28" s="28">
        <v>1592000</v>
      </c>
      <c r="C28" s="28">
        <f>B28/$B$32</f>
        <v>199</v>
      </c>
      <c r="D28" s="28">
        <f>C28*About!$B$29*About!$B$31</f>
        <v>154.239328</v>
      </c>
      <c r="E28" s="28"/>
      <c r="F28" s="29">
        <v>1685</v>
      </c>
      <c r="G28" s="25" t="s">
        <v>34</v>
      </c>
    </row>
    <row r="29" spans="1:7">
      <c r="F29" s="51"/>
    </row>
    <row r="30" spans="1:7">
      <c r="D30" s="32"/>
      <c r="E30" s="32"/>
      <c r="F30" s="32"/>
      <c r="G30" s="32"/>
    </row>
    <row r="31" spans="1:7">
      <c r="A31" t="s">
        <v>35</v>
      </c>
      <c r="B31">
        <v>3412</v>
      </c>
    </row>
    <row r="32" spans="1:7">
      <c r="A32" t="s">
        <v>36</v>
      </c>
      <c r="B32">
        <v>8000</v>
      </c>
      <c r="C32" s="9" t="s">
        <v>37</v>
      </c>
    </row>
    <row r="35" spans="1:7">
      <c r="A35" s="13" t="s">
        <v>38</v>
      </c>
      <c r="B35" s="15"/>
      <c r="C35" s="15"/>
      <c r="D35" s="15"/>
      <c r="E35" s="15"/>
    </row>
    <row r="36" spans="1:7">
      <c r="A36" s="24" t="s">
        <v>39</v>
      </c>
      <c r="B36" s="24">
        <v>1350</v>
      </c>
      <c r="C36" s="25" t="s">
        <v>40</v>
      </c>
      <c r="D36" s="21"/>
    </row>
    <row r="38" spans="1:7">
      <c r="A38" s="33" t="s">
        <v>41</v>
      </c>
      <c r="B38" s="23"/>
      <c r="C38" s="23"/>
      <c r="D38" s="23"/>
      <c r="E38" s="23"/>
      <c r="F38" s="23"/>
    </row>
    <row r="39" spans="1:7">
      <c r="A39" s="13" t="s">
        <v>42</v>
      </c>
      <c r="B39" s="14"/>
      <c r="C39" s="14"/>
      <c r="D39" s="14"/>
      <c r="E39" s="14"/>
      <c r="F39" s="32"/>
    </row>
    <row r="40" spans="1:7">
      <c r="B40" t="s">
        <v>27</v>
      </c>
      <c r="C40" t="s">
        <v>28</v>
      </c>
    </row>
    <row r="41" spans="1:7">
      <c r="A41" s="19">
        <v>2015</v>
      </c>
      <c r="B41" s="26">
        <v>770</v>
      </c>
      <c r="C41" s="26">
        <f>B41*About!$B$29*About!$B$31</f>
        <v>596.80544000000009</v>
      </c>
      <c r="D41" s="20"/>
      <c r="E41" s="20"/>
      <c r="F41" s="20"/>
      <c r="G41" s="16"/>
    </row>
    <row r="42" spans="1:7">
      <c r="A42" s="19">
        <v>2030</v>
      </c>
      <c r="B42" s="26">
        <v>648</v>
      </c>
      <c r="C42" s="26">
        <f>B42*About!$B$29*About!$B$31</f>
        <v>502.24665600000003</v>
      </c>
      <c r="D42" s="20"/>
      <c r="E42" s="20"/>
      <c r="F42" s="20"/>
      <c r="G42" s="16"/>
    </row>
    <row r="43" spans="1:7">
      <c r="A43">
        <v>2050</v>
      </c>
      <c r="B43" s="24">
        <v>518</v>
      </c>
      <c r="C43" s="26">
        <f>B43*About!$B$29*About!$B$31</f>
        <v>401.48729600000001</v>
      </c>
    </row>
    <row r="44" spans="1:7">
      <c r="C44" s="25" t="s">
        <v>43</v>
      </c>
    </row>
    <row r="49" spans="1:6">
      <c r="A49" s="33" t="s">
        <v>44</v>
      </c>
      <c r="B49" s="33"/>
      <c r="C49" s="33"/>
      <c r="D49" s="33"/>
      <c r="E49" s="33"/>
      <c r="F49" s="33"/>
    </row>
    <row r="50" spans="1:6">
      <c r="A50" t="s">
        <v>45</v>
      </c>
      <c r="B50">
        <v>2015</v>
      </c>
      <c r="C50">
        <v>2020</v>
      </c>
      <c r="D50">
        <v>2030</v>
      </c>
      <c r="E50">
        <v>2050</v>
      </c>
    </row>
    <row r="51" spans="1:6">
      <c r="A51" t="s">
        <v>46</v>
      </c>
      <c r="B51">
        <f>B41</f>
        <v>770</v>
      </c>
      <c r="C51">
        <f>(D51-B51)/(D50-B50)*5+B51</f>
        <v>729.33333333333337</v>
      </c>
      <c r="D51">
        <f>B42</f>
        <v>648</v>
      </c>
      <c r="E51">
        <f>B43</f>
        <v>518</v>
      </c>
    </row>
    <row r="52" spans="1:6">
      <c r="A52" t="s">
        <v>47</v>
      </c>
      <c r="C52">
        <v>730</v>
      </c>
      <c r="D52">
        <f>(E52-C52)/(E50-C50)*10+C52</f>
        <v>514.66666666666663</v>
      </c>
      <c r="E52">
        <v>84</v>
      </c>
    </row>
    <row r="53" spans="1:6">
      <c r="A53" t="s">
        <v>48</v>
      </c>
      <c r="C53">
        <f>C27</f>
        <v>730</v>
      </c>
      <c r="D53">
        <f>(E53-C53)/(E50-C50)*10+C53</f>
        <v>553</v>
      </c>
      <c r="E53">
        <f>C28</f>
        <v>199</v>
      </c>
    </row>
  </sheetData>
  <hyperlinks>
    <hyperlink ref="A1" r:id="rId1" xr:uid="{123CC06D-459A-48C0-A98B-975041ED8829}"/>
    <hyperlink ref="A4" r:id="rId2" xr:uid="{F6B56A64-B6E4-4935-A875-D92DAFCB2B67}"/>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9FB5E-8967-4FF5-AADF-506B6F1FD27E}">
  <sheetPr>
    <tabColor theme="4"/>
  </sheetPr>
  <dimension ref="A1:AG6"/>
  <sheetViews>
    <sheetView topLeftCell="A11" zoomScale="115" zoomScaleNormal="115" workbookViewId="0">
      <selection activeCell="A10" sqref="A10"/>
    </sheetView>
  </sheetViews>
  <sheetFormatPr defaultColWidth="11.42578125" defaultRowHeight="14.45"/>
  <cols>
    <col min="1" max="1" width="15.5703125" bestFit="1" customWidth="1"/>
  </cols>
  <sheetData>
    <row r="1" spans="1:33">
      <c r="A1" s="10" t="s">
        <v>49</v>
      </c>
      <c r="B1" s="11">
        <v>2020</v>
      </c>
      <c r="C1" s="11">
        <v>2021</v>
      </c>
      <c r="D1" s="11">
        <v>2022</v>
      </c>
      <c r="E1" s="11">
        <v>2023</v>
      </c>
      <c r="F1" s="11">
        <v>2024</v>
      </c>
      <c r="G1" s="11">
        <v>2025</v>
      </c>
      <c r="H1" s="11">
        <v>2026</v>
      </c>
      <c r="I1" s="11">
        <v>2027</v>
      </c>
      <c r="J1" s="11">
        <v>2028</v>
      </c>
      <c r="K1" s="11">
        <v>2029</v>
      </c>
      <c r="L1" s="11">
        <v>2030</v>
      </c>
      <c r="M1" s="11">
        <v>2031</v>
      </c>
      <c r="N1" s="11">
        <v>2032</v>
      </c>
      <c r="O1" s="11">
        <v>2033</v>
      </c>
      <c r="P1" s="11">
        <v>2034</v>
      </c>
      <c r="Q1" s="11">
        <v>2035</v>
      </c>
      <c r="R1" s="11">
        <v>2036</v>
      </c>
      <c r="S1" s="11">
        <v>2037</v>
      </c>
      <c r="T1" s="11">
        <v>2038</v>
      </c>
      <c r="U1" s="11">
        <v>2039</v>
      </c>
      <c r="V1" s="11">
        <v>2040</v>
      </c>
      <c r="W1" s="11">
        <v>2041</v>
      </c>
      <c r="X1" s="11">
        <v>2042</v>
      </c>
      <c r="Y1" s="11">
        <v>2043</v>
      </c>
      <c r="Z1" s="11">
        <v>2044</v>
      </c>
      <c r="AA1" s="11">
        <v>2045</v>
      </c>
      <c r="AB1" s="11">
        <v>2046</v>
      </c>
      <c r="AC1" s="11">
        <v>2047</v>
      </c>
      <c r="AD1" s="11">
        <v>2048</v>
      </c>
      <c r="AE1" s="11">
        <v>2049</v>
      </c>
      <c r="AF1" s="11">
        <v>2050</v>
      </c>
      <c r="AG1" s="11"/>
    </row>
    <row r="2" spans="1:33">
      <c r="A2" s="11" t="s">
        <v>50</v>
      </c>
      <c r="B2" s="30">
        <v>0</v>
      </c>
      <c r="C2" s="30">
        <v>0</v>
      </c>
      <c r="D2" s="30">
        <v>0</v>
      </c>
      <c r="E2" s="30">
        <v>0</v>
      </c>
      <c r="F2" s="30">
        <v>0</v>
      </c>
      <c r="G2" s="30">
        <v>0</v>
      </c>
      <c r="H2" s="30">
        <v>0</v>
      </c>
      <c r="I2" s="30">
        <v>0</v>
      </c>
      <c r="J2" s="30">
        <v>0</v>
      </c>
      <c r="K2" s="30">
        <v>0</v>
      </c>
      <c r="L2" s="30">
        <v>0</v>
      </c>
      <c r="M2" s="31">
        <f>($AF$2-$L$2)/($AF$1-$L$1)*(M1-$L$1)+$L$2</f>
        <v>67500000</v>
      </c>
      <c r="N2" s="31">
        <f t="shared" ref="N2:AE2" si="0">($AF$2-$L$2)/($AF$1-$L$1)*(N1-$L$1)+$L$2</f>
        <v>135000000</v>
      </c>
      <c r="O2" s="31">
        <f t="shared" si="0"/>
        <v>202500000</v>
      </c>
      <c r="P2" s="31">
        <f t="shared" si="0"/>
        <v>270000000</v>
      </c>
      <c r="Q2" s="31">
        <f t="shared" si="0"/>
        <v>337500000</v>
      </c>
      <c r="R2" s="31">
        <f t="shared" si="0"/>
        <v>405000000</v>
      </c>
      <c r="S2" s="31">
        <f t="shared" si="0"/>
        <v>472500000</v>
      </c>
      <c r="T2" s="31">
        <f t="shared" si="0"/>
        <v>540000000</v>
      </c>
      <c r="U2" s="31">
        <f t="shared" si="0"/>
        <v>607500000</v>
      </c>
      <c r="V2" s="31">
        <f t="shared" si="0"/>
        <v>675000000</v>
      </c>
      <c r="W2" s="31">
        <f t="shared" si="0"/>
        <v>742500000</v>
      </c>
      <c r="X2" s="31">
        <f t="shared" si="0"/>
        <v>810000000</v>
      </c>
      <c r="Y2" s="31">
        <f t="shared" si="0"/>
        <v>877500000</v>
      </c>
      <c r="Z2" s="31">
        <f t="shared" si="0"/>
        <v>945000000</v>
      </c>
      <c r="AA2" s="31">
        <f t="shared" si="0"/>
        <v>1012500000</v>
      </c>
      <c r="AB2" s="31">
        <f t="shared" si="0"/>
        <v>1080000000</v>
      </c>
      <c r="AC2" s="31">
        <f t="shared" si="0"/>
        <v>1147500000</v>
      </c>
      <c r="AD2" s="31">
        <f t="shared" si="0"/>
        <v>1215000000</v>
      </c>
      <c r="AE2" s="31">
        <f t="shared" si="0"/>
        <v>1282500000</v>
      </c>
      <c r="AF2" s="47">
        <f>1350*1000000</f>
        <v>1350000000</v>
      </c>
      <c r="AG2" s="11"/>
    </row>
    <row r="4" spans="1:33">
      <c r="A4" s="45" t="s">
        <v>51</v>
      </c>
    </row>
    <row r="5" spans="1:33">
      <c r="A5" s="46" t="s">
        <v>52</v>
      </c>
    </row>
    <row r="6" spans="1:33">
      <c r="A6" s="48" t="s">
        <v>53</v>
      </c>
    </row>
  </sheetData>
  <hyperlinks>
    <hyperlink ref="A6" r:id="rId1" xr:uid="{93ED61EC-9A0D-44F1-9E19-F514451E5C5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9D7D0-843D-4531-8951-FDE721DBDD98}">
  <sheetPr>
    <tabColor theme="4"/>
  </sheetPr>
  <dimension ref="A1:AG17"/>
  <sheetViews>
    <sheetView workbookViewId="0">
      <selection activeCell="A15" sqref="A15"/>
    </sheetView>
  </sheetViews>
  <sheetFormatPr defaultColWidth="11.42578125" defaultRowHeight="14.45"/>
  <cols>
    <col min="1" max="1" width="42.42578125" bestFit="1" customWidth="1"/>
    <col min="2" max="32" width="9.140625" customWidth="1"/>
  </cols>
  <sheetData>
    <row r="1" spans="1:33">
      <c r="A1" s="10" t="s">
        <v>54</v>
      </c>
      <c r="B1" s="11">
        <v>2020</v>
      </c>
      <c r="C1" s="11">
        <v>2021</v>
      </c>
      <c r="D1" s="11">
        <v>2022</v>
      </c>
      <c r="E1" s="11">
        <v>2023</v>
      </c>
      <c r="F1" s="11">
        <v>2024</v>
      </c>
      <c r="G1" s="11">
        <v>2025</v>
      </c>
      <c r="H1" s="11">
        <v>2026</v>
      </c>
      <c r="I1" s="11">
        <v>2027</v>
      </c>
      <c r="J1" s="11">
        <v>2028</v>
      </c>
      <c r="K1" s="11">
        <v>2029</v>
      </c>
      <c r="L1" s="11">
        <v>2030</v>
      </c>
      <c r="M1" s="11">
        <v>2031</v>
      </c>
      <c r="N1" s="11">
        <v>2032</v>
      </c>
      <c r="O1" s="11">
        <v>2033</v>
      </c>
      <c r="P1" s="11">
        <v>2034</v>
      </c>
      <c r="Q1" s="11">
        <v>2035</v>
      </c>
      <c r="R1" s="11">
        <v>2036</v>
      </c>
      <c r="S1" s="11">
        <v>2037</v>
      </c>
      <c r="T1" s="11">
        <v>2038</v>
      </c>
      <c r="U1" s="11">
        <v>2039</v>
      </c>
      <c r="V1" s="11">
        <v>2040</v>
      </c>
      <c r="W1" s="11">
        <v>2041</v>
      </c>
      <c r="X1" s="11">
        <v>2042</v>
      </c>
      <c r="Y1" s="11">
        <v>2043</v>
      </c>
      <c r="Z1" s="11">
        <v>2044</v>
      </c>
      <c r="AA1" s="11">
        <v>2045</v>
      </c>
      <c r="AB1" s="11">
        <v>2046</v>
      </c>
      <c r="AC1" s="11">
        <v>2047</v>
      </c>
      <c r="AD1" s="11">
        <v>2048</v>
      </c>
      <c r="AE1" s="11">
        <v>2049</v>
      </c>
      <c r="AF1" s="11">
        <v>2050</v>
      </c>
      <c r="AG1" s="11"/>
    </row>
    <row r="2" spans="1:33">
      <c r="A2" s="11" t="s">
        <v>55</v>
      </c>
      <c r="B2" s="34">
        <f>'Raw data'!F27*'Raw data'!B31</f>
        <v>7124256</v>
      </c>
      <c r="C2" s="35">
        <f>($AF$2-$B$2)/($AF$1-$B$1)*(C1-$B$1)+$B$2</f>
        <v>7078421.4666666668</v>
      </c>
      <c r="D2" s="35">
        <f t="shared" ref="D2:AE2" si="0">($AF$2-$B$2)/($AF$1-$B$1)*(D1-$B$1)+$B$2</f>
        <v>7032586.9333333336</v>
      </c>
      <c r="E2" s="35">
        <f t="shared" si="0"/>
        <v>6986752.4000000004</v>
      </c>
      <c r="F2" s="35">
        <f t="shared" si="0"/>
        <v>6940917.8666666662</v>
      </c>
      <c r="G2" s="35">
        <f t="shared" si="0"/>
        <v>6895083.333333333</v>
      </c>
      <c r="H2" s="35">
        <f t="shared" si="0"/>
        <v>6849248.7999999998</v>
      </c>
      <c r="I2" s="35">
        <f t="shared" si="0"/>
        <v>6803414.2666666666</v>
      </c>
      <c r="J2" s="35">
        <f t="shared" si="0"/>
        <v>6757579.7333333334</v>
      </c>
      <c r="K2" s="35">
        <f t="shared" si="0"/>
        <v>6711745.2000000002</v>
      </c>
      <c r="L2" s="35">
        <f t="shared" si="0"/>
        <v>6665910.666666667</v>
      </c>
      <c r="M2" s="35">
        <f t="shared" si="0"/>
        <v>6620076.1333333338</v>
      </c>
      <c r="N2" s="35">
        <f t="shared" si="0"/>
        <v>6574241.5999999996</v>
      </c>
      <c r="O2" s="35">
        <f t="shared" si="0"/>
        <v>6528407.0666666664</v>
      </c>
      <c r="P2" s="35">
        <f t="shared" si="0"/>
        <v>6482572.5333333332</v>
      </c>
      <c r="Q2" s="35">
        <f t="shared" si="0"/>
        <v>6436738</v>
      </c>
      <c r="R2" s="35">
        <f t="shared" si="0"/>
        <v>6390903.4666666668</v>
      </c>
      <c r="S2" s="35">
        <f t="shared" si="0"/>
        <v>6345068.9333333336</v>
      </c>
      <c r="T2" s="35">
        <f t="shared" si="0"/>
        <v>6299234.4000000004</v>
      </c>
      <c r="U2" s="35">
        <f t="shared" si="0"/>
        <v>6253399.8666666672</v>
      </c>
      <c r="V2" s="35">
        <f t="shared" si="0"/>
        <v>6207565.333333333</v>
      </c>
      <c r="W2" s="35">
        <f t="shared" si="0"/>
        <v>6161730.7999999998</v>
      </c>
      <c r="X2" s="35">
        <f t="shared" si="0"/>
        <v>6115896.2666666666</v>
      </c>
      <c r="Y2" s="35">
        <f t="shared" si="0"/>
        <v>6070061.7333333334</v>
      </c>
      <c r="Z2" s="35">
        <f t="shared" si="0"/>
        <v>6024227.2000000002</v>
      </c>
      <c r="AA2" s="35">
        <f t="shared" si="0"/>
        <v>5978392.666666667</v>
      </c>
      <c r="AB2" s="35">
        <f t="shared" si="0"/>
        <v>5932558.1333333328</v>
      </c>
      <c r="AC2" s="35">
        <f t="shared" si="0"/>
        <v>5886723.5999999996</v>
      </c>
      <c r="AD2" s="35">
        <f t="shared" si="0"/>
        <v>5840889.0666666664</v>
      </c>
      <c r="AE2" s="35">
        <f t="shared" si="0"/>
        <v>5795054.5333333332</v>
      </c>
      <c r="AF2" s="34">
        <f>'Raw data'!F28*'Raw data'!B31</f>
        <v>5749220</v>
      </c>
      <c r="AG2" s="11"/>
    </row>
    <row r="3" spans="1:33">
      <c r="A3" s="11" t="s">
        <v>56</v>
      </c>
      <c r="B3" s="11">
        <v>0</v>
      </c>
      <c r="C3" s="11">
        <v>0</v>
      </c>
      <c r="D3" s="11">
        <v>0</v>
      </c>
      <c r="E3" s="11">
        <v>0</v>
      </c>
      <c r="F3" s="11">
        <v>0</v>
      </c>
      <c r="G3" s="11">
        <v>0</v>
      </c>
      <c r="H3" s="11">
        <v>0</v>
      </c>
      <c r="I3" s="11">
        <v>0</v>
      </c>
      <c r="J3" s="11">
        <v>0</v>
      </c>
      <c r="K3" s="11">
        <v>0</v>
      </c>
      <c r="L3" s="11">
        <v>0</v>
      </c>
      <c r="M3" s="11">
        <v>0</v>
      </c>
      <c r="N3" s="11">
        <v>0</v>
      </c>
      <c r="O3" s="11">
        <v>0</v>
      </c>
      <c r="P3" s="11">
        <v>0</v>
      </c>
      <c r="Q3" s="11">
        <v>0</v>
      </c>
      <c r="R3" s="11">
        <v>0</v>
      </c>
      <c r="S3" s="11">
        <v>0</v>
      </c>
      <c r="T3" s="11">
        <v>0</v>
      </c>
      <c r="U3" s="11">
        <v>0</v>
      </c>
      <c r="V3" s="11">
        <v>0</v>
      </c>
      <c r="W3" s="11">
        <v>0</v>
      </c>
      <c r="X3" s="11">
        <v>0</v>
      </c>
      <c r="Y3" s="11">
        <v>0</v>
      </c>
      <c r="Z3" s="11">
        <v>0</v>
      </c>
      <c r="AA3" s="11">
        <v>0</v>
      </c>
      <c r="AB3" s="11">
        <v>0</v>
      </c>
      <c r="AC3" s="11">
        <v>0</v>
      </c>
      <c r="AD3" s="11">
        <v>0</v>
      </c>
      <c r="AE3" s="11">
        <v>0</v>
      </c>
      <c r="AF3" s="11">
        <v>0</v>
      </c>
      <c r="AG3" s="11"/>
    </row>
    <row r="4" spans="1:33">
      <c r="A4" s="11" t="s">
        <v>57</v>
      </c>
      <c r="B4" s="11">
        <v>0</v>
      </c>
      <c r="C4" s="11">
        <v>0</v>
      </c>
      <c r="D4" s="11">
        <v>0</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row>
    <row r="5" spans="1:33">
      <c r="A5" s="11" t="s">
        <v>58</v>
      </c>
      <c r="B5" s="11">
        <v>0</v>
      </c>
      <c r="C5" s="11">
        <v>0</v>
      </c>
      <c r="D5" s="11">
        <v>0</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row>
    <row r="6" spans="1:33">
      <c r="A6" s="11" t="s">
        <v>59</v>
      </c>
      <c r="B6" s="11">
        <v>0</v>
      </c>
      <c r="C6" s="11">
        <v>0</v>
      </c>
      <c r="D6" s="11">
        <v>0</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row>
    <row r="7" spans="1:33">
      <c r="A7" s="11" t="s">
        <v>60</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row>
    <row r="8" spans="1:33">
      <c r="A8" s="11" t="s">
        <v>61</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row>
    <row r="9" spans="1:33">
      <c r="A9" s="11" t="s">
        <v>62</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row>
    <row r="10" spans="1:33">
      <c r="A10" s="11" t="s">
        <v>63</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row>
    <row r="11" spans="1:33">
      <c r="A11" s="11" t="s">
        <v>64</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row>
    <row r="15" spans="1:33">
      <c r="A15" s="36" t="s">
        <v>65</v>
      </c>
      <c r="B15" s="48" t="s">
        <v>66</v>
      </c>
    </row>
    <row r="16" spans="1:33">
      <c r="A16" s="24" t="s">
        <v>67</v>
      </c>
      <c r="B16" s="37"/>
    </row>
    <row r="17" spans="2:2">
      <c r="B17" s="38"/>
    </row>
  </sheetData>
  <hyperlinks>
    <hyperlink ref="B15" r:id="rId1" display="2050 value given by Lux et al." xr:uid="{D21187C7-6631-41CA-9EE0-E167EF205982}"/>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C89C1-F4A0-44F9-89E2-A597CCEBCF53}">
  <sheetPr>
    <tabColor theme="4"/>
  </sheetPr>
  <dimension ref="A1:AL6"/>
  <sheetViews>
    <sheetView zoomScale="57" workbookViewId="0">
      <selection activeCell="F16" sqref="F16"/>
    </sheetView>
  </sheetViews>
  <sheetFormatPr defaultColWidth="11.42578125" defaultRowHeight="14.45"/>
  <cols>
    <col min="1" max="6" width="16" customWidth="1"/>
    <col min="7" max="7" width="13.140625" bestFit="1" customWidth="1"/>
    <col min="8" max="37" width="7.85546875" customWidth="1"/>
  </cols>
  <sheetData>
    <row r="1" spans="1:38">
      <c r="A1" s="10" t="s">
        <v>68</v>
      </c>
      <c r="B1" s="34">
        <v>2015</v>
      </c>
      <c r="C1" s="50">
        <v>2016</v>
      </c>
      <c r="D1" s="50">
        <v>2017</v>
      </c>
      <c r="E1" s="50">
        <v>2018</v>
      </c>
      <c r="F1" s="50">
        <v>2019</v>
      </c>
      <c r="G1" s="50">
        <v>2020</v>
      </c>
      <c r="H1" s="50">
        <v>2021</v>
      </c>
      <c r="I1" s="50">
        <v>2022</v>
      </c>
      <c r="J1" s="50">
        <v>2023</v>
      </c>
      <c r="K1" s="50">
        <v>2024</v>
      </c>
      <c r="L1" s="50">
        <v>2025</v>
      </c>
      <c r="M1" s="50">
        <v>2026</v>
      </c>
      <c r="N1" s="50">
        <v>2027</v>
      </c>
      <c r="O1" s="50">
        <v>2028</v>
      </c>
      <c r="P1" s="50">
        <v>2029</v>
      </c>
      <c r="Q1" s="34">
        <v>2030</v>
      </c>
      <c r="R1" s="50">
        <v>2031</v>
      </c>
      <c r="S1" s="50">
        <v>2032</v>
      </c>
      <c r="T1" s="50">
        <v>2033</v>
      </c>
      <c r="U1" s="50">
        <v>2034</v>
      </c>
      <c r="V1" s="50">
        <v>2035</v>
      </c>
      <c r="W1" s="50">
        <v>2036</v>
      </c>
      <c r="X1" s="50">
        <v>2037</v>
      </c>
      <c r="Y1" s="50">
        <v>2038</v>
      </c>
      <c r="Z1" s="50">
        <v>2039</v>
      </c>
      <c r="AA1" s="50">
        <v>2040</v>
      </c>
      <c r="AB1" s="50">
        <v>2041</v>
      </c>
      <c r="AC1" s="50">
        <v>2042</v>
      </c>
      <c r="AD1" s="50">
        <v>2043</v>
      </c>
      <c r="AE1" s="50">
        <v>2044</v>
      </c>
      <c r="AF1" s="50">
        <v>2045</v>
      </c>
      <c r="AG1" s="50">
        <v>2046</v>
      </c>
      <c r="AH1" s="50">
        <v>2047</v>
      </c>
      <c r="AI1" s="50">
        <v>2048</v>
      </c>
      <c r="AJ1" s="50">
        <v>2049</v>
      </c>
      <c r="AK1" s="34">
        <v>2050</v>
      </c>
      <c r="AL1" s="11"/>
    </row>
    <row r="2" spans="1:38">
      <c r="A2" s="11" t="s">
        <v>69</v>
      </c>
      <c r="B2" s="49">
        <f>'Raw data'!C41</f>
        <v>596.80544000000009</v>
      </c>
      <c r="C2" s="49">
        <f>($Q$2-$B$2)/($Q$1-$B$1)*(C1-$B$1)+$B$2</f>
        <v>590.50152106666678</v>
      </c>
      <c r="D2" s="49">
        <f t="shared" ref="D2:P2" si="0">($Q$2-$B$2)/($Q$1-$B$1)*(D1-$B$1)+$B$2</f>
        <v>584.19760213333336</v>
      </c>
      <c r="E2" s="49">
        <f t="shared" si="0"/>
        <v>577.89368320000005</v>
      </c>
      <c r="F2" s="49">
        <f t="shared" si="0"/>
        <v>571.58976426666675</v>
      </c>
      <c r="G2" s="49">
        <f t="shared" si="0"/>
        <v>565.28584533333344</v>
      </c>
      <c r="H2" s="49">
        <f t="shared" si="0"/>
        <v>558.98192640000002</v>
      </c>
      <c r="I2" s="49">
        <f t="shared" si="0"/>
        <v>552.67800746666671</v>
      </c>
      <c r="J2" s="49">
        <f t="shared" si="0"/>
        <v>546.37408853333341</v>
      </c>
      <c r="K2" s="49">
        <f t="shared" si="0"/>
        <v>540.0701696000001</v>
      </c>
      <c r="L2" s="49">
        <f t="shared" si="0"/>
        <v>533.76625066666668</v>
      </c>
      <c r="M2" s="49">
        <f t="shared" si="0"/>
        <v>527.46233173333337</v>
      </c>
      <c r="N2" s="49">
        <f t="shared" si="0"/>
        <v>521.15841280000006</v>
      </c>
      <c r="O2" s="49">
        <f t="shared" si="0"/>
        <v>514.85449386666664</v>
      </c>
      <c r="P2" s="49">
        <f t="shared" si="0"/>
        <v>508.55057493333334</v>
      </c>
      <c r="Q2" s="49">
        <f>'Raw data'!C42</f>
        <v>502.24665600000003</v>
      </c>
      <c r="R2" s="49">
        <f>($AK$2-$Q$2)/($AK$1-$Q$1)*(R1-$Q$1)+$Q$2</f>
        <v>497.20868800000005</v>
      </c>
      <c r="S2" s="49">
        <f t="shared" ref="S2:AJ2" si="1">($AK$2-$Q$2)/($AK$1-$Q$1)*(S1-$Q$1)+$Q$2</f>
        <v>492.17072000000002</v>
      </c>
      <c r="T2" s="49">
        <f t="shared" si="1"/>
        <v>487.13275200000004</v>
      </c>
      <c r="U2" s="49">
        <f t="shared" si="1"/>
        <v>482.094784</v>
      </c>
      <c r="V2" s="49">
        <f t="shared" si="1"/>
        <v>477.05681600000003</v>
      </c>
      <c r="W2" s="49">
        <f t="shared" si="1"/>
        <v>472.01884800000005</v>
      </c>
      <c r="X2" s="49">
        <f t="shared" si="1"/>
        <v>466.98088000000001</v>
      </c>
      <c r="Y2" s="49">
        <f t="shared" si="1"/>
        <v>461.94291200000004</v>
      </c>
      <c r="Z2" s="49">
        <f t="shared" si="1"/>
        <v>456.904944</v>
      </c>
      <c r="AA2" s="49">
        <f t="shared" si="1"/>
        <v>451.86697600000002</v>
      </c>
      <c r="AB2" s="49">
        <f t="shared" si="1"/>
        <v>446.82900800000004</v>
      </c>
      <c r="AC2" s="49">
        <f t="shared" si="1"/>
        <v>441.79104000000001</v>
      </c>
      <c r="AD2" s="49">
        <f t="shared" si="1"/>
        <v>436.75307200000003</v>
      </c>
      <c r="AE2" s="49">
        <f t="shared" si="1"/>
        <v>431.715104</v>
      </c>
      <c r="AF2" s="49">
        <f t="shared" si="1"/>
        <v>426.67713600000002</v>
      </c>
      <c r="AG2" s="49">
        <f t="shared" si="1"/>
        <v>421.63916800000004</v>
      </c>
      <c r="AH2" s="49">
        <f t="shared" si="1"/>
        <v>416.60120000000001</v>
      </c>
      <c r="AI2" s="49">
        <f t="shared" si="1"/>
        <v>411.56323200000003</v>
      </c>
      <c r="AJ2" s="49">
        <f t="shared" si="1"/>
        <v>406.52526399999999</v>
      </c>
      <c r="AK2" s="49">
        <f>'Raw data'!C43</f>
        <v>401.48729600000001</v>
      </c>
      <c r="AL2" s="11"/>
    </row>
    <row r="5" spans="1:38">
      <c r="A5" s="36" t="s">
        <v>70</v>
      </c>
    </row>
    <row r="6" spans="1:38">
      <c r="A6" t="s">
        <v>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3" ma:contentTypeDescription="Create a new document." ma:contentTypeScope="" ma:versionID="f85c0eb68479ad8b8987805fd5b8836b">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f7dbc72841229da9eaa30ebb1456cd70"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Props1.xml><?xml version="1.0" encoding="utf-8"?>
<ds:datastoreItem xmlns:ds="http://schemas.openxmlformats.org/officeDocument/2006/customXml" ds:itemID="{D00BB033-3972-4A7B-A6D6-C4BE0D0ADD6C}"/>
</file>

<file path=customXml/itemProps2.xml><?xml version="1.0" encoding="utf-8"?>
<ds:datastoreItem xmlns:ds="http://schemas.openxmlformats.org/officeDocument/2006/customXml" ds:itemID="{61C66457-2269-41A8-B553-51DA3915794F}"/>
</file>

<file path=customXml/itemProps3.xml><?xml version="1.0" encoding="utf-8"?>
<ds:datastoreItem xmlns:ds="http://schemas.openxmlformats.org/officeDocument/2006/customXml" ds:itemID="{9ED57150-5174-4E18-8413-B88DACF66B3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Batiste Fourniols</dc:creator>
  <cp:keywords/>
  <dc:description/>
  <cp:lastModifiedBy>Batiste Fourniols</cp:lastModifiedBy>
  <cp:revision/>
  <dcterms:created xsi:type="dcterms:W3CDTF">2023-10-06T15:59:05Z</dcterms:created>
  <dcterms:modified xsi:type="dcterms:W3CDTF">2023-12-20T14:45:01Z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