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yinnovation.sharepoint.com/sites/EUEPSModeling/Shared Documents/InputData_EI+Agora/land/CSpULApYbP/"/>
    </mc:Choice>
  </mc:AlternateContent>
  <xr:revisionPtr revIDLastSave="60" documentId="13_ncr:1_{35A29F97-A651-465D-980E-CF591D6DC20C}" xr6:coauthVersionLast="47" xr6:coauthVersionMax="47" xr10:uidLastSave="{01C63BAC-81BB-42EE-94ED-EA5590556B61}"/>
  <bookViews>
    <workbookView xWindow="-38505" yWindow="-5760" windowWidth="19410" windowHeight="20985" activeTab="1" xr2:uid="{00000000-000D-0000-FFFF-FFFF00000000}"/>
  </bookViews>
  <sheets>
    <sheet name="About" sheetId="1" r:id="rId1"/>
    <sheet name="Set Asides" sheetId="10" r:id="rId2"/>
    <sheet name="Acreage Data" sheetId="13" r:id="rId3"/>
    <sheet name="US_TNC_summary" sheetId="14" r:id="rId4"/>
    <sheet name="TNC_summary" sheetId="9" r:id="rId5"/>
    <sheet name="CSpULApYbP" sheetId="3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acres_per_hectare" localSheetId="3">#REF!</definedName>
    <definedName name="acres_per_hectare">#REF!</definedName>
    <definedName name="acres_per_million_hectares" localSheetId="3">#REF!</definedName>
    <definedName name="acres_per_million_hectares">#REF!</definedName>
    <definedName name="C_to_CO2" localSheetId="3">'[1]Conversion Factors'!$A$4</definedName>
    <definedName name="C_to_CO2">'[2]Conversion Factors'!$A$4</definedName>
    <definedName name="CH4_Ar4_to_AR5" localSheetId="3">#REF!</definedName>
    <definedName name="CH4_Ar4_to_AR5">#REF!</definedName>
    <definedName name="CH4_to_CO2e" localSheetId="3">'[3]Cross-Page Data'!$C$12</definedName>
    <definedName name="CH4_to_CO2e">'[4]Cross-Page Data'!$C$12</definedName>
    <definedName name="dollars_2009_2012" localSheetId="3">[5]About!$B$90</definedName>
    <definedName name="dollars_2009_2012">[6]About!$B$90</definedName>
    <definedName name="gal_per_barrel">[7]About!$A$63</definedName>
    <definedName name="grams_per_ton" localSheetId="3">#REF!</definedName>
    <definedName name="grams_per_ton">#REF!</definedName>
    <definedName name="HHV_Adjust" localSheetId="3">[8]About!$A$203</definedName>
    <definedName name="HHV_Adjust">[9]About!$A$203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etricton_to_shortton" localSheetId="3">[10]Overview!$B$19</definedName>
    <definedName name="metricton_to_shortton">[11]Overview!$B$19</definedName>
    <definedName name="million" localSheetId="3">[10]Overview!$B$22</definedName>
    <definedName name="million">[11]Overview!$B$22</definedName>
    <definedName name="N2O_to_CO2e" localSheetId="3">'[3]Cross-Page Data'!$C$13</definedName>
    <definedName name="N2O_to_CO2e">'[4]Cross-Page Data'!$C$13</definedName>
    <definedName name="unit_conv" localSheetId="3">[12]About!$A$111</definedName>
    <definedName name="unit_conv">[13]About!$A$111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" i="10" l="1"/>
  <c r="C9" i="9"/>
  <c r="B6" i="3"/>
  <c r="C23" i="9"/>
  <c r="C18" i="9"/>
  <c r="C13" i="9"/>
  <c r="C8" i="9"/>
  <c r="A6" i="10" l="1"/>
  <c r="C24" i="9"/>
  <c r="A3" i="13"/>
  <c r="C19" i="9" l="1"/>
  <c r="B7" i="3" l="1"/>
  <c r="A14" i="10"/>
  <c r="A15" i="10" s="1"/>
  <c r="A16" i="10" s="1"/>
  <c r="B2" i="3" s="1"/>
  <c r="A11" i="10"/>
  <c r="C14" i="9"/>
  <c r="B3" i="3" l="1"/>
  <c r="B5" i="3"/>
</calcChain>
</file>

<file path=xl/sharedStrings.xml><?xml version="1.0" encoding="utf-8"?>
<sst xmlns="http://schemas.openxmlformats.org/spreadsheetml/2006/main" count="129" uniqueCount="82">
  <si>
    <t>CSpULApYbP CO2 Sequestered per Unit Land Area per Year by Policy</t>
  </si>
  <si>
    <t>Sources:</t>
  </si>
  <si>
    <t>CO2 per land unit: reforestation, avoided deforestation, and grasslands</t>
  </si>
  <si>
    <t>Nature4Climate</t>
  </si>
  <si>
    <t>US Carbon Mapper</t>
  </si>
  <si>
    <t>https://nature4climate.org/nature-in-action/ncs-world-atlas/</t>
  </si>
  <si>
    <t>Data underlying the online mapper send by Chris Zganjar upon request March 2023</t>
  </si>
  <si>
    <t>Total Aboveground Live Carbon in U.S. Forests</t>
  </si>
  <si>
    <t>Forestry Industry and Analysis National Program</t>
  </si>
  <si>
    <t>Total Aboveground Live Carbon</t>
  </si>
  <si>
    <t>http://www.fia.fs.fed.us/Forest%20Carbon/default.asp</t>
  </si>
  <si>
    <t>Standard Tables of Forest Carbon Stock Estimates by State, "Live AG"</t>
  </si>
  <si>
    <t>Total EU Forest Acreage</t>
  </si>
  <si>
    <t>Eurostat</t>
  </si>
  <si>
    <t>Area of wooded land</t>
  </si>
  <si>
    <t>https://ec.europa.eu/eurostat/databrowser/view/FOR_AREA_EFA__custom_672302/bookmark/table?lang=en&amp;bookmarkId=2b089c56-a550-4f87-943e-0989dacf605a</t>
  </si>
  <si>
    <t>Felling Cycle Length</t>
  </si>
  <si>
    <t>North Carolina Forestry Association</t>
  </si>
  <si>
    <t>undated</t>
  </si>
  <si>
    <t>Forest Management Basics</t>
  </si>
  <si>
    <t>https://www.ncforestry.org/teachers/forest-management-basics/</t>
  </si>
  <si>
    <t>Under "Group Selection Harvest" header</t>
  </si>
  <si>
    <t>Notes</t>
  </si>
  <si>
    <t>This variable is not used for the improved forest management policy.</t>
  </si>
  <si>
    <t>Afforestation/Reforestation</t>
  </si>
  <si>
    <t>For the Afforestation/Reforestation policy, this variable represents the amount of</t>
  </si>
  <si>
    <t>CO2 sequestered each year by the new forest that is growing on a given acre.</t>
  </si>
  <si>
    <t>Forest Set-Asides</t>
  </si>
  <si>
    <t>Whether or not an area of forest is harvested for timber (assuming it</t>
  </si>
  <si>
    <t>remains forest after timber harvesting and is allowed to regrow), sequestration</t>
  </si>
  <si>
    <t>of CO2 happens with plant growth.  While the CO2 sequestration rate may be</t>
  </si>
  <si>
    <t>different for a recently-harvested forest and a forest that has just reached</t>
  </si>
  <si>
    <t>the point of being ready to harvest, we assume these sequestration rates</t>
  </si>
  <si>
    <t>are roughly the same.  Hence, the avoided emissions from the Forest</t>
  </si>
  <si>
    <t>Set-Asides policy comes from not releasing the carbon</t>
  </si>
  <si>
    <t>associated with the forest by killing the trees and other plants.</t>
  </si>
  <si>
    <t>We annualize abatement from avoidance of logging over the time required</t>
  </si>
  <si>
    <t>for the forest to regenerate to the point where another logging operation</t>
  </si>
  <si>
    <t>would take place (the felling cycle length).  This avoids unrealistic,</t>
  </si>
  <si>
    <t>spiky results and also allows the associated policies to be treated in a way</t>
  </si>
  <si>
    <t>consistent with other land use sector policies (except improved forest management).</t>
  </si>
  <si>
    <t>2010.............................................................................     .</t>
  </si>
  <si>
    <t>Total Aboveground Carbon in EU. Forests</t>
  </si>
  <si>
    <t>million metric tons C</t>
  </si>
  <si>
    <t>Total EU. Forest Acreage</t>
  </si>
  <si>
    <t>million acres</t>
  </si>
  <si>
    <t>Carbon to Carbon Dioxide</t>
  </si>
  <si>
    <t>Molecular weight of CO2</t>
  </si>
  <si>
    <t>Molecular weight of C</t>
  </si>
  <si>
    <t>Ratio of CO2 to C</t>
  </si>
  <si>
    <t>Live Aboveground Carbon per Forest Acre</t>
  </si>
  <si>
    <t>metric tons C/acre</t>
  </si>
  <si>
    <t>g C/acre</t>
  </si>
  <si>
    <t>g CO2/acre</t>
  </si>
  <si>
    <t>years</t>
  </si>
  <si>
    <t>Avoided CO2 release per Year</t>
  </si>
  <si>
    <t>g CO2 / acre / yr</t>
  </si>
  <si>
    <t>EU Forest Acreage</t>
  </si>
  <si>
    <t>thousand hectares</t>
  </si>
  <si>
    <t>acres</t>
  </si>
  <si>
    <r>
      <rPr>
        <b/>
        <i/>
        <sz val="11"/>
        <color theme="1"/>
        <rFont val="Calibri"/>
        <family val="2"/>
        <scheme val="minor"/>
      </rPr>
      <t xml:space="preserve">TNC Data: </t>
    </r>
    <r>
      <rPr>
        <i/>
        <sz val="11"/>
        <color theme="1"/>
        <rFont val="Calibri"/>
        <family val="2"/>
        <scheme val="minor"/>
      </rPr>
      <t>based on guidance from TNC Staff at Nature4Climate, we are using bucket 3 which includes abatement potential that costs 0-100$ per ton. Bucket 4 includes abatement potential that could be infinitely expensive</t>
    </r>
  </si>
  <si>
    <r>
      <rPr>
        <b/>
        <sz val="11"/>
        <color theme="1"/>
        <rFont val="Calibri"/>
        <family val="2"/>
        <scheme val="minor"/>
      </rPr>
      <t xml:space="preserve">EPS calculations: </t>
    </r>
    <r>
      <rPr>
        <sz val="11"/>
        <color theme="1"/>
        <rFont val="Calibri"/>
        <family val="2"/>
        <scheme val="minor"/>
      </rPr>
      <t>To estimate average US gCO2/acre/year, we use total available abatement potential from reforestation and deforestation bucket 3 and total acreage bucket 3 to calculate tons/acre</t>
    </r>
  </si>
  <si>
    <t>Note that values are in CO2e</t>
  </si>
  <si>
    <t>Units</t>
  </si>
  <si>
    <t>Reforestation</t>
  </si>
  <si>
    <t>Ratio</t>
  </si>
  <si>
    <t>tons/year</t>
  </si>
  <si>
    <t>Total abatement potential:  0-100</t>
  </si>
  <si>
    <t>Total acreage:  0-100</t>
  </si>
  <si>
    <t>tons to gram</t>
  </si>
  <si>
    <t>grams/acre/year</t>
  </si>
  <si>
    <t>Avoided deforestation</t>
  </si>
  <si>
    <t>Grasslands</t>
  </si>
  <si>
    <t>Peatland restoration g/acre/year</t>
  </si>
  <si>
    <t>TgCO2e/year</t>
  </si>
  <si>
    <t>Peatlands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</si>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</sst>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12">
    <xf numFmtId="0" fontId="0" fillId="0" borderId="0"/>
    <xf numFmtId="0" fontId="2" fillId="0" borderId="2" applyNumberFormat="0" applyFont="0" applyProtection="0">
      <alignment wrapText="1"/>
    </xf>
    <xf numFmtId="0" fontId="2" fillId="0" borderId="0" applyNumberFormat="0" applyFill="0" applyBorder="0" applyAlignment="0" applyProtection="0"/>
    <xf numFmtId="0" fontId="2" fillId="0" borderId="3" applyNumberFormat="0" applyProtection="0">
      <alignment vertical="top" wrapText="1"/>
    </xf>
    <xf numFmtId="0" fontId="3" fillId="0" borderId="1" applyNumberFormat="0" applyProtection="0">
      <alignment wrapText="1"/>
    </xf>
    <xf numFmtId="0" fontId="3" fillId="0" borderId="4" applyNumberFormat="0" applyProtection="0">
      <alignment wrapText="1"/>
    </xf>
    <xf numFmtId="0" fontId="4" fillId="0" borderId="0" applyNumberFormat="0" applyProtection="0">
      <alignment horizontal="left"/>
    </xf>
    <xf numFmtId="43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0" fontId="1" fillId="2" borderId="0" xfId="0" applyFont="1" applyFill="1"/>
    <xf numFmtId="11" fontId="0" fillId="0" borderId="0" xfId="0" applyNumberFormat="1"/>
    <xf numFmtId="0" fontId="0" fillId="0" borderId="0" xfId="0" applyAlignment="1">
      <alignment horizontal="left"/>
    </xf>
    <xf numFmtId="0" fontId="7" fillId="0" borderId="0" xfId="0" applyFont="1"/>
    <xf numFmtId="0" fontId="7" fillId="4" borderId="0" xfId="0" applyFont="1" applyFill="1"/>
    <xf numFmtId="0" fontId="0" fillId="4" borderId="0" xfId="0" applyFill="1"/>
    <xf numFmtId="0" fontId="1" fillId="3" borderId="0" xfId="0" applyFont="1" applyFill="1"/>
    <xf numFmtId="164" fontId="0" fillId="5" borderId="0" xfId="7" applyNumberFormat="1" applyFont="1" applyFill="1"/>
    <xf numFmtId="0" fontId="0" fillId="2" borderId="0" xfId="0" applyFill="1"/>
    <xf numFmtId="165" fontId="0" fillId="0" borderId="0" xfId="0" applyNumberFormat="1"/>
    <xf numFmtId="2" fontId="0" fillId="0" borderId="0" xfId="0" applyNumberFormat="1"/>
    <xf numFmtId="0" fontId="9" fillId="0" borderId="0" xfId="11"/>
    <xf numFmtId="0" fontId="9" fillId="0" borderId="0" xfId="11" applyFill="1"/>
    <xf numFmtId="1" fontId="0" fillId="0" borderId="0" xfId="7" applyNumberFormat="1" applyFont="1"/>
    <xf numFmtId="164" fontId="0" fillId="0" borderId="0" xfId="0" applyNumberFormat="1"/>
    <xf numFmtId="0" fontId="10" fillId="0" borderId="0" xfId="0" applyFont="1"/>
    <xf numFmtId="165" fontId="10" fillId="0" borderId="0" xfId="0" applyNumberFormat="1" applyFont="1" applyAlignment="1">
      <alignment wrapText="1"/>
    </xf>
    <xf numFmtId="164" fontId="0" fillId="0" borderId="0" xfId="7" applyNumberFormat="1" applyFont="1"/>
    <xf numFmtId="43" fontId="0" fillId="0" borderId="0" xfId="0" applyNumberFormat="1"/>
    <xf numFmtId="0" fontId="1" fillId="0" borderId="0" xfId="0" applyFont="1" applyAlignment="1">
      <alignment horizontal="center"/>
    </xf>
  </cellXfs>
  <cellStyles count="12">
    <cellStyle name="Body: normal cell" xfId="1" xr:uid="{00000000-0005-0000-0000-000000000000}"/>
    <cellStyle name="Comma" xfId="7" builtinId="3"/>
    <cellStyle name="Comma 2" xfId="9" xr:uid="{CADB5D9D-1727-46CE-8699-53983C2A5F93}"/>
    <cellStyle name="Currency 2" xfId="10" xr:uid="{6CD182EE-B8A2-4F79-95AE-90C0ACCCADE8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11" builtinId="8"/>
    <cellStyle name="Normal" xfId="0" builtinId="0"/>
    <cellStyle name="Normal 2" xfId="8" xr:uid="{A9785059-A545-4684-BFEB-94BFEB8B9604}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nergyinnovation-my.sharepoint.com/Users/jeff-nonadmin/Dropbox%20(Energy%20InNovation)/Desktop/Old%20U.S.%20land/VFC/Various%20Forestry%20Calcul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nergyinnovation-my.sharepoint.com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nergyinnovation-my.sharepoint.com/Users/mmahajan/Documents/eps-us/InputData/indst/BPE/BPE-CH4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indst/BPE/BPE-CH4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nergyinnovation-my.sharepoint.com/Users/olivia/Documents/EPS_Models%20by%20Region/United%20States/us-eps/InputData/fuels/PEI/PEI-TFPEI-ships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ocuments/EPS_Models%20by%20Region/United%20States/us-eps/InputData/fuels/PEI/PEI-TFPEI-ships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nergyinnovation-my.sharepoint.com/Users/olivia/Documents/EPS_Models%20by%20Region/United%20States/NEW_US/Start%20Year%20Calibration_202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ocuments/EPS_Models%20by%20Region/United%20States/NEW_US/Start%20Year%20Calibration_2020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nergyinnovation-my.sharepoint.com/Users/mmahajan/Documents/eps-us/InputData/indst/PERAC/Proc%20Emis%20Reductions%20and%20Costs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indst/PERAC/Proc%20Emis%20Reductions%20and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Multipliers and Adjustments"/>
      <sheetName val="Country Selector"/>
      <sheetName val="US COVID adjustment"/>
      <sheetName val="US f-gases"/>
      <sheetName val="USCA Data"/>
      <sheetName val="AIM Impact Assessment"/>
      <sheetName val="EPA_Table 3-1"/>
      <sheetName val="EPA_Table 4-1"/>
      <sheetName val="EPA_Table 5-1"/>
      <sheetName val="EPA_Table 7-1"/>
      <sheetName val="EPA_data"/>
      <sheetName val="AEO 23_2017"/>
      <sheetName val="AEO 23_2020-2050"/>
      <sheetName val="Water and Waste"/>
      <sheetName val="Diesel_2017"/>
      <sheetName val="Diesel_2020-50"/>
      <sheetName val="pivot table"/>
      <sheetName val="Growth rates"/>
      <sheetName val="Calcs"/>
      <sheetName val="Crosswalk sectors"/>
      <sheetName val="Crosswalk parts"/>
      <sheetName val="IEA-MethaneEmissions"/>
      <sheetName val="EPA non-CO2 Data"/>
      <sheetName val="EPA Source to Industry Map"/>
      <sheetName val="PRIMAP-hist CO2 Data"/>
      <sheetName val="Process CO2 Hist Year"/>
      <sheetName val="UN Pop Projections"/>
      <sheetName val="Process CO2 Growth"/>
      <sheetName val="BPE-SoAPEfA"/>
      <sheetName val="GHGs -&gt;"/>
      <sheetName val="BPE-CO2"/>
      <sheetName val="BPE-CH4"/>
      <sheetName val="BPE-N2O"/>
      <sheetName val="BPE-F-gases"/>
      <sheetName val="Non-GHGs -&gt;"/>
      <sheetName val="BPE-VOC"/>
      <sheetName val="BPE-CO"/>
      <sheetName val="BPE-NOx"/>
      <sheetName val="BPE-PM10"/>
      <sheetName val="BPE-PM25"/>
      <sheetName val="BPE-SOx"/>
      <sheetName val="BPE-BC"/>
      <sheetName val="BPE-OC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Multipliers and Adjustments"/>
      <sheetName val="Country Selector"/>
      <sheetName val="US COVID adjustment"/>
      <sheetName val="US f-gases"/>
      <sheetName val="USCA Data"/>
      <sheetName val="AIM Impact Assessment"/>
      <sheetName val="EPA_Table 3-1"/>
      <sheetName val="EPA_Table 4-1"/>
      <sheetName val="EPA_Table 5-1"/>
      <sheetName val="EPA_Table 7-1"/>
      <sheetName val="EPA_data"/>
      <sheetName val="AEO 23_2017"/>
      <sheetName val="AEO 23_2020-2050"/>
      <sheetName val="Water and Waste"/>
      <sheetName val="Diesel_2017"/>
      <sheetName val="Diesel_2020-50"/>
      <sheetName val="pivot table"/>
      <sheetName val="Growth rates"/>
      <sheetName val="Calcs"/>
      <sheetName val="Crosswalk sectors"/>
      <sheetName val="Crosswalk parts"/>
      <sheetName val="IEA-MethaneEmissions"/>
      <sheetName val="EPA non-CO2 Data"/>
      <sheetName val="EPA Source to Industry Map"/>
      <sheetName val="PRIMAP-hist CO2 Data"/>
      <sheetName val="Process CO2 Hist Year"/>
      <sheetName val="UN Pop Projections"/>
      <sheetName val="Process CO2 Growth"/>
      <sheetName val="BPE-SoAPEfA"/>
      <sheetName val="GHGs -&gt;"/>
      <sheetName val="BPE-CO2"/>
      <sheetName val="BPE-CH4"/>
      <sheetName val="BPE-N2O"/>
      <sheetName val="BPE-F-gases"/>
      <sheetName val="Non-GHGs -&gt;"/>
      <sheetName val="BPE-VOC"/>
      <sheetName val="BPE-CO"/>
      <sheetName val="BPE-NOx"/>
      <sheetName val="BPE-PM10"/>
      <sheetName val="BPE-PM25"/>
      <sheetName val="BPE-SOx"/>
      <sheetName val="BPE-BC"/>
      <sheetName val="BPE-OC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Key to Data Locs"/>
      <sheetName val="GREET1 Results"/>
      <sheetName val="GREET1 EF"/>
      <sheetName val="GREET1 Electric"/>
      <sheetName val="GREET1 JetFuel_WTWa"/>
      <sheetName val="GREET1 Fuel_Specs"/>
      <sheetName val="EF Hub"/>
      <sheetName val="Fuel Heat Contents"/>
      <sheetName val="eGrid Plant"/>
      <sheetName val="Hard Coal and Lignite"/>
      <sheetName val="EPA_data"/>
      <sheetName val="Crosswalk sectors"/>
      <sheetName val="Crosswalk parts"/>
      <sheetName val="aeo 58"/>
      <sheetName val="aeo 11"/>
      <sheetName val="aeo 17"/>
      <sheetName val="aeo 35"/>
      <sheetName val="aeo 34"/>
      <sheetName val="aeo 33"/>
      <sheetName val="aeo 32"/>
      <sheetName val="aeo 31"/>
      <sheetName val="aeo 30"/>
      <sheetName val="aeo 29"/>
      <sheetName val="AEO 28"/>
      <sheetName val="aeo 27"/>
      <sheetName val="AEO 26"/>
      <sheetName val="aeo 25"/>
      <sheetName val="AEO 72"/>
      <sheetName val="AEO 37"/>
      <sheetName val="AEO 4"/>
      <sheetName val="AEO 5"/>
      <sheetName val="AEO 2"/>
      <sheetName val="EPA Data_by prim poll"/>
      <sheetName val="AEO 6"/>
      <sheetName val="Mining Breakdown"/>
      <sheetName val="2017 AEO BIFUBC"/>
      <sheetName val="CHECK"/>
      <sheetName val="particulates"/>
      <sheetName val="energy"/>
      <sheetName val="calcs"/>
      <sheetName val="EPS output_emissions"/>
      <sheetName val="EPS output_transp"/>
      <sheetName val="EPS output_build"/>
      <sheetName val="EPS output_ind"/>
      <sheetName val="PEI-TFPEI-LDVs"/>
      <sheetName val="PEI-TFPEI-HDVs"/>
      <sheetName val="PEI-TFPEI-aircraft"/>
      <sheetName val="PEI-TFPEI-rail"/>
      <sheetName val="PEI-TFPEI-ships"/>
      <sheetName val="PEI-TFPEI-motorbikes"/>
      <sheetName val="PEI-EFPEI"/>
      <sheetName val="PEI-BFPEI"/>
      <sheetName val="PEI-IFPE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Key to Data Locs"/>
      <sheetName val="GREET1 Results"/>
      <sheetName val="GREET1 EF"/>
      <sheetName val="GREET1 Electric"/>
      <sheetName val="GREET1 JetFuel_WTWa"/>
      <sheetName val="GREET1 Fuel_Specs"/>
      <sheetName val="EF Hub"/>
      <sheetName val="Fuel Heat Contents"/>
      <sheetName val="eGrid Plant"/>
      <sheetName val="Hard Coal and Lignite"/>
      <sheetName val="EPA_data"/>
      <sheetName val="Crosswalk sectors"/>
      <sheetName val="Crosswalk parts"/>
      <sheetName val="aeo 58"/>
      <sheetName val="aeo 11"/>
      <sheetName val="aeo 17"/>
      <sheetName val="aeo 35"/>
      <sheetName val="aeo 34"/>
      <sheetName val="aeo 33"/>
      <sheetName val="aeo 32"/>
      <sheetName val="aeo 31"/>
      <sheetName val="aeo 30"/>
      <sheetName val="aeo 29"/>
      <sheetName val="AEO 28"/>
      <sheetName val="aeo 27"/>
      <sheetName val="AEO 26"/>
      <sheetName val="aeo 25"/>
      <sheetName val="AEO 72"/>
      <sheetName val="AEO 37"/>
      <sheetName val="AEO 4"/>
      <sheetName val="AEO 5"/>
      <sheetName val="AEO 2"/>
      <sheetName val="EPA Data_by prim poll"/>
      <sheetName val="AEO 6"/>
      <sheetName val="Mining Breakdown"/>
      <sheetName val="2017 AEO BIFUBC"/>
      <sheetName val="CHECK"/>
      <sheetName val="particulates"/>
      <sheetName val="energy"/>
      <sheetName val="calcs"/>
      <sheetName val="EPS output_emissions"/>
      <sheetName val="EPS output_transp"/>
      <sheetName val="EPS output_build"/>
      <sheetName val="EPS output_ind"/>
      <sheetName val="PEI-TFPEI-LDVs"/>
      <sheetName val="PEI-TFPEI-HDVs"/>
      <sheetName val="PEI-TFPEI-aircraft"/>
      <sheetName val="PEI-TFPEI-rail"/>
      <sheetName val="PEI-TFPEI-ships"/>
      <sheetName val="PEI-TFPEI-motorbikes"/>
      <sheetName val="PEI-EFPEI"/>
      <sheetName val="PEI-BFPEI"/>
      <sheetName val="PEI-IFPE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1. Transportation"/>
      <sheetName val="2. Electricity"/>
      <sheetName val="3. Industry Energy"/>
      <sheetName val="4. Buildings"/>
      <sheetName val="5. Industry Process"/>
      <sheetName val="6. Total"/>
      <sheetName val="7. Particulates"/>
      <sheetName val="EPS"/>
      <sheetName val="GWP"/>
      <sheetName val="NoSettings"/>
      <sheetName val="Sheet1"/>
      <sheetName val="Vensim Variables"/>
      <sheetName val="EPA_GHG"/>
      <sheetName val="Table 3-1"/>
      <sheetName val="Table 3-7"/>
      <sheetName val="Table 3-9"/>
      <sheetName val="Table 3-10"/>
      <sheetName val="Table 3-11"/>
      <sheetName val="Table 3-12"/>
      <sheetName val="Table 3-13"/>
      <sheetName val="Table 3-14"/>
      <sheetName val="Table 3-15"/>
      <sheetName val="Table 4-1"/>
      <sheetName val="Table 5-1"/>
      <sheetName val="Table 6-1"/>
      <sheetName val="Table 7-1"/>
      <sheetName val="EIA"/>
      <sheetName val="Table 18"/>
      <sheetName val="Table 54"/>
      <sheetName val="Table 11.1"/>
      <sheetName val="Table 11.2"/>
      <sheetName val="Table 11.3"/>
      <sheetName val="Table 11.4"/>
      <sheetName val="Table 11.5"/>
      <sheetName val="Table 11.6"/>
      <sheetName val="Table 11.7"/>
      <sheetName val="NEI 2017"/>
      <sheetName val="2017 EPA Data"/>
      <sheetName val="Crosswalk Particulates"/>
      <sheetName val="EPA Data_by prim po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1. Transportation"/>
      <sheetName val="2. Electricity"/>
      <sheetName val="3. Industry Energy"/>
      <sheetName val="4. Buildings"/>
      <sheetName val="5. Industry Process"/>
      <sheetName val="6. Total"/>
      <sheetName val="7. Particulates"/>
      <sheetName val="EPS"/>
      <sheetName val="GWP"/>
      <sheetName val="NoSettings"/>
      <sheetName val="Sheet1"/>
      <sheetName val="Vensim Variables"/>
      <sheetName val="EPA_GHG"/>
      <sheetName val="Table 3-1"/>
      <sheetName val="Table 3-7"/>
      <sheetName val="Table 3-9"/>
      <sheetName val="Table 3-10"/>
      <sheetName val="Table 3-11"/>
      <sheetName val="Table 3-12"/>
      <sheetName val="Table 3-13"/>
      <sheetName val="Table 3-14"/>
      <sheetName val="Table 3-15"/>
      <sheetName val="Table 4-1"/>
      <sheetName val="Table 5-1"/>
      <sheetName val="Table 6-1"/>
      <sheetName val="Table 7-1"/>
      <sheetName val="EIA"/>
      <sheetName val="Table 18"/>
      <sheetName val="Table 54"/>
      <sheetName val="Table 11.1"/>
      <sheetName val="Table 11.2"/>
      <sheetName val="Table 11.3"/>
      <sheetName val="Table 11.4"/>
      <sheetName val="Table 11.5"/>
      <sheetName val="Table 11.6"/>
      <sheetName val="Table 11.7"/>
      <sheetName val="NEI 2017"/>
      <sheetName val="2017 EPA Data"/>
      <sheetName val="Crosswalk Particulates"/>
      <sheetName val="EPA Data_by prim po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US f-gases"/>
      <sheetName val="USCA Data"/>
      <sheetName val="ICF Data"/>
      <sheetName val="ICF pol crosswalk"/>
      <sheetName val="ICF v EPA nonCO2"/>
      <sheetName val="ICF growth rates"/>
      <sheetName val="US COVID adjustment"/>
      <sheetName val="AIM Impact Assessment"/>
      <sheetName val="EPA Data"/>
      <sheetName val="EPA Source to Industry Map"/>
      <sheetName val="NPV Calcs"/>
      <sheetName val="AEO Table 13"/>
      <sheetName val="EPA Tech to Policy Mapping"/>
      <sheetName val="EPA non-CO2 Data"/>
      <sheetName val="IEA-MethaneEmissions"/>
      <sheetName val="IEA-MethaneAbatement"/>
      <sheetName val="EPA to IEA Scaling"/>
      <sheetName val="Cement Data"/>
      <sheetName val="gas policy checks"/>
      <sheetName val="gas policy descriptions"/>
      <sheetName val="EPA-ngpProd-mthncptr"/>
      <sheetName val="EPA-ngpPrcsTnD-mthncptr"/>
      <sheetName val="EPA-ngpProd-mthndstr"/>
      <sheetName val="EPA-ngpPrcsTnD-mthndstr"/>
      <sheetName val="IEA-ngpProd-mthncptr"/>
      <sheetName val="IEA-ngpPrcsTnD-mthncptr"/>
      <sheetName val="IEA-ngpProd-mthndstr"/>
      <sheetName val="IEA-ngpPrcsTnD-mthndstr"/>
      <sheetName val="Data Check"/>
      <sheetName val="US check"/>
      <sheetName val="PERAC-cement"/>
      <sheetName val="PERAC-ngpProd-mthncptr"/>
      <sheetName val="PERAC-ngpPrcsTnD-mthncptr"/>
      <sheetName val="PERAC-ngpProd-mthndstr"/>
      <sheetName val="PERAC-ngpPrcsTnD-mthndstr"/>
      <sheetName val="PERAC-fgassubstitution"/>
      <sheetName val="PERAC-fgasdestruction"/>
      <sheetName val="PERAC-fgasrecovery"/>
      <sheetName val="PERAC-chem-inspctmaintretrofit"/>
      <sheetName val="PERAC-alum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tillage"/>
      <sheetName val="PERAC-chemicals-N2Oabatement"/>
      <sheetName val="PERAC-MC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US f-gases"/>
      <sheetName val="USCA Data"/>
      <sheetName val="ICF Data"/>
      <sheetName val="ICF pol crosswalk"/>
      <sheetName val="ICF v EPA nonCO2"/>
      <sheetName val="ICF growth rates"/>
      <sheetName val="US COVID adjustment"/>
      <sheetName val="AIM Impact Assessment"/>
      <sheetName val="EPA Data"/>
      <sheetName val="EPA Source to Industry Map"/>
      <sheetName val="NPV Calcs"/>
      <sheetName val="AEO Table 13"/>
      <sheetName val="EPA Tech to Policy Mapping"/>
      <sheetName val="EPA non-CO2 Data"/>
      <sheetName val="IEA-MethaneEmissions"/>
      <sheetName val="IEA-MethaneAbatement"/>
      <sheetName val="EPA to IEA Scaling"/>
      <sheetName val="Cement Data"/>
      <sheetName val="gas policy checks"/>
      <sheetName val="gas policy descriptions"/>
      <sheetName val="EPA-ngpProd-mthncptr"/>
      <sheetName val="EPA-ngpPrcsTnD-mthncptr"/>
      <sheetName val="EPA-ngpProd-mthndstr"/>
      <sheetName val="EPA-ngpPrcsTnD-mthndstr"/>
      <sheetName val="IEA-ngpProd-mthncptr"/>
      <sheetName val="IEA-ngpPrcsTnD-mthncptr"/>
      <sheetName val="IEA-ngpProd-mthndstr"/>
      <sheetName val="IEA-ngpPrcsTnD-mthndstr"/>
      <sheetName val="Data Check"/>
      <sheetName val="US check"/>
      <sheetName val="PERAC-cement"/>
      <sheetName val="PERAC-ngpProd-mthncptr"/>
      <sheetName val="PERAC-ngpPrcsTnD-mthncptr"/>
      <sheetName val="PERAC-ngpProd-mthndstr"/>
      <sheetName val="PERAC-ngpPrcsTnD-mthndstr"/>
      <sheetName val="PERAC-fgassubstitution"/>
      <sheetName val="PERAC-fgasdestruction"/>
      <sheetName val="PERAC-fgasrecovery"/>
      <sheetName val="PERAC-chem-inspctmaintretrofit"/>
      <sheetName val="PERAC-alum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tillage"/>
      <sheetName val="PERAC-chemicals-N2Oabatement"/>
      <sheetName val="PERAC-MC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forestry.org/teachers/forest-management-basics/" TargetMode="External"/><Relationship Id="rId1" Type="http://schemas.openxmlformats.org/officeDocument/2006/relationships/hyperlink" Target="http://www.fia.fs.fed.us/Forest%20Carbon/defaul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>
      <selection activeCell="F33" sqref="F33"/>
    </sheetView>
  </sheetViews>
  <sheetFormatPr defaultRowHeight="14.45"/>
  <cols>
    <col min="1" max="1" width="10.42578125" customWidth="1"/>
    <col min="2" max="2" width="66.7109375" customWidth="1"/>
  </cols>
  <sheetData>
    <row r="1" spans="1:2">
      <c r="A1" s="1" t="s">
        <v>0</v>
      </c>
    </row>
    <row r="3" spans="1:2">
      <c r="A3" s="1" t="s">
        <v>1</v>
      </c>
      <c r="B3" s="4" t="s">
        <v>2</v>
      </c>
    </row>
    <row r="4" spans="1:2">
      <c r="A4" s="1"/>
      <c r="B4" t="s">
        <v>3</v>
      </c>
    </row>
    <row r="5" spans="1:2">
      <c r="A5" s="1"/>
      <c r="B5" s="6" t="s">
        <v>4</v>
      </c>
    </row>
    <row r="6" spans="1:2">
      <c r="A6" s="1"/>
      <c r="B6" t="s">
        <v>5</v>
      </c>
    </row>
    <row r="7" spans="1:2">
      <c r="A7" s="1"/>
      <c r="B7" s="7" t="s">
        <v>6</v>
      </c>
    </row>
    <row r="8" spans="1:2">
      <c r="A8" s="1"/>
    </row>
    <row r="9" spans="1:2">
      <c r="A9" s="1"/>
      <c r="B9" s="4" t="s">
        <v>7</v>
      </c>
    </row>
    <row r="10" spans="1:2">
      <c r="A10" s="1"/>
      <c r="B10" t="s">
        <v>8</v>
      </c>
    </row>
    <row r="11" spans="1:2">
      <c r="A11" s="1"/>
      <c r="B11" s="6">
        <v>2014</v>
      </c>
    </row>
    <row r="12" spans="1:2">
      <c r="A12" s="1"/>
      <c r="B12" t="s">
        <v>9</v>
      </c>
    </row>
    <row r="13" spans="1:2">
      <c r="A13" s="1"/>
      <c r="B13" s="15" t="s">
        <v>10</v>
      </c>
    </row>
    <row r="14" spans="1:2">
      <c r="A14" s="1"/>
      <c r="B14" t="s">
        <v>11</v>
      </c>
    </row>
    <row r="15" spans="1:2">
      <c r="A15" s="1"/>
    </row>
    <row r="16" spans="1:2">
      <c r="A16" s="1"/>
      <c r="B16" s="4" t="s">
        <v>12</v>
      </c>
    </row>
    <row r="17" spans="1:2">
      <c r="A17" s="1"/>
      <c r="B17" t="s">
        <v>13</v>
      </c>
    </row>
    <row r="18" spans="1:2">
      <c r="B18" s="6">
        <v>2023</v>
      </c>
    </row>
    <row r="19" spans="1:2">
      <c r="B19" t="s">
        <v>14</v>
      </c>
    </row>
    <row r="20" spans="1:2">
      <c r="B20" s="7" t="s">
        <v>15</v>
      </c>
    </row>
    <row r="22" spans="1:2">
      <c r="B22" s="4" t="s">
        <v>16</v>
      </c>
    </row>
    <row r="23" spans="1:2">
      <c r="B23" t="s">
        <v>17</v>
      </c>
    </row>
    <row r="24" spans="1:2">
      <c r="B24" s="6" t="s">
        <v>18</v>
      </c>
    </row>
    <row r="25" spans="1:2">
      <c r="B25" t="s">
        <v>19</v>
      </c>
    </row>
    <row r="26" spans="1:2">
      <c r="B26" s="16" t="s">
        <v>20</v>
      </c>
    </row>
    <row r="27" spans="1:2">
      <c r="B27" t="s">
        <v>21</v>
      </c>
    </row>
    <row r="30" spans="1:2">
      <c r="A30" s="1" t="s">
        <v>22</v>
      </c>
    </row>
    <row r="31" spans="1:2">
      <c r="A31" t="s">
        <v>23</v>
      </c>
    </row>
    <row r="33" spans="1:1">
      <c r="A33" s="1" t="s">
        <v>24</v>
      </c>
    </row>
    <row r="34" spans="1:1">
      <c r="A34" t="s">
        <v>25</v>
      </c>
    </row>
    <row r="35" spans="1:1">
      <c r="A35" t="s">
        <v>26</v>
      </c>
    </row>
    <row r="37" spans="1:1">
      <c r="A37" s="1" t="s">
        <v>27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5" spans="1:1">
      <c r="A45" t="s">
        <v>35</v>
      </c>
    </row>
    <row r="47" spans="1:1">
      <c r="A47" t="s">
        <v>36</v>
      </c>
    </row>
    <row r="48" spans="1:1">
      <c r="A48" t="s">
        <v>37</v>
      </c>
    </row>
    <row r="49" spans="1:2">
      <c r="A49" t="s">
        <v>38</v>
      </c>
    </row>
    <row r="50" spans="1:2">
      <c r="A50" t="s">
        <v>39</v>
      </c>
    </row>
    <row r="51" spans="1:2">
      <c r="A51" t="s">
        <v>40</v>
      </c>
    </row>
    <row r="53" spans="1:2">
      <c r="A53" s="19" t="s">
        <v>41</v>
      </c>
      <c r="B53" s="20">
        <v>1.0529130131709286</v>
      </c>
    </row>
  </sheetData>
  <hyperlinks>
    <hyperlink ref="B13" r:id="rId1" xr:uid="{90BAB1B4-E58F-4260-A638-F34FCE1FE3ED}"/>
    <hyperlink ref="B26" r:id="rId2" xr:uid="{ACA67A4C-4A0D-464F-9CA5-E91E30DA73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8F81-D43F-4833-A5A4-7DE8A07FC01A}">
  <dimension ref="A1:B22"/>
  <sheetViews>
    <sheetView tabSelected="1" topLeftCell="A7" workbookViewId="0">
      <selection activeCell="G13" sqref="G13"/>
    </sheetView>
  </sheetViews>
  <sheetFormatPr defaultRowHeight="14.45"/>
  <cols>
    <col min="1" max="1" width="9.28515625" bestFit="1" customWidth="1"/>
    <col min="2" max="2" width="29.85546875" customWidth="1"/>
  </cols>
  <sheetData>
    <row r="1" spans="1:2">
      <c r="A1" s="4" t="s">
        <v>27</v>
      </c>
      <c r="B1" s="12"/>
    </row>
    <row r="2" spans="1:2">
      <c r="A2" s="1" t="s">
        <v>42</v>
      </c>
    </row>
    <row r="3" spans="1:2">
      <c r="A3">
        <v>8112</v>
      </c>
      <c r="B3" t="s">
        <v>43</v>
      </c>
    </row>
    <row r="5" spans="1:2">
      <c r="A5" s="1" t="s">
        <v>44</v>
      </c>
    </row>
    <row r="6" spans="1:2">
      <c r="A6">
        <f>'Acreage Data'!A3/1000000</f>
        <v>394.11708700000003</v>
      </c>
      <c r="B6" t="s">
        <v>45</v>
      </c>
    </row>
    <row r="8" spans="1:2">
      <c r="A8" s="1" t="s">
        <v>46</v>
      </c>
    </row>
    <row r="9" spans="1:2">
      <c r="A9">
        <v>44</v>
      </c>
      <c r="B9" t="s">
        <v>47</v>
      </c>
    </row>
    <row r="10" spans="1:2">
      <c r="A10">
        <v>12</v>
      </c>
      <c r="B10" t="s">
        <v>48</v>
      </c>
    </row>
    <row r="11" spans="1:2">
      <c r="A11" s="13">
        <f>A9/A10</f>
        <v>3.6666666666666665</v>
      </c>
      <c r="B11" t="s">
        <v>49</v>
      </c>
    </row>
    <row r="13" spans="1:2">
      <c r="A13" s="1" t="s">
        <v>50</v>
      </c>
    </row>
    <row r="14" spans="1:2">
      <c r="A14" s="14">
        <f>A3/A6</f>
        <v>20.582715816124967</v>
      </c>
      <c r="B14" t="s">
        <v>51</v>
      </c>
    </row>
    <row r="15" spans="1:2">
      <c r="A15" s="5">
        <f>A14*10^6</f>
        <v>20582715.816124968</v>
      </c>
      <c r="B15" t="s">
        <v>52</v>
      </c>
    </row>
    <row r="16" spans="1:2">
      <c r="A16" s="5">
        <f>A15*A11</f>
        <v>75469957.992458209</v>
      </c>
      <c r="B16" t="s">
        <v>53</v>
      </c>
    </row>
    <row r="18" spans="1:2">
      <c r="A18" s="1" t="s">
        <v>16</v>
      </c>
    </row>
    <row r="19" spans="1:2">
      <c r="A19">
        <v>40</v>
      </c>
      <c r="B19" t="s">
        <v>54</v>
      </c>
    </row>
    <row r="21" spans="1:2">
      <c r="A21" s="1" t="s">
        <v>55</v>
      </c>
    </row>
    <row r="22" spans="1:2">
      <c r="A22" s="5">
        <f>A16/A19</f>
        <v>1886748.9498114553</v>
      </c>
      <c r="B2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F503-E9BD-487D-9D60-15423737E6DE}">
  <dimension ref="A1:B3"/>
  <sheetViews>
    <sheetView workbookViewId="0">
      <selection activeCell="C10" sqref="C10"/>
    </sheetView>
  </sheetViews>
  <sheetFormatPr defaultRowHeight="14.45"/>
  <cols>
    <col min="1" max="1" width="10.28515625" customWidth="1"/>
    <col min="2" max="2" width="16.42578125" bestFit="1" customWidth="1"/>
  </cols>
  <sheetData>
    <row r="1" spans="1:2">
      <c r="A1" s="23" t="s">
        <v>57</v>
      </c>
      <c r="B1" s="23"/>
    </row>
    <row r="2" spans="1:2">
      <c r="A2">
        <v>159497</v>
      </c>
      <c r="B2" t="s">
        <v>58</v>
      </c>
    </row>
    <row r="3" spans="1:2">
      <c r="A3">
        <f>A2*1000*2.471</f>
        <v>394117087</v>
      </c>
      <c r="B3" t="s">
        <v>59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3E4D-3E55-4C6B-AEF4-2EA7114450D0}">
  <dimension ref="A2:V24"/>
  <sheetViews>
    <sheetView workbookViewId="0">
      <selection activeCell="C8" sqref="C8"/>
    </sheetView>
  </sheetViews>
  <sheetFormatPr defaultRowHeight="14.45"/>
  <cols>
    <col min="2" max="2" width="42.28515625" customWidth="1"/>
    <col min="3" max="3" width="15.28515625" bestFit="1" customWidth="1"/>
  </cols>
  <sheetData>
    <row r="2" spans="1:22">
      <c r="B2" s="8" t="s">
        <v>60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>
      <c r="B3" s="9" t="s">
        <v>61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>
      <c r="B4" s="7" t="s">
        <v>62</v>
      </c>
    </row>
    <row r="6" spans="1:22">
      <c r="A6" s="1" t="s">
        <v>63</v>
      </c>
      <c r="B6" s="10" t="s">
        <v>64</v>
      </c>
      <c r="D6" t="s">
        <v>65</v>
      </c>
    </row>
    <row r="7" spans="1:22">
      <c r="A7" t="s">
        <v>66</v>
      </c>
      <c r="B7" t="s">
        <v>67</v>
      </c>
      <c r="C7">
        <v>252444615.67210001</v>
      </c>
    </row>
    <row r="8" spans="1:22">
      <c r="A8" t="s">
        <v>59</v>
      </c>
      <c r="B8" t="s">
        <v>68</v>
      </c>
      <c r="C8" s="21">
        <v>127945483.62911001</v>
      </c>
    </row>
    <row r="9" spans="1:22">
      <c r="B9" s="7" t="s">
        <v>69</v>
      </c>
      <c r="C9" s="5">
        <v>1000000</v>
      </c>
    </row>
    <row r="10" spans="1:22">
      <c r="B10" s="7" t="s">
        <v>70</v>
      </c>
      <c r="C10" s="11">
        <v>1973063.9059045622</v>
      </c>
    </row>
    <row r="12" spans="1:22">
      <c r="A12" s="1" t="s">
        <v>63</v>
      </c>
      <c r="B12" s="10" t="s">
        <v>71</v>
      </c>
    </row>
    <row r="13" spans="1:22">
      <c r="A13" t="s">
        <v>66</v>
      </c>
      <c r="B13" t="s">
        <v>67</v>
      </c>
      <c r="C13">
        <v>37999999.998844996</v>
      </c>
    </row>
    <row r="14" spans="1:22">
      <c r="A14" t="s">
        <v>59</v>
      </c>
      <c r="B14" t="s">
        <v>68</v>
      </c>
      <c r="C14">
        <v>6764601.5311640995</v>
      </c>
    </row>
    <row r="15" spans="1:22">
      <c r="B15" s="7" t="s">
        <v>69</v>
      </c>
      <c r="C15" s="5">
        <v>1000000</v>
      </c>
    </row>
    <row r="16" spans="1:22">
      <c r="B16" s="7" t="s">
        <v>70</v>
      </c>
      <c r="C16" s="11">
        <v>5617477.9584253943</v>
      </c>
    </row>
    <row r="18" spans="1:3">
      <c r="A18" s="1" t="s">
        <v>63</v>
      </c>
      <c r="B18" s="10" t="s">
        <v>72</v>
      </c>
    </row>
    <row r="19" spans="1:3">
      <c r="A19" t="s">
        <v>66</v>
      </c>
      <c r="B19" t="s">
        <v>67</v>
      </c>
      <c r="C19" s="18">
        <v>116013193.64404109</v>
      </c>
    </row>
    <row r="20" spans="1:3">
      <c r="A20" t="s">
        <v>59</v>
      </c>
      <c r="B20" t="s">
        <v>68</v>
      </c>
      <c r="C20" s="18">
        <v>6813914.8343433412</v>
      </c>
    </row>
    <row r="21" spans="1:3">
      <c r="B21" s="7" t="s">
        <v>69</v>
      </c>
      <c r="C21" s="5">
        <v>1000000</v>
      </c>
    </row>
    <row r="22" spans="1:3">
      <c r="B22" s="7" t="s">
        <v>70</v>
      </c>
      <c r="C22" s="11">
        <v>17025923.637805685</v>
      </c>
    </row>
    <row r="24" spans="1:3">
      <c r="B24" t="s">
        <v>73</v>
      </c>
      <c r="C24" s="3">
        <v>4936277.0697642313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E9AC-9EA1-47FD-9D1D-DA4A73B0EAAD}">
  <dimension ref="A2:V24"/>
  <sheetViews>
    <sheetView workbookViewId="0">
      <selection activeCell="C19" sqref="C19"/>
    </sheetView>
  </sheetViews>
  <sheetFormatPr defaultRowHeight="14.45"/>
  <cols>
    <col min="2" max="2" width="42.28515625" customWidth="1"/>
    <col min="3" max="3" width="15.28515625" bestFit="1" customWidth="1"/>
  </cols>
  <sheetData>
    <row r="2" spans="1:22">
      <c r="B2" s="8" t="s">
        <v>60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>
      <c r="B3" s="9" t="s">
        <v>61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>
      <c r="B4" s="7" t="s">
        <v>62</v>
      </c>
    </row>
    <row r="6" spans="1:22">
      <c r="A6" s="1" t="s">
        <v>63</v>
      </c>
      <c r="B6" s="10" t="s">
        <v>64</v>
      </c>
    </row>
    <row r="7" spans="1:22">
      <c r="A7" t="s">
        <v>74</v>
      </c>
      <c r="B7" t="s">
        <v>67</v>
      </c>
      <c r="C7">
        <v>568.19000000000005</v>
      </c>
    </row>
    <row r="8" spans="1:22">
      <c r="A8" t="s">
        <v>59</v>
      </c>
      <c r="B8" t="s">
        <v>68</v>
      </c>
      <c r="C8">
        <f>(C7*10^12)/US_TNC_summary!C10</f>
        <v>287973439.83620751</v>
      </c>
    </row>
    <row r="9" spans="1:22">
      <c r="B9" s="7" t="s">
        <v>70</v>
      </c>
      <c r="C9" s="11">
        <f>(C7*10^12)/C8</f>
        <v>1973063.905904562</v>
      </c>
    </row>
    <row r="11" spans="1:22">
      <c r="A11" s="1" t="s">
        <v>63</v>
      </c>
      <c r="B11" s="10" t="s">
        <v>71</v>
      </c>
    </row>
    <row r="12" spans="1:22">
      <c r="A12" t="s">
        <v>74</v>
      </c>
      <c r="B12" t="s">
        <v>67</v>
      </c>
      <c r="C12">
        <v>2.04</v>
      </c>
    </row>
    <row r="13" spans="1:22">
      <c r="A13" t="s">
        <v>59</v>
      </c>
      <c r="B13" t="s">
        <v>68</v>
      </c>
      <c r="C13">
        <f>(C12*10^12)/US_TNC_summary!C16</f>
        <v>363152.29273668956</v>
      </c>
    </row>
    <row r="14" spans="1:22">
      <c r="B14" s="7" t="s">
        <v>70</v>
      </c>
      <c r="C14" s="11">
        <f>(C12*10^12)/C13</f>
        <v>5617477.9584253943</v>
      </c>
    </row>
    <row r="16" spans="1:22">
      <c r="A16" s="1" t="s">
        <v>63</v>
      </c>
      <c r="B16" s="10" t="s">
        <v>72</v>
      </c>
    </row>
    <row r="17" spans="1:3">
      <c r="A17" t="s">
        <v>66</v>
      </c>
      <c r="B17" t="s">
        <v>67</v>
      </c>
      <c r="C17" s="18">
        <v>12.11</v>
      </c>
    </row>
    <row r="18" spans="1:3">
      <c r="A18" t="s">
        <v>59</v>
      </c>
      <c r="B18" t="s">
        <v>68</v>
      </c>
      <c r="C18" s="22">
        <f>(C17*10^12)/US_TNC_summary!C22</f>
        <v>711268.31399090821</v>
      </c>
    </row>
    <row r="19" spans="1:3">
      <c r="B19" s="7" t="s">
        <v>70</v>
      </c>
      <c r="C19" s="11">
        <f>(C17*10^12)/C18</f>
        <v>17025923.637805685</v>
      </c>
    </row>
    <row r="21" spans="1:3">
      <c r="A21" s="1" t="s">
        <v>63</v>
      </c>
      <c r="B21" s="10" t="s">
        <v>75</v>
      </c>
    </row>
    <row r="22" spans="1:3">
      <c r="A22" t="s">
        <v>66</v>
      </c>
      <c r="B22" t="s">
        <v>67</v>
      </c>
      <c r="C22" s="18">
        <v>99.38</v>
      </c>
    </row>
    <row r="23" spans="1:3">
      <c r="A23" t="s">
        <v>59</v>
      </c>
      <c r="B23" t="s">
        <v>68</v>
      </c>
      <c r="C23" s="22">
        <f>(C22*10^12)/US_TNC_summary!C24</f>
        <v>20132581.416210219</v>
      </c>
    </row>
    <row r="24" spans="1:3">
      <c r="B24" s="7" t="s">
        <v>70</v>
      </c>
      <c r="C24" s="11">
        <f>(C22*10^12)/C23</f>
        <v>4936277.0697642313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>
      <selection activeCell="B2" sqref="B2"/>
    </sheetView>
  </sheetViews>
  <sheetFormatPr defaultRowHeight="14.45"/>
  <cols>
    <col min="1" max="1" width="29.28515625" customWidth="1"/>
    <col min="2" max="2" width="17.42578125" customWidth="1"/>
  </cols>
  <sheetData>
    <row r="1" spans="1:36">
      <c r="B1" s="2" t="s">
        <v>56</v>
      </c>
      <c r="D1" s="2"/>
      <c r="F1" s="2"/>
      <c r="H1" s="2"/>
      <c r="J1" s="2"/>
      <c r="L1" s="2"/>
      <c r="N1" s="2"/>
      <c r="P1" s="2"/>
      <c r="R1" s="2"/>
      <c r="T1" s="2"/>
      <c r="V1" s="2"/>
      <c r="X1" s="2"/>
      <c r="Z1" s="2"/>
      <c r="AB1" s="2"/>
      <c r="AD1" s="2"/>
      <c r="AF1" s="2"/>
      <c r="AH1" s="2"/>
      <c r="AJ1" s="2"/>
    </row>
    <row r="2" spans="1:36">
      <c r="A2" t="s">
        <v>76</v>
      </c>
      <c r="B2" s="3">
        <f>'Set Asides'!A22</f>
        <v>1886748.9498114553</v>
      </c>
    </row>
    <row r="3" spans="1:36">
      <c r="A3" t="s">
        <v>77</v>
      </c>
      <c r="B3" s="17">
        <f>TNC_summary!C9</f>
        <v>1973063.905904562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>
      <c r="A4" t="s">
        <v>78</v>
      </c>
      <c r="B4" s="3">
        <v>0</v>
      </c>
    </row>
    <row r="5" spans="1:36">
      <c r="A5" t="s">
        <v>79</v>
      </c>
      <c r="B5" s="3">
        <f>TNC_summary!C14</f>
        <v>5617477.9584253943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>
      <c r="A6" t="s">
        <v>80</v>
      </c>
      <c r="B6" s="3">
        <f>TNC_summary!C24</f>
        <v>4936277.0697642313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>
      <c r="A7" t="s">
        <v>81</v>
      </c>
      <c r="B7" s="3">
        <f>TNC_summary!C19</f>
        <v>17025923.637805685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51818622-85A2-4314-B396-98C5B8DD0D6A}"/>
</file>

<file path=customXml/itemProps2.xml><?xml version="1.0" encoding="utf-8"?>
<ds:datastoreItem xmlns:ds="http://schemas.openxmlformats.org/officeDocument/2006/customXml" ds:itemID="{8FE836E3-3618-4C90-9BA5-EA646E6E6EC9}"/>
</file>

<file path=customXml/itemProps3.xml><?xml version="1.0" encoding="utf-8"?>
<ds:datastoreItem xmlns:ds="http://schemas.openxmlformats.org/officeDocument/2006/customXml" ds:itemID="{BE729C64-9811-4883-B0CF-8C70E85EDF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Rachel Goldstein</cp:lastModifiedBy>
  <cp:revision/>
  <dcterms:created xsi:type="dcterms:W3CDTF">2017-01-27T07:38:37Z</dcterms:created>
  <dcterms:modified xsi:type="dcterms:W3CDTF">2023-12-06T16:35:30Z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