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SYVbT\"/>
    </mc:Choice>
  </mc:AlternateContent>
  <bookViews>
    <workbookView xWindow="-90" yWindow="-90" windowWidth="19380" windowHeight="9765" tabRatio="923" activeTab="8"/>
  </bookViews>
  <sheets>
    <sheet name="About" sheetId="1" r:id="rId1"/>
    <sheet name="TrRail_act" sheetId="25" r:id="rId2"/>
    <sheet name="TrNavi_act" sheetId="34" r:id="rId3"/>
    <sheet name="TrAvia_act" sheetId="26" r:id="rId4"/>
    <sheet name="Alternative Fuel Vehicles" sheetId="23" r:id="rId5"/>
    <sheet name="ACEA" sheetId="24" r:id="rId6"/>
    <sheet name="TRA_StockTot" sheetId="35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Eno_TM">'[1]1997  Table 1a Modified'!#REF!</definedName>
    <definedName name="Eno_Tons">'[1]1997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_xlnm.Print_Titles" localSheetId="3">TrAvia_act!$1:$1</definedName>
    <definedName name="_xlnm.Print_Titles" localSheetId="2">TrNavi_act!$1:$1</definedName>
    <definedName name="_xlnm.Print_Titles" localSheetId="1">TrRail_act!$1:$1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2" l="1"/>
  <c r="H2" i="2"/>
  <c r="H3" i="4"/>
  <c r="B3" i="4"/>
  <c r="C3" i="4"/>
  <c r="B5" i="2" l="1"/>
  <c r="D2" i="4" l="1"/>
  <c r="B7" i="2"/>
  <c r="S44" i="26"/>
  <c r="D3" i="2"/>
  <c r="D2" i="2"/>
  <c r="G3" i="4" l="1"/>
  <c r="G2" i="4"/>
  <c r="G3" i="2"/>
  <c r="G2" i="2"/>
  <c r="F2" i="4"/>
  <c r="F3" i="2"/>
  <c r="F2" i="2"/>
  <c r="E3" i="4"/>
  <c r="E2" i="4"/>
  <c r="E6" i="4"/>
  <c r="E5" i="4"/>
  <c r="E5" i="2"/>
  <c r="E4" i="4"/>
  <c r="S40" i="26"/>
  <c r="E4" i="2" s="1"/>
  <c r="E3" i="2"/>
  <c r="E2" i="2"/>
  <c r="D3" i="4"/>
  <c r="D7" i="2"/>
  <c r="C2" i="4"/>
  <c r="C3" i="2"/>
  <c r="C2" i="2"/>
  <c r="B5" i="4"/>
  <c r="B2" i="4"/>
  <c r="B3" i="2"/>
  <c r="B2" i="2"/>
  <c r="S41" i="25"/>
  <c r="E39" i="24"/>
  <c r="C39" i="24"/>
  <c r="Q15" i="34" l="1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Q7" i="34"/>
  <c r="Q23" i="34" s="1"/>
  <c r="R21" i="34" s="1"/>
  <c r="P7" i="34"/>
  <c r="P23" i="34" s="1"/>
  <c r="O7" i="34"/>
  <c r="O23" i="34" s="1"/>
  <c r="N7" i="34"/>
  <c r="N23" i="34" s="1"/>
  <c r="M7" i="34"/>
  <c r="M23" i="34" s="1"/>
  <c r="L7" i="34"/>
  <c r="L23" i="34" s="1"/>
  <c r="K7" i="34"/>
  <c r="K23" i="34" s="1"/>
  <c r="J7" i="34"/>
  <c r="J21" i="34" s="1"/>
  <c r="I7" i="34"/>
  <c r="I23" i="34" s="1"/>
  <c r="H7" i="34"/>
  <c r="H23" i="34" s="1"/>
  <c r="G7" i="34"/>
  <c r="G23" i="34" s="1"/>
  <c r="F7" i="34"/>
  <c r="F22" i="34" s="1"/>
  <c r="E7" i="34"/>
  <c r="E23" i="34" s="1"/>
  <c r="D7" i="34"/>
  <c r="D23" i="34" s="1"/>
  <c r="C7" i="34"/>
  <c r="C23" i="34" s="1"/>
  <c r="B7" i="34"/>
  <c r="B23" i="34" s="1"/>
  <c r="Q3" i="34"/>
  <c r="Q19" i="34" s="1"/>
  <c r="P3" i="34"/>
  <c r="P19" i="34" s="1"/>
  <c r="O3" i="34"/>
  <c r="O19" i="34" s="1"/>
  <c r="N3" i="34"/>
  <c r="N18" i="34" s="1"/>
  <c r="M3" i="34"/>
  <c r="M19" i="34" s="1"/>
  <c r="L3" i="34"/>
  <c r="L19" i="34" s="1"/>
  <c r="K3" i="34"/>
  <c r="K19" i="34" s="1"/>
  <c r="J3" i="34"/>
  <c r="J19" i="34" s="1"/>
  <c r="I3" i="34"/>
  <c r="I19" i="34" s="1"/>
  <c r="H3" i="34"/>
  <c r="H19" i="34" s="1"/>
  <c r="G3" i="34"/>
  <c r="G19" i="34" s="1"/>
  <c r="F3" i="34"/>
  <c r="F18" i="34" s="1"/>
  <c r="E3" i="34"/>
  <c r="E19" i="34" s="1"/>
  <c r="D3" i="34"/>
  <c r="D19" i="34" s="1"/>
  <c r="C3" i="34"/>
  <c r="C19" i="34" s="1"/>
  <c r="B3" i="34"/>
  <c r="B17" i="34" s="1"/>
  <c r="F13" i="34" l="1"/>
  <c r="B18" i="34"/>
  <c r="J18" i="34"/>
  <c r="F19" i="34"/>
  <c r="B21" i="34"/>
  <c r="N21" i="34"/>
  <c r="J22" i="34"/>
  <c r="F23" i="34"/>
  <c r="C13" i="34"/>
  <c r="G13" i="34"/>
  <c r="K13" i="34"/>
  <c r="O13" i="34"/>
  <c r="C17" i="34"/>
  <c r="G17" i="34"/>
  <c r="K17" i="34"/>
  <c r="O17" i="34"/>
  <c r="C18" i="34"/>
  <c r="G18" i="34"/>
  <c r="K18" i="34"/>
  <c r="O18" i="34"/>
  <c r="C21" i="34"/>
  <c r="G21" i="34"/>
  <c r="K21" i="34"/>
  <c r="O21" i="34"/>
  <c r="C22" i="34"/>
  <c r="G22" i="34"/>
  <c r="K22" i="34"/>
  <c r="O22" i="34"/>
  <c r="J13" i="34"/>
  <c r="N13" i="34"/>
  <c r="F17" i="34"/>
  <c r="B19" i="34"/>
  <c r="N19" i="34"/>
  <c r="B22" i="34"/>
  <c r="N22" i="34"/>
  <c r="J23" i="34"/>
  <c r="D13" i="34"/>
  <c r="H13" i="34"/>
  <c r="L13" i="34"/>
  <c r="P13" i="34"/>
  <c r="D17" i="34"/>
  <c r="H17" i="34"/>
  <c r="L17" i="34"/>
  <c r="P17" i="34"/>
  <c r="D18" i="34"/>
  <c r="H18" i="34"/>
  <c r="L18" i="34"/>
  <c r="P18" i="34"/>
  <c r="D21" i="34"/>
  <c r="H21" i="34"/>
  <c r="L21" i="34"/>
  <c r="P21" i="34"/>
  <c r="D22" i="34"/>
  <c r="H22" i="34"/>
  <c r="L22" i="34"/>
  <c r="P22" i="34"/>
  <c r="B13" i="34"/>
  <c r="J17" i="34"/>
  <c r="N17" i="34"/>
  <c r="F21" i="34"/>
  <c r="E13" i="34"/>
  <c r="I13" i="34"/>
  <c r="M13" i="34"/>
  <c r="Q13" i="34"/>
  <c r="E17" i="34"/>
  <c r="I17" i="34"/>
  <c r="M17" i="34"/>
  <c r="Q17" i="34"/>
  <c r="E18" i="34"/>
  <c r="I18" i="34"/>
  <c r="M18" i="34"/>
  <c r="Q18" i="34"/>
  <c r="E21" i="34"/>
  <c r="I21" i="34"/>
  <c r="M21" i="34"/>
  <c r="Q21" i="34"/>
  <c r="E22" i="34"/>
  <c r="I22" i="34"/>
  <c r="M22" i="34"/>
  <c r="Q22" i="34"/>
  <c r="R22" i="34" s="1"/>
  <c r="D93" i="26" l="1"/>
  <c r="Q72" i="26"/>
  <c r="Q25" i="26" s="1"/>
  <c r="Q16" i="26" s="1"/>
  <c r="P72" i="26"/>
  <c r="P25" i="26" s="1"/>
  <c r="P99" i="26" s="1"/>
  <c r="O72" i="26"/>
  <c r="N72" i="26"/>
  <c r="M72" i="26"/>
  <c r="L72" i="26"/>
  <c r="L25" i="26" s="1"/>
  <c r="L99" i="26" s="1"/>
  <c r="K72" i="26"/>
  <c r="K25" i="26" s="1"/>
  <c r="J72" i="26"/>
  <c r="J25" i="26" s="1"/>
  <c r="J90" i="26" s="1"/>
  <c r="I72" i="26"/>
  <c r="I25" i="26" s="1"/>
  <c r="I16" i="26" s="1"/>
  <c r="H72" i="26"/>
  <c r="H25" i="26" s="1"/>
  <c r="H99" i="26" s="1"/>
  <c r="G72" i="26"/>
  <c r="G25" i="26" s="1"/>
  <c r="F72" i="26"/>
  <c r="E72" i="26"/>
  <c r="D72" i="26"/>
  <c r="D25" i="26" s="1"/>
  <c r="D99" i="26" s="1"/>
  <c r="C72" i="26"/>
  <c r="C25" i="26" s="1"/>
  <c r="B72" i="26"/>
  <c r="B25" i="26" s="1"/>
  <c r="Q71" i="26"/>
  <c r="Q24" i="26" s="1"/>
  <c r="Q15" i="26" s="1"/>
  <c r="P71" i="26"/>
  <c r="P24" i="26" s="1"/>
  <c r="P98" i="26" s="1"/>
  <c r="O71" i="26"/>
  <c r="N71" i="26"/>
  <c r="M71" i="26"/>
  <c r="L71" i="26"/>
  <c r="L24" i="26" s="1"/>
  <c r="L98" i="26" s="1"/>
  <c r="K71" i="26"/>
  <c r="K24" i="26" s="1"/>
  <c r="J71" i="26"/>
  <c r="J24" i="26" s="1"/>
  <c r="J89" i="26" s="1"/>
  <c r="I71" i="26"/>
  <c r="I24" i="26" s="1"/>
  <c r="I15" i="26" s="1"/>
  <c r="H71" i="26"/>
  <c r="H24" i="26" s="1"/>
  <c r="H98" i="26" s="1"/>
  <c r="G71" i="26"/>
  <c r="G24" i="26" s="1"/>
  <c r="F71" i="26"/>
  <c r="E71" i="26"/>
  <c r="D71" i="26"/>
  <c r="D24" i="26" s="1"/>
  <c r="D98" i="26" s="1"/>
  <c r="C71" i="26"/>
  <c r="C24" i="26" s="1"/>
  <c r="B71" i="26"/>
  <c r="B24" i="26" s="1"/>
  <c r="Q70" i="26"/>
  <c r="Q23" i="26" s="1"/>
  <c r="P70" i="26"/>
  <c r="P23" i="26" s="1"/>
  <c r="O70" i="26"/>
  <c r="N70" i="26"/>
  <c r="M70" i="26"/>
  <c r="L70" i="26"/>
  <c r="L23" i="26" s="1"/>
  <c r="K70" i="26"/>
  <c r="K23" i="26" s="1"/>
  <c r="J70" i="26"/>
  <c r="J23" i="26" s="1"/>
  <c r="I70" i="26"/>
  <c r="I23" i="26" s="1"/>
  <c r="H70" i="26"/>
  <c r="H23" i="26" s="1"/>
  <c r="H88" i="26" s="1"/>
  <c r="G70" i="26"/>
  <c r="G23" i="26" s="1"/>
  <c r="F70" i="26"/>
  <c r="E70" i="26"/>
  <c r="D70" i="26"/>
  <c r="D23" i="26" s="1"/>
  <c r="D88" i="26" s="1"/>
  <c r="C70" i="26"/>
  <c r="C23" i="26" s="1"/>
  <c r="B70" i="26"/>
  <c r="B23" i="26" s="1"/>
  <c r="Q62" i="26"/>
  <c r="P62" i="26"/>
  <c r="O62" i="26"/>
  <c r="N62" i="26"/>
  <c r="M62" i="26"/>
  <c r="L62" i="26"/>
  <c r="L57" i="26" s="1"/>
  <c r="K62" i="26"/>
  <c r="J62" i="26"/>
  <c r="I62" i="26"/>
  <c r="I57" i="26" s="1"/>
  <c r="H62" i="26"/>
  <c r="G62" i="26"/>
  <c r="F62" i="26"/>
  <c r="E62" i="26"/>
  <c r="D62" i="26"/>
  <c r="D57" i="26" s="1"/>
  <c r="C62" i="26"/>
  <c r="Q58" i="26"/>
  <c r="P58" i="26"/>
  <c r="O58" i="26"/>
  <c r="O57" i="26" s="1"/>
  <c r="N58" i="26"/>
  <c r="M58" i="26"/>
  <c r="L58" i="26"/>
  <c r="K58" i="26"/>
  <c r="J58" i="26"/>
  <c r="J57" i="26" s="1"/>
  <c r="I58" i="26"/>
  <c r="H58" i="26"/>
  <c r="G58" i="26"/>
  <c r="G57" i="26" s="1"/>
  <c r="F58" i="26"/>
  <c r="E58" i="26"/>
  <c r="D58" i="26"/>
  <c r="C58" i="26"/>
  <c r="Q57" i="26"/>
  <c r="N57" i="26"/>
  <c r="M57" i="26"/>
  <c r="F57" i="26"/>
  <c r="E57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Q35" i="26"/>
  <c r="P35" i="26"/>
  <c r="P73" i="26" s="1"/>
  <c r="O35" i="26"/>
  <c r="N35" i="26"/>
  <c r="M35" i="26"/>
  <c r="L35" i="26"/>
  <c r="L73" i="26" s="1"/>
  <c r="K35" i="26"/>
  <c r="J35" i="26"/>
  <c r="I35" i="26"/>
  <c r="H35" i="26"/>
  <c r="H73" i="26" s="1"/>
  <c r="G35" i="26"/>
  <c r="F35" i="26"/>
  <c r="E35" i="26"/>
  <c r="D35" i="26"/>
  <c r="D73" i="26" s="1"/>
  <c r="C35" i="26"/>
  <c r="B35" i="26"/>
  <c r="Q31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Q28" i="26"/>
  <c r="P28" i="26"/>
  <c r="P19" i="26" s="1"/>
  <c r="O28" i="26"/>
  <c r="N28" i="26"/>
  <c r="N102" i="26" s="1"/>
  <c r="M28" i="26"/>
  <c r="L28" i="26"/>
  <c r="L102" i="26" s="1"/>
  <c r="K28" i="26"/>
  <c r="K102" i="26" s="1"/>
  <c r="J28" i="26"/>
  <c r="J102" i="26" s="1"/>
  <c r="I28" i="26"/>
  <c r="H28" i="26"/>
  <c r="H102" i="26" s="1"/>
  <c r="G28" i="26"/>
  <c r="G102" i="26" s="1"/>
  <c r="F28" i="26"/>
  <c r="F93" i="26" s="1"/>
  <c r="E28" i="26"/>
  <c r="D28" i="26"/>
  <c r="D102" i="26" s="1"/>
  <c r="C28" i="26"/>
  <c r="C102" i="26" s="1"/>
  <c r="B28" i="26"/>
  <c r="B93" i="26" s="1"/>
  <c r="Q27" i="26"/>
  <c r="P27" i="26"/>
  <c r="P101" i="26" s="1"/>
  <c r="O27" i="26"/>
  <c r="O101" i="26" s="1"/>
  <c r="N27" i="26"/>
  <c r="N101" i="26" s="1"/>
  <c r="M27" i="26"/>
  <c r="L27" i="26"/>
  <c r="L101" i="26" s="1"/>
  <c r="K27" i="26"/>
  <c r="K101" i="26" s="1"/>
  <c r="J27" i="26"/>
  <c r="J101" i="26" s="1"/>
  <c r="I27" i="26"/>
  <c r="H27" i="26"/>
  <c r="H101" i="26" s="1"/>
  <c r="G27" i="26"/>
  <c r="G101" i="26" s="1"/>
  <c r="F27" i="26"/>
  <c r="F92" i="26" s="1"/>
  <c r="E27" i="26"/>
  <c r="D27" i="26"/>
  <c r="D101" i="26" s="1"/>
  <c r="C27" i="26"/>
  <c r="C101" i="26" s="1"/>
  <c r="B27" i="26"/>
  <c r="B92" i="26" s="1"/>
  <c r="Q26" i="26"/>
  <c r="Q100" i="26" s="1"/>
  <c r="P26" i="26"/>
  <c r="P100" i="26" s="1"/>
  <c r="O26" i="26"/>
  <c r="O100" i="26" s="1"/>
  <c r="N26" i="26"/>
  <c r="N100" i="26" s="1"/>
  <c r="M26" i="26"/>
  <c r="M100" i="26" s="1"/>
  <c r="L26" i="26"/>
  <c r="L100" i="26" s="1"/>
  <c r="K26" i="26"/>
  <c r="K100" i="26" s="1"/>
  <c r="J26" i="26"/>
  <c r="J100" i="26" s="1"/>
  <c r="I26" i="26"/>
  <c r="I100" i="26" s="1"/>
  <c r="H26" i="26"/>
  <c r="H100" i="26" s="1"/>
  <c r="G26" i="26"/>
  <c r="G100" i="26" s="1"/>
  <c r="F26" i="26"/>
  <c r="F100" i="26" s="1"/>
  <c r="E26" i="26"/>
  <c r="E100" i="26" s="1"/>
  <c r="D26" i="26"/>
  <c r="D100" i="26" s="1"/>
  <c r="C26" i="26"/>
  <c r="C100" i="26" s="1"/>
  <c r="B26" i="26"/>
  <c r="B100" i="26" s="1"/>
  <c r="O25" i="26"/>
  <c r="O99" i="26" s="1"/>
  <c r="N25" i="26"/>
  <c r="N99" i="26" s="1"/>
  <c r="M25" i="26"/>
  <c r="M16" i="26" s="1"/>
  <c r="F25" i="26"/>
  <c r="F99" i="26" s="1"/>
  <c r="E25" i="26"/>
  <c r="E16" i="26" s="1"/>
  <c r="O24" i="26"/>
  <c r="O98" i="26" s="1"/>
  <c r="N24" i="26"/>
  <c r="N98" i="26" s="1"/>
  <c r="M24" i="26"/>
  <c r="F24" i="26"/>
  <c r="F98" i="26" s="1"/>
  <c r="E24" i="26"/>
  <c r="E15" i="26" s="1"/>
  <c r="O23" i="26"/>
  <c r="O97" i="26" s="1"/>
  <c r="N23" i="26"/>
  <c r="N97" i="26" s="1"/>
  <c r="M23" i="26"/>
  <c r="M14" i="26" s="1"/>
  <c r="F23" i="26"/>
  <c r="F97" i="26" s="1"/>
  <c r="E23" i="26"/>
  <c r="E14" i="26" s="1"/>
  <c r="M22" i="26"/>
  <c r="M96" i="26" s="1"/>
  <c r="Q19" i="26"/>
  <c r="O19" i="26"/>
  <c r="M19" i="26"/>
  <c r="L19" i="26"/>
  <c r="K19" i="26"/>
  <c r="J19" i="26"/>
  <c r="I19" i="26"/>
  <c r="G19" i="26"/>
  <c r="E19" i="26"/>
  <c r="D19" i="26"/>
  <c r="C19" i="26"/>
  <c r="B19" i="26"/>
  <c r="Q18" i="26"/>
  <c r="O18" i="26"/>
  <c r="M18" i="26"/>
  <c r="L18" i="26"/>
  <c r="K18" i="26"/>
  <c r="J18" i="26"/>
  <c r="I18" i="26"/>
  <c r="G18" i="26"/>
  <c r="E18" i="26"/>
  <c r="D18" i="26"/>
  <c r="C18" i="26"/>
  <c r="B18" i="26"/>
  <c r="Q17" i="26"/>
  <c r="O17" i="26"/>
  <c r="M17" i="26"/>
  <c r="L17" i="26"/>
  <c r="L118" i="26" s="1"/>
  <c r="K17" i="26"/>
  <c r="J17" i="26"/>
  <c r="I17" i="26"/>
  <c r="G17" i="26"/>
  <c r="E17" i="26"/>
  <c r="D17" i="26"/>
  <c r="D118" i="26" s="1"/>
  <c r="C17" i="26"/>
  <c r="B17" i="26"/>
  <c r="B82" i="26" s="1"/>
  <c r="P16" i="26"/>
  <c r="O16" i="26"/>
  <c r="N16" i="26"/>
  <c r="L16" i="26"/>
  <c r="H16" i="26"/>
  <c r="D16" i="26"/>
  <c r="P15" i="26"/>
  <c r="O15" i="26"/>
  <c r="N15" i="26"/>
  <c r="M15" i="26"/>
  <c r="L15" i="26"/>
  <c r="H15" i="26"/>
  <c r="P14" i="26"/>
  <c r="P13" i="26" s="1"/>
  <c r="O14" i="26"/>
  <c r="L14" i="26"/>
  <c r="H14" i="26"/>
  <c r="D14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D91" i="26" s="1"/>
  <c r="C8" i="26"/>
  <c r="B8" i="26"/>
  <c r="B91" i="26" s="1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113" i="25"/>
  <c r="P113" i="25"/>
  <c r="O113" i="25"/>
  <c r="N113" i="25"/>
  <c r="M113" i="25"/>
  <c r="L113" i="25"/>
  <c r="K113" i="25"/>
  <c r="J113" i="25"/>
  <c r="I113" i="25"/>
  <c r="H113" i="25"/>
  <c r="G113" i="25"/>
  <c r="F113" i="25"/>
  <c r="E113" i="25"/>
  <c r="D113" i="25"/>
  <c r="C113" i="25"/>
  <c r="B113" i="25"/>
  <c r="Q112" i="25"/>
  <c r="P112" i="25"/>
  <c r="O112" i="25"/>
  <c r="N112" i="25"/>
  <c r="M112" i="25"/>
  <c r="L112" i="25"/>
  <c r="K112" i="25"/>
  <c r="J112" i="25"/>
  <c r="I112" i="25"/>
  <c r="H112" i="25"/>
  <c r="G112" i="25"/>
  <c r="F112" i="25"/>
  <c r="E112" i="25"/>
  <c r="D112" i="25"/>
  <c r="C112" i="25"/>
  <c r="B112" i="25"/>
  <c r="Q110" i="25"/>
  <c r="P110" i="25"/>
  <c r="O110" i="25"/>
  <c r="N110" i="25"/>
  <c r="M110" i="25"/>
  <c r="L110" i="25"/>
  <c r="K110" i="25"/>
  <c r="J110" i="25"/>
  <c r="I110" i="25"/>
  <c r="H110" i="25"/>
  <c r="G110" i="25"/>
  <c r="F110" i="25"/>
  <c r="E110" i="25"/>
  <c r="D110" i="25"/>
  <c r="C110" i="25"/>
  <c r="B110" i="25"/>
  <c r="Q109" i="25"/>
  <c r="P109" i="25"/>
  <c r="O109" i="25"/>
  <c r="N109" i="25"/>
  <c r="M109" i="25"/>
  <c r="L109" i="25"/>
  <c r="K109" i="25"/>
  <c r="J109" i="25"/>
  <c r="I109" i="25"/>
  <c r="H109" i="25"/>
  <c r="G109" i="25"/>
  <c r="F109" i="25"/>
  <c r="E109" i="25"/>
  <c r="D109" i="25"/>
  <c r="C109" i="25"/>
  <c r="B109" i="25"/>
  <c r="Q108" i="25"/>
  <c r="P108" i="25"/>
  <c r="O108" i="25"/>
  <c r="N108" i="25"/>
  <c r="M108" i="25"/>
  <c r="L108" i="25"/>
  <c r="K108" i="25"/>
  <c r="J108" i="25"/>
  <c r="I108" i="25"/>
  <c r="H108" i="25"/>
  <c r="G108" i="25"/>
  <c r="F108" i="25"/>
  <c r="E108" i="25"/>
  <c r="D108" i="25"/>
  <c r="C108" i="25"/>
  <c r="B108" i="25"/>
  <c r="Q106" i="25"/>
  <c r="P106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B106" i="25"/>
  <c r="Q102" i="25"/>
  <c r="P102" i="25"/>
  <c r="O102" i="25"/>
  <c r="N102" i="25"/>
  <c r="M102" i="25"/>
  <c r="L102" i="25"/>
  <c r="K102" i="25"/>
  <c r="J102" i="25"/>
  <c r="I102" i="25"/>
  <c r="H102" i="25"/>
  <c r="G102" i="25"/>
  <c r="F102" i="25"/>
  <c r="E102" i="25"/>
  <c r="D102" i="25"/>
  <c r="C102" i="25"/>
  <c r="B102" i="25"/>
  <c r="Q101" i="25"/>
  <c r="P101" i="25"/>
  <c r="O101" i="25"/>
  <c r="N101" i="25"/>
  <c r="M101" i="25"/>
  <c r="L101" i="25"/>
  <c r="K101" i="25"/>
  <c r="J101" i="25"/>
  <c r="I101" i="25"/>
  <c r="H101" i="25"/>
  <c r="G101" i="25"/>
  <c r="F101" i="25"/>
  <c r="E101" i="25"/>
  <c r="D101" i="25"/>
  <c r="C101" i="25"/>
  <c r="B101" i="25"/>
  <c r="Q99" i="25"/>
  <c r="P99" i="25"/>
  <c r="O99" i="25"/>
  <c r="N99" i="25"/>
  <c r="M99" i="25"/>
  <c r="L99" i="25"/>
  <c r="K99" i="25"/>
  <c r="J99" i="25"/>
  <c r="I99" i="25"/>
  <c r="H99" i="25"/>
  <c r="G99" i="25"/>
  <c r="F99" i="25"/>
  <c r="E99" i="25"/>
  <c r="D99" i="25"/>
  <c r="C99" i="25"/>
  <c r="B99" i="25"/>
  <c r="Q98" i="25"/>
  <c r="P98" i="25"/>
  <c r="O98" i="25"/>
  <c r="N98" i="25"/>
  <c r="M98" i="25"/>
  <c r="L98" i="25"/>
  <c r="K98" i="25"/>
  <c r="J98" i="25"/>
  <c r="I98" i="25"/>
  <c r="H98" i="25"/>
  <c r="G98" i="25"/>
  <c r="F98" i="25"/>
  <c r="E98" i="25"/>
  <c r="D98" i="25"/>
  <c r="C98" i="25"/>
  <c r="B98" i="25"/>
  <c r="Q97" i="25"/>
  <c r="P97" i="25"/>
  <c r="O97" i="25"/>
  <c r="N97" i="25"/>
  <c r="M97" i="25"/>
  <c r="L97" i="25"/>
  <c r="K97" i="25"/>
  <c r="J97" i="25"/>
  <c r="I97" i="25"/>
  <c r="H97" i="25"/>
  <c r="G97" i="25"/>
  <c r="F97" i="25"/>
  <c r="E97" i="25"/>
  <c r="D97" i="25"/>
  <c r="C97" i="25"/>
  <c r="B97" i="25"/>
  <c r="Q95" i="25"/>
  <c r="P95" i="25"/>
  <c r="O95" i="25"/>
  <c r="N95" i="25"/>
  <c r="M95" i="25"/>
  <c r="L95" i="25"/>
  <c r="K95" i="25"/>
  <c r="J95" i="25"/>
  <c r="I95" i="25"/>
  <c r="H95" i="25"/>
  <c r="G95" i="25"/>
  <c r="F95" i="25"/>
  <c r="E95" i="25"/>
  <c r="D95" i="25"/>
  <c r="C95" i="25"/>
  <c r="B95" i="25"/>
  <c r="Q69" i="25"/>
  <c r="Q91" i="25" s="1"/>
  <c r="P69" i="25"/>
  <c r="P91" i="25" s="1"/>
  <c r="O69" i="25"/>
  <c r="O91" i="25" s="1"/>
  <c r="N69" i="25"/>
  <c r="N91" i="25" s="1"/>
  <c r="M69" i="25"/>
  <c r="M91" i="25" s="1"/>
  <c r="L69" i="25"/>
  <c r="L91" i="25" s="1"/>
  <c r="K69" i="25"/>
  <c r="K91" i="25" s="1"/>
  <c r="J69" i="25"/>
  <c r="J91" i="25" s="1"/>
  <c r="I69" i="25"/>
  <c r="I91" i="25" s="1"/>
  <c r="H69" i="25"/>
  <c r="H91" i="25" s="1"/>
  <c r="G69" i="25"/>
  <c r="G91" i="25" s="1"/>
  <c r="F69" i="25"/>
  <c r="F91" i="25" s="1"/>
  <c r="E69" i="25"/>
  <c r="E91" i="25" s="1"/>
  <c r="D69" i="25"/>
  <c r="D91" i="25" s="1"/>
  <c r="C69" i="25"/>
  <c r="C91" i="25" s="1"/>
  <c r="B69" i="25"/>
  <c r="B91" i="25" s="1"/>
  <c r="Q68" i="25"/>
  <c r="Q90" i="25" s="1"/>
  <c r="P68" i="25"/>
  <c r="P90" i="25" s="1"/>
  <c r="O68" i="25"/>
  <c r="O90" i="25" s="1"/>
  <c r="N68" i="25"/>
  <c r="N90" i="25" s="1"/>
  <c r="M68" i="25"/>
  <c r="M90" i="25" s="1"/>
  <c r="L68" i="25"/>
  <c r="L90" i="25" s="1"/>
  <c r="K68" i="25"/>
  <c r="K90" i="25" s="1"/>
  <c r="J68" i="25"/>
  <c r="J90" i="25" s="1"/>
  <c r="I68" i="25"/>
  <c r="I90" i="25" s="1"/>
  <c r="H68" i="25"/>
  <c r="H90" i="25" s="1"/>
  <c r="G68" i="25"/>
  <c r="G90" i="25" s="1"/>
  <c r="F68" i="25"/>
  <c r="F90" i="25" s="1"/>
  <c r="E68" i="25"/>
  <c r="E90" i="25" s="1"/>
  <c r="D68" i="25"/>
  <c r="D90" i="25" s="1"/>
  <c r="C68" i="25"/>
  <c r="C90" i="25" s="1"/>
  <c r="B68" i="25"/>
  <c r="B90" i="25" s="1"/>
  <c r="Q66" i="25"/>
  <c r="Q88" i="25" s="1"/>
  <c r="P66" i="25"/>
  <c r="P88" i="25" s="1"/>
  <c r="O66" i="25"/>
  <c r="O88" i="25" s="1"/>
  <c r="N66" i="25"/>
  <c r="N88" i="25" s="1"/>
  <c r="M66" i="25"/>
  <c r="M88" i="25" s="1"/>
  <c r="L66" i="25"/>
  <c r="L88" i="25" s="1"/>
  <c r="K66" i="25"/>
  <c r="K88" i="25" s="1"/>
  <c r="J66" i="25"/>
  <c r="J88" i="25" s="1"/>
  <c r="I66" i="25"/>
  <c r="I88" i="25" s="1"/>
  <c r="H66" i="25"/>
  <c r="H88" i="25" s="1"/>
  <c r="G66" i="25"/>
  <c r="G88" i="25" s="1"/>
  <c r="F66" i="25"/>
  <c r="F88" i="25" s="1"/>
  <c r="E66" i="25"/>
  <c r="E88" i="25" s="1"/>
  <c r="D66" i="25"/>
  <c r="D88" i="25" s="1"/>
  <c r="C66" i="25"/>
  <c r="C88" i="25" s="1"/>
  <c r="B66" i="25"/>
  <c r="B88" i="25" s="1"/>
  <c r="Q65" i="25"/>
  <c r="Q87" i="25" s="1"/>
  <c r="P65" i="25"/>
  <c r="P87" i="25" s="1"/>
  <c r="O65" i="25"/>
  <c r="O87" i="25" s="1"/>
  <c r="N65" i="25"/>
  <c r="N87" i="25" s="1"/>
  <c r="M65" i="25"/>
  <c r="M87" i="25" s="1"/>
  <c r="L65" i="25"/>
  <c r="L87" i="25" s="1"/>
  <c r="K65" i="25"/>
  <c r="K87" i="25" s="1"/>
  <c r="J65" i="25"/>
  <c r="J87" i="25" s="1"/>
  <c r="I65" i="25"/>
  <c r="I87" i="25" s="1"/>
  <c r="H65" i="25"/>
  <c r="H87" i="25" s="1"/>
  <c r="G65" i="25"/>
  <c r="G87" i="25" s="1"/>
  <c r="F65" i="25"/>
  <c r="F87" i="25" s="1"/>
  <c r="E65" i="25"/>
  <c r="E87" i="25" s="1"/>
  <c r="D65" i="25"/>
  <c r="D87" i="25" s="1"/>
  <c r="C65" i="25"/>
  <c r="C87" i="25" s="1"/>
  <c r="B65" i="25"/>
  <c r="B87" i="25" s="1"/>
  <c r="Q64" i="25"/>
  <c r="Q86" i="25" s="1"/>
  <c r="P64" i="25"/>
  <c r="P86" i="25" s="1"/>
  <c r="O64" i="25"/>
  <c r="O86" i="25" s="1"/>
  <c r="N64" i="25"/>
  <c r="N86" i="25" s="1"/>
  <c r="M64" i="25"/>
  <c r="M86" i="25" s="1"/>
  <c r="L64" i="25"/>
  <c r="L86" i="25" s="1"/>
  <c r="K64" i="25"/>
  <c r="K86" i="25" s="1"/>
  <c r="J64" i="25"/>
  <c r="J86" i="25" s="1"/>
  <c r="I64" i="25"/>
  <c r="I86" i="25" s="1"/>
  <c r="H64" i="25"/>
  <c r="H86" i="25" s="1"/>
  <c r="G64" i="25"/>
  <c r="G86" i="25" s="1"/>
  <c r="F64" i="25"/>
  <c r="F86" i="25" s="1"/>
  <c r="E64" i="25"/>
  <c r="E86" i="25" s="1"/>
  <c r="D64" i="25"/>
  <c r="D86" i="25" s="1"/>
  <c r="C64" i="25"/>
  <c r="C86" i="25" s="1"/>
  <c r="B64" i="25"/>
  <c r="B86" i="25" s="1"/>
  <c r="Q62" i="25"/>
  <c r="Q84" i="25" s="1"/>
  <c r="P62" i="25"/>
  <c r="P84" i="25" s="1"/>
  <c r="O62" i="25"/>
  <c r="O84" i="25" s="1"/>
  <c r="N62" i="25"/>
  <c r="N84" i="25" s="1"/>
  <c r="M62" i="25"/>
  <c r="M84" i="25" s="1"/>
  <c r="L62" i="25"/>
  <c r="L84" i="25" s="1"/>
  <c r="K62" i="25"/>
  <c r="K84" i="25" s="1"/>
  <c r="J62" i="25"/>
  <c r="J84" i="25" s="1"/>
  <c r="I62" i="25"/>
  <c r="I84" i="25" s="1"/>
  <c r="H62" i="25"/>
  <c r="H84" i="25" s="1"/>
  <c r="G62" i="25"/>
  <c r="G84" i="25" s="1"/>
  <c r="F62" i="25"/>
  <c r="F84" i="25" s="1"/>
  <c r="E62" i="25"/>
  <c r="E84" i="25" s="1"/>
  <c r="D62" i="25"/>
  <c r="D84" i="25" s="1"/>
  <c r="C62" i="25"/>
  <c r="C84" i="25" s="1"/>
  <c r="B62" i="25"/>
  <c r="B84" i="25" s="1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Q50" i="25"/>
  <c r="Q48" i="25" s="1"/>
  <c r="P50" i="25"/>
  <c r="P48" i="25" s="1"/>
  <c r="O50" i="25"/>
  <c r="O48" i="25" s="1"/>
  <c r="O47" i="25" s="1"/>
  <c r="N50" i="25"/>
  <c r="M50" i="25"/>
  <c r="M48" i="25" s="1"/>
  <c r="L50" i="25"/>
  <c r="L48" i="25" s="1"/>
  <c r="L47" i="25" s="1"/>
  <c r="K50" i="25"/>
  <c r="J50" i="25"/>
  <c r="I50" i="25"/>
  <c r="I48" i="25" s="1"/>
  <c r="H50" i="25"/>
  <c r="H48" i="25" s="1"/>
  <c r="G50" i="25"/>
  <c r="G48" i="25" s="1"/>
  <c r="G47" i="25" s="1"/>
  <c r="F50" i="25"/>
  <c r="E50" i="25"/>
  <c r="E48" i="25" s="1"/>
  <c r="D50" i="25"/>
  <c r="D48" i="25" s="1"/>
  <c r="D47" i="25" s="1"/>
  <c r="C50" i="25"/>
  <c r="N48" i="25"/>
  <c r="N47" i="25" s="1"/>
  <c r="K48" i="25"/>
  <c r="K47" i="25" s="1"/>
  <c r="J48" i="25"/>
  <c r="J47" i="25" s="1"/>
  <c r="F48" i="25"/>
  <c r="F47" i="25" s="1"/>
  <c r="C48" i="25"/>
  <c r="C47" i="25" s="1"/>
  <c r="Q43" i="25"/>
  <c r="Q78" i="25" s="1"/>
  <c r="P43" i="25"/>
  <c r="P78" i="25" s="1"/>
  <c r="O43" i="25"/>
  <c r="O78" i="25" s="1"/>
  <c r="N43" i="25"/>
  <c r="N78" i="25" s="1"/>
  <c r="M43" i="25"/>
  <c r="M78" i="25" s="1"/>
  <c r="L43" i="25"/>
  <c r="L78" i="25" s="1"/>
  <c r="K43" i="25"/>
  <c r="K78" i="25" s="1"/>
  <c r="J43" i="25"/>
  <c r="J78" i="25" s="1"/>
  <c r="I43" i="25"/>
  <c r="I78" i="25" s="1"/>
  <c r="H43" i="25"/>
  <c r="H78" i="25" s="1"/>
  <c r="G43" i="25"/>
  <c r="G78" i="25" s="1"/>
  <c r="F43" i="25"/>
  <c r="F78" i="25" s="1"/>
  <c r="E43" i="25"/>
  <c r="E78" i="25" s="1"/>
  <c r="D43" i="25"/>
  <c r="D78" i="25" s="1"/>
  <c r="C43" i="25"/>
  <c r="C78" i="25" s="1"/>
  <c r="B43" i="25"/>
  <c r="B78" i="25" s="1"/>
  <c r="Q39" i="25"/>
  <c r="P39" i="25"/>
  <c r="P74" i="25" s="1"/>
  <c r="O39" i="25"/>
  <c r="O74" i="25" s="1"/>
  <c r="N39" i="25"/>
  <c r="N74" i="25" s="1"/>
  <c r="M39" i="25"/>
  <c r="M74" i="25" s="1"/>
  <c r="L39" i="25"/>
  <c r="L74" i="25" s="1"/>
  <c r="K39" i="25"/>
  <c r="K74" i="25" s="1"/>
  <c r="J39" i="25"/>
  <c r="J74" i="25" s="1"/>
  <c r="I39" i="25"/>
  <c r="I74" i="25" s="1"/>
  <c r="H39" i="25"/>
  <c r="H74" i="25" s="1"/>
  <c r="G39" i="25"/>
  <c r="G74" i="25" s="1"/>
  <c r="F39" i="25"/>
  <c r="F74" i="25" s="1"/>
  <c r="E39" i="25"/>
  <c r="E74" i="25" s="1"/>
  <c r="D39" i="25"/>
  <c r="D74" i="25" s="1"/>
  <c r="C39" i="25"/>
  <c r="C74" i="25" s="1"/>
  <c r="B39" i="25"/>
  <c r="B74" i="25" s="1"/>
  <c r="Q37" i="25"/>
  <c r="P37" i="25"/>
  <c r="P72" i="25" s="1"/>
  <c r="O37" i="25"/>
  <c r="O72" i="25" s="1"/>
  <c r="N37" i="25"/>
  <c r="N72" i="25" s="1"/>
  <c r="M37" i="25"/>
  <c r="M72" i="25" s="1"/>
  <c r="L37" i="25"/>
  <c r="L72" i="25" s="1"/>
  <c r="K37" i="25"/>
  <c r="K72" i="25" s="1"/>
  <c r="J37" i="25"/>
  <c r="J72" i="25" s="1"/>
  <c r="I37" i="25"/>
  <c r="I72" i="25" s="1"/>
  <c r="H37" i="25"/>
  <c r="H72" i="25" s="1"/>
  <c r="G37" i="25"/>
  <c r="G72" i="25" s="1"/>
  <c r="F37" i="25"/>
  <c r="F72" i="25" s="1"/>
  <c r="E37" i="25"/>
  <c r="E72" i="25" s="1"/>
  <c r="D37" i="25"/>
  <c r="D72" i="25" s="1"/>
  <c r="C37" i="25"/>
  <c r="C72" i="25" s="1"/>
  <c r="B37" i="25"/>
  <c r="B72" i="25" s="1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Q21" i="25"/>
  <c r="P21" i="25"/>
  <c r="P100" i="25" s="1"/>
  <c r="O21" i="25"/>
  <c r="O100" i="25" s="1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H39" i="24"/>
  <c r="G39" i="24"/>
  <c r="F39" i="24"/>
  <c r="D39" i="24"/>
  <c r="H38" i="24"/>
  <c r="G38" i="24"/>
  <c r="F38" i="24"/>
  <c r="E38" i="24"/>
  <c r="D38" i="24"/>
  <c r="C38" i="24"/>
  <c r="H22" i="24"/>
  <c r="G22" i="24"/>
  <c r="F22" i="24"/>
  <c r="E22" i="24"/>
  <c r="D22" i="24"/>
  <c r="C22" i="24"/>
  <c r="H21" i="24"/>
  <c r="G21" i="24"/>
  <c r="F21" i="24"/>
  <c r="E21" i="24"/>
  <c r="D21" i="24"/>
  <c r="C21" i="24"/>
  <c r="C13" i="24"/>
  <c r="C12" i="24"/>
  <c r="D13" i="24"/>
  <c r="E13" i="24"/>
  <c r="F13" i="24"/>
  <c r="G13" i="24"/>
  <c r="H13" i="24"/>
  <c r="D12" i="24"/>
  <c r="E12" i="24"/>
  <c r="F12" i="24"/>
  <c r="G12" i="24"/>
  <c r="H12" i="24"/>
  <c r="D30" i="24"/>
  <c r="E30" i="24"/>
  <c r="F30" i="24"/>
  <c r="G30" i="24"/>
  <c r="H30" i="24"/>
  <c r="C30" i="24"/>
  <c r="D29" i="24"/>
  <c r="E29" i="24"/>
  <c r="F29" i="24"/>
  <c r="G29" i="24"/>
  <c r="H29" i="24"/>
  <c r="C29" i="24"/>
  <c r="Q74" i="25" l="1"/>
  <c r="Q72" i="25" s="1"/>
  <c r="R41" i="25"/>
  <c r="R40" i="25"/>
  <c r="S40" i="25" s="1"/>
  <c r="R39" i="25"/>
  <c r="H47" i="25"/>
  <c r="P47" i="25"/>
  <c r="H18" i="26"/>
  <c r="H17" i="26" s="1"/>
  <c r="H118" i="26" s="1"/>
  <c r="P18" i="26"/>
  <c r="P17" i="26" s="1"/>
  <c r="P118" i="26" s="1"/>
  <c r="H19" i="26"/>
  <c r="N22" i="26"/>
  <c r="C57" i="26"/>
  <c r="K57" i="26"/>
  <c r="H93" i="26"/>
  <c r="O22" i="26"/>
  <c r="B73" i="26"/>
  <c r="J73" i="26"/>
  <c r="L93" i="26"/>
  <c r="H13" i="26"/>
  <c r="B119" i="26"/>
  <c r="M21" i="26"/>
  <c r="E13" i="26"/>
  <c r="E12" i="26" s="1"/>
  <c r="C73" i="26"/>
  <c r="K73" i="26"/>
  <c r="D89" i="26"/>
  <c r="L13" i="26"/>
  <c r="D92" i="26"/>
  <c r="B101" i="26"/>
  <c r="O13" i="26"/>
  <c r="O12" i="26" s="1"/>
  <c r="H57" i="26"/>
  <c r="P57" i="26"/>
  <c r="H92" i="26"/>
  <c r="B102" i="26"/>
  <c r="E22" i="26"/>
  <c r="E21" i="26" s="1"/>
  <c r="F73" i="26"/>
  <c r="N73" i="26"/>
  <c r="L92" i="26"/>
  <c r="F18" i="26"/>
  <c r="N18" i="26"/>
  <c r="N17" i="26" s="1"/>
  <c r="F19" i="26"/>
  <c r="N19" i="26"/>
  <c r="F22" i="26"/>
  <c r="F96" i="26" s="1"/>
  <c r="G73" i="26"/>
  <c r="O73" i="26"/>
  <c r="P92" i="26"/>
  <c r="P114" i="26"/>
  <c r="P12" i="26"/>
  <c r="Q14" i="26"/>
  <c r="Q13" i="26" s="1"/>
  <c r="Q12" i="26" s="1"/>
  <c r="Q22" i="26"/>
  <c r="L114" i="26"/>
  <c r="L12" i="26"/>
  <c r="I14" i="26"/>
  <c r="I13" i="26" s="1"/>
  <c r="I12" i="26" s="1"/>
  <c r="I22" i="26"/>
  <c r="I87" i="26" s="1"/>
  <c r="H114" i="26"/>
  <c r="J88" i="26"/>
  <c r="J22" i="26"/>
  <c r="J21" i="26" s="1"/>
  <c r="M13" i="26"/>
  <c r="M12" i="26" s="1"/>
  <c r="N14" i="26"/>
  <c r="N13" i="26" s="1"/>
  <c r="N12" i="26" s="1"/>
  <c r="M69" i="26"/>
  <c r="B89" i="26"/>
  <c r="B15" i="26"/>
  <c r="B98" i="26"/>
  <c r="C22" i="26"/>
  <c r="C69" i="26" s="1"/>
  <c r="C14" i="26"/>
  <c r="G97" i="26"/>
  <c r="G14" i="26"/>
  <c r="G22" i="26"/>
  <c r="G87" i="26" s="1"/>
  <c r="K97" i="26"/>
  <c r="K22" i="26"/>
  <c r="K96" i="26" s="1"/>
  <c r="K14" i="26"/>
  <c r="C98" i="26"/>
  <c r="C15" i="26"/>
  <c r="G98" i="26"/>
  <c r="G15" i="26"/>
  <c r="K98" i="26"/>
  <c r="K15" i="26"/>
  <c r="C99" i="26"/>
  <c r="C16" i="26"/>
  <c r="G99" i="26"/>
  <c r="G16" i="26"/>
  <c r="K99" i="26"/>
  <c r="K16" i="26"/>
  <c r="B88" i="26"/>
  <c r="B97" i="26"/>
  <c r="B14" i="26"/>
  <c r="B22" i="26"/>
  <c r="B87" i="26" s="1"/>
  <c r="B90" i="26"/>
  <c r="B99" i="26"/>
  <c r="B16" i="26"/>
  <c r="J97" i="26"/>
  <c r="F21" i="26"/>
  <c r="F69" i="26"/>
  <c r="N69" i="26"/>
  <c r="J96" i="26"/>
  <c r="J98" i="26"/>
  <c r="J99" i="26"/>
  <c r="D15" i="26"/>
  <c r="D13" i="26" s="1"/>
  <c r="D115" i="26" s="1"/>
  <c r="E69" i="26"/>
  <c r="D90" i="26"/>
  <c r="F14" i="26"/>
  <c r="J14" i="26"/>
  <c r="F15" i="26"/>
  <c r="J15" i="26"/>
  <c r="F16" i="26"/>
  <c r="J16" i="26"/>
  <c r="O69" i="26"/>
  <c r="C108" i="26"/>
  <c r="C107" i="26"/>
  <c r="C106" i="26"/>
  <c r="C105" i="26"/>
  <c r="G108" i="26"/>
  <c r="G107" i="26"/>
  <c r="G106" i="26"/>
  <c r="G105" i="26"/>
  <c r="K108" i="26"/>
  <c r="K107" i="26"/>
  <c r="K106" i="26"/>
  <c r="K105" i="26"/>
  <c r="K87" i="26"/>
  <c r="O108" i="26"/>
  <c r="O107" i="26"/>
  <c r="O106" i="26"/>
  <c r="O105" i="26"/>
  <c r="O87" i="26"/>
  <c r="C111" i="26"/>
  <c r="C110" i="26"/>
  <c r="C109" i="26"/>
  <c r="C91" i="26"/>
  <c r="G111" i="26"/>
  <c r="G110" i="26"/>
  <c r="G109" i="26"/>
  <c r="G91" i="26"/>
  <c r="K111" i="26"/>
  <c r="K110" i="26"/>
  <c r="K109" i="26"/>
  <c r="K91" i="26"/>
  <c r="O111" i="26"/>
  <c r="O110" i="26"/>
  <c r="O109" i="26"/>
  <c r="O91" i="26"/>
  <c r="O114" i="26"/>
  <c r="O78" i="26"/>
  <c r="O115" i="26"/>
  <c r="O116" i="26"/>
  <c r="O117" i="26"/>
  <c r="C118" i="26"/>
  <c r="C82" i="26"/>
  <c r="G118" i="26"/>
  <c r="G82" i="26"/>
  <c r="K118" i="26"/>
  <c r="K82" i="26"/>
  <c r="O118" i="26"/>
  <c r="O82" i="26"/>
  <c r="C119" i="26"/>
  <c r="G119" i="26"/>
  <c r="K119" i="26"/>
  <c r="O119" i="26"/>
  <c r="C120" i="26"/>
  <c r="G120" i="26"/>
  <c r="K120" i="26"/>
  <c r="O120" i="26"/>
  <c r="K21" i="26"/>
  <c r="C97" i="26"/>
  <c r="C88" i="26"/>
  <c r="I97" i="26"/>
  <c r="I88" i="26"/>
  <c r="I98" i="26"/>
  <c r="I89" i="26"/>
  <c r="I99" i="26"/>
  <c r="I90" i="26"/>
  <c r="K69" i="26"/>
  <c r="D82" i="26"/>
  <c r="B107" i="26"/>
  <c r="B111" i="26"/>
  <c r="D108" i="26"/>
  <c r="D107" i="26"/>
  <c r="D106" i="26"/>
  <c r="D105" i="26"/>
  <c r="H108" i="26"/>
  <c r="H107" i="26"/>
  <c r="H106" i="26"/>
  <c r="H105" i="26"/>
  <c r="L108" i="26"/>
  <c r="L107" i="26"/>
  <c r="L106" i="26"/>
  <c r="L105" i="26"/>
  <c r="P108" i="26"/>
  <c r="P107" i="26"/>
  <c r="P106" i="26"/>
  <c r="P105" i="26"/>
  <c r="D111" i="26"/>
  <c r="D110" i="26"/>
  <c r="D109" i="26"/>
  <c r="H111" i="26"/>
  <c r="H110" i="26"/>
  <c r="H109" i="26"/>
  <c r="L111" i="26"/>
  <c r="L110" i="26"/>
  <c r="L109" i="26"/>
  <c r="P111" i="26"/>
  <c r="P110" i="26"/>
  <c r="P109" i="26"/>
  <c r="H115" i="26"/>
  <c r="L115" i="26"/>
  <c r="P115" i="26"/>
  <c r="H116" i="26"/>
  <c r="L116" i="26"/>
  <c r="P116" i="26"/>
  <c r="H117" i="26"/>
  <c r="L117" i="26"/>
  <c r="P117" i="26"/>
  <c r="D119" i="26"/>
  <c r="L119" i="26"/>
  <c r="P119" i="26"/>
  <c r="D120" i="26"/>
  <c r="L120" i="26"/>
  <c r="P120" i="26"/>
  <c r="E96" i="26"/>
  <c r="E97" i="26"/>
  <c r="E88" i="26"/>
  <c r="E98" i="26"/>
  <c r="E89" i="26"/>
  <c r="E99" i="26"/>
  <c r="E90" i="26"/>
  <c r="H89" i="26"/>
  <c r="H90" i="26"/>
  <c r="H91" i="26"/>
  <c r="B108" i="26"/>
  <c r="B118" i="26"/>
  <c r="E108" i="26"/>
  <c r="E107" i="26"/>
  <c r="E106" i="26"/>
  <c r="E105" i="26"/>
  <c r="E87" i="26"/>
  <c r="I108" i="26"/>
  <c r="I107" i="26"/>
  <c r="I106" i="26"/>
  <c r="I105" i="26"/>
  <c r="M108" i="26"/>
  <c r="M107" i="26"/>
  <c r="M106" i="26"/>
  <c r="M105" i="26"/>
  <c r="M87" i="26"/>
  <c r="Q108" i="26"/>
  <c r="Q107" i="26"/>
  <c r="Q106" i="26"/>
  <c r="Q105" i="26"/>
  <c r="Q87" i="26"/>
  <c r="E111" i="26"/>
  <c r="E110" i="26"/>
  <c r="E109" i="26"/>
  <c r="E91" i="26"/>
  <c r="I111" i="26"/>
  <c r="I110" i="26"/>
  <c r="I109" i="26"/>
  <c r="I91" i="26"/>
  <c r="M111" i="26"/>
  <c r="M110" i="26"/>
  <c r="M109" i="26"/>
  <c r="M91" i="26"/>
  <c r="Q111" i="26"/>
  <c r="Q110" i="26"/>
  <c r="Q109" i="26"/>
  <c r="Q91" i="26"/>
  <c r="E114" i="26"/>
  <c r="E78" i="26"/>
  <c r="I114" i="26"/>
  <c r="I78" i="26"/>
  <c r="M114" i="26"/>
  <c r="M78" i="26"/>
  <c r="E115" i="26"/>
  <c r="M115" i="26"/>
  <c r="E116" i="26"/>
  <c r="M116" i="26"/>
  <c r="E117" i="26"/>
  <c r="M117" i="26"/>
  <c r="E118" i="26"/>
  <c r="E82" i="26"/>
  <c r="I118" i="26"/>
  <c r="I82" i="26"/>
  <c r="M118" i="26"/>
  <c r="M82" i="26"/>
  <c r="Q118" i="26"/>
  <c r="Q82" i="26"/>
  <c r="E119" i="26"/>
  <c r="I119" i="26"/>
  <c r="M119" i="26"/>
  <c r="Q119" i="26"/>
  <c r="E120" i="26"/>
  <c r="I120" i="26"/>
  <c r="M120" i="26"/>
  <c r="Q120" i="26"/>
  <c r="Q97" i="26"/>
  <c r="Q88" i="26"/>
  <c r="Q98" i="26"/>
  <c r="Q89" i="26"/>
  <c r="Q99" i="26"/>
  <c r="Q90" i="26"/>
  <c r="E101" i="26"/>
  <c r="E92" i="26"/>
  <c r="I101" i="26"/>
  <c r="I92" i="26"/>
  <c r="M101" i="26"/>
  <c r="M92" i="26"/>
  <c r="Q101" i="26"/>
  <c r="Q92" i="26"/>
  <c r="E102" i="26"/>
  <c r="E93" i="26"/>
  <c r="I102" i="26"/>
  <c r="I93" i="26"/>
  <c r="M102" i="26"/>
  <c r="M93" i="26"/>
  <c r="Q102" i="26"/>
  <c r="Q93" i="26"/>
  <c r="E73" i="26"/>
  <c r="I73" i="26"/>
  <c r="M73" i="26"/>
  <c r="Q73" i="26"/>
  <c r="D97" i="26"/>
  <c r="D22" i="26"/>
  <c r="H97" i="26"/>
  <c r="H22" i="26"/>
  <c r="L97" i="26"/>
  <c r="L22" i="26"/>
  <c r="L87" i="26" s="1"/>
  <c r="P97" i="26"/>
  <c r="P22" i="26"/>
  <c r="P78" i="26" s="1"/>
  <c r="L82" i="26"/>
  <c r="L88" i="26"/>
  <c r="L89" i="26"/>
  <c r="L90" i="26"/>
  <c r="L91" i="26"/>
  <c r="B105" i="26"/>
  <c r="B109" i="26"/>
  <c r="F87" i="26"/>
  <c r="F108" i="26"/>
  <c r="F107" i="26"/>
  <c r="F106" i="26"/>
  <c r="F105" i="26"/>
  <c r="J108" i="26"/>
  <c r="J107" i="26"/>
  <c r="J106" i="26"/>
  <c r="J105" i="26"/>
  <c r="J87" i="26"/>
  <c r="N108" i="26"/>
  <c r="N107" i="26"/>
  <c r="N106" i="26"/>
  <c r="N105" i="26"/>
  <c r="N87" i="26"/>
  <c r="F91" i="26"/>
  <c r="F111" i="26"/>
  <c r="F110" i="26"/>
  <c r="F109" i="26"/>
  <c r="J111" i="26"/>
  <c r="J110" i="26"/>
  <c r="J109" i="26"/>
  <c r="J91" i="26"/>
  <c r="N111" i="26"/>
  <c r="N110" i="26"/>
  <c r="N109" i="26"/>
  <c r="N91" i="26"/>
  <c r="N114" i="26"/>
  <c r="N78" i="26"/>
  <c r="N115" i="26"/>
  <c r="N116" i="26"/>
  <c r="N117" i="26"/>
  <c r="J118" i="26"/>
  <c r="J82" i="26"/>
  <c r="N118" i="26"/>
  <c r="N82" i="26"/>
  <c r="J119" i="26"/>
  <c r="N119" i="26"/>
  <c r="J120" i="26"/>
  <c r="N120" i="26"/>
  <c r="M97" i="26"/>
  <c r="M88" i="26"/>
  <c r="M98" i="26"/>
  <c r="M89" i="26"/>
  <c r="M99" i="26"/>
  <c r="M90" i="26"/>
  <c r="P82" i="26"/>
  <c r="P87" i="26"/>
  <c r="P88" i="26"/>
  <c r="P89" i="26"/>
  <c r="P90" i="26"/>
  <c r="P91" i="26"/>
  <c r="B106" i="26"/>
  <c r="B110" i="26"/>
  <c r="B120" i="26"/>
  <c r="F101" i="26"/>
  <c r="F102" i="26"/>
  <c r="O102" i="26"/>
  <c r="O93" i="26"/>
  <c r="F88" i="26"/>
  <c r="N88" i="26"/>
  <c r="F89" i="26"/>
  <c r="N89" i="26"/>
  <c r="F90" i="26"/>
  <c r="N90" i="26"/>
  <c r="J92" i="26"/>
  <c r="N92" i="26"/>
  <c r="J93" i="26"/>
  <c r="N93" i="26"/>
  <c r="P102" i="26"/>
  <c r="P93" i="26"/>
  <c r="G88" i="26"/>
  <c r="K88" i="26"/>
  <c r="O88" i="26"/>
  <c r="C89" i="26"/>
  <c r="G89" i="26"/>
  <c r="K89" i="26"/>
  <c r="O89" i="26"/>
  <c r="C90" i="26"/>
  <c r="G90" i="26"/>
  <c r="K90" i="26"/>
  <c r="O90" i="26"/>
  <c r="C92" i="26"/>
  <c r="G92" i="26"/>
  <c r="K92" i="26"/>
  <c r="O92" i="26"/>
  <c r="C93" i="26"/>
  <c r="G93" i="26"/>
  <c r="K93" i="26"/>
  <c r="D121" i="25"/>
  <c r="D120" i="25"/>
  <c r="D119" i="25"/>
  <c r="D117" i="25"/>
  <c r="D116" i="25"/>
  <c r="D105" i="25"/>
  <c r="D61" i="25"/>
  <c r="D83" i="25" s="1"/>
  <c r="H121" i="25"/>
  <c r="H120" i="25"/>
  <c r="H119" i="25"/>
  <c r="H117" i="25"/>
  <c r="H116" i="25"/>
  <c r="H105" i="25"/>
  <c r="H61" i="25"/>
  <c r="H83" i="25" s="1"/>
  <c r="L121" i="25"/>
  <c r="L120" i="25"/>
  <c r="L119" i="25"/>
  <c r="L117" i="25"/>
  <c r="L116" i="25"/>
  <c r="L105" i="25"/>
  <c r="L61" i="25"/>
  <c r="L83" i="25" s="1"/>
  <c r="P121" i="25"/>
  <c r="P120" i="25"/>
  <c r="P119" i="25"/>
  <c r="P117" i="25"/>
  <c r="P116" i="25"/>
  <c r="P105" i="25"/>
  <c r="P61" i="25"/>
  <c r="P83" i="25" s="1"/>
  <c r="D118" i="25"/>
  <c r="D107" i="25"/>
  <c r="D63" i="25"/>
  <c r="D85" i="25" s="1"/>
  <c r="H118" i="25"/>
  <c r="H107" i="25"/>
  <c r="H63" i="25"/>
  <c r="H85" i="25" s="1"/>
  <c r="L118" i="25"/>
  <c r="L107" i="25"/>
  <c r="L63" i="25"/>
  <c r="L85" i="25" s="1"/>
  <c r="P118" i="25"/>
  <c r="P107" i="25"/>
  <c r="P63" i="25"/>
  <c r="P85" i="25" s="1"/>
  <c r="D124" i="25"/>
  <c r="D123" i="25"/>
  <c r="D122" i="25"/>
  <c r="D111" i="25"/>
  <c r="D67" i="25"/>
  <c r="D89" i="25" s="1"/>
  <c r="H124" i="25"/>
  <c r="H123" i="25"/>
  <c r="H122" i="25"/>
  <c r="H111" i="25"/>
  <c r="H67" i="25"/>
  <c r="H89" i="25" s="1"/>
  <c r="L124" i="25"/>
  <c r="L123" i="25"/>
  <c r="L122" i="25"/>
  <c r="L111" i="25"/>
  <c r="L67" i="25"/>
  <c r="L89" i="25" s="1"/>
  <c r="P124" i="25"/>
  <c r="P123" i="25"/>
  <c r="P122" i="25"/>
  <c r="P111" i="25"/>
  <c r="P67" i="25"/>
  <c r="P89" i="25" s="1"/>
  <c r="D132" i="25"/>
  <c r="D131" i="25"/>
  <c r="D130" i="25"/>
  <c r="D128" i="25"/>
  <c r="D127" i="25"/>
  <c r="D94" i="25"/>
  <c r="H132" i="25"/>
  <c r="H131" i="25"/>
  <c r="H130" i="25"/>
  <c r="H128" i="25"/>
  <c r="H127" i="25"/>
  <c r="H94" i="25"/>
  <c r="L132" i="25"/>
  <c r="L131" i="25"/>
  <c r="L130" i="25"/>
  <c r="L128" i="25"/>
  <c r="L127" i="25"/>
  <c r="L94" i="25"/>
  <c r="P132" i="25"/>
  <c r="P131" i="25"/>
  <c r="P130" i="25"/>
  <c r="P128" i="25"/>
  <c r="P127" i="25"/>
  <c r="P94" i="25"/>
  <c r="D129" i="25"/>
  <c r="D96" i="25"/>
  <c r="H129" i="25"/>
  <c r="H96" i="25"/>
  <c r="L129" i="25"/>
  <c r="E121" i="25"/>
  <c r="E120" i="25"/>
  <c r="E119" i="25"/>
  <c r="E117" i="25"/>
  <c r="E116" i="25"/>
  <c r="E105" i="25"/>
  <c r="I121" i="25"/>
  <c r="I120" i="25"/>
  <c r="I119" i="25"/>
  <c r="I117" i="25"/>
  <c r="I116" i="25"/>
  <c r="I105" i="25"/>
  <c r="M121" i="25"/>
  <c r="M120" i="25"/>
  <c r="M119" i="25"/>
  <c r="M117" i="25"/>
  <c r="M116" i="25"/>
  <c r="M105" i="25"/>
  <c r="Q121" i="25"/>
  <c r="Q120" i="25"/>
  <c r="Q119" i="25"/>
  <c r="Q117" i="25"/>
  <c r="Q116" i="25"/>
  <c r="Q105" i="25"/>
  <c r="E118" i="25"/>
  <c r="E107" i="25"/>
  <c r="I118" i="25"/>
  <c r="I107" i="25"/>
  <c r="M118" i="25"/>
  <c r="M107" i="25"/>
  <c r="Q118" i="25"/>
  <c r="Q107" i="25"/>
  <c r="E124" i="25"/>
  <c r="E123" i="25"/>
  <c r="E122" i="25"/>
  <c r="E111" i="25"/>
  <c r="I124" i="25"/>
  <c r="I123" i="25"/>
  <c r="I122" i="25"/>
  <c r="I111" i="25"/>
  <c r="M124" i="25"/>
  <c r="M123" i="25"/>
  <c r="M122" i="25"/>
  <c r="M111" i="25"/>
  <c r="Q124" i="25"/>
  <c r="Q123" i="25"/>
  <c r="Q122" i="25"/>
  <c r="Q111" i="25"/>
  <c r="E132" i="25"/>
  <c r="E131" i="25"/>
  <c r="E130" i="25"/>
  <c r="E128" i="25"/>
  <c r="E127" i="25"/>
  <c r="I132" i="25"/>
  <c r="I131" i="25"/>
  <c r="I130" i="25"/>
  <c r="I128" i="25"/>
  <c r="I127" i="25"/>
  <c r="M132" i="25"/>
  <c r="M131" i="25"/>
  <c r="M130" i="25"/>
  <c r="M128" i="25"/>
  <c r="M127" i="25"/>
  <c r="Q132" i="25"/>
  <c r="Q131" i="25"/>
  <c r="Q130" i="25"/>
  <c r="Q128" i="25"/>
  <c r="Q127" i="25"/>
  <c r="E129" i="25"/>
  <c r="I129" i="25"/>
  <c r="M129" i="25"/>
  <c r="Q129" i="25"/>
  <c r="E135" i="25"/>
  <c r="E134" i="25"/>
  <c r="E133" i="25"/>
  <c r="I135" i="25"/>
  <c r="I134" i="25"/>
  <c r="I133" i="25"/>
  <c r="M135" i="25"/>
  <c r="M134" i="25"/>
  <c r="M133" i="25"/>
  <c r="Q135" i="25"/>
  <c r="Q134" i="25"/>
  <c r="Q133" i="25"/>
  <c r="Q100" i="25"/>
  <c r="Q61" i="25"/>
  <c r="Q63" i="25"/>
  <c r="Q85" i="25" s="1"/>
  <c r="Q67" i="25"/>
  <c r="Q89" i="25" s="1"/>
  <c r="Q94" i="25"/>
  <c r="Q96" i="25"/>
  <c r="B121" i="25"/>
  <c r="B120" i="25"/>
  <c r="B119" i="25"/>
  <c r="B117" i="25"/>
  <c r="B116" i="25"/>
  <c r="B105" i="25"/>
  <c r="B61" i="25"/>
  <c r="B83" i="25" s="1"/>
  <c r="F121" i="25"/>
  <c r="F120" i="25"/>
  <c r="F119" i="25"/>
  <c r="F117" i="25"/>
  <c r="F116" i="25"/>
  <c r="F105" i="25"/>
  <c r="F61" i="25"/>
  <c r="F83" i="25" s="1"/>
  <c r="J121" i="25"/>
  <c r="J120" i="25"/>
  <c r="J119" i="25"/>
  <c r="J117" i="25"/>
  <c r="J116" i="25"/>
  <c r="J105" i="25"/>
  <c r="J61" i="25"/>
  <c r="J83" i="25" s="1"/>
  <c r="N121" i="25"/>
  <c r="N120" i="25"/>
  <c r="N119" i="25"/>
  <c r="N117" i="25"/>
  <c r="N116" i="25"/>
  <c r="N105" i="25"/>
  <c r="N61" i="25"/>
  <c r="N83" i="25" s="1"/>
  <c r="B118" i="25"/>
  <c r="B107" i="25"/>
  <c r="B63" i="25"/>
  <c r="B85" i="25" s="1"/>
  <c r="F118" i="25"/>
  <c r="F107" i="25"/>
  <c r="F63" i="25"/>
  <c r="F85" i="25" s="1"/>
  <c r="J118" i="25"/>
  <c r="J107" i="25"/>
  <c r="J63" i="25"/>
  <c r="J85" i="25" s="1"/>
  <c r="N118" i="25"/>
  <c r="N107" i="25"/>
  <c r="N63" i="25"/>
  <c r="N85" i="25" s="1"/>
  <c r="B124" i="25"/>
  <c r="B123" i="25"/>
  <c r="B122" i="25"/>
  <c r="B111" i="25"/>
  <c r="B67" i="25"/>
  <c r="B89" i="25" s="1"/>
  <c r="F124" i="25"/>
  <c r="F123" i="25"/>
  <c r="F122" i="25"/>
  <c r="F111" i="25"/>
  <c r="F67" i="25"/>
  <c r="F89" i="25" s="1"/>
  <c r="J124" i="25"/>
  <c r="J123" i="25"/>
  <c r="J122" i="25"/>
  <c r="J111" i="25"/>
  <c r="J67" i="25"/>
  <c r="J89" i="25" s="1"/>
  <c r="N124" i="25"/>
  <c r="N123" i="25"/>
  <c r="N122" i="25"/>
  <c r="N111" i="25"/>
  <c r="N67" i="25"/>
  <c r="N89" i="25" s="1"/>
  <c r="B132" i="25"/>
  <c r="B131" i="25"/>
  <c r="B130" i="25"/>
  <c r="B128" i="25"/>
  <c r="B127" i="25"/>
  <c r="B94" i="25"/>
  <c r="F132" i="25"/>
  <c r="F131" i="25"/>
  <c r="F130" i="25"/>
  <c r="F128" i="25"/>
  <c r="F127" i="25"/>
  <c r="F94" i="25"/>
  <c r="J132" i="25"/>
  <c r="J131" i="25"/>
  <c r="J130" i="25"/>
  <c r="J128" i="25"/>
  <c r="J127" i="25"/>
  <c r="J94" i="25"/>
  <c r="N132" i="25"/>
  <c r="N131" i="25"/>
  <c r="N130" i="25"/>
  <c r="N128" i="25"/>
  <c r="N127" i="25"/>
  <c r="N94" i="25"/>
  <c r="B129" i="25"/>
  <c r="B96" i="25"/>
  <c r="F129" i="25"/>
  <c r="F96" i="25"/>
  <c r="J129" i="25"/>
  <c r="J96" i="25"/>
  <c r="N129" i="25"/>
  <c r="N96" i="25"/>
  <c r="B135" i="25"/>
  <c r="B134" i="25"/>
  <c r="B133" i="25"/>
  <c r="B100" i="25"/>
  <c r="F135" i="25"/>
  <c r="F134" i="25"/>
  <c r="F133" i="25"/>
  <c r="F100" i="25"/>
  <c r="J135" i="25"/>
  <c r="J134" i="25"/>
  <c r="J133" i="25"/>
  <c r="J100" i="25"/>
  <c r="N135" i="25"/>
  <c r="N134" i="25"/>
  <c r="N133" i="25"/>
  <c r="N100" i="25"/>
  <c r="E47" i="25"/>
  <c r="I47" i="25"/>
  <c r="M47" i="25"/>
  <c r="Q47" i="25"/>
  <c r="E61" i="25"/>
  <c r="E83" i="25" s="1"/>
  <c r="E63" i="25"/>
  <c r="E85" i="25" s="1"/>
  <c r="E67" i="25"/>
  <c r="E89" i="25" s="1"/>
  <c r="E94" i="25"/>
  <c r="E96" i="25"/>
  <c r="E100" i="25"/>
  <c r="C121" i="25"/>
  <c r="C120" i="25"/>
  <c r="C119" i="25"/>
  <c r="C117" i="25"/>
  <c r="C116" i="25"/>
  <c r="C105" i="25"/>
  <c r="C61" i="25"/>
  <c r="C83" i="25" s="1"/>
  <c r="G121" i="25"/>
  <c r="G120" i="25"/>
  <c r="G119" i="25"/>
  <c r="G117" i="25"/>
  <c r="G116" i="25"/>
  <c r="G105" i="25"/>
  <c r="G61" i="25"/>
  <c r="G83" i="25" s="1"/>
  <c r="K121" i="25"/>
  <c r="K120" i="25"/>
  <c r="K119" i="25"/>
  <c r="K117" i="25"/>
  <c r="K116" i="25"/>
  <c r="K105" i="25"/>
  <c r="K61" i="25"/>
  <c r="K83" i="25" s="1"/>
  <c r="O121" i="25"/>
  <c r="O120" i="25"/>
  <c r="O119" i="25"/>
  <c r="O117" i="25"/>
  <c r="O116" i="25"/>
  <c r="O105" i="25"/>
  <c r="O61" i="25"/>
  <c r="O83" i="25" s="1"/>
  <c r="C118" i="25"/>
  <c r="C107" i="25"/>
  <c r="C63" i="25"/>
  <c r="C85" i="25" s="1"/>
  <c r="G118" i="25"/>
  <c r="G107" i="25"/>
  <c r="G63" i="25"/>
  <c r="G85" i="25" s="1"/>
  <c r="K118" i="25"/>
  <c r="K107" i="25"/>
  <c r="K63" i="25"/>
  <c r="K85" i="25" s="1"/>
  <c r="O118" i="25"/>
  <c r="O107" i="25"/>
  <c r="O63" i="25"/>
  <c r="O85" i="25" s="1"/>
  <c r="C124" i="25"/>
  <c r="C123" i="25"/>
  <c r="C122" i="25"/>
  <c r="C111" i="25"/>
  <c r="C67" i="25"/>
  <c r="C89" i="25" s="1"/>
  <c r="G124" i="25"/>
  <c r="G123" i="25"/>
  <c r="G122" i="25"/>
  <c r="G111" i="25"/>
  <c r="G67" i="25"/>
  <c r="G89" i="25" s="1"/>
  <c r="K124" i="25"/>
  <c r="K123" i="25"/>
  <c r="K122" i="25"/>
  <c r="K111" i="25"/>
  <c r="K67" i="25"/>
  <c r="K89" i="25" s="1"/>
  <c r="O124" i="25"/>
  <c r="O123" i="25"/>
  <c r="O122" i="25"/>
  <c r="O111" i="25"/>
  <c r="O67" i="25"/>
  <c r="O89" i="25" s="1"/>
  <c r="C132" i="25"/>
  <c r="C131" i="25"/>
  <c r="C130" i="25"/>
  <c r="C128" i="25"/>
  <c r="C127" i="25"/>
  <c r="C94" i="25"/>
  <c r="G132" i="25"/>
  <c r="G131" i="25"/>
  <c r="G130" i="25"/>
  <c r="G128" i="25"/>
  <c r="G127" i="25"/>
  <c r="G94" i="25"/>
  <c r="K132" i="25"/>
  <c r="K131" i="25"/>
  <c r="K130" i="25"/>
  <c r="K128" i="25"/>
  <c r="K127" i="25"/>
  <c r="K94" i="25"/>
  <c r="O132" i="25"/>
  <c r="O131" i="25"/>
  <c r="O130" i="25"/>
  <c r="O128" i="25"/>
  <c r="O127" i="25"/>
  <c r="O94" i="25"/>
  <c r="I61" i="25"/>
  <c r="I83" i="25" s="1"/>
  <c r="I63" i="25"/>
  <c r="I85" i="25" s="1"/>
  <c r="I67" i="25"/>
  <c r="I89" i="25" s="1"/>
  <c r="I94" i="25"/>
  <c r="I96" i="25"/>
  <c r="I100" i="25"/>
  <c r="M61" i="25"/>
  <c r="M83" i="25" s="1"/>
  <c r="M63" i="25"/>
  <c r="M85" i="25" s="1"/>
  <c r="M67" i="25"/>
  <c r="M89" i="25" s="1"/>
  <c r="M94" i="25"/>
  <c r="M96" i="25"/>
  <c r="M100" i="25"/>
  <c r="C129" i="25"/>
  <c r="G129" i="25"/>
  <c r="K129" i="25"/>
  <c r="O129" i="25"/>
  <c r="C135" i="25"/>
  <c r="C134" i="25"/>
  <c r="C133" i="25"/>
  <c r="G135" i="25"/>
  <c r="G134" i="25"/>
  <c r="G133" i="25"/>
  <c r="K135" i="25"/>
  <c r="K134" i="25"/>
  <c r="K133" i="25"/>
  <c r="O135" i="25"/>
  <c r="O134" i="25"/>
  <c r="O133" i="25"/>
  <c r="C96" i="25"/>
  <c r="G96" i="25"/>
  <c r="K96" i="25"/>
  <c r="O96" i="25"/>
  <c r="C100" i="25"/>
  <c r="G100" i="25"/>
  <c r="K100" i="25"/>
  <c r="P129" i="25"/>
  <c r="D135" i="25"/>
  <c r="D134" i="25"/>
  <c r="D133" i="25"/>
  <c r="H135" i="25"/>
  <c r="H134" i="25"/>
  <c r="H133" i="25"/>
  <c r="L135" i="25"/>
  <c r="L134" i="25"/>
  <c r="L133" i="25"/>
  <c r="P135" i="25"/>
  <c r="P134" i="25"/>
  <c r="P133" i="25"/>
  <c r="L96" i="25"/>
  <c r="P96" i="25"/>
  <c r="D100" i="25"/>
  <c r="H100" i="25"/>
  <c r="L100" i="25"/>
  <c r="Q115" i="26" l="1"/>
  <c r="H12" i="26"/>
  <c r="O96" i="26"/>
  <c r="O21" i="26"/>
  <c r="H119" i="26"/>
  <c r="F17" i="26"/>
  <c r="Q117" i="26"/>
  <c r="Q78" i="26"/>
  <c r="H82" i="26"/>
  <c r="Q114" i="26"/>
  <c r="N96" i="26"/>
  <c r="N21" i="26"/>
  <c r="Q83" i="25"/>
  <c r="Q116" i="26"/>
  <c r="H120" i="26"/>
  <c r="Q96" i="26"/>
  <c r="Q21" i="26"/>
  <c r="Q69" i="26"/>
  <c r="G13" i="26"/>
  <c r="I69" i="26"/>
  <c r="I117" i="26"/>
  <c r="I116" i="26"/>
  <c r="I115" i="26"/>
  <c r="J69" i="26"/>
  <c r="I96" i="26"/>
  <c r="I21" i="26"/>
  <c r="F13" i="26"/>
  <c r="G96" i="26"/>
  <c r="G21" i="26"/>
  <c r="L78" i="26"/>
  <c r="B21" i="26"/>
  <c r="B96" i="26"/>
  <c r="K13" i="26"/>
  <c r="K115" i="26" s="1"/>
  <c r="D117" i="26"/>
  <c r="D116" i="26"/>
  <c r="G78" i="26"/>
  <c r="B13" i="26"/>
  <c r="D114" i="26"/>
  <c r="D12" i="26"/>
  <c r="C96" i="26"/>
  <c r="C21" i="26"/>
  <c r="C87" i="26"/>
  <c r="G69" i="26"/>
  <c r="G114" i="26"/>
  <c r="J13" i="26"/>
  <c r="B69" i="26"/>
  <c r="C13" i="26"/>
  <c r="P96" i="26"/>
  <c r="P69" i="26"/>
  <c r="P21" i="26"/>
  <c r="H96" i="26"/>
  <c r="H69" i="26"/>
  <c r="H21" i="26"/>
  <c r="H87" i="26"/>
  <c r="L96" i="26"/>
  <c r="L69" i="26"/>
  <c r="L21" i="26"/>
  <c r="D96" i="26"/>
  <c r="D21" i="26"/>
  <c r="D69" i="26"/>
  <c r="D78" i="26"/>
  <c r="H78" i="26"/>
  <c r="D87" i="26"/>
  <c r="F118" i="26" l="1"/>
  <c r="F119" i="26"/>
  <c r="F82" i="26"/>
  <c r="F120" i="26"/>
  <c r="G12" i="26"/>
  <c r="G117" i="26"/>
  <c r="G115" i="26"/>
  <c r="G116" i="26"/>
  <c r="B78" i="26"/>
  <c r="B12" i="26"/>
  <c r="B114" i="26"/>
  <c r="F12" i="26"/>
  <c r="F116" i="26"/>
  <c r="F78" i="26"/>
  <c r="F114" i="26"/>
  <c r="J12" i="26"/>
  <c r="J114" i="26"/>
  <c r="J78" i="26"/>
  <c r="J115" i="26"/>
  <c r="J117" i="26"/>
  <c r="F115" i="26"/>
  <c r="B115" i="26"/>
  <c r="J116" i="26"/>
  <c r="B117" i="26"/>
  <c r="K12" i="26"/>
  <c r="K116" i="26"/>
  <c r="K78" i="26"/>
  <c r="K114" i="26"/>
  <c r="K117" i="26"/>
  <c r="C12" i="26"/>
  <c r="C115" i="26"/>
  <c r="C114" i="26"/>
  <c r="C116" i="26"/>
  <c r="C117" i="26"/>
  <c r="C78" i="26"/>
  <c r="B116" i="26"/>
  <c r="F117" i="26"/>
</calcChain>
</file>

<file path=xl/sharedStrings.xml><?xml version="1.0" encoding="utf-8"?>
<sst xmlns="http://schemas.openxmlformats.org/spreadsheetml/2006/main" count="716" uniqueCount="241">
  <si>
    <t>SYVbT Start Year Vehicles by Technology</t>
  </si>
  <si>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</si>
  <si>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</si>
  <si>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</si>
  <si>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</si>
  <si>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</si>
  <si>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</si>
  <si>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</si>
  <si>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</si>
  <si>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</si>
  <si>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</si>
  <si>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</si>
  <si>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</si>
  <si>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</si>
  <si>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Rail</t>
  </si>
  <si>
    <t>Start Year</t>
  </si>
  <si>
    <t>LPG vehicle</t>
  </si>
  <si>
    <t>hydrogen vehicle</t>
  </si>
  <si>
    <t>Number of Vehicles</t>
  </si>
  <si>
    <t>Passenger transport</t>
  </si>
  <si>
    <t>Powered 2-wheelers</t>
  </si>
  <si>
    <t>Passenger cars</t>
  </si>
  <si>
    <t>Motor coaches, buses and trolley buses</t>
  </si>
  <si>
    <t>Freight transport</t>
  </si>
  <si>
    <t>Domestic</t>
  </si>
  <si>
    <t>Indicators</t>
  </si>
  <si>
    <t>Source: Data gathered by the European Alternative Fuels Observatory,</t>
  </si>
  <si>
    <t>commissioned by contract by the European Commission.</t>
  </si>
  <si>
    <t>--DG Mobility and Transport--</t>
  </si>
  <si>
    <t>AF FLEET (2019)</t>
  </si>
  <si>
    <t>Country: European Union</t>
  </si>
  <si>
    <t>H2</t>
  </si>
  <si>
    <t>Total</t>
  </si>
  <si>
    <t>https://www.eafo.eu/vehicles-and-fleet/overview</t>
  </si>
  <si>
    <t>Total number LCVs</t>
  </si>
  <si>
    <t>Total number Alternative Fuels Heavy Duty Vehicles</t>
  </si>
  <si>
    <t>BEV</t>
  </si>
  <si>
    <t>CNG</t>
  </si>
  <si>
    <t>LNG</t>
  </si>
  <si>
    <t>LPG</t>
  </si>
  <si>
    <t>PHEV</t>
  </si>
  <si>
    <t>Passenger cars - EU 28</t>
  </si>
  <si>
    <t>https://www.acea.be/uploads/publications/ACEA_Report_Vehicles_in_use-Europe_2019.pdf</t>
  </si>
  <si>
    <t>ACEA - Vehicles in use: Europe 2019</t>
  </si>
  <si>
    <t>Light Commercial Vehicles - EU 28</t>
  </si>
  <si>
    <t>Medium and heavy commercial vehicles - EU28</t>
  </si>
  <si>
    <t>Buses - EU28</t>
  </si>
  <si>
    <t>Total commercial vehicles and buses - EU28</t>
  </si>
  <si>
    <t>Total motor vehicles - EU28</t>
  </si>
  <si>
    <t>Petrol</t>
  </si>
  <si>
    <t>Diesel</t>
  </si>
  <si>
    <t>Hybrid electric</t>
  </si>
  <si>
    <t>LPG + Natural gas</t>
  </si>
  <si>
    <t>Other + Unknown</t>
  </si>
  <si>
    <t>(battery electric + plug-in hybrid) Electric</t>
  </si>
  <si>
    <t>https://www.acea.be/uploads/statistic_documents/ACEA_Report_Vehicles_in_use-Europe_2017.pdf</t>
  </si>
  <si>
    <t>Total number Passenger Vehicles</t>
  </si>
  <si>
    <t>Total number Buses</t>
  </si>
  <si>
    <t>EU28 - Rail, metro and tram</t>
  </si>
  <si>
    <t>Transport activity</t>
  </si>
  <si>
    <t>Passenger transport (mio pkm)</t>
  </si>
  <si>
    <t>Metro and tram, urban light rail</t>
  </si>
  <si>
    <t>Conventional passenger trains</t>
  </si>
  <si>
    <t>Electric</t>
  </si>
  <si>
    <t>High speed passenger trains</t>
  </si>
  <si>
    <t>Freight transport (mio tkm)</t>
  </si>
  <si>
    <t>Vehicle-km (mio km)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</si>
  <si>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</si>
  <si>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</si>
  <si>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</si>
  <si>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</si>
  <si>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</si>
  <si>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</si>
  <si>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</si>
  <si>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</si>
  <si>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</si>
  <si>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Freight transport (tonnes)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</si>
  <si>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</si>
  <si>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</si>
  <si>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</si>
  <si>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</si>
  <si>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</si>
  <si>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Market shares of activity</t>
  </si>
  <si>
    <t>Passenger transport (% of pkm)</t>
  </si>
  <si>
    <t>Freight transport (% of tkm)</t>
  </si>
  <si>
    <t>Market shares of vehicle km (% of km)</t>
  </si>
  <si>
    <t>EU28 - Aviation</t>
  </si>
  <si>
    <t>International - Intra-EU</t>
  </si>
  <si>
    <t>International - Extra-EU</t>
  </si>
  <si>
    <t>Domestic and International - Intra-EU</t>
  </si>
  <si>
    <t>Number of flights</t>
  </si>
  <si>
    <t>Volume carried</t>
  </si>
  <si>
    <t>Passenger transport (passengers)</t>
  </si>
  <si>
    <t>Stock of aircrafts - total</t>
  </si>
  <si>
    <t>Stock of aircrafts - in use</t>
  </si>
  <si>
    <t>New aircrafts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</si>
  <si>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</si>
  <si>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</si>
  <si>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</si>
  <si>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</si>
  <si>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</si>
  <si>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</si>
  <si>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</si>
  <si>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</si>
  <si>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* The illustrated distance travelled per flight represents half of the actual distance as regards international flights (intra- and extra-EU ones) in line with the territoriality principle used by EUROSTAT</t>
  </si>
  <si>
    <t>JRC-IDEES Database</t>
  </si>
  <si>
    <t>TrAvia_act</t>
  </si>
  <si>
    <t>https://ec.europa.eu/jrc/en/potencia/jrc-idees</t>
  </si>
  <si>
    <t>Stock of aircrafts - total: Total passenger transport; Total freight transport (2015)</t>
  </si>
  <si>
    <t>Aviation</t>
  </si>
  <si>
    <t>TrRail_act</t>
  </si>
  <si>
    <t>For passenger rail no explicit data is available for the energy source of the categories "Metro and tram, urban light rail" and "High speed passenger trains"</t>
  </si>
  <si>
    <t>We assume that the stock in these categories is divided between electric and diesel in the same proportion as for the category "Conventional passenger trains"</t>
  </si>
  <si>
    <t>Motorbikes</t>
  </si>
  <si>
    <t>TrRoad_tech</t>
  </si>
  <si>
    <t>Stock of vehicles - total (vehicles): Powered 2-wheelers, 2015</t>
  </si>
  <si>
    <t>The source data category for motorbikes (JRC-IDEES Database - Powered 2-wheelers) includes mopeds, motorized scooters and motorcycles.</t>
  </si>
  <si>
    <t>We assume all motorbikes are gasoline vehicles.</t>
  </si>
  <si>
    <t>United Kingdom</t>
  </si>
  <si>
    <t>Finland</t>
  </si>
  <si>
    <t>Slovakia</t>
  </si>
  <si>
    <t>Romania</t>
  </si>
  <si>
    <t>Poland</t>
  </si>
  <si>
    <t>Austria</t>
  </si>
  <si>
    <t>Netherlands</t>
  </si>
  <si>
    <t>Hungary</t>
  </si>
  <si>
    <t>Luxembourg</t>
  </si>
  <si>
    <t>Lithuania</t>
  </si>
  <si>
    <t>Latvia</t>
  </si>
  <si>
    <t>Italy</t>
  </si>
  <si>
    <t>Croatia</t>
  </si>
  <si>
    <t>France</t>
  </si>
  <si>
    <t>Estonia</t>
  </si>
  <si>
    <t>Germany (until 1990 former territory of the FRG)</t>
  </si>
  <si>
    <t>Czechia</t>
  </si>
  <si>
    <t>Bulgaria</t>
  </si>
  <si>
    <t>Belgium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</si>
  <si>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</si>
  <si>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</si>
  <si>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</si>
  <si>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</si>
  <si>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</si>
  <si>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</si>
  <si>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</si>
  <si>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</si>
  <si>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</si>
  <si>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</si>
  <si>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GEO/TIME</t>
  </si>
  <si>
    <t>WEIGHT</t>
  </si>
  <si>
    <t>Number</t>
  </si>
  <si>
    <t>UNIT</t>
  </si>
  <si>
    <t>VESSEL</t>
  </si>
  <si>
    <t>Self-propelled barge + Dumb and pushed vessel</t>
  </si>
  <si>
    <t>Eurostat</t>
  </si>
  <si>
    <t>Source of data</t>
  </si>
  <si>
    <t>Extracted on</t>
  </si>
  <si>
    <t>Last update</t>
  </si>
  <si>
    <t>Self-propelled vessels, dumb and pushed vessels, by load capacity [iww_eq_loadcap]</t>
  </si>
  <si>
    <t>Passenger LDVs</t>
  </si>
  <si>
    <t>Passenger HDVs</t>
  </si>
  <si>
    <t>Freight LDVs</t>
  </si>
  <si>
    <t>Freight HDVs</t>
  </si>
  <si>
    <t>Stock of vehicles - total (vehicles): Passenger cars</t>
  </si>
  <si>
    <t>Stock of vehicles - total (vehicles): Motor coaches, buses and trolley buses</t>
  </si>
  <si>
    <t>Stock of vehicles - total (vehicles): Heavy duty vehicles</t>
  </si>
  <si>
    <t>Stock of vehicles - total (vehicles): Light duty vehicles</t>
  </si>
  <si>
    <t>European Alternative Fuels Observatory</t>
  </si>
  <si>
    <t>Fleet Overview</t>
  </si>
  <si>
    <t>Hydrogen road vehicles - Passenger HDVs; Passenger LDVs; Freight LDVs</t>
  </si>
  <si>
    <t>Alternative Fuel Vehicles - Freight HDVs</t>
  </si>
  <si>
    <t>Total number - Passenger Vehicles; Buses; LCVs - Category H2</t>
  </si>
  <si>
    <t>Total number - Heavy Duty Vehicles</t>
  </si>
  <si>
    <t>For alternative fuels vehicles we relied on data from the European Alternative Fuels Observatory (see above).</t>
  </si>
  <si>
    <t>Ships - Freight</t>
  </si>
  <si>
    <t>https://ec.europa.eu/eurostat/web/transport/data/database</t>
  </si>
  <si>
    <t>The JRC-IDEES database does not distinguish between technology types for Heavy Duty Vehicles.</t>
  </si>
  <si>
    <t>Number of IWW Vessels (2015)</t>
  </si>
  <si>
    <t>Estimate of total number of ships - IWW + SSS (2015)</t>
  </si>
  <si>
    <t>For passenger ship transport we have decided not to include this category due to lack of reliable data.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</si>
  <si>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</si>
  <si>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</si>
  <si>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</si>
  <si>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</si>
  <si>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</si>
  <si>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</si>
  <si>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share of IWW Vessels</t>
  </si>
  <si>
    <t>For freight ship transport we estimate the number of ships based on Eurostat inland waterways vessels and the market share of IWW in ship transport</t>
  </si>
  <si>
    <t>We assume all ships are diesel vessels</t>
  </si>
  <si>
    <t>For the total number of freight HDVs we used figures provided in the JRC IDEES Database, including both domestic and international vehicles.</t>
  </si>
  <si>
    <t>Therefore an estimate was made for the share of HDVs fueled by petrol and diesel based on the 2017 Vehicles in Use report by ACEA:</t>
  </si>
  <si>
    <t>For ships, no data is available concerning the total stock of ship vessels, and no distinction is made between passenger and freight transport.</t>
  </si>
  <si>
    <t>Source: ACEA</t>
  </si>
  <si>
    <t>EU28 - Stock of vehicles (total)</t>
  </si>
  <si>
    <t>Stock of vehicle (total)</t>
  </si>
  <si>
    <t>Road transport (vehicles)</t>
  </si>
  <si>
    <t>Rail, metro and tram (representative train configuration)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</si>
  <si>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</si>
  <si>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</si>
  <si>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</si>
  <si>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</si>
  <si>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</si>
  <si>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</si>
  <si>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</si>
  <si>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</si>
  <si>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</si>
  <si>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</si>
  <si>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</si>
  <si>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</si>
  <si>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</si>
  <si>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</si>
  <si>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</si>
  <si>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</si>
  <si>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</si>
  <si>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</si>
  <si>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</si>
  <si>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</si>
  <si>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</si>
  <si>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</si>
  <si>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</si>
  <si>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</si>
  <si>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</si>
  <si>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</si>
  <si>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</si>
  <si>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</si>
  <si>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</si>
  <si>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</si>
  <si>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</si>
  <si>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</si>
  <si>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</si>
  <si>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</si>
  <si>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</si>
  <si>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</si>
  <si>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</si>
  <si>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</si>
  <si>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</si>
  <si>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</si>
  <si>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</si>
  <si>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 xml:space="preserve">The last year for which there is data in the JRC-IDEES database in 2015. POTEnCIA data has been used to capture 2019 data/projections for the start year. </t>
  </si>
  <si>
    <t>More recent data is available for road transport vehicles from ACEA for comparison.</t>
  </si>
  <si>
    <t>Aviation stock vehicle data is not available for 2019 in POTEnCIA. 2010-2015 data from the JRD-IDEES has been averaged to use as 2019 start year data.</t>
  </si>
  <si>
    <t>AVERAGE (2010-2015)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</si>
</sst>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;\-#,##0.0;&quot;-&quot;"/>
    <numFmt numFmtId="170" formatCode="0.000%"/>
    <numFmt numFmtId="171" formatCode="0.0%;\-0.0%;&quot;-&quot;"/>
    <numFmt numFmtId="172" formatCode="0.00%;\-0.00%;&quot;-&quot;"/>
    <numFmt numFmtId="173" formatCode="dd\.mm\.yy"/>
    <numFmt numFmtId="174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4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7" fillId="0" borderId="0"/>
    <xf numFmtId="0" fontId="45" fillId="0" borderId="0" applyNumberFormat="0" applyFill="0" applyBorder="0" applyAlignment="0" applyProtection="0"/>
    <xf numFmtId="0" fontId="48" fillId="0" borderId="0"/>
    <xf numFmtId="0" fontId="49" fillId="0" borderId="0"/>
    <xf numFmtId="0" fontId="50" fillId="0" borderId="0"/>
    <xf numFmtId="0" fontId="7" fillId="0" borderId="0"/>
    <xf numFmtId="9" fontId="7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right"/>
    </xf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8" fillId="28" borderId="19" xfId="142" applyFont="1" applyFill="1" applyBorder="1" applyAlignment="1">
      <alignment horizontal="left" vertical="center"/>
    </xf>
    <xf numFmtId="1" fontId="39" fillId="28" borderId="19" xfId="142" applyNumberFormat="1" applyFont="1" applyFill="1" applyBorder="1" applyAlignment="1">
      <alignment horizontal="center" vertical="center"/>
    </xf>
    <xf numFmtId="0" fontId="40" fillId="29" borderId="0" xfId="142" applyFont="1" applyFill="1" applyAlignment="1">
      <alignment vertical="center"/>
    </xf>
    <xf numFmtId="0" fontId="41" fillId="30" borderId="19" xfId="142" applyFont="1" applyFill="1" applyBorder="1" applyAlignment="1">
      <alignment horizontal="left" vertical="center"/>
    </xf>
    <xf numFmtId="167" fontId="42" fillId="30" borderId="19" xfId="142" applyNumberFormat="1" applyFont="1" applyFill="1" applyBorder="1" applyAlignment="1">
      <alignment vertical="center"/>
    </xf>
    <xf numFmtId="0" fontId="43" fillId="31" borderId="19" xfId="142" applyFont="1" applyFill="1" applyBorder="1" applyAlignment="1">
      <alignment horizontal="left" vertical="center" indent="1"/>
    </xf>
    <xf numFmtId="167" fontId="43" fillId="31" borderId="19" xfId="142" applyNumberFormat="1" applyFont="1" applyFill="1" applyBorder="1" applyAlignment="1">
      <alignment vertical="center"/>
    </xf>
    <xf numFmtId="0" fontId="40" fillId="29" borderId="21" xfId="142" applyFont="1" applyFill="1" applyBorder="1" applyAlignment="1">
      <alignment horizontal="left" vertical="center" indent="2"/>
    </xf>
    <xf numFmtId="167" fontId="40" fillId="0" borderId="21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3"/>
    </xf>
    <xf numFmtId="167" fontId="40" fillId="0" borderId="0" xfId="142" applyNumberFormat="1" applyFont="1" applyAlignment="1">
      <alignment vertical="center"/>
    </xf>
    <xf numFmtId="167" fontId="40" fillId="0" borderId="7" xfId="142" applyNumberFormat="1" applyFont="1" applyBorder="1" applyAlignment="1">
      <alignment vertical="center"/>
    </xf>
    <xf numFmtId="0" fontId="40" fillId="0" borderId="0" xfId="142" applyFont="1" applyAlignment="1">
      <alignment vertical="center"/>
    </xf>
    <xf numFmtId="0" fontId="44" fillId="2" borderId="19" xfId="142" applyFont="1" applyFill="1" applyBorder="1" applyAlignment="1">
      <alignment horizontal="left" vertical="center"/>
    </xf>
    <xf numFmtId="168" fontId="42" fillId="30" borderId="19" xfId="142" applyNumberFormat="1" applyFont="1" applyFill="1" applyBorder="1" applyAlignment="1">
      <alignment vertical="center"/>
    </xf>
    <xf numFmtId="168" fontId="40" fillId="0" borderId="0" xfId="142" applyNumberFormat="1" applyFont="1" applyAlignment="1">
      <alignment vertical="center"/>
    </xf>
    <xf numFmtId="168" fontId="40" fillId="0" borderId="7" xfId="142" applyNumberFormat="1" applyFont="1" applyBorder="1" applyAlignment="1">
      <alignment vertical="center"/>
    </xf>
    <xf numFmtId="169" fontId="42" fillId="30" borderId="19" xfId="142" applyNumberFormat="1" applyFont="1" applyFill="1" applyBorder="1" applyAlignment="1">
      <alignment vertical="center"/>
    </xf>
    <xf numFmtId="169" fontId="43" fillId="31" borderId="19" xfId="142" applyNumberFormat="1" applyFont="1" applyFill="1" applyBorder="1" applyAlignment="1">
      <alignment vertical="center"/>
    </xf>
    <xf numFmtId="169" fontId="40" fillId="0" borderId="21" xfId="142" applyNumberFormat="1" applyFont="1" applyBorder="1" applyAlignment="1">
      <alignment vertical="center"/>
    </xf>
    <xf numFmtId="169" fontId="40" fillId="0" borderId="0" xfId="142" applyNumberFormat="1" applyFont="1" applyAlignment="1">
      <alignment vertical="center"/>
    </xf>
    <xf numFmtId="169" fontId="40" fillId="0" borderId="7" xfId="142" applyNumberFormat="1" applyFont="1" applyBorder="1" applyAlignment="1">
      <alignment vertical="center"/>
    </xf>
    <xf numFmtId="0" fontId="45" fillId="0" borderId="0" xfId="143"/>
    <xf numFmtId="0" fontId="1" fillId="30" borderId="0" xfId="0" applyFont="1" applyFill="1"/>
    <xf numFmtId="0" fontId="0" fillId="30" borderId="0" xfId="0" applyFill="1"/>
    <xf numFmtId="10" fontId="0" fillId="0" borderId="0" xfId="0" applyNumberFormat="1"/>
    <xf numFmtId="43" fontId="0" fillId="0" borderId="0" xfId="140" applyFont="1"/>
    <xf numFmtId="170" fontId="0" fillId="0" borderId="0" xfId="141" applyNumberFormat="1" applyFont="1"/>
    <xf numFmtId="0" fontId="40" fillId="29" borderId="22" xfId="142" applyFont="1" applyFill="1" applyBorder="1" applyAlignment="1">
      <alignment horizontal="left" vertical="center" indent="2"/>
    </xf>
    <xf numFmtId="167" fontId="40" fillId="0" borderId="22" xfId="142" applyNumberFormat="1" applyFont="1" applyBorder="1" applyAlignment="1">
      <alignment vertical="center"/>
    </xf>
    <xf numFmtId="0" fontId="40" fillId="29" borderId="23" xfId="142" applyFont="1" applyFill="1" applyBorder="1" applyAlignment="1">
      <alignment horizontal="left" vertical="center" indent="2"/>
    </xf>
    <xf numFmtId="167" fontId="40" fillId="0" borderId="23" xfId="142" applyNumberFormat="1" applyFont="1" applyBorder="1" applyAlignment="1">
      <alignment vertical="center"/>
    </xf>
    <xf numFmtId="0" fontId="40" fillId="29" borderId="0" xfId="142" applyFont="1" applyFill="1" applyAlignment="1">
      <alignment horizontal="left" vertical="center" indent="2"/>
    </xf>
    <xf numFmtId="0" fontId="40" fillId="29" borderId="7" xfId="142" applyFont="1" applyFill="1" applyBorder="1" applyAlignment="1">
      <alignment horizontal="left" vertical="center" indent="2"/>
    </xf>
    <xf numFmtId="169" fontId="40" fillId="0" borderId="22" xfId="142" applyNumberFormat="1" applyFont="1" applyBorder="1" applyAlignment="1">
      <alignment vertical="center"/>
    </xf>
    <xf numFmtId="169" fontId="40" fillId="0" borderId="23" xfId="142" applyNumberFormat="1" applyFont="1" applyBorder="1" applyAlignment="1">
      <alignment vertical="center"/>
    </xf>
    <xf numFmtId="168" fontId="46" fillId="2" borderId="19" xfId="142" applyNumberFormat="1" applyFont="1" applyFill="1" applyBorder="1" applyAlignment="1">
      <alignment vertical="center"/>
    </xf>
    <xf numFmtId="171" fontId="42" fillId="30" borderId="19" xfId="142" applyNumberFormat="1" applyFont="1" applyFill="1" applyBorder="1" applyAlignment="1">
      <alignment vertical="center"/>
    </xf>
    <xf numFmtId="171" fontId="43" fillId="31" borderId="19" xfId="142" applyNumberFormat="1" applyFont="1" applyFill="1" applyBorder="1" applyAlignment="1">
      <alignment vertical="center"/>
    </xf>
    <xf numFmtId="171" fontId="40" fillId="0" borderId="22" xfId="142" applyNumberFormat="1" applyFont="1" applyBorder="1" applyAlignment="1">
      <alignment vertical="center"/>
    </xf>
    <xf numFmtId="171" fontId="40" fillId="0" borderId="21" xfId="142" applyNumberFormat="1" applyFont="1" applyBorder="1" applyAlignment="1">
      <alignment vertical="center"/>
    </xf>
    <xf numFmtId="171" fontId="40" fillId="0" borderId="0" xfId="142" applyNumberFormat="1" applyFont="1" applyAlignment="1">
      <alignment vertical="center"/>
    </xf>
    <xf numFmtId="171" fontId="40" fillId="0" borderId="23" xfId="142" applyNumberFormat="1" applyFont="1" applyBorder="1" applyAlignment="1">
      <alignment vertical="center"/>
    </xf>
    <xf numFmtId="171" fontId="40" fillId="0" borderId="7" xfId="142" applyNumberFormat="1" applyFont="1" applyBorder="1" applyAlignment="1">
      <alignment vertical="center"/>
    </xf>
    <xf numFmtId="172" fontId="42" fillId="30" borderId="19" xfId="142" applyNumberFormat="1" applyFont="1" applyFill="1" applyBorder="1" applyAlignment="1">
      <alignment vertical="center"/>
    </xf>
    <xf numFmtId="172" fontId="43" fillId="31" borderId="19" xfId="142" applyNumberFormat="1" applyFont="1" applyFill="1" applyBorder="1" applyAlignment="1">
      <alignment vertical="center"/>
    </xf>
    <xf numFmtId="172" fontId="40" fillId="0" borderId="22" xfId="142" applyNumberFormat="1" applyFont="1" applyBorder="1" applyAlignment="1">
      <alignment vertical="center"/>
    </xf>
    <xf numFmtId="172" fontId="40" fillId="0" borderId="21" xfId="142" applyNumberFormat="1" applyFont="1" applyBorder="1" applyAlignment="1">
      <alignment vertical="center"/>
    </xf>
    <xf numFmtId="172" fontId="40" fillId="0" borderId="0" xfId="142" applyNumberFormat="1" applyFont="1" applyAlignment="1">
      <alignment vertical="center"/>
    </xf>
    <xf numFmtId="172" fontId="40" fillId="0" borderId="23" xfId="142" applyNumberFormat="1" applyFont="1" applyBorder="1" applyAlignment="1">
      <alignment vertical="center"/>
    </xf>
    <xf numFmtId="172" fontId="40" fillId="0" borderId="7" xfId="142" applyNumberFormat="1" applyFont="1" applyBorder="1" applyAlignment="1">
      <alignment vertical="center"/>
    </xf>
    <xf numFmtId="0" fontId="43" fillId="31" borderId="20" xfId="142" applyFont="1" applyFill="1" applyBorder="1" applyAlignment="1">
      <alignment horizontal="left" vertical="center" indent="1"/>
    </xf>
    <xf numFmtId="167" fontId="43" fillId="31" borderId="20" xfId="142" applyNumberFormat="1" applyFont="1" applyFill="1" applyBorder="1" applyAlignment="1">
      <alignment vertical="center"/>
    </xf>
    <xf numFmtId="0" fontId="43" fillId="31" borderId="21" xfId="142" applyFont="1" applyFill="1" applyBorder="1" applyAlignment="1">
      <alignment horizontal="left" vertical="center" indent="1"/>
    </xf>
    <xf numFmtId="167" fontId="43" fillId="31" borderId="21" xfId="142" applyNumberFormat="1" applyFont="1" applyFill="1" applyBorder="1" applyAlignment="1">
      <alignment vertical="center"/>
    </xf>
    <xf numFmtId="169" fontId="43" fillId="31" borderId="20" xfId="142" applyNumberFormat="1" applyFont="1" applyFill="1" applyBorder="1" applyAlignment="1">
      <alignment vertical="center"/>
    </xf>
    <xf numFmtId="169" fontId="40" fillId="29" borderId="0" xfId="142" applyNumberFormat="1" applyFont="1" applyFill="1" applyAlignment="1">
      <alignment vertical="center"/>
    </xf>
    <xf numFmtId="169" fontId="43" fillId="31" borderId="21" xfId="142" applyNumberFormat="1" applyFont="1" applyFill="1" applyBorder="1" applyAlignment="1">
      <alignment vertical="center"/>
    </xf>
    <xf numFmtId="172" fontId="42" fillId="30" borderId="19" xfId="141" applyNumberFormat="1" applyFont="1" applyFill="1" applyBorder="1" applyAlignment="1">
      <alignment vertical="center"/>
    </xf>
    <xf numFmtId="172" fontId="43" fillId="31" borderId="20" xfId="141" applyNumberFormat="1" applyFont="1" applyFill="1" applyBorder="1" applyAlignment="1">
      <alignment vertical="center"/>
    </xf>
    <xf numFmtId="172" fontId="40" fillId="0" borderId="0" xfId="141" applyNumberFormat="1" applyFont="1" applyAlignment="1">
      <alignment vertical="center"/>
    </xf>
    <xf numFmtId="172" fontId="43" fillId="31" borderId="21" xfId="141" applyNumberFormat="1" applyFont="1" applyFill="1" applyBorder="1" applyAlignment="1">
      <alignment vertical="center"/>
    </xf>
    <xf numFmtId="172" fontId="40" fillId="0" borderId="0" xfId="141" applyNumberFormat="1" applyFont="1" applyBorder="1" applyAlignment="1">
      <alignment vertical="center"/>
    </xf>
    <xf numFmtId="172" fontId="40" fillId="0" borderId="7" xfId="141" applyNumberFormat="1" applyFont="1" applyBorder="1" applyAlignment="1">
      <alignment vertical="center"/>
    </xf>
    <xf numFmtId="0" fontId="47" fillId="29" borderId="0" xfId="142" applyFont="1" applyFill="1" applyAlignment="1">
      <alignment vertical="center"/>
    </xf>
    <xf numFmtId="0" fontId="48" fillId="0" borderId="0" xfId="144"/>
    <xf numFmtId="0" fontId="7" fillId="0" borderId="0" xfId="144" applyFont="1"/>
    <xf numFmtId="0" fontId="7" fillId="32" borderId="24" xfId="144" applyFont="1" applyFill="1" applyBorder="1"/>
    <xf numFmtId="3" fontId="48" fillId="0" borderId="0" xfId="144" applyNumberFormat="1"/>
    <xf numFmtId="173" fontId="7" fillId="0" borderId="0" xfId="144" applyNumberFormat="1" applyFont="1"/>
    <xf numFmtId="1" fontId="39" fillId="28" borderId="19" xfId="142" applyNumberFormat="1" applyFont="1" applyFill="1" applyBorder="1" applyAlignment="1">
      <alignment horizontal="center" vertical="center"/>
    </xf>
    <xf numFmtId="9" fontId="49" fillId="0" borderId="0" xfId="145" applyNumberFormat="1"/>
    <xf numFmtId="0" fontId="40" fillId="29" borderId="0" xfId="142" applyFont="1" applyFill="1" applyAlignment="1">
      <alignment horizontal="left" vertical="center" indent="1"/>
    </xf>
    <xf numFmtId="0" fontId="40" fillId="29" borderId="7" xfId="142" applyFont="1" applyFill="1" applyBorder="1" applyAlignment="1">
      <alignment horizontal="left" vertical="center" indent="1"/>
    </xf>
    <xf numFmtId="0" fontId="40" fillId="0" borderId="0" xfId="142" applyFont="1" applyAlignment="1">
      <alignment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51" fillId="28" borderId="25" xfId="142" applyFont="1" applyFill="1" applyBorder="1" applyAlignment="1">
      <alignment horizontal="left" vertical="center"/>
    </xf>
    <xf numFmtId="1" fontId="52" fillId="28" borderId="25" xfId="142" applyNumberFormat="1" applyFont="1" applyFill="1" applyBorder="1" applyAlignment="1">
      <alignment horizontal="center" vertical="center"/>
    </xf>
    <xf numFmtId="174" fontId="53" fillId="0" borderId="26" xfId="142" applyNumberFormat="1" applyFont="1" applyBorder="1" applyAlignment="1">
      <alignment vertical="center"/>
    </xf>
    <xf numFmtId="0" fontId="54" fillId="29" borderId="0" xfId="142" applyFont="1" applyFill="1" applyAlignment="1">
      <alignment vertical="center"/>
    </xf>
    <xf numFmtId="3" fontId="42" fillId="30" borderId="19" xfId="142" applyNumberFormat="1" applyFont="1" applyFill="1" applyBorder="1" applyAlignment="1">
      <alignment vertical="center"/>
    </xf>
    <xf numFmtId="3" fontId="43" fillId="31" borderId="19" xfId="142" applyNumberFormat="1" applyFont="1" applyFill="1" applyBorder="1" applyAlignment="1">
      <alignment vertical="center"/>
    </xf>
    <xf numFmtId="0" fontId="54" fillId="29" borderId="19" xfId="142" applyFont="1" applyFill="1" applyBorder="1" applyAlignment="1">
      <alignment horizontal="left" vertical="center" indent="2"/>
    </xf>
    <xf numFmtId="3" fontId="54" fillId="0" borderId="19" xfId="142" applyNumberFormat="1" applyFont="1" applyBorder="1" applyAlignment="1">
      <alignment vertical="center"/>
    </xf>
    <xf numFmtId="0" fontId="54" fillId="29" borderId="22" xfId="142" applyFont="1" applyFill="1" applyBorder="1" applyAlignment="1">
      <alignment horizontal="left" vertical="center" indent="3"/>
    </xf>
    <xf numFmtId="3" fontId="54" fillId="0" borderId="22" xfId="142" applyNumberFormat="1" applyFont="1" applyBorder="1" applyAlignment="1">
      <alignment vertical="center"/>
    </xf>
    <xf numFmtId="0" fontId="54" fillId="29" borderId="0" xfId="142" applyFont="1" applyFill="1" applyAlignment="1">
      <alignment horizontal="left" vertical="center" indent="3"/>
    </xf>
    <xf numFmtId="3" fontId="54" fillId="0" borderId="0" xfId="142" applyNumberFormat="1" applyFont="1" applyAlignment="1">
      <alignment vertical="center"/>
    </xf>
    <xf numFmtId="0" fontId="54" fillId="29" borderId="7" xfId="142" applyFont="1" applyFill="1" applyBorder="1" applyAlignment="1">
      <alignment horizontal="left" vertical="center" indent="3"/>
    </xf>
    <xf numFmtId="3" fontId="54" fillId="0" borderId="7" xfId="142" applyNumberFormat="1" applyFont="1" applyBorder="1" applyAlignment="1">
      <alignment vertical="center"/>
    </xf>
    <xf numFmtId="164" fontId="54" fillId="0" borderId="19" xfId="142" applyNumberFormat="1" applyFont="1" applyBorder="1" applyAlignment="1">
      <alignment vertical="center"/>
    </xf>
    <xf numFmtId="164" fontId="54" fillId="0" borderId="0" xfId="142" applyNumberFormat="1" applyFont="1" applyAlignment="1">
      <alignment vertical="center"/>
    </xf>
    <xf numFmtId="164" fontId="54" fillId="0" borderId="7" xfId="142" applyNumberFormat="1" applyFont="1" applyBorder="1" applyAlignment="1">
      <alignment vertical="center"/>
    </xf>
    <xf numFmtId="174" fontId="53" fillId="0" borderId="0" xfId="142" applyNumberFormat="1" applyFont="1" applyAlignment="1">
      <alignment vertical="center"/>
    </xf>
    <xf numFmtId="174" fontId="53" fillId="33" borderId="19" xfId="142" applyNumberFormat="1" applyFont="1" applyFill="1" applyBorder="1" applyAlignment="1">
      <alignment vertical="center"/>
    </xf>
    <xf numFmtId="1" fontId="54" fillId="33" borderId="19" xfId="142" applyNumberFormat="1" applyFont="1" applyFill="1" applyBorder="1" applyAlignment="1">
      <alignment vertical="center"/>
    </xf>
    <xf numFmtId="3" fontId="41" fillId="30" borderId="19" xfId="142" applyNumberFormat="1" applyFont="1" applyFill="1" applyBorder="1" applyAlignment="1">
      <alignment vertical="center"/>
    </xf>
    <xf numFmtId="0" fontId="55" fillId="30" borderId="19" xfId="142" applyFont="1" applyFill="1" applyBorder="1" applyAlignment="1">
      <alignment horizontal="left" vertical="center" indent="1"/>
    </xf>
    <xf numFmtId="3" fontId="55" fillId="30" borderId="19" xfId="142" applyNumberFormat="1" applyFont="1" applyFill="1" applyBorder="1" applyAlignment="1">
      <alignment vertical="center"/>
    </xf>
    <xf numFmtId="0" fontId="52" fillId="30" borderId="19" xfId="142" applyFont="1" applyFill="1" applyBorder="1" applyAlignment="1">
      <alignment horizontal="left" vertical="center" indent="2"/>
    </xf>
    <xf numFmtId="3" fontId="52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3"/>
    </xf>
    <xf numFmtId="3" fontId="54" fillId="31" borderId="19" xfId="142" applyNumberFormat="1" applyFont="1" applyFill="1" applyBorder="1" applyAlignment="1">
      <alignment vertical="center"/>
    </xf>
    <xf numFmtId="0" fontId="54" fillId="29" borderId="0" xfId="142" applyFont="1" applyFill="1" applyAlignment="1">
      <alignment horizontal="left" vertical="center" indent="4"/>
    </xf>
    <xf numFmtId="0" fontId="54" fillId="29" borderId="7" xfId="142" applyFont="1" applyFill="1" applyBorder="1" applyAlignment="1">
      <alignment horizontal="left" vertical="center" indent="4"/>
    </xf>
    <xf numFmtId="0" fontId="54" fillId="33" borderId="0" xfId="142" applyFont="1" applyFill="1" applyAlignment="1">
      <alignment vertical="center"/>
    </xf>
    <xf numFmtId="0" fontId="54" fillId="31" borderId="19" xfId="142" applyFont="1" applyFill="1" applyBorder="1" applyAlignment="1">
      <alignment horizontal="left" vertical="center" indent="2"/>
    </xf>
    <xf numFmtId="0" fontId="54" fillId="29" borderId="0" xfId="142" applyFont="1" applyFill="1" applyAlignment="1">
      <alignment horizontal="left" vertical="center" indent="2"/>
    </xf>
    <xf numFmtId="0" fontId="54" fillId="29" borderId="7" xfId="142" applyFont="1" applyFill="1" applyBorder="1" applyAlignment="1">
      <alignment horizontal="left" vertical="center" indent="2"/>
    </xf>
    <xf numFmtId="164" fontId="41" fillId="30" borderId="19" xfId="142" applyNumberFormat="1" applyFont="1" applyFill="1" applyBorder="1" applyAlignment="1">
      <alignment vertical="center"/>
    </xf>
    <xf numFmtId="0" fontId="54" fillId="31" borderId="19" xfId="142" applyFont="1" applyFill="1" applyBorder="1" applyAlignment="1">
      <alignment horizontal="left" vertical="center" indent="1"/>
    </xf>
    <xf numFmtId="167" fontId="40" fillId="29" borderId="0" xfId="142" applyNumberFormat="1" applyFont="1" applyFill="1" applyAlignment="1">
      <alignment vertical="center"/>
    </xf>
    <xf numFmtId="0" fontId="0" fillId="0" borderId="0" xfId="0" applyNumberFormat="1" applyFill="1"/>
    <xf numFmtId="3" fontId="0" fillId="0" borderId="0" xfId="0" applyNumberFormat="1" applyFill="1"/>
  </cellXfs>
  <cellStyles count="149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0" builtinId="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3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2 5" xfId="142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1" builtinId="5"/>
    <cellStyle name="Percent 2" xfId="118"/>
    <cellStyle name="Percent 2 2" xfId="119"/>
    <cellStyle name="Percent 3" xfId="120"/>
    <cellStyle name="Percent 3 2" xfId="121"/>
    <cellStyle name="Prozent 2" xfId="148"/>
    <cellStyle name="Source Hed" xfId="122"/>
    <cellStyle name="Source Superscript" xfId="123"/>
    <cellStyle name="Source Text" xfId="9"/>
    <cellStyle name="Standard 2" xfId="144"/>
    <cellStyle name="Standard 3" xfId="145"/>
    <cellStyle name="Standard 4" xfId="146"/>
    <cellStyle name="Standard 5" xfId="147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57">
          <cell r="B57">
            <v>256144294.17904755</v>
          </cell>
        </row>
      </sheetData>
      <sheetData sheetId="4">
        <row r="62">
          <cell r="B62">
            <v>4.1963017639357743</v>
          </cell>
        </row>
      </sheetData>
      <sheetData sheetId="5">
        <row r="56">
          <cell r="B56">
            <v>121.70459448086496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afo.eu/vehicles-and-fleet/overview" TargetMode="External"/><Relationship Id="rId3" Type="http://schemas.openxmlformats.org/officeDocument/2006/relationships/hyperlink" Target="https://ec.europa.eu/jrc/en/potencia/jrc-idees" TargetMode="External"/><Relationship Id="rId7" Type="http://schemas.openxmlformats.org/officeDocument/2006/relationships/hyperlink" Target="https://ec.europa.eu/jrc/en/potencia/jrc-ide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otencia/jrc-idees" TargetMode="External"/><Relationship Id="rId1" Type="http://schemas.openxmlformats.org/officeDocument/2006/relationships/hyperlink" Target="https://ec.europa.eu/jrc/en/potencia/jrc-idees" TargetMode="External"/><Relationship Id="rId6" Type="http://schemas.openxmlformats.org/officeDocument/2006/relationships/hyperlink" Target="https://ec.europa.eu/jrc/en/potencia/jrc-idees" TargetMode="External"/><Relationship Id="rId11" Type="http://schemas.openxmlformats.org/officeDocument/2006/relationships/hyperlink" Target="https://ec.europa.eu/eurostat/web/transport/data/database" TargetMode="External"/><Relationship Id="rId5" Type="http://schemas.openxmlformats.org/officeDocument/2006/relationships/hyperlink" Target="https://ec.europa.eu/jrc/en/potencia/jrc-idees" TargetMode="External"/><Relationship Id="rId10" Type="http://schemas.openxmlformats.org/officeDocument/2006/relationships/hyperlink" Target="https://www.acea.be/uploads/statistic_documents/ACEA_Report_Vehicles_in_use-Europe_2017.pdf" TargetMode="External"/><Relationship Id="rId4" Type="http://schemas.openxmlformats.org/officeDocument/2006/relationships/hyperlink" Target="https://ec.europa.eu/jrc/en/potencia/jrc-idees" TargetMode="External"/><Relationship Id="rId9" Type="http://schemas.openxmlformats.org/officeDocument/2006/relationships/hyperlink" Target="https://www.eafo.eu/vehicles-and-fleet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afo.eu/vehicles-and-fleet/overview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acea.be/uploads/statistic_documents/ACEA_Report_Vehicles_in_use-Europe_2017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58" workbookViewId="0">
      <selection activeCell="A80" sqref="A80"/>
    </sheetView>
  </sheetViews>
  <sheetFormatPr defaultColWidth="9.1328125" defaultRowHeight="14.25"/>
  <cols>
    <col min="2" max="2" width="77.59765625" bestFit="1" customWidth="1"/>
  </cols>
  <sheetData>
    <row r="1" spans="1:2">
      <c r="A1" s="1" t="s">
        <v>0</v>
      </c>
    </row>
    <row r="3" spans="1:2">
      <c r="A3" s="1" t="s">
        <v>1</v>
      </c>
      <c r="B3" s="2" t="s">
        <v>158</v>
      </c>
    </row>
    <row r="4" spans="1:2">
      <c r="B4" t="s">
        <v>105</v>
      </c>
    </row>
    <row r="5" spans="1:2">
      <c r="B5" s="3">
        <v>2018</v>
      </c>
    </row>
    <row r="6" spans="1:2">
      <c r="B6" t="s">
        <v>114</v>
      </c>
    </row>
    <row r="7" spans="1:2">
      <c r="B7" s="31" t="s">
        <v>107</v>
      </c>
    </row>
    <row r="8" spans="1:2">
      <c r="B8" t="s">
        <v>162</v>
      </c>
    </row>
    <row r="10" spans="1:2">
      <c r="B10" s="2" t="s">
        <v>159</v>
      </c>
    </row>
    <row r="11" spans="1:2">
      <c r="B11" t="s">
        <v>105</v>
      </c>
    </row>
    <row r="12" spans="1:2">
      <c r="B12" s="3">
        <v>2018</v>
      </c>
    </row>
    <row r="13" spans="1:2">
      <c r="B13" t="s">
        <v>114</v>
      </c>
    </row>
    <row r="14" spans="1:2">
      <c r="B14" s="31" t="s">
        <v>107</v>
      </c>
    </row>
    <row r="15" spans="1:2">
      <c r="B15" t="s">
        <v>163</v>
      </c>
    </row>
    <row r="17" spans="2:2">
      <c r="B17" s="2" t="s">
        <v>160</v>
      </c>
    </row>
    <row r="18" spans="2:2">
      <c r="B18" t="s">
        <v>105</v>
      </c>
    </row>
    <row r="19" spans="2:2">
      <c r="B19" s="3">
        <v>2018</v>
      </c>
    </row>
    <row r="20" spans="2:2">
      <c r="B20" t="s">
        <v>114</v>
      </c>
    </row>
    <row r="21" spans="2:2">
      <c r="B21" s="31" t="s">
        <v>107</v>
      </c>
    </row>
    <row r="22" spans="2:2">
      <c r="B22" t="s">
        <v>165</v>
      </c>
    </row>
    <row r="24" spans="2:2">
      <c r="B24" s="2" t="s">
        <v>161</v>
      </c>
    </row>
    <row r="25" spans="2:2">
      <c r="B25" t="s">
        <v>105</v>
      </c>
    </row>
    <row r="26" spans="2:2">
      <c r="B26" s="3">
        <v>2018</v>
      </c>
    </row>
    <row r="27" spans="2:2">
      <c r="B27" t="s">
        <v>114</v>
      </c>
    </row>
    <row r="28" spans="2:2">
      <c r="B28" s="31" t="s">
        <v>107</v>
      </c>
    </row>
    <row r="29" spans="2:2">
      <c r="B29" t="s">
        <v>164</v>
      </c>
    </row>
    <row r="31" spans="2:2">
      <c r="B31" s="2" t="s">
        <v>169</v>
      </c>
    </row>
    <row r="32" spans="2:2">
      <c r="B32" t="s">
        <v>166</v>
      </c>
    </row>
    <row r="33" spans="2:5">
      <c r="B33" s="3">
        <v>2019</v>
      </c>
    </row>
    <row r="34" spans="2:5">
      <c r="B34" t="s">
        <v>167</v>
      </c>
    </row>
    <row r="35" spans="2:5">
      <c r="B35" s="31" t="s">
        <v>33</v>
      </c>
    </row>
    <row r="36" spans="2:5">
      <c r="B36" t="s">
        <v>171</v>
      </c>
    </row>
    <row r="38" spans="2:5">
      <c r="B38" s="2" t="s">
        <v>168</v>
      </c>
    </row>
    <row r="39" spans="2:5">
      <c r="B39" t="s">
        <v>166</v>
      </c>
    </row>
    <row r="40" spans="2:5">
      <c r="B40" s="3">
        <v>2019</v>
      </c>
    </row>
    <row r="41" spans="2:5">
      <c r="B41" t="s">
        <v>167</v>
      </c>
    </row>
    <row r="42" spans="2:5">
      <c r="B42" s="31" t="s">
        <v>33</v>
      </c>
      <c r="E42" s="31"/>
    </row>
    <row r="43" spans="2:5">
      <c r="B43" t="s">
        <v>170</v>
      </c>
    </row>
    <row r="45" spans="2:5">
      <c r="B45" s="2" t="s">
        <v>113</v>
      </c>
    </row>
    <row r="46" spans="2:5">
      <c r="B46" t="s">
        <v>105</v>
      </c>
    </row>
    <row r="47" spans="2:5">
      <c r="B47" s="3">
        <v>2018</v>
      </c>
    </row>
    <row r="48" spans="2:5">
      <c r="B48" t="s">
        <v>114</v>
      </c>
    </row>
    <row r="49" spans="2:5">
      <c r="B49" s="31" t="s">
        <v>107</v>
      </c>
    </row>
    <row r="50" spans="2:5">
      <c r="B50" t="s">
        <v>115</v>
      </c>
    </row>
    <row r="52" spans="2:5">
      <c r="B52" s="2" t="s">
        <v>173</v>
      </c>
    </row>
    <row r="53" spans="2:5">
      <c r="B53" t="s">
        <v>153</v>
      </c>
    </row>
    <row r="54" spans="2:5">
      <c r="B54" s="3">
        <v>2020</v>
      </c>
    </row>
    <row r="55" spans="2:5">
      <c r="B55" t="s">
        <v>157</v>
      </c>
      <c r="E55" s="31"/>
    </row>
    <row r="56" spans="2:5">
      <c r="B56" s="31" t="s">
        <v>174</v>
      </c>
    </row>
    <row r="58" spans="2:5">
      <c r="B58" s="2" t="s">
        <v>14</v>
      </c>
    </row>
    <row r="59" spans="2:5">
      <c r="B59" t="s">
        <v>105</v>
      </c>
    </row>
    <row r="60" spans="2:5">
      <c r="B60" s="3">
        <v>2018</v>
      </c>
    </row>
    <row r="61" spans="2:5">
      <c r="B61" t="s">
        <v>110</v>
      </c>
    </row>
    <row r="62" spans="2:5">
      <c r="B62" s="31" t="s">
        <v>107</v>
      </c>
    </row>
    <row r="63" spans="2:5">
      <c r="B63" t="s">
        <v>69</v>
      </c>
    </row>
    <row r="65" spans="1:2">
      <c r="B65" s="2" t="s">
        <v>109</v>
      </c>
    </row>
    <row r="66" spans="1:2">
      <c r="B66" t="s">
        <v>105</v>
      </c>
    </row>
    <row r="67" spans="1:2">
      <c r="B67" s="3">
        <v>2018</v>
      </c>
    </row>
    <row r="68" spans="1:2">
      <c r="B68" t="s">
        <v>106</v>
      </c>
    </row>
    <row r="69" spans="1:2">
      <c r="B69" s="31" t="s">
        <v>107</v>
      </c>
    </row>
    <row r="70" spans="1:2">
      <c r="B70" t="s">
        <v>108</v>
      </c>
    </row>
    <row r="72" spans="1:2">
      <c r="A72" s="1" t="s">
        <v>2</v>
      </c>
    </row>
    <row r="73" spans="1:2">
      <c r="A73" t="s">
        <v>237</v>
      </c>
    </row>
    <row r="74" spans="1:2">
      <c r="A74" t="s">
        <v>238</v>
      </c>
    </row>
    <row r="76" spans="1:2">
      <c r="A76" t="s">
        <v>111</v>
      </c>
    </row>
    <row r="77" spans="1:2">
      <c r="A77" t="s">
        <v>112</v>
      </c>
    </row>
    <row r="78" spans="1:2" ht="17.25" customHeight="1"/>
    <row r="79" spans="1:2" ht="17.25" customHeight="1">
      <c r="A79" t="s">
        <v>239</v>
      </c>
    </row>
    <row r="80" spans="1:2" ht="17.25" customHeight="1"/>
    <row r="81" spans="1:5">
      <c r="A81" s="8" t="s">
        <v>188</v>
      </c>
    </row>
    <row r="82" spans="1:5">
      <c r="A82" t="s">
        <v>175</v>
      </c>
    </row>
    <row r="83" spans="1:5">
      <c r="A83" t="s">
        <v>189</v>
      </c>
    </row>
    <row r="84" spans="1:5">
      <c r="A84" s="31" t="s">
        <v>55</v>
      </c>
    </row>
    <row r="85" spans="1:5">
      <c r="A85" t="s">
        <v>172</v>
      </c>
    </row>
    <row r="87" spans="1:5">
      <c r="A87" s="8" t="s">
        <v>190</v>
      </c>
      <c r="E87" s="31"/>
    </row>
    <row r="88" spans="1:5">
      <c r="A88" t="s">
        <v>186</v>
      </c>
    </row>
    <row r="89" spans="1:5">
      <c r="A89" t="s">
        <v>178</v>
      </c>
    </row>
    <row r="90" spans="1:5">
      <c r="A90" t="s">
        <v>187</v>
      </c>
    </row>
    <row r="92" spans="1:5">
      <c r="A92" t="s">
        <v>116</v>
      </c>
    </row>
    <row r="93" spans="1:5">
      <c r="A93" t="s">
        <v>117</v>
      </c>
    </row>
    <row r="95" spans="1:5">
      <c r="A95" t="s">
        <v>15</v>
      </c>
      <c r="B95">
        <v>2015</v>
      </c>
    </row>
  </sheetData>
  <hyperlinks>
    <hyperlink ref="B69" r:id="rId1"/>
    <hyperlink ref="B62" r:id="rId2"/>
    <hyperlink ref="B49" r:id="rId3"/>
    <hyperlink ref="B7" r:id="rId4"/>
    <hyperlink ref="B21" r:id="rId5"/>
    <hyperlink ref="B28" r:id="rId6"/>
    <hyperlink ref="B14" r:id="rId7"/>
    <hyperlink ref="B42" r:id="rId8"/>
    <hyperlink ref="B35" r:id="rId9"/>
    <hyperlink ref="A84" r:id="rId10"/>
    <hyperlink ref="B56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zoomScaleNormal="100" workbookViewId="0">
      <pane xSplit="1" ySplit="1" topLeftCell="H2" activePane="bottomRight" state="frozen"/>
      <selection activeCell="D1" sqref="D1"/>
      <selection pane="topRight" activeCell="D1" sqref="D1"/>
      <selection pane="bottomLeft" activeCell="D1" sqref="D1"/>
      <selection pane="bottomRight" activeCell="Q34" sqref="Q34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58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14" t="s">
        <v>60</v>
      </c>
      <c r="B4" s="15">
        <f t="shared" ref="B4:Q4" si="0">SUM(B5,B6,B9)</f>
        <v>451602.27583365241</v>
      </c>
      <c r="C4" s="15">
        <f t="shared" si="0"/>
        <v>454490.04106434173</v>
      </c>
      <c r="D4" s="15">
        <f t="shared" si="0"/>
        <v>447799.87801795464</v>
      </c>
      <c r="E4" s="15">
        <f t="shared" si="0"/>
        <v>444529.38414705161</v>
      </c>
      <c r="F4" s="15">
        <f t="shared" si="0"/>
        <v>454157.6772152441</v>
      </c>
      <c r="G4" s="15">
        <f t="shared" si="0"/>
        <v>463484.70238087868</v>
      </c>
      <c r="H4" s="15">
        <f t="shared" si="0"/>
        <v>477214.02677690779</v>
      </c>
      <c r="I4" s="15">
        <f t="shared" si="0"/>
        <v>486365.87698689842</v>
      </c>
      <c r="J4" s="15">
        <f t="shared" si="0"/>
        <v>505321.48856848199</v>
      </c>
      <c r="K4" s="15">
        <f t="shared" si="0"/>
        <v>498194.40075087151</v>
      </c>
      <c r="L4" s="15">
        <f t="shared" si="0"/>
        <v>502897.00041386345</v>
      </c>
      <c r="M4" s="15">
        <f t="shared" si="0"/>
        <v>512478.0027032792</v>
      </c>
      <c r="N4" s="15">
        <f t="shared" si="0"/>
        <v>519793.42861883767</v>
      </c>
      <c r="O4" s="15">
        <f t="shared" si="0"/>
        <v>525935.89730185852</v>
      </c>
      <c r="P4" s="15">
        <f t="shared" si="0"/>
        <v>534380.09085520636</v>
      </c>
      <c r="Q4" s="15">
        <f t="shared" si="0"/>
        <v>544261.48886478855</v>
      </c>
    </row>
    <row r="5" spans="1:17" ht="11.45" customHeight="1">
      <c r="A5" s="37" t="s">
        <v>61</v>
      </c>
      <c r="B5" s="38">
        <v>80092.482669744102</v>
      </c>
      <c r="C5" s="38">
        <v>80895.154984900219</v>
      </c>
      <c r="D5" s="38">
        <v>81671.392689150176</v>
      </c>
      <c r="E5" s="38">
        <v>82090.069795556134</v>
      </c>
      <c r="F5" s="38">
        <v>85340.137436244113</v>
      </c>
      <c r="G5" s="38">
        <v>86085.197458878698</v>
      </c>
      <c r="H5" s="38">
        <v>87859.128160907843</v>
      </c>
      <c r="I5" s="38">
        <v>89972.419987898509</v>
      </c>
      <c r="J5" s="38">
        <v>93543.54812448204</v>
      </c>
      <c r="K5" s="38">
        <v>93457.982411954523</v>
      </c>
      <c r="L5" s="38">
        <v>96121.432668023423</v>
      </c>
      <c r="M5" s="38">
        <v>97346.018609899213</v>
      </c>
      <c r="N5" s="38">
        <v>98922.469833189447</v>
      </c>
      <c r="O5" s="38">
        <v>99351.662948261539</v>
      </c>
      <c r="P5" s="38">
        <v>100626.64467596635</v>
      </c>
      <c r="Q5" s="38">
        <v>102363.4431270354</v>
      </c>
    </row>
    <row r="6" spans="1:17" ht="11.45" customHeight="1">
      <c r="A6" s="16" t="s">
        <v>62</v>
      </c>
      <c r="B6" s="17">
        <f t="shared" ref="B6:Q6" si="1">SUM(B7:B8)</f>
        <v>312713.7931639083</v>
      </c>
      <c r="C6" s="17">
        <f t="shared" si="1"/>
        <v>308468.88607944152</v>
      </c>
      <c r="D6" s="17">
        <f t="shared" si="1"/>
        <v>298123.48532880447</v>
      </c>
      <c r="E6" s="17">
        <f t="shared" si="1"/>
        <v>291778.31435149547</v>
      </c>
      <c r="F6" s="17">
        <f t="shared" si="1"/>
        <v>292706.53977899998</v>
      </c>
      <c r="G6" s="17">
        <f t="shared" si="1"/>
        <v>297286.50492199999</v>
      </c>
      <c r="H6" s="17">
        <f t="shared" si="1"/>
        <v>305039.89861599996</v>
      </c>
      <c r="I6" s="17">
        <f t="shared" si="1"/>
        <v>307698.45699899993</v>
      </c>
      <c r="J6" s="17">
        <f t="shared" si="1"/>
        <v>314174.94044399995</v>
      </c>
      <c r="K6" s="17">
        <f t="shared" si="1"/>
        <v>300636.41833891696</v>
      </c>
      <c r="L6" s="17">
        <f t="shared" si="1"/>
        <v>300906.18940240197</v>
      </c>
      <c r="M6" s="17">
        <f t="shared" si="1"/>
        <v>306393.98409337999</v>
      </c>
      <c r="N6" s="17">
        <f t="shared" si="1"/>
        <v>311066.95878564822</v>
      </c>
      <c r="O6" s="17">
        <f t="shared" si="1"/>
        <v>314916.23435359693</v>
      </c>
      <c r="P6" s="17">
        <f t="shared" si="1"/>
        <v>323013.44617924001</v>
      </c>
      <c r="Q6" s="17">
        <f t="shared" si="1"/>
        <v>328225.04573775316</v>
      </c>
    </row>
    <row r="7" spans="1:17" ht="11.45" customHeight="1">
      <c r="A7" s="18" t="s">
        <v>50</v>
      </c>
      <c r="B7" s="19">
        <v>94958.094514693265</v>
      </c>
      <c r="C7" s="19">
        <v>89488.362473938469</v>
      </c>
      <c r="D7" s="19">
        <v>90636.007618145624</v>
      </c>
      <c r="E7" s="19">
        <v>90561.06636248478</v>
      </c>
      <c r="F7" s="19">
        <v>94453.223065712344</v>
      </c>
      <c r="G7" s="19">
        <v>89472.839564654336</v>
      </c>
      <c r="H7" s="19">
        <v>92990.896334144592</v>
      </c>
      <c r="I7" s="19">
        <v>99552.466277372092</v>
      </c>
      <c r="J7" s="19">
        <v>98017.076794046327</v>
      </c>
      <c r="K7" s="19">
        <v>88283.44526786865</v>
      </c>
      <c r="L7" s="19">
        <v>89161.156273435219</v>
      </c>
      <c r="M7" s="19">
        <v>89069.632095096502</v>
      </c>
      <c r="N7" s="19">
        <v>93793.007536626392</v>
      </c>
      <c r="O7" s="19">
        <v>92979.997326631594</v>
      </c>
      <c r="P7" s="19">
        <v>97173.339677932847</v>
      </c>
      <c r="Q7" s="19">
        <v>98021.668507362105</v>
      </c>
    </row>
    <row r="8" spans="1:17" ht="11.45" customHeight="1">
      <c r="A8" s="18" t="s">
        <v>63</v>
      </c>
      <c r="B8" s="19">
        <v>217755.69864921505</v>
      </c>
      <c r="C8" s="19">
        <v>218980.52360550303</v>
      </c>
      <c r="D8" s="19">
        <v>207487.47771065886</v>
      </c>
      <c r="E8" s="19">
        <v>201217.24798901068</v>
      </c>
      <c r="F8" s="19">
        <v>198253.31671328761</v>
      </c>
      <c r="G8" s="19">
        <v>207813.66535734566</v>
      </c>
      <c r="H8" s="19">
        <v>212049.00228185538</v>
      </c>
      <c r="I8" s="19">
        <v>208145.99072162787</v>
      </c>
      <c r="J8" s="19">
        <v>216157.86364995362</v>
      </c>
      <c r="K8" s="19">
        <v>212352.9730710483</v>
      </c>
      <c r="L8" s="19">
        <v>211745.03312896675</v>
      </c>
      <c r="M8" s="19">
        <v>217324.3519982835</v>
      </c>
      <c r="N8" s="19">
        <v>217273.95124902183</v>
      </c>
      <c r="O8" s="19">
        <v>221936.23702696536</v>
      </c>
      <c r="P8" s="19">
        <v>225840.10650130719</v>
      </c>
      <c r="Q8" s="19">
        <v>230203.37723039108</v>
      </c>
    </row>
    <row r="9" spans="1:17" ht="11.45" customHeight="1">
      <c r="A9" s="39" t="s">
        <v>64</v>
      </c>
      <c r="B9" s="40">
        <v>58796</v>
      </c>
      <c r="C9" s="40">
        <v>65126</v>
      </c>
      <c r="D9" s="40">
        <v>68005</v>
      </c>
      <c r="E9" s="40">
        <v>70661</v>
      </c>
      <c r="F9" s="40">
        <v>76111</v>
      </c>
      <c r="G9" s="40">
        <v>80113</v>
      </c>
      <c r="H9" s="40">
        <v>84315</v>
      </c>
      <c r="I9" s="40">
        <v>88695</v>
      </c>
      <c r="J9" s="40">
        <v>97603</v>
      </c>
      <c r="K9" s="40">
        <v>104100</v>
      </c>
      <c r="L9" s="40">
        <v>105869.378343438</v>
      </c>
      <c r="M9" s="40">
        <v>108738</v>
      </c>
      <c r="N9" s="40">
        <v>109804</v>
      </c>
      <c r="O9" s="40">
        <v>111668</v>
      </c>
      <c r="P9" s="40">
        <v>110740</v>
      </c>
      <c r="Q9" s="40">
        <v>113673</v>
      </c>
    </row>
    <row r="10" spans="1:17" ht="11.45" customHeight="1">
      <c r="A10" s="14" t="s">
        <v>65</v>
      </c>
      <c r="B10" s="15">
        <f t="shared" ref="B10:Q10" si="2">SUM(B11:B12)</f>
        <v>405463.75464222406</v>
      </c>
      <c r="C10" s="15">
        <f t="shared" si="2"/>
        <v>388048.30225225701</v>
      </c>
      <c r="D10" s="15">
        <f t="shared" si="2"/>
        <v>385983.19255303114</v>
      </c>
      <c r="E10" s="15">
        <f t="shared" si="2"/>
        <v>394375.26875462406</v>
      </c>
      <c r="F10" s="15">
        <f t="shared" si="2"/>
        <v>419326.37026043289</v>
      </c>
      <c r="G10" s="15">
        <f t="shared" si="2"/>
        <v>416024.18045013299</v>
      </c>
      <c r="H10" s="15">
        <f t="shared" si="2"/>
        <v>438164.92025294498</v>
      </c>
      <c r="I10" s="15">
        <f t="shared" si="2"/>
        <v>452000</v>
      </c>
      <c r="J10" s="15">
        <f t="shared" si="2"/>
        <v>442762.99999999994</v>
      </c>
      <c r="K10" s="15">
        <f t="shared" si="2"/>
        <v>363541</v>
      </c>
      <c r="L10" s="15">
        <f t="shared" si="2"/>
        <v>393531</v>
      </c>
      <c r="M10" s="15">
        <f t="shared" si="2"/>
        <v>422097</v>
      </c>
      <c r="N10" s="15">
        <f t="shared" si="2"/>
        <v>406661</v>
      </c>
      <c r="O10" s="15">
        <f t="shared" si="2"/>
        <v>406720</v>
      </c>
      <c r="P10" s="15">
        <f t="shared" si="2"/>
        <v>410824</v>
      </c>
      <c r="Q10" s="15">
        <f t="shared" si="2"/>
        <v>417540.00000000006</v>
      </c>
    </row>
    <row r="11" spans="1:17" ht="11.45" customHeight="1">
      <c r="A11" s="41" t="s">
        <v>50</v>
      </c>
      <c r="B11" s="19">
        <v>103387.34686691966</v>
      </c>
      <c r="C11" s="19">
        <v>99899.293581711507</v>
      </c>
      <c r="D11" s="19">
        <v>101876.02772437516</v>
      </c>
      <c r="E11" s="19">
        <v>112030.11889715836</v>
      </c>
      <c r="F11" s="19">
        <v>124146.69541196451</v>
      </c>
      <c r="G11" s="19">
        <v>121499.19608032903</v>
      </c>
      <c r="H11" s="19">
        <v>124292.92904935889</v>
      </c>
      <c r="I11" s="19">
        <v>127363.96339880265</v>
      </c>
      <c r="J11" s="19">
        <v>126039.36278636078</v>
      </c>
      <c r="K11" s="19">
        <v>105303.74321560989</v>
      </c>
      <c r="L11" s="19">
        <v>112231.90125764393</v>
      </c>
      <c r="M11" s="19">
        <v>124409.22157856741</v>
      </c>
      <c r="N11" s="19">
        <v>121226.69132282394</v>
      </c>
      <c r="O11" s="19">
        <v>116797.67805865855</v>
      </c>
      <c r="P11" s="19">
        <v>115280.35929938723</v>
      </c>
      <c r="Q11" s="19">
        <v>112537.44252446789</v>
      </c>
    </row>
    <row r="12" spans="1:17" ht="11.45" customHeight="1">
      <c r="A12" s="42" t="s">
        <v>63</v>
      </c>
      <c r="B12" s="20">
        <v>302076.4077753044</v>
      </c>
      <c r="C12" s="20">
        <v>288149.00867054547</v>
      </c>
      <c r="D12" s="20">
        <v>284107.16482865595</v>
      </c>
      <c r="E12" s="20">
        <v>282345.1498574657</v>
      </c>
      <c r="F12" s="20">
        <v>295179.67484846839</v>
      </c>
      <c r="G12" s="20">
        <v>294524.98436980398</v>
      </c>
      <c r="H12" s="20">
        <v>313871.99120358611</v>
      </c>
      <c r="I12" s="20">
        <v>324636.03660119738</v>
      </c>
      <c r="J12" s="20">
        <v>316723.63721363916</v>
      </c>
      <c r="K12" s="20">
        <v>258237.25678439011</v>
      </c>
      <c r="L12" s="20">
        <v>281299.09874235606</v>
      </c>
      <c r="M12" s="20">
        <v>297687.77842143259</v>
      </c>
      <c r="N12" s="20">
        <v>285434.30867717607</v>
      </c>
      <c r="O12" s="20">
        <v>289922.32194134145</v>
      </c>
      <c r="P12" s="20">
        <v>295543.6407006128</v>
      </c>
      <c r="Q12" s="20">
        <v>305002.55747553217</v>
      </c>
    </row>
    <row r="14" spans="1:17" ht="11.45" customHeight="1">
      <c r="A14" s="12" t="s">
        <v>66</v>
      </c>
      <c r="B14" s="26">
        <f t="shared" ref="B14:Q14" si="3">B15+B21</f>
        <v>4642.1332148017018</v>
      </c>
      <c r="C14" s="26">
        <f t="shared" si="3"/>
        <v>4591.0600605003292</v>
      </c>
      <c r="D14" s="26">
        <f t="shared" si="3"/>
        <v>4697.9408840565484</v>
      </c>
      <c r="E14" s="26">
        <f t="shared" si="3"/>
        <v>4812.3785874458044</v>
      </c>
      <c r="F14" s="26">
        <f t="shared" si="3"/>
        <v>4788.8507360942822</v>
      </c>
      <c r="G14" s="26">
        <f t="shared" si="3"/>
        <v>4885.3760136600031</v>
      </c>
      <c r="H14" s="26">
        <f t="shared" si="3"/>
        <v>4872.964194641444</v>
      </c>
      <c r="I14" s="26">
        <f t="shared" si="3"/>
        <v>5006.569913655504</v>
      </c>
      <c r="J14" s="26">
        <f t="shared" si="3"/>
        <v>5060.9420127761096</v>
      </c>
      <c r="K14" s="26">
        <f t="shared" si="3"/>
        <v>5018.1759106605778</v>
      </c>
      <c r="L14" s="26">
        <f t="shared" si="3"/>
        <v>5138.0063101124397</v>
      </c>
      <c r="M14" s="26">
        <f t="shared" si="3"/>
        <v>5219.2607989562002</v>
      </c>
      <c r="N14" s="26">
        <f t="shared" si="3"/>
        <v>5329.3452772712089</v>
      </c>
      <c r="O14" s="26">
        <f t="shared" si="3"/>
        <v>5357.9434142846403</v>
      </c>
      <c r="P14" s="26">
        <f t="shared" si="3"/>
        <v>5318.3910357442292</v>
      </c>
      <c r="Q14" s="26">
        <f t="shared" si="3"/>
        <v>5453.5227930416759</v>
      </c>
    </row>
    <row r="15" spans="1:17" ht="11.45" customHeight="1">
      <c r="A15" s="14" t="s">
        <v>19</v>
      </c>
      <c r="B15" s="27">
        <f t="shared" ref="B15:Q15" si="4">SUM(B16,B17,B20)</f>
        <v>3874.7597451760926</v>
      </c>
      <c r="C15" s="27">
        <f t="shared" si="4"/>
        <v>3852.7850647205705</v>
      </c>
      <c r="D15" s="27">
        <f t="shared" si="4"/>
        <v>3948.4934725471608</v>
      </c>
      <c r="E15" s="27">
        <f t="shared" si="4"/>
        <v>4044.3146379545115</v>
      </c>
      <c r="F15" s="27">
        <f t="shared" si="4"/>
        <v>3981.9124465952009</v>
      </c>
      <c r="G15" s="27">
        <f t="shared" si="4"/>
        <v>4111.9081166013611</v>
      </c>
      <c r="H15" s="27">
        <f t="shared" si="4"/>
        <v>4057.8995003270584</v>
      </c>
      <c r="I15" s="27">
        <f t="shared" si="4"/>
        <v>4163.2407397679253</v>
      </c>
      <c r="J15" s="27">
        <f t="shared" si="4"/>
        <v>4266.5782563944804</v>
      </c>
      <c r="K15" s="27">
        <f t="shared" si="4"/>
        <v>4318.1852765793246</v>
      </c>
      <c r="L15" s="27">
        <f t="shared" si="4"/>
        <v>4395.9133636874867</v>
      </c>
      <c r="M15" s="27">
        <f t="shared" si="4"/>
        <v>4456.6112821630868</v>
      </c>
      <c r="N15" s="27">
        <f t="shared" si="4"/>
        <v>4589.1677008216666</v>
      </c>
      <c r="O15" s="27">
        <f t="shared" si="4"/>
        <v>4635.0644992660127</v>
      </c>
      <c r="P15" s="27">
        <f t="shared" si="4"/>
        <v>4609.3364998567176</v>
      </c>
      <c r="Q15" s="27">
        <f t="shared" si="4"/>
        <v>4726.9442936360856</v>
      </c>
    </row>
    <row r="16" spans="1:17" ht="11.45" customHeight="1">
      <c r="A16" s="37" t="s">
        <v>61</v>
      </c>
      <c r="B16" s="43">
        <v>1063.8047972631971</v>
      </c>
      <c r="C16" s="43">
        <v>1072.8308830470985</v>
      </c>
      <c r="D16" s="43">
        <v>1094.0246587685551</v>
      </c>
      <c r="E16" s="43">
        <v>1102.6100203590365</v>
      </c>
      <c r="F16" s="43">
        <v>1144.4074176202193</v>
      </c>
      <c r="G16" s="43">
        <v>1153.0496553446546</v>
      </c>
      <c r="H16" s="43">
        <v>1169.5555071116523</v>
      </c>
      <c r="I16" s="43">
        <v>1197.530223282896</v>
      </c>
      <c r="J16" s="43">
        <v>1247.6096001581957</v>
      </c>
      <c r="K16" s="43">
        <v>1257.0860770604072</v>
      </c>
      <c r="L16" s="43">
        <v>1287.8069618285695</v>
      </c>
      <c r="M16" s="43">
        <v>1299.611340926579</v>
      </c>
      <c r="N16" s="43">
        <v>1324.9034142263731</v>
      </c>
      <c r="O16" s="43">
        <v>1321.5775535766368</v>
      </c>
      <c r="P16" s="43">
        <v>1328.2921941085579</v>
      </c>
      <c r="Q16" s="43">
        <v>1344.6095261308949</v>
      </c>
    </row>
    <row r="17" spans="1:17" ht="11.45" customHeight="1">
      <c r="A17" s="16" t="s">
        <v>62</v>
      </c>
      <c r="B17" s="28">
        <f t="shared" ref="B17:Q17" si="5">SUM(B18:B19)</f>
        <v>2599.2504572165071</v>
      </c>
      <c r="C17" s="28">
        <f t="shared" si="5"/>
        <v>2546.1066495338528</v>
      </c>
      <c r="D17" s="28">
        <f t="shared" si="5"/>
        <v>2609.083713370474</v>
      </c>
      <c r="E17" s="28">
        <f t="shared" si="5"/>
        <v>2684.0829835335203</v>
      </c>
      <c r="F17" s="28">
        <f t="shared" si="5"/>
        <v>2559.8529302241805</v>
      </c>
      <c r="G17" s="28">
        <f t="shared" si="5"/>
        <v>2665.6975340992267</v>
      </c>
      <c r="H17" s="28">
        <f t="shared" si="5"/>
        <v>2584.4447750046065</v>
      </c>
      <c r="I17" s="28">
        <f t="shared" si="5"/>
        <v>2647.7015771888568</v>
      </c>
      <c r="J17" s="28">
        <f t="shared" si="5"/>
        <v>2669.8498264199079</v>
      </c>
      <c r="K17" s="28">
        <f t="shared" si="5"/>
        <v>2688.8980867790087</v>
      </c>
      <c r="L17" s="28">
        <f t="shared" si="5"/>
        <v>2729.5287198947617</v>
      </c>
      <c r="M17" s="28">
        <f t="shared" si="5"/>
        <v>2772.492470192627</v>
      </c>
      <c r="N17" s="28">
        <f t="shared" si="5"/>
        <v>2873.910280647252</v>
      </c>
      <c r="O17" s="28">
        <f t="shared" si="5"/>
        <v>2916.5764495678472</v>
      </c>
      <c r="P17" s="28">
        <f t="shared" si="5"/>
        <v>2890.6871127130044</v>
      </c>
      <c r="Q17" s="28">
        <f t="shared" si="5"/>
        <v>2980.6222212716475</v>
      </c>
    </row>
    <row r="18" spans="1:17" ht="11.45" customHeight="1">
      <c r="A18" s="18" t="s">
        <v>67</v>
      </c>
      <c r="B18" s="29">
        <v>890.84665589649421</v>
      </c>
      <c r="C18" s="29">
        <v>841.90949684892234</v>
      </c>
      <c r="D18" s="29">
        <v>883.77499091274467</v>
      </c>
      <c r="E18" s="29">
        <v>915.33543666473497</v>
      </c>
      <c r="F18" s="29">
        <v>945.92077795314071</v>
      </c>
      <c r="G18" s="29">
        <v>922.59792473004507</v>
      </c>
      <c r="H18" s="29">
        <v>925.36538498329537</v>
      </c>
      <c r="I18" s="29">
        <v>999.34340779724039</v>
      </c>
      <c r="J18" s="29">
        <v>1003.1142450047033</v>
      </c>
      <c r="K18" s="29">
        <v>950.12950924977861</v>
      </c>
      <c r="L18" s="29">
        <v>964.7731646913162</v>
      </c>
      <c r="M18" s="29">
        <v>968.78191543905405</v>
      </c>
      <c r="N18" s="29">
        <v>1031.7754263333413</v>
      </c>
      <c r="O18" s="29">
        <v>990.93346239317839</v>
      </c>
      <c r="P18" s="29">
        <v>978.76829723673995</v>
      </c>
      <c r="Q18" s="29">
        <v>969.5032487602839</v>
      </c>
    </row>
    <row r="19" spans="1:17" ht="11.45" customHeight="1">
      <c r="A19" s="18" t="s">
        <v>63</v>
      </c>
      <c r="B19" s="29">
        <v>1708.4038013200129</v>
      </c>
      <c r="C19" s="29">
        <v>1704.1971526849306</v>
      </c>
      <c r="D19" s="29">
        <v>1725.3087224577293</v>
      </c>
      <c r="E19" s="29">
        <v>1768.7475468687853</v>
      </c>
      <c r="F19" s="29">
        <v>1613.93215227104</v>
      </c>
      <c r="G19" s="29">
        <v>1743.0996093691815</v>
      </c>
      <c r="H19" s="29">
        <v>1659.0793900213114</v>
      </c>
      <c r="I19" s="29">
        <v>1648.3581693916165</v>
      </c>
      <c r="J19" s="29">
        <v>1666.7355814152047</v>
      </c>
      <c r="K19" s="29">
        <v>1738.76857752923</v>
      </c>
      <c r="L19" s="29">
        <v>1764.7555552034455</v>
      </c>
      <c r="M19" s="29">
        <v>1803.710554753573</v>
      </c>
      <c r="N19" s="29">
        <v>1842.1348543139106</v>
      </c>
      <c r="O19" s="29">
        <v>1925.6429871746689</v>
      </c>
      <c r="P19" s="29">
        <v>1911.9188154762644</v>
      </c>
      <c r="Q19" s="29">
        <v>2011.1189725113636</v>
      </c>
    </row>
    <row r="20" spans="1:17" ht="11.45" customHeight="1">
      <c r="A20" s="39" t="s">
        <v>64</v>
      </c>
      <c r="B20" s="44">
        <v>211.70449069638826</v>
      </c>
      <c r="C20" s="44">
        <v>233.84753213961903</v>
      </c>
      <c r="D20" s="44">
        <v>245.38510040813159</v>
      </c>
      <c r="E20" s="44">
        <v>257.62163406195509</v>
      </c>
      <c r="F20" s="44">
        <v>277.6520987508012</v>
      </c>
      <c r="G20" s="44">
        <v>293.16092715747982</v>
      </c>
      <c r="H20" s="44">
        <v>303.89921821079963</v>
      </c>
      <c r="I20" s="44">
        <v>318.00893929617263</v>
      </c>
      <c r="J20" s="44">
        <v>349.11882981637694</v>
      </c>
      <c r="K20" s="44">
        <v>372.20111273990824</v>
      </c>
      <c r="L20" s="44">
        <v>378.57768196415566</v>
      </c>
      <c r="M20" s="44">
        <v>384.50747104388074</v>
      </c>
      <c r="N20" s="44">
        <v>390.3540059480415</v>
      </c>
      <c r="O20" s="44">
        <v>396.91049612152858</v>
      </c>
      <c r="P20" s="44">
        <v>390.35719303515572</v>
      </c>
      <c r="Q20" s="44">
        <v>401.71254623354372</v>
      </c>
    </row>
    <row r="21" spans="1:17" ht="11.45" customHeight="1">
      <c r="A21" s="14" t="s">
        <v>23</v>
      </c>
      <c r="B21" s="27">
        <f t="shared" ref="B21:Q21" si="6">SUM(B22:B23)</f>
        <v>767.373469625609</v>
      </c>
      <c r="C21" s="27">
        <f t="shared" si="6"/>
        <v>738.27499577975823</v>
      </c>
      <c r="D21" s="27">
        <f t="shared" si="6"/>
        <v>749.44741150938773</v>
      </c>
      <c r="E21" s="27">
        <f t="shared" si="6"/>
        <v>768.06394949129344</v>
      </c>
      <c r="F21" s="27">
        <f t="shared" si="6"/>
        <v>806.93828949908084</v>
      </c>
      <c r="G21" s="27">
        <f t="shared" si="6"/>
        <v>773.46789705864148</v>
      </c>
      <c r="H21" s="27">
        <f t="shared" si="6"/>
        <v>815.06469431438563</v>
      </c>
      <c r="I21" s="27">
        <f t="shared" si="6"/>
        <v>843.32917388757835</v>
      </c>
      <c r="J21" s="27">
        <f t="shared" si="6"/>
        <v>794.36375638162929</v>
      </c>
      <c r="K21" s="27">
        <f t="shared" si="6"/>
        <v>699.99063408125312</v>
      </c>
      <c r="L21" s="27">
        <f t="shared" si="6"/>
        <v>742.09294642495274</v>
      </c>
      <c r="M21" s="27">
        <f t="shared" si="6"/>
        <v>762.64951679311321</v>
      </c>
      <c r="N21" s="27">
        <f t="shared" si="6"/>
        <v>740.17757644954258</v>
      </c>
      <c r="O21" s="27">
        <f t="shared" si="6"/>
        <v>722.87891501862782</v>
      </c>
      <c r="P21" s="27">
        <f t="shared" si="6"/>
        <v>709.05453588751186</v>
      </c>
      <c r="Q21" s="27">
        <f t="shared" si="6"/>
        <v>726.57849940559049</v>
      </c>
    </row>
    <row r="22" spans="1:17" ht="11.45" customHeight="1">
      <c r="A22" s="41" t="s">
        <v>67</v>
      </c>
      <c r="B22" s="29">
        <v>150.52185775984188</v>
      </c>
      <c r="C22" s="29">
        <v>138.08277307488567</v>
      </c>
      <c r="D22" s="29">
        <v>142.72138811394441</v>
      </c>
      <c r="E22" s="29">
        <v>160.49907165539435</v>
      </c>
      <c r="F22" s="29">
        <v>176.84041101788378</v>
      </c>
      <c r="G22" s="29">
        <v>180.97316341893645</v>
      </c>
      <c r="H22" s="29">
        <v>175.91792602772085</v>
      </c>
      <c r="I22" s="29">
        <v>183.22308987908079</v>
      </c>
      <c r="J22" s="29">
        <v>181.56826601906278</v>
      </c>
      <c r="K22" s="29">
        <v>159.93004653655862</v>
      </c>
      <c r="L22" s="29">
        <v>166.73151175120077</v>
      </c>
      <c r="M22" s="29">
        <v>169.0430195387321</v>
      </c>
      <c r="N22" s="29">
        <v>166.62971212750182</v>
      </c>
      <c r="O22" s="29">
        <v>144.4283954355528</v>
      </c>
      <c r="P22" s="29">
        <v>137.46905608228292</v>
      </c>
      <c r="Q22" s="29">
        <v>132.01398310190936</v>
      </c>
    </row>
    <row r="23" spans="1:17" ht="11.45" customHeight="1">
      <c r="A23" s="42" t="s">
        <v>63</v>
      </c>
      <c r="B23" s="30">
        <v>616.85161186576715</v>
      </c>
      <c r="C23" s="30">
        <v>600.19222270487262</v>
      </c>
      <c r="D23" s="30">
        <v>606.72602339544335</v>
      </c>
      <c r="E23" s="30">
        <v>607.5648778358991</v>
      </c>
      <c r="F23" s="30">
        <v>630.09787848119709</v>
      </c>
      <c r="G23" s="30">
        <v>592.49473363970503</v>
      </c>
      <c r="H23" s="30">
        <v>639.14676828666472</v>
      </c>
      <c r="I23" s="30">
        <v>660.10608400849753</v>
      </c>
      <c r="J23" s="30">
        <v>612.79549036256651</v>
      </c>
      <c r="K23" s="30">
        <v>540.0605875446945</v>
      </c>
      <c r="L23" s="30">
        <v>575.361434673752</v>
      </c>
      <c r="M23" s="30">
        <v>593.60649725438111</v>
      </c>
      <c r="N23" s="30">
        <v>573.54786432204082</v>
      </c>
      <c r="O23" s="30">
        <v>578.45051958307499</v>
      </c>
      <c r="P23" s="30">
        <v>571.58547980522894</v>
      </c>
      <c r="Q23" s="30">
        <v>594.5645163036811</v>
      </c>
    </row>
    <row r="25" spans="1:17" ht="11.45" customHeight="1">
      <c r="A25" s="12" t="s">
        <v>68</v>
      </c>
      <c r="B25" s="26">
        <f t="shared" ref="B25:Q25" si="7">B26+B32</f>
        <v>24799.5</v>
      </c>
      <c r="C25" s="26">
        <f t="shared" si="7"/>
        <v>25140</v>
      </c>
      <c r="D25" s="26">
        <f t="shared" si="7"/>
        <v>25818.5</v>
      </c>
      <c r="E25" s="26">
        <f t="shared" si="7"/>
        <v>26870</v>
      </c>
      <c r="F25" s="26">
        <f t="shared" si="7"/>
        <v>27239</v>
      </c>
      <c r="G25" s="26">
        <f t="shared" si="7"/>
        <v>27797.5</v>
      </c>
      <c r="H25" s="26">
        <f t="shared" si="7"/>
        <v>28308</v>
      </c>
      <c r="I25" s="26">
        <f t="shared" si="7"/>
        <v>28898.5</v>
      </c>
      <c r="J25" s="26">
        <f t="shared" si="7"/>
        <v>29574</v>
      </c>
      <c r="K25" s="26">
        <f t="shared" si="7"/>
        <v>29668.5</v>
      </c>
      <c r="L25" s="26">
        <f t="shared" si="7"/>
        <v>30067.5</v>
      </c>
      <c r="M25" s="26">
        <f t="shared" si="7"/>
        <v>30500.5</v>
      </c>
      <c r="N25" s="26">
        <f t="shared" si="7"/>
        <v>30792</v>
      </c>
      <c r="O25" s="26">
        <f t="shared" si="7"/>
        <v>30755.5</v>
      </c>
      <c r="P25" s="26">
        <f t="shared" si="7"/>
        <v>30829.5</v>
      </c>
      <c r="Q25" s="26">
        <f t="shared" si="7"/>
        <v>30819</v>
      </c>
    </row>
    <row r="26" spans="1:17" ht="11.45" customHeight="1">
      <c r="A26" s="14" t="s">
        <v>19</v>
      </c>
      <c r="B26" s="27">
        <f t="shared" ref="B26:Q26" si="8">SUM(B27,B28,B31)</f>
        <v>19438</v>
      </c>
      <c r="C26" s="27">
        <f t="shared" si="8"/>
        <v>19716.5</v>
      </c>
      <c r="D26" s="27">
        <f t="shared" si="8"/>
        <v>20278.5</v>
      </c>
      <c r="E26" s="27">
        <f t="shared" si="8"/>
        <v>21215</v>
      </c>
      <c r="F26" s="27">
        <f t="shared" si="8"/>
        <v>21252</v>
      </c>
      <c r="G26" s="27">
        <f t="shared" si="8"/>
        <v>21670</v>
      </c>
      <c r="H26" s="27">
        <f t="shared" si="8"/>
        <v>22023</v>
      </c>
      <c r="I26" s="27">
        <f t="shared" si="8"/>
        <v>22477.5</v>
      </c>
      <c r="J26" s="27">
        <f t="shared" si="8"/>
        <v>23097.5</v>
      </c>
      <c r="K26" s="27">
        <f t="shared" si="8"/>
        <v>23436.5</v>
      </c>
      <c r="L26" s="27">
        <f t="shared" si="8"/>
        <v>23866.5</v>
      </c>
      <c r="M26" s="27">
        <f t="shared" si="8"/>
        <v>24270.5</v>
      </c>
      <c r="N26" s="27">
        <f t="shared" si="8"/>
        <v>24707</v>
      </c>
      <c r="O26" s="27">
        <f t="shared" si="8"/>
        <v>24839</v>
      </c>
      <c r="P26" s="27">
        <f t="shared" si="8"/>
        <v>25003</v>
      </c>
      <c r="Q26" s="27">
        <f t="shared" si="8"/>
        <v>25061</v>
      </c>
    </row>
    <row r="27" spans="1:17" ht="11.45" customHeight="1">
      <c r="A27" s="37" t="s">
        <v>61</v>
      </c>
      <c r="B27" s="43">
        <v>9355</v>
      </c>
      <c r="C27" s="43">
        <v>9472.5</v>
      </c>
      <c r="D27" s="43">
        <v>9652</v>
      </c>
      <c r="E27" s="43">
        <v>10047.5</v>
      </c>
      <c r="F27" s="43">
        <v>10284.5</v>
      </c>
      <c r="G27" s="43">
        <v>10413.5</v>
      </c>
      <c r="H27" s="43">
        <v>10640</v>
      </c>
      <c r="I27" s="43">
        <v>10872</v>
      </c>
      <c r="J27" s="43">
        <v>11180</v>
      </c>
      <c r="K27" s="43">
        <v>11328.5</v>
      </c>
      <c r="L27" s="43">
        <v>11538</v>
      </c>
      <c r="M27" s="43">
        <v>11690</v>
      </c>
      <c r="N27" s="43">
        <v>11897</v>
      </c>
      <c r="O27" s="43">
        <v>11922</v>
      </c>
      <c r="P27" s="43">
        <v>12023</v>
      </c>
      <c r="Q27" s="43">
        <v>12071</v>
      </c>
    </row>
    <row r="28" spans="1:17" ht="11.45" customHeight="1">
      <c r="A28" s="16" t="s">
        <v>62</v>
      </c>
      <c r="B28" s="28">
        <f t="shared" ref="B28:Q28" si="9">SUM(B29:B30)</f>
        <v>9721</v>
      </c>
      <c r="C28" s="28">
        <f t="shared" si="9"/>
        <v>9843.5</v>
      </c>
      <c r="D28" s="28">
        <f t="shared" si="9"/>
        <v>10207</v>
      </c>
      <c r="E28" s="28">
        <f t="shared" si="9"/>
        <v>10723</v>
      </c>
      <c r="F28" s="28">
        <f t="shared" si="9"/>
        <v>10491</v>
      </c>
      <c r="G28" s="28">
        <f t="shared" si="9"/>
        <v>10754.5</v>
      </c>
      <c r="H28" s="28">
        <f t="shared" si="9"/>
        <v>10863</v>
      </c>
      <c r="I28" s="28">
        <f t="shared" si="9"/>
        <v>11060.5</v>
      </c>
      <c r="J28" s="28">
        <f t="shared" si="9"/>
        <v>11318</v>
      </c>
      <c r="K28" s="28">
        <f t="shared" si="9"/>
        <v>11459</v>
      </c>
      <c r="L28" s="28">
        <f t="shared" si="9"/>
        <v>11666.5</v>
      </c>
      <c r="M28" s="28">
        <f t="shared" si="9"/>
        <v>11900.5</v>
      </c>
      <c r="N28" s="28">
        <f t="shared" si="9"/>
        <v>12126</v>
      </c>
      <c r="O28" s="28">
        <f t="shared" si="9"/>
        <v>12221</v>
      </c>
      <c r="P28" s="28">
        <f t="shared" si="9"/>
        <v>12282</v>
      </c>
      <c r="Q28" s="28">
        <f t="shared" si="9"/>
        <v>12285</v>
      </c>
    </row>
    <row r="29" spans="1:17" ht="11.45" customHeight="1">
      <c r="A29" s="18" t="s">
        <v>67</v>
      </c>
      <c r="B29" s="29">
        <v>3289.5</v>
      </c>
      <c r="C29" s="29">
        <v>3233</v>
      </c>
      <c r="D29" s="29">
        <v>3362</v>
      </c>
      <c r="E29" s="29">
        <v>3489.5</v>
      </c>
      <c r="F29" s="29">
        <v>3663.5</v>
      </c>
      <c r="G29" s="29">
        <v>3715</v>
      </c>
      <c r="H29" s="29">
        <v>3790.5</v>
      </c>
      <c r="I29" s="29">
        <v>3887</v>
      </c>
      <c r="J29" s="29">
        <v>3938</v>
      </c>
      <c r="K29" s="29">
        <v>3983.5</v>
      </c>
      <c r="L29" s="29">
        <v>4025.5</v>
      </c>
      <c r="M29" s="29">
        <v>4152</v>
      </c>
      <c r="N29" s="29">
        <v>4272</v>
      </c>
      <c r="O29" s="29">
        <v>4222</v>
      </c>
      <c r="P29" s="29">
        <v>4176</v>
      </c>
      <c r="Q29" s="29">
        <v>4092</v>
      </c>
    </row>
    <row r="30" spans="1:17" ht="11.45" customHeight="1">
      <c r="A30" s="18" t="s">
        <v>63</v>
      </c>
      <c r="B30" s="29">
        <v>6431.5</v>
      </c>
      <c r="C30" s="29">
        <v>6610.5</v>
      </c>
      <c r="D30" s="29">
        <v>6845</v>
      </c>
      <c r="E30" s="29">
        <v>7233.5</v>
      </c>
      <c r="F30" s="29">
        <v>6827.5</v>
      </c>
      <c r="G30" s="29">
        <v>7039.5</v>
      </c>
      <c r="H30" s="29">
        <v>7072.5</v>
      </c>
      <c r="I30" s="29">
        <v>7173.5</v>
      </c>
      <c r="J30" s="29">
        <v>7380</v>
      </c>
      <c r="K30" s="29">
        <v>7475.5</v>
      </c>
      <c r="L30" s="29">
        <v>7641</v>
      </c>
      <c r="M30" s="29">
        <v>7748.5</v>
      </c>
      <c r="N30" s="29">
        <v>7854</v>
      </c>
      <c r="O30" s="29">
        <v>7999</v>
      </c>
      <c r="P30" s="29">
        <v>8106</v>
      </c>
      <c r="Q30" s="29">
        <v>8193</v>
      </c>
    </row>
    <row r="31" spans="1:17" ht="11.45" customHeight="1">
      <c r="A31" s="39" t="s">
        <v>64</v>
      </c>
      <c r="B31" s="44">
        <v>362</v>
      </c>
      <c r="C31" s="44">
        <v>400.5</v>
      </c>
      <c r="D31" s="44">
        <v>419.5</v>
      </c>
      <c r="E31" s="44">
        <v>444.5</v>
      </c>
      <c r="F31" s="44">
        <v>476.5</v>
      </c>
      <c r="G31" s="44">
        <v>502</v>
      </c>
      <c r="H31" s="44">
        <v>520</v>
      </c>
      <c r="I31" s="44">
        <v>545</v>
      </c>
      <c r="J31" s="44">
        <v>599.5</v>
      </c>
      <c r="K31" s="44">
        <v>649</v>
      </c>
      <c r="L31" s="44">
        <v>662</v>
      </c>
      <c r="M31" s="44">
        <v>680</v>
      </c>
      <c r="N31" s="44">
        <v>684</v>
      </c>
      <c r="O31" s="44">
        <v>696</v>
      </c>
      <c r="P31" s="44">
        <v>698</v>
      </c>
      <c r="Q31" s="44">
        <v>705</v>
      </c>
    </row>
    <row r="32" spans="1:17" ht="11.45" customHeight="1">
      <c r="A32" s="14" t="s">
        <v>23</v>
      </c>
      <c r="B32" s="27">
        <f t="shared" ref="B32:Q32" si="10">SUM(B33:B34)</f>
        <v>5361.5</v>
      </c>
      <c r="C32" s="27">
        <f t="shared" si="10"/>
        <v>5423.5</v>
      </c>
      <c r="D32" s="27">
        <f t="shared" si="10"/>
        <v>5540</v>
      </c>
      <c r="E32" s="27">
        <f t="shared" si="10"/>
        <v>5655</v>
      </c>
      <c r="F32" s="27">
        <f t="shared" si="10"/>
        <v>5987</v>
      </c>
      <c r="G32" s="27">
        <f t="shared" si="10"/>
        <v>6127.5</v>
      </c>
      <c r="H32" s="27">
        <f t="shared" si="10"/>
        <v>6285</v>
      </c>
      <c r="I32" s="27">
        <f t="shared" si="10"/>
        <v>6421</v>
      </c>
      <c r="J32" s="27">
        <f t="shared" si="10"/>
        <v>6476.5</v>
      </c>
      <c r="K32" s="27">
        <f t="shared" si="10"/>
        <v>6232</v>
      </c>
      <c r="L32" s="27">
        <f t="shared" si="10"/>
        <v>6201</v>
      </c>
      <c r="M32" s="27">
        <f t="shared" si="10"/>
        <v>6230</v>
      </c>
      <c r="N32" s="27">
        <f t="shared" si="10"/>
        <v>6085</v>
      </c>
      <c r="O32" s="27">
        <f t="shared" si="10"/>
        <v>5916.5</v>
      </c>
      <c r="P32" s="27">
        <f t="shared" si="10"/>
        <v>5826.5</v>
      </c>
      <c r="Q32" s="27">
        <f t="shared" si="10"/>
        <v>5758</v>
      </c>
    </row>
    <row r="33" spans="1:19" ht="11.45" customHeight="1">
      <c r="A33" s="41" t="s">
        <v>67</v>
      </c>
      <c r="B33" s="29">
        <v>1701.5</v>
      </c>
      <c r="C33" s="29">
        <v>1710</v>
      </c>
      <c r="D33" s="29">
        <v>1745.5</v>
      </c>
      <c r="E33" s="29">
        <v>1804</v>
      </c>
      <c r="F33" s="29">
        <v>1970</v>
      </c>
      <c r="G33" s="29">
        <v>2052</v>
      </c>
      <c r="H33" s="29">
        <v>2101</v>
      </c>
      <c r="I33" s="29">
        <v>2122.5</v>
      </c>
      <c r="J33" s="29">
        <v>2143</v>
      </c>
      <c r="K33" s="29">
        <v>2101</v>
      </c>
      <c r="L33" s="29">
        <v>2080.5</v>
      </c>
      <c r="M33" s="29">
        <v>2064</v>
      </c>
      <c r="N33" s="29">
        <v>1993.5</v>
      </c>
      <c r="O33" s="29">
        <v>1795</v>
      </c>
      <c r="P33" s="29">
        <v>1724</v>
      </c>
      <c r="Q33" s="29">
        <v>1640.5</v>
      </c>
    </row>
    <row r="34" spans="1:19" ht="11.45" customHeight="1">
      <c r="A34" s="42" t="s">
        <v>63</v>
      </c>
      <c r="B34" s="30">
        <v>3660</v>
      </c>
      <c r="C34" s="30">
        <v>3713.5</v>
      </c>
      <c r="D34" s="30">
        <v>3794.5</v>
      </c>
      <c r="E34" s="30">
        <v>3851</v>
      </c>
      <c r="F34" s="30">
        <v>4017</v>
      </c>
      <c r="G34" s="30">
        <v>4075.5</v>
      </c>
      <c r="H34" s="30">
        <v>4184</v>
      </c>
      <c r="I34" s="30">
        <v>4298.5</v>
      </c>
      <c r="J34" s="30">
        <v>4333.5</v>
      </c>
      <c r="K34" s="30">
        <v>4131</v>
      </c>
      <c r="L34" s="30">
        <v>4120.5</v>
      </c>
      <c r="M34" s="30">
        <v>4166</v>
      </c>
      <c r="N34" s="30">
        <v>4091.5</v>
      </c>
      <c r="O34" s="30">
        <v>4121.5</v>
      </c>
      <c r="P34" s="30">
        <v>4102.5</v>
      </c>
      <c r="Q34" s="30">
        <v>4117.5</v>
      </c>
    </row>
    <row r="36" spans="1:19" ht="11.45" customHeight="1">
      <c r="A36" s="12" t="s">
        <v>69</v>
      </c>
      <c r="B36" s="26">
        <f t="shared" ref="B36:Q36" si="11">B37+B43</f>
        <v>24799.5</v>
      </c>
      <c r="C36" s="26">
        <f t="shared" si="11"/>
        <v>25140</v>
      </c>
      <c r="D36" s="26">
        <f t="shared" si="11"/>
        <v>25818.5</v>
      </c>
      <c r="E36" s="26">
        <f t="shared" si="11"/>
        <v>26870</v>
      </c>
      <c r="F36" s="26">
        <f t="shared" si="11"/>
        <v>27239</v>
      </c>
      <c r="G36" s="26">
        <f t="shared" si="11"/>
        <v>27797.5</v>
      </c>
      <c r="H36" s="26">
        <f t="shared" si="11"/>
        <v>28308</v>
      </c>
      <c r="I36" s="26">
        <f t="shared" si="11"/>
        <v>28898.5</v>
      </c>
      <c r="J36" s="26">
        <f t="shared" si="11"/>
        <v>29574</v>
      </c>
      <c r="K36" s="26">
        <f t="shared" si="11"/>
        <v>29668.5</v>
      </c>
      <c r="L36" s="26">
        <f t="shared" si="11"/>
        <v>30067.5</v>
      </c>
      <c r="M36" s="26">
        <f t="shared" si="11"/>
        <v>30500.5</v>
      </c>
      <c r="N36" s="26">
        <f t="shared" si="11"/>
        <v>30792</v>
      </c>
      <c r="O36" s="26">
        <f t="shared" si="11"/>
        <v>30755.5</v>
      </c>
      <c r="P36" s="26">
        <f t="shared" si="11"/>
        <v>30829.5</v>
      </c>
      <c r="Q36" s="26">
        <f t="shared" si="11"/>
        <v>30819</v>
      </c>
    </row>
    <row r="37" spans="1:19" ht="11.45" customHeight="1">
      <c r="A37" s="14" t="s">
        <v>19</v>
      </c>
      <c r="B37" s="27">
        <f t="shared" ref="B37:Q37" si="12">SUM(B38,B39,B42)</f>
        <v>19438</v>
      </c>
      <c r="C37" s="27">
        <f t="shared" si="12"/>
        <v>19716.5</v>
      </c>
      <c r="D37" s="27">
        <f t="shared" si="12"/>
        <v>20278.5</v>
      </c>
      <c r="E37" s="27">
        <f t="shared" si="12"/>
        <v>21215</v>
      </c>
      <c r="F37" s="27">
        <f t="shared" si="12"/>
        <v>21252</v>
      </c>
      <c r="G37" s="27">
        <f t="shared" si="12"/>
        <v>21670</v>
      </c>
      <c r="H37" s="27">
        <f t="shared" si="12"/>
        <v>22023</v>
      </c>
      <c r="I37" s="27">
        <f t="shared" si="12"/>
        <v>22477.5</v>
      </c>
      <c r="J37" s="27">
        <f t="shared" si="12"/>
        <v>23097.5</v>
      </c>
      <c r="K37" s="27">
        <f t="shared" si="12"/>
        <v>23436.5</v>
      </c>
      <c r="L37" s="27">
        <f t="shared" si="12"/>
        <v>23866.5</v>
      </c>
      <c r="M37" s="27">
        <f t="shared" si="12"/>
        <v>24270.5</v>
      </c>
      <c r="N37" s="27">
        <f t="shared" si="12"/>
        <v>24707</v>
      </c>
      <c r="O37" s="27">
        <f t="shared" si="12"/>
        <v>24839</v>
      </c>
      <c r="P37" s="27">
        <f t="shared" si="12"/>
        <v>25003</v>
      </c>
      <c r="Q37" s="27">
        <f t="shared" si="12"/>
        <v>25061</v>
      </c>
    </row>
    <row r="38" spans="1:19" ht="11.45" customHeight="1">
      <c r="A38" s="37" t="s">
        <v>61</v>
      </c>
      <c r="B38" s="43">
        <v>9355</v>
      </c>
      <c r="C38" s="43">
        <v>9472.5</v>
      </c>
      <c r="D38" s="43">
        <v>9652</v>
      </c>
      <c r="E38" s="43">
        <v>10047.5</v>
      </c>
      <c r="F38" s="43">
        <v>10284.5</v>
      </c>
      <c r="G38" s="43">
        <v>10413.5</v>
      </c>
      <c r="H38" s="43">
        <v>10640</v>
      </c>
      <c r="I38" s="43">
        <v>10872</v>
      </c>
      <c r="J38" s="43">
        <v>11180</v>
      </c>
      <c r="K38" s="43">
        <v>11328.5</v>
      </c>
      <c r="L38" s="43">
        <v>11538</v>
      </c>
      <c r="M38" s="43">
        <v>11690</v>
      </c>
      <c r="N38" s="43">
        <v>11897</v>
      </c>
      <c r="O38" s="43">
        <v>11922</v>
      </c>
      <c r="P38" s="43">
        <v>12023</v>
      </c>
      <c r="Q38" s="43">
        <v>12071</v>
      </c>
    </row>
    <row r="39" spans="1:19" ht="11.45" customHeight="1">
      <c r="A39" s="16" t="s">
        <v>62</v>
      </c>
      <c r="B39" s="28">
        <f t="shared" ref="B39:Q39" si="13">SUM(B40:B41)</f>
        <v>9721</v>
      </c>
      <c r="C39" s="28">
        <f t="shared" si="13"/>
        <v>9843.5</v>
      </c>
      <c r="D39" s="28">
        <f t="shared" si="13"/>
        <v>10207</v>
      </c>
      <c r="E39" s="28">
        <f t="shared" si="13"/>
        <v>10723</v>
      </c>
      <c r="F39" s="28">
        <f t="shared" si="13"/>
        <v>10491</v>
      </c>
      <c r="G39" s="28">
        <f t="shared" si="13"/>
        <v>10754.5</v>
      </c>
      <c r="H39" s="28">
        <f t="shared" si="13"/>
        <v>10863</v>
      </c>
      <c r="I39" s="28">
        <f t="shared" si="13"/>
        <v>11060.5</v>
      </c>
      <c r="J39" s="28">
        <f t="shared" si="13"/>
        <v>11318</v>
      </c>
      <c r="K39" s="28">
        <f t="shared" si="13"/>
        <v>11459</v>
      </c>
      <c r="L39" s="28">
        <f t="shared" si="13"/>
        <v>11666.5</v>
      </c>
      <c r="M39" s="28">
        <f t="shared" si="13"/>
        <v>11900.5</v>
      </c>
      <c r="N39" s="28">
        <f t="shared" si="13"/>
        <v>12126</v>
      </c>
      <c r="O39" s="28">
        <f t="shared" si="13"/>
        <v>12221</v>
      </c>
      <c r="P39" s="28">
        <f t="shared" si="13"/>
        <v>12282</v>
      </c>
      <c r="Q39" s="28">
        <f t="shared" si="13"/>
        <v>12285</v>
      </c>
      <c r="R39" s="11">
        <f>Q39/Q39</f>
        <v>1</v>
      </c>
    </row>
    <row r="40" spans="1:19" ht="11.45" customHeight="1">
      <c r="A40" s="18" t="s">
        <v>67</v>
      </c>
      <c r="B40" s="29">
        <v>3289.5</v>
      </c>
      <c r="C40" s="29">
        <v>3233</v>
      </c>
      <c r="D40" s="29">
        <v>3362</v>
      </c>
      <c r="E40" s="29">
        <v>3489.5</v>
      </c>
      <c r="F40" s="29">
        <v>3663.5</v>
      </c>
      <c r="G40" s="29">
        <v>3715</v>
      </c>
      <c r="H40" s="29">
        <v>3790.5</v>
      </c>
      <c r="I40" s="29">
        <v>3887</v>
      </c>
      <c r="J40" s="29">
        <v>3938</v>
      </c>
      <c r="K40" s="29">
        <v>3983.5</v>
      </c>
      <c r="L40" s="29">
        <v>4025.5</v>
      </c>
      <c r="M40" s="29">
        <v>4152</v>
      </c>
      <c r="N40" s="29">
        <v>4272</v>
      </c>
      <c r="O40" s="29">
        <v>4222</v>
      </c>
      <c r="P40" s="29">
        <v>4176</v>
      </c>
      <c r="Q40" s="29">
        <v>4092</v>
      </c>
      <c r="R40" s="11">
        <f>Q40/Q39</f>
        <v>0.33308913308913307</v>
      </c>
      <c r="S40" s="11">
        <f>R40*Q37</f>
        <v>8347.5467643467637</v>
      </c>
    </row>
    <row r="41" spans="1:19" ht="11.45" customHeight="1">
      <c r="A41" s="18" t="s">
        <v>63</v>
      </c>
      <c r="B41" s="29">
        <v>6431.5</v>
      </c>
      <c r="C41" s="29">
        <v>6610.5</v>
      </c>
      <c r="D41" s="29">
        <v>6845</v>
      </c>
      <c r="E41" s="29">
        <v>7233.5</v>
      </c>
      <c r="F41" s="29">
        <v>6827.5</v>
      </c>
      <c r="G41" s="29">
        <v>7039.5</v>
      </c>
      <c r="H41" s="29">
        <v>7072.5</v>
      </c>
      <c r="I41" s="29">
        <v>7173.5</v>
      </c>
      <c r="J41" s="29">
        <v>7380</v>
      </c>
      <c r="K41" s="29">
        <v>7475.5</v>
      </c>
      <c r="L41" s="29">
        <v>7641</v>
      </c>
      <c r="M41" s="29">
        <v>7748.5</v>
      </c>
      <c r="N41" s="29">
        <v>7854</v>
      </c>
      <c r="O41" s="29">
        <v>7999</v>
      </c>
      <c r="P41" s="29">
        <v>8106</v>
      </c>
      <c r="Q41" s="29">
        <v>8193</v>
      </c>
      <c r="R41" s="11">
        <f>Q41/Q39</f>
        <v>0.66691086691086687</v>
      </c>
      <c r="S41" s="11">
        <f>R41*Q37</f>
        <v>16713.453235653236</v>
      </c>
    </row>
    <row r="42" spans="1:19" ht="11.45" customHeight="1">
      <c r="A42" s="39" t="s">
        <v>64</v>
      </c>
      <c r="B42" s="44">
        <v>362</v>
      </c>
      <c r="C42" s="44">
        <v>400.5</v>
      </c>
      <c r="D42" s="44">
        <v>419.5</v>
      </c>
      <c r="E42" s="44">
        <v>444.5</v>
      </c>
      <c r="F42" s="44">
        <v>476.5</v>
      </c>
      <c r="G42" s="44">
        <v>502</v>
      </c>
      <c r="H42" s="44">
        <v>520</v>
      </c>
      <c r="I42" s="44">
        <v>545</v>
      </c>
      <c r="J42" s="44">
        <v>599.5</v>
      </c>
      <c r="K42" s="44">
        <v>649</v>
      </c>
      <c r="L42" s="44">
        <v>662</v>
      </c>
      <c r="M42" s="44">
        <v>680</v>
      </c>
      <c r="N42" s="44">
        <v>684</v>
      </c>
      <c r="O42" s="44">
        <v>696</v>
      </c>
      <c r="P42" s="44">
        <v>698</v>
      </c>
      <c r="Q42" s="44">
        <v>705</v>
      </c>
    </row>
    <row r="43" spans="1:19" ht="11.45" customHeight="1">
      <c r="A43" s="14" t="s">
        <v>23</v>
      </c>
      <c r="B43" s="27">
        <f t="shared" ref="B43:Q43" si="14">SUM(B44:B45)</f>
        <v>5361.5</v>
      </c>
      <c r="C43" s="27">
        <f t="shared" si="14"/>
        <v>5423.5</v>
      </c>
      <c r="D43" s="27">
        <f t="shared" si="14"/>
        <v>5540</v>
      </c>
      <c r="E43" s="27">
        <f t="shared" si="14"/>
        <v>5655</v>
      </c>
      <c r="F43" s="27">
        <f t="shared" si="14"/>
        <v>5987</v>
      </c>
      <c r="G43" s="27">
        <f t="shared" si="14"/>
        <v>6127.5</v>
      </c>
      <c r="H43" s="27">
        <f t="shared" si="14"/>
        <v>6285</v>
      </c>
      <c r="I43" s="27">
        <f t="shared" si="14"/>
        <v>6421</v>
      </c>
      <c r="J43" s="27">
        <f t="shared" si="14"/>
        <v>6476.5</v>
      </c>
      <c r="K43" s="27">
        <f t="shared" si="14"/>
        <v>6232</v>
      </c>
      <c r="L43" s="27">
        <f t="shared" si="14"/>
        <v>6201</v>
      </c>
      <c r="M43" s="27">
        <f t="shared" si="14"/>
        <v>6230</v>
      </c>
      <c r="N43" s="27">
        <f t="shared" si="14"/>
        <v>6085</v>
      </c>
      <c r="O43" s="27">
        <f t="shared" si="14"/>
        <v>5916.5</v>
      </c>
      <c r="P43" s="27">
        <f t="shared" si="14"/>
        <v>5826.5</v>
      </c>
      <c r="Q43" s="27">
        <f t="shared" si="14"/>
        <v>5758</v>
      </c>
    </row>
    <row r="44" spans="1:19" ht="11.45" customHeight="1">
      <c r="A44" s="41" t="s">
        <v>67</v>
      </c>
      <c r="B44" s="29">
        <v>1701.5</v>
      </c>
      <c r="C44" s="29">
        <v>1710</v>
      </c>
      <c r="D44" s="29">
        <v>1745.5</v>
      </c>
      <c r="E44" s="29">
        <v>1804</v>
      </c>
      <c r="F44" s="29">
        <v>1970</v>
      </c>
      <c r="G44" s="29">
        <v>2052</v>
      </c>
      <c r="H44" s="29">
        <v>2101</v>
      </c>
      <c r="I44" s="29">
        <v>2122.5</v>
      </c>
      <c r="J44" s="29">
        <v>2143</v>
      </c>
      <c r="K44" s="29">
        <v>2101</v>
      </c>
      <c r="L44" s="29">
        <v>2080.5</v>
      </c>
      <c r="M44" s="29">
        <v>2064</v>
      </c>
      <c r="N44" s="29">
        <v>1993.5</v>
      </c>
      <c r="O44" s="29">
        <v>1795</v>
      </c>
      <c r="P44" s="29">
        <v>1724</v>
      </c>
      <c r="Q44" s="29">
        <v>1640.5</v>
      </c>
    </row>
    <row r="45" spans="1:19" ht="11.45" customHeight="1">
      <c r="A45" s="42" t="s">
        <v>63</v>
      </c>
      <c r="B45" s="30">
        <v>3660</v>
      </c>
      <c r="C45" s="30">
        <v>3713.5</v>
      </c>
      <c r="D45" s="30">
        <v>3794.5</v>
      </c>
      <c r="E45" s="30">
        <v>3851</v>
      </c>
      <c r="F45" s="30">
        <v>4017</v>
      </c>
      <c r="G45" s="30">
        <v>4075.5</v>
      </c>
      <c r="H45" s="30">
        <v>4184</v>
      </c>
      <c r="I45" s="30">
        <v>4298.5</v>
      </c>
      <c r="J45" s="30">
        <v>4333.5</v>
      </c>
      <c r="K45" s="30">
        <v>4131</v>
      </c>
      <c r="L45" s="30">
        <v>4120.5</v>
      </c>
      <c r="M45" s="30">
        <v>4166</v>
      </c>
      <c r="N45" s="30">
        <v>4091.5</v>
      </c>
      <c r="O45" s="30">
        <v>4121.5</v>
      </c>
      <c r="P45" s="30">
        <v>4102.5</v>
      </c>
      <c r="Q45" s="30">
        <v>4117.5</v>
      </c>
    </row>
    <row r="47" spans="1:19" ht="11.45" customHeight="1">
      <c r="A47" s="12" t="s">
        <v>70</v>
      </c>
      <c r="B47" s="13"/>
      <c r="C47" s="26">
        <f t="shared" ref="C47:Q47" si="15">C48+C54</f>
        <v>540.5</v>
      </c>
      <c r="D47" s="26">
        <f t="shared" si="15"/>
        <v>700</v>
      </c>
      <c r="E47" s="26">
        <f t="shared" si="15"/>
        <v>1060</v>
      </c>
      <c r="F47" s="26">
        <f t="shared" si="15"/>
        <v>948.5</v>
      </c>
      <c r="G47" s="26">
        <f t="shared" si="15"/>
        <v>664</v>
      </c>
      <c r="H47" s="26">
        <f t="shared" si="15"/>
        <v>628.5</v>
      </c>
      <c r="I47" s="26">
        <f t="shared" si="15"/>
        <v>610.5</v>
      </c>
      <c r="J47" s="26">
        <f t="shared" si="15"/>
        <v>720</v>
      </c>
      <c r="K47" s="26">
        <f t="shared" si="15"/>
        <v>368.5</v>
      </c>
      <c r="L47" s="26">
        <f t="shared" si="15"/>
        <v>456.5</v>
      </c>
      <c r="M47" s="26">
        <f t="shared" si="15"/>
        <v>519.5</v>
      </c>
      <c r="N47" s="26">
        <f t="shared" si="15"/>
        <v>556.5</v>
      </c>
      <c r="O47" s="26">
        <f t="shared" si="15"/>
        <v>389</v>
      </c>
      <c r="P47" s="26">
        <f t="shared" si="15"/>
        <v>368</v>
      </c>
      <c r="Q47" s="26">
        <f t="shared" si="15"/>
        <v>281</v>
      </c>
    </row>
    <row r="48" spans="1:19" ht="11.45" customHeight="1">
      <c r="A48" s="14" t="s">
        <v>19</v>
      </c>
      <c r="B48" s="15"/>
      <c r="C48" s="27">
        <f t="shared" ref="C48:Q48" si="16">SUM(C49,C50,C53)</f>
        <v>439</v>
      </c>
      <c r="D48" s="27">
        <f t="shared" si="16"/>
        <v>575</v>
      </c>
      <c r="E48" s="27">
        <f t="shared" si="16"/>
        <v>943.5</v>
      </c>
      <c r="F48" s="27">
        <f t="shared" si="16"/>
        <v>605</v>
      </c>
      <c r="G48" s="27">
        <f t="shared" si="16"/>
        <v>436</v>
      </c>
      <c r="H48" s="27">
        <f t="shared" si="16"/>
        <v>441</v>
      </c>
      <c r="I48" s="27">
        <f t="shared" si="16"/>
        <v>460</v>
      </c>
      <c r="J48" s="27">
        <f t="shared" si="16"/>
        <v>645</v>
      </c>
      <c r="K48" s="27">
        <f t="shared" si="16"/>
        <v>362.5</v>
      </c>
      <c r="L48" s="27">
        <f t="shared" si="16"/>
        <v>450</v>
      </c>
      <c r="M48" s="27">
        <f t="shared" si="16"/>
        <v>443</v>
      </c>
      <c r="N48" s="27">
        <f t="shared" si="16"/>
        <v>532</v>
      </c>
      <c r="O48" s="27">
        <f t="shared" si="16"/>
        <v>333.5</v>
      </c>
      <c r="P48" s="27">
        <f t="shared" si="16"/>
        <v>342</v>
      </c>
      <c r="Q48" s="27">
        <f t="shared" si="16"/>
        <v>249</v>
      </c>
    </row>
    <row r="49" spans="1:17" ht="11.45" customHeight="1">
      <c r="A49" s="37" t="s">
        <v>61</v>
      </c>
      <c r="B49" s="38"/>
      <c r="C49" s="43">
        <v>118</v>
      </c>
      <c r="D49" s="43">
        <v>179.5</v>
      </c>
      <c r="E49" s="43">
        <v>396</v>
      </c>
      <c r="F49" s="43">
        <v>237</v>
      </c>
      <c r="G49" s="43">
        <v>129</v>
      </c>
      <c r="H49" s="43">
        <v>226.5</v>
      </c>
      <c r="I49" s="43">
        <v>232</v>
      </c>
      <c r="J49" s="43">
        <v>311</v>
      </c>
      <c r="K49" s="43">
        <v>162.5</v>
      </c>
      <c r="L49" s="43">
        <v>213.5</v>
      </c>
      <c r="M49" s="43">
        <v>157</v>
      </c>
      <c r="N49" s="43">
        <v>285</v>
      </c>
      <c r="O49" s="43">
        <v>101</v>
      </c>
      <c r="P49" s="43">
        <v>138.5</v>
      </c>
      <c r="Q49" s="43">
        <v>101.5</v>
      </c>
    </row>
    <row r="50" spans="1:17" ht="11.45" customHeight="1">
      <c r="A50" s="16" t="s">
        <v>62</v>
      </c>
      <c r="B50" s="17"/>
      <c r="C50" s="28">
        <f t="shared" ref="C50:Q50" si="17">SUM(C51:C52)</f>
        <v>282.5</v>
      </c>
      <c r="D50" s="28">
        <f t="shared" si="17"/>
        <v>376.5</v>
      </c>
      <c r="E50" s="28">
        <f t="shared" si="17"/>
        <v>522.5</v>
      </c>
      <c r="F50" s="28">
        <f t="shared" si="17"/>
        <v>336</v>
      </c>
      <c r="G50" s="28">
        <f t="shared" si="17"/>
        <v>281.5</v>
      </c>
      <c r="H50" s="28">
        <f t="shared" si="17"/>
        <v>196.5</v>
      </c>
      <c r="I50" s="28">
        <f t="shared" si="17"/>
        <v>203</v>
      </c>
      <c r="J50" s="28">
        <f t="shared" si="17"/>
        <v>279.5</v>
      </c>
      <c r="K50" s="28">
        <f t="shared" si="17"/>
        <v>149.5</v>
      </c>
      <c r="L50" s="28">
        <f t="shared" si="17"/>
        <v>223.5</v>
      </c>
      <c r="M50" s="28">
        <f t="shared" si="17"/>
        <v>267</v>
      </c>
      <c r="N50" s="28">
        <f t="shared" si="17"/>
        <v>242</v>
      </c>
      <c r="O50" s="28">
        <f t="shared" si="17"/>
        <v>220.5</v>
      </c>
      <c r="P50" s="28">
        <f t="shared" si="17"/>
        <v>199.5</v>
      </c>
      <c r="Q50" s="28">
        <f t="shared" si="17"/>
        <v>137.5</v>
      </c>
    </row>
    <row r="51" spans="1:17" ht="11.45" customHeight="1">
      <c r="A51" s="18" t="s">
        <v>67</v>
      </c>
      <c r="B51" s="19"/>
      <c r="C51" s="29">
        <v>103.5</v>
      </c>
      <c r="D51" s="29">
        <v>142</v>
      </c>
      <c r="E51" s="29">
        <v>130.5</v>
      </c>
      <c r="F51" s="29">
        <v>180</v>
      </c>
      <c r="G51" s="29">
        <v>67.5</v>
      </c>
      <c r="H51" s="29">
        <v>77.5</v>
      </c>
      <c r="I51" s="29">
        <v>99</v>
      </c>
      <c r="J51" s="29">
        <v>73</v>
      </c>
      <c r="K51" s="29">
        <v>53.5</v>
      </c>
      <c r="L51" s="29">
        <v>58</v>
      </c>
      <c r="M51" s="29">
        <v>133.5</v>
      </c>
      <c r="N51" s="29">
        <v>131</v>
      </c>
      <c r="O51" s="29">
        <v>72.5</v>
      </c>
      <c r="P51" s="29">
        <v>79</v>
      </c>
      <c r="Q51" s="29">
        <v>43</v>
      </c>
    </row>
    <row r="52" spans="1:17" ht="11.45" customHeight="1">
      <c r="A52" s="18" t="s">
        <v>63</v>
      </c>
      <c r="B52" s="19"/>
      <c r="C52" s="29">
        <v>179</v>
      </c>
      <c r="D52" s="29">
        <v>234.5</v>
      </c>
      <c r="E52" s="29">
        <v>392</v>
      </c>
      <c r="F52" s="29">
        <v>156</v>
      </c>
      <c r="G52" s="29">
        <v>214</v>
      </c>
      <c r="H52" s="29">
        <v>119</v>
      </c>
      <c r="I52" s="29">
        <v>104</v>
      </c>
      <c r="J52" s="29">
        <v>206.5</v>
      </c>
      <c r="K52" s="29">
        <v>96</v>
      </c>
      <c r="L52" s="29">
        <v>165.5</v>
      </c>
      <c r="M52" s="29">
        <v>133.5</v>
      </c>
      <c r="N52" s="29">
        <v>111</v>
      </c>
      <c r="O52" s="29">
        <v>148</v>
      </c>
      <c r="P52" s="29">
        <v>120.5</v>
      </c>
      <c r="Q52" s="29">
        <v>94.5</v>
      </c>
    </row>
    <row r="53" spans="1:17" ht="11.45" customHeight="1">
      <c r="A53" s="39" t="s">
        <v>64</v>
      </c>
      <c r="B53" s="40"/>
      <c r="C53" s="44">
        <v>38.5</v>
      </c>
      <c r="D53" s="44">
        <v>19</v>
      </c>
      <c r="E53" s="44">
        <v>25</v>
      </c>
      <c r="F53" s="44">
        <v>32</v>
      </c>
      <c r="G53" s="44">
        <v>25.5</v>
      </c>
      <c r="H53" s="44">
        <v>18</v>
      </c>
      <c r="I53" s="44">
        <v>25</v>
      </c>
      <c r="J53" s="44">
        <v>54.5</v>
      </c>
      <c r="K53" s="44">
        <v>50.5</v>
      </c>
      <c r="L53" s="44">
        <v>13</v>
      </c>
      <c r="M53" s="44">
        <v>19</v>
      </c>
      <c r="N53" s="44">
        <v>5</v>
      </c>
      <c r="O53" s="44">
        <v>12</v>
      </c>
      <c r="P53" s="44">
        <v>4</v>
      </c>
      <c r="Q53" s="44">
        <v>10</v>
      </c>
    </row>
    <row r="54" spans="1:17" ht="11.45" customHeight="1">
      <c r="A54" s="14" t="s">
        <v>23</v>
      </c>
      <c r="B54" s="15"/>
      <c r="C54" s="27">
        <f t="shared" ref="C54:Q54" si="18">SUM(C55:C56)</f>
        <v>101.5</v>
      </c>
      <c r="D54" s="27">
        <f t="shared" si="18"/>
        <v>125</v>
      </c>
      <c r="E54" s="27">
        <f t="shared" si="18"/>
        <v>116.5</v>
      </c>
      <c r="F54" s="27">
        <f t="shared" si="18"/>
        <v>343.5</v>
      </c>
      <c r="G54" s="27">
        <f t="shared" si="18"/>
        <v>228</v>
      </c>
      <c r="H54" s="27">
        <f t="shared" si="18"/>
        <v>187.5</v>
      </c>
      <c r="I54" s="27">
        <f t="shared" si="18"/>
        <v>150.5</v>
      </c>
      <c r="J54" s="27">
        <f t="shared" si="18"/>
        <v>75</v>
      </c>
      <c r="K54" s="27">
        <f t="shared" si="18"/>
        <v>6</v>
      </c>
      <c r="L54" s="27">
        <f t="shared" si="18"/>
        <v>6.5</v>
      </c>
      <c r="M54" s="27">
        <f t="shared" si="18"/>
        <v>76.5</v>
      </c>
      <c r="N54" s="27">
        <f t="shared" si="18"/>
        <v>24.5</v>
      </c>
      <c r="O54" s="27">
        <f t="shared" si="18"/>
        <v>55.5</v>
      </c>
      <c r="P54" s="27">
        <f t="shared" si="18"/>
        <v>26</v>
      </c>
      <c r="Q54" s="27">
        <f t="shared" si="18"/>
        <v>32</v>
      </c>
    </row>
    <row r="55" spans="1:17" ht="11.45" customHeight="1">
      <c r="A55" s="41" t="s">
        <v>67</v>
      </c>
      <c r="B55" s="19"/>
      <c r="C55" s="29">
        <v>37</v>
      </c>
      <c r="D55" s="29">
        <v>44</v>
      </c>
      <c r="E55" s="29">
        <v>60</v>
      </c>
      <c r="F55" s="29">
        <v>177.5</v>
      </c>
      <c r="G55" s="29">
        <v>134.5</v>
      </c>
      <c r="H55" s="29">
        <v>77</v>
      </c>
      <c r="I55" s="29">
        <v>35.5</v>
      </c>
      <c r="J55" s="29">
        <v>22</v>
      </c>
      <c r="K55" s="29">
        <v>2.5</v>
      </c>
      <c r="L55" s="29">
        <v>4</v>
      </c>
      <c r="M55" s="29">
        <v>8</v>
      </c>
      <c r="N55" s="29">
        <v>14.5</v>
      </c>
      <c r="O55" s="29">
        <v>15</v>
      </c>
      <c r="P55" s="29">
        <v>8</v>
      </c>
      <c r="Q55" s="29">
        <v>0</v>
      </c>
    </row>
    <row r="56" spans="1:17" ht="11.45" customHeight="1">
      <c r="A56" s="42" t="s">
        <v>63</v>
      </c>
      <c r="B56" s="20"/>
      <c r="C56" s="30">
        <v>64.5</v>
      </c>
      <c r="D56" s="30">
        <v>81</v>
      </c>
      <c r="E56" s="30">
        <v>56.5</v>
      </c>
      <c r="F56" s="30">
        <v>166</v>
      </c>
      <c r="G56" s="30">
        <v>93.5</v>
      </c>
      <c r="H56" s="30">
        <v>110.5</v>
      </c>
      <c r="I56" s="30">
        <v>115</v>
      </c>
      <c r="J56" s="30">
        <v>53</v>
      </c>
      <c r="K56" s="30">
        <v>3.5</v>
      </c>
      <c r="L56" s="30">
        <v>2.5</v>
      </c>
      <c r="M56" s="30">
        <v>68.5</v>
      </c>
      <c r="N56" s="30">
        <v>10</v>
      </c>
      <c r="O56" s="30">
        <v>40.5</v>
      </c>
      <c r="P56" s="30">
        <v>18</v>
      </c>
      <c r="Q56" s="30">
        <v>32</v>
      </c>
    </row>
    <row r="58" spans="1:17" ht="11.45" customHeight="1">
      <c r="A58" s="22" t="s">
        <v>25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</row>
    <row r="60" spans="1:17" ht="11.45" customHeight="1">
      <c r="A60" s="12" t="s">
        <v>71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ht="11.45" customHeight="1">
      <c r="A61" s="14" t="s">
        <v>72</v>
      </c>
      <c r="B61" s="27">
        <f t="shared" ref="B61:Q69" si="19">IF(B4=0,0,B4/B15)</f>
        <v>116.54974902531121</v>
      </c>
      <c r="C61" s="27">
        <f t="shared" si="19"/>
        <v>117.96402691290653</v>
      </c>
      <c r="D61" s="27">
        <f t="shared" si="19"/>
        <v>113.41031234606052</v>
      </c>
      <c r="E61" s="27">
        <f t="shared" si="19"/>
        <v>109.91463917651095</v>
      </c>
      <c r="F61" s="27">
        <f t="shared" si="19"/>
        <v>114.05516402139354</v>
      </c>
      <c r="G61" s="27">
        <f t="shared" si="19"/>
        <v>112.71767005435066</v>
      </c>
      <c r="H61" s="27">
        <f t="shared" si="19"/>
        <v>117.60124338674363</v>
      </c>
      <c r="I61" s="27">
        <f t="shared" si="19"/>
        <v>116.82386568258127</v>
      </c>
      <c r="J61" s="27">
        <f t="shared" si="19"/>
        <v>118.43717803866313</v>
      </c>
      <c r="K61" s="27">
        <f t="shared" si="19"/>
        <v>115.37124251081674</v>
      </c>
      <c r="L61" s="27">
        <f t="shared" si="19"/>
        <v>114.40102631868322</v>
      </c>
      <c r="M61" s="27">
        <f t="shared" si="19"/>
        <v>114.99275351978643</v>
      </c>
      <c r="N61" s="27">
        <f t="shared" si="19"/>
        <v>113.26529394987492</v>
      </c>
      <c r="O61" s="27">
        <f t="shared" si="19"/>
        <v>113.46894900494767</v>
      </c>
      <c r="P61" s="27">
        <f t="shared" si="19"/>
        <v>115.93427619611145</v>
      </c>
      <c r="Q61" s="27">
        <f t="shared" si="19"/>
        <v>115.14023755209706</v>
      </c>
    </row>
    <row r="62" spans="1:17" ht="11.45" customHeight="1">
      <c r="A62" s="37" t="s">
        <v>61</v>
      </c>
      <c r="B62" s="43">
        <f t="shared" si="19"/>
        <v>75.288702284286032</v>
      </c>
      <c r="C62" s="43">
        <f t="shared" si="19"/>
        <v>75.403454787895797</v>
      </c>
      <c r="D62" s="43">
        <f t="shared" si="19"/>
        <v>74.652241185386345</v>
      </c>
      <c r="E62" s="43">
        <f t="shared" si="19"/>
        <v>74.450683632301491</v>
      </c>
      <c r="F62" s="43">
        <f t="shared" si="19"/>
        <v>74.57146477930722</v>
      </c>
      <c r="G62" s="43">
        <f t="shared" si="19"/>
        <v>74.658707940159985</v>
      </c>
      <c r="H62" s="43">
        <f t="shared" si="19"/>
        <v>75.121811343427169</v>
      </c>
      <c r="I62" s="43">
        <f t="shared" si="19"/>
        <v>75.131648653717576</v>
      </c>
      <c r="J62" s="43">
        <f t="shared" si="19"/>
        <v>74.978220841376029</v>
      </c>
      <c r="K62" s="43">
        <f t="shared" si="19"/>
        <v>74.344934780041754</v>
      </c>
      <c r="L62" s="43">
        <f t="shared" si="19"/>
        <v>74.639628078683216</v>
      </c>
      <c r="M62" s="43">
        <f t="shared" si="19"/>
        <v>74.903946698783642</v>
      </c>
      <c r="N62" s="43">
        <f t="shared" si="19"/>
        <v>74.663910418671122</v>
      </c>
      <c r="O62" s="43">
        <f t="shared" si="19"/>
        <v>75.17656658088832</v>
      </c>
      <c r="P62" s="43">
        <f t="shared" si="19"/>
        <v>75.75640745483625</v>
      </c>
      <c r="Q62" s="43">
        <f t="shared" si="19"/>
        <v>76.128750494268431</v>
      </c>
    </row>
    <row r="63" spans="1:17" ht="11.45" customHeight="1">
      <c r="A63" s="16" t="s">
        <v>62</v>
      </c>
      <c r="B63" s="28">
        <f t="shared" si="19"/>
        <v>120.3092192580734</v>
      </c>
      <c r="C63" s="28">
        <f t="shared" si="19"/>
        <v>121.15316777320257</v>
      </c>
      <c r="D63" s="28">
        <f t="shared" si="19"/>
        <v>114.26367187876917</v>
      </c>
      <c r="E63" s="28">
        <f t="shared" si="19"/>
        <v>108.70689026439021</v>
      </c>
      <c r="F63" s="28">
        <f t="shared" si="19"/>
        <v>114.3450611255882</v>
      </c>
      <c r="G63" s="28">
        <f t="shared" si="19"/>
        <v>111.5229695489278</v>
      </c>
      <c r="H63" s="28">
        <f t="shared" si="19"/>
        <v>118.02918041282436</v>
      </c>
      <c r="I63" s="28">
        <f t="shared" si="19"/>
        <v>116.21342059466252</v>
      </c>
      <c r="J63" s="28">
        <f t="shared" si="19"/>
        <v>117.67513563311078</v>
      </c>
      <c r="K63" s="28">
        <f t="shared" si="19"/>
        <v>111.80654998309917</v>
      </c>
      <c r="L63" s="28">
        <f t="shared" si="19"/>
        <v>110.24107832578642</v>
      </c>
      <c r="M63" s="28">
        <f t="shared" si="19"/>
        <v>110.51210684517832</v>
      </c>
      <c r="N63" s="28">
        <f t="shared" si="19"/>
        <v>108.23822889682931</v>
      </c>
      <c r="O63" s="28">
        <f t="shared" si="19"/>
        <v>107.97462017505437</v>
      </c>
      <c r="P63" s="28">
        <f t="shared" si="19"/>
        <v>111.74279110272897</v>
      </c>
      <c r="Q63" s="28">
        <f t="shared" si="19"/>
        <v>110.11963991790942</v>
      </c>
    </row>
    <row r="64" spans="1:17" ht="11.45" customHeight="1">
      <c r="A64" s="18" t="s">
        <v>67</v>
      </c>
      <c r="B64" s="29">
        <f t="shared" si="19"/>
        <v>106.59308634787789</v>
      </c>
      <c r="C64" s="29">
        <f t="shared" si="19"/>
        <v>106.29214043655911</v>
      </c>
      <c r="D64" s="29">
        <f t="shared" si="19"/>
        <v>102.55552436999673</v>
      </c>
      <c r="E64" s="29">
        <f t="shared" si="19"/>
        <v>98.937572757444869</v>
      </c>
      <c r="F64" s="29">
        <f t="shared" si="19"/>
        <v>99.853206808817333</v>
      </c>
      <c r="G64" s="29">
        <f t="shared" si="19"/>
        <v>96.979233495278407</v>
      </c>
      <c r="H64" s="29">
        <f t="shared" si="19"/>
        <v>100.49100370857643</v>
      </c>
      <c r="I64" s="29">
        <f t="shared" si="19"/>
        <v>99.617874597088019</v>
      </c>
      <c r="J64" s="29">
        <f t="shared" si="19"/>
        <v>97.712775271760549</v>
      </c>
      <c r="K64" s="29">
        <f t="shared" si="19"/>
        <v>92.917275390780333</v>
      </c>
      <c r="L64" s="29">
        <f t="shared" si="19"/>
        <v>92.416704295421354</v>
      </c>
      <c r="M64" s="29">
        <f t="shared" si="19"/>
        <v>91.939817079192636</v>
      </c>
      <c r="N64" s="29">
        <f t="shared" si="19"/>
        <v>90.904478961998635</v>
      </c>
      <c r="O64" s="29">
        <f t="shared" si="19"/>
        <v>93.830717051453632</v>
      </c>
      <c r="P64" s="29">
        <f t="shared" si="19"/>
        <v>99.281249660693703</v>
      </c>
      <c r="Q64" s="29">
        <f t="shared" si="19"/>
        <v>101.10504387964006</v>
      </c>
    </row>
    <row r="65" spans="1:17" ht="11.45" customHeight="1">
      <c r="A65" s="18" t="s">
        <v>63</v>
      </c>
      <c r="B65" s="29">
        <f t="shared" si="19"/>
        <v>127.46149269918753</v>
      </c>
      <c r="C65" s="29">
        <f t="shared" si="19"/>
        <v>128.49483010841985</v>
      </c>
      <c r="D65" s="29">
        <f t="shared" si="19"/>
        <v>120.2610727053473</v>
      </c>
      <c r="E65" s="29">
        <f t="shared" si="19"/>
        <v>113.76255947052799</v>
      </c>
      <c r="F65" s="29">
        <f t="shared" si="19"/>
        <v>122.83869333312185</v>
      </c>
      <c r="G65" s="29">
        <f t="shared" si="19"/>
        <v>119.22076296750036</v>
      </c>
      <c r="H65" s="29">
        <f t="shared" si="19"/>
        <v>127.8112449333311</v>
      </c>
      <c r="I65" s="29">
        <f t="shared" si="19"/>
        <v>126.27473481594801</v>
      </c>
      <c r="J65" s="29">
        <f t="shared" si="19"/>
        <v>129.68935568437115</v>
      </c>
      <c r="K65" s="29">
        <f t="shared" si="19"/>
        <v>122.12837051196279</v>
      </c>
      <c r="L65" s="29">
        <f t="shared" si="19"/>
        <v>119.98547476143587</v>
      </c>
      <c r="M65" s="29">
        <f t="shared" si="19"/>
        <v>120.48737610673618</v>
      </c>
      <c r="N65" s="29">
        <f t="shared" si="19"/>
        <v>117.94682172166158</v>
      </c>
      <c r="O65" s="29">
        <f t="shared" si="19"/>
        <v>115.25305495625304</v>
      </c>
      <c r="P65" s="29">
        <f t="shared" si="19"/>
        <v>118.12222604496404</v>
      </c>
      <c r="Q65" s="29">
        <f t="shared" si="19"/>
        <v>114.4653202405659</v>
      </c>
    </row>
    <row r="66" spans="1:17" ht="11.45" customHeight="1">
      <c r="A66" s="39" t="s">
        <v>64</v>
      </c>
      <c r="B66" s="44">
        <f t="shared" si="19"/>
        <v>277.72674923708206</v>
      </c>
      <c r="C66" s="44">
        <f t="shared" si="19"/>
        <v>278.49770063477268</v>
      </c>
      <c r="D66" s="44">
        <f t="shared" si="19"/>
        <v>277.13581585390523</v>
      </c>
      <c r="E66" s="44">
        <f t="shared" si="19"/>
        <v>274.28208914708938</v>
      </c>
      <c r="F66" s="44">
        <f t="shared" si="19"/>
        <v>274.12362572598914</v>
      </c>
      <c r="G66" s="44">
        <f t="shared" si="19"/>
        <v>273.27311581657335</v>
      </c>
      <c r="H66" s="44">
        <f t="shared" si="19"/>
        <v>277.44395163766075</v>
      </c>
      <c r="I66" s="44">
        <f t="shared" si="19"/>
        <v>278.90725397940878</v>
      </c>
      <c r="J66" s="44">
        <f t="shared" si="19"/>
        <v>279.56956676136724</v>
      </c>
      <c r="K66" s="44">
        <f t="shared" si="19"/>
        <v>279.68750344049727</v>
      </c>
      <c r="L66" s="44">
        <f t="shared" si="19"/>
        <v>279.65034228684902</v>
      </c>
      <c r="M66" s="44">
        <f t="shared" si="19"/>
        <v>282.79814617071668</v>
      </c>
      <c r="N66" s="44">
        <f t="shared" si="19"/>
        <v>281.29338581609323</v>
      </c>
      <c r="O66" s="44">
        <f t="shared" si="19"/>
        <v>281.34302592443606</v>
      </c>
      <c r="P66" s="44">
        <f t="shared" si="19"/>
        <v>283.68889308522802</v>
      </c>
      <c r="Q66" s="44">
        <f t="shared" si="19"/>
        <v>282.9709977091776</v>
      </c>
    </row>
    <row r="67" spans="1:17" ht="11.45" customHeight="1">
      <c r="A67" s="14" t="s">
        <v>73</v>
      </c>
      <c r="B67" s="27">
        <f t="shared" si="19"/>
        <v>528.3786457199833</v>
      </c>
      <c r="C67" s="27">
        <f t="shared" si="19"/>
        <v>525.61485147198368</v>
      </c>
      <c r="D67" s="27">
        <f t="shared" si="19"/>
        <v>515.02371830954849</v>
      </c>
      <c r="E67" s="27">
        <f t="shared" si="19"/>
        <v>513.46670940073147</v>
      </c>
      <c r="F67" s="27">
        <f t="shared" si="19"/>
        <v>519.65110060737868</v>
      </c>
      <c r="G67" s="27">
        <f t="shared" si="19"/>
        <v>537.86871055954316</v>
      </c>
      <c r="H67" s="27">
        <f t="shared" si="19"/>
        <v>537.58299593815627</v>
      </c>
      <c r="I67" s="27">
        <f t="shared" si="19"/>
        <v>535.97102293564762</v>
      </c>
      <c r="J67" s="27">
        <f t="shared" si="19"/>
        <v>557.38066653092255</v>
      </c>
      <c r="K67" s="27">
        <f t="shared" si="19"/>
        <v>519.35123457352017</v>
      </c>
      <c r="L67" s="27">
        <f t="shared" si="19"/>
        <v>530.29880137770249</v>
      </c>
      <c r="M67" s="27">
        <f t="shared" si="19"/>
        <v>553.46130916713582</v>
      </c>
      <c r="N67" s="27">
        <f t="shared" si="19"/>
        <v>549.41005096460367</v>
      </c>
      <c r="O67" s="27">
        <f t="shared" si="19"/>
        <v>562.63918002023786</v>
      </c>
      <c r="P67" s="27">
        <f t="shared" si="19"/>
        <v>579.3968999659221</v>
      </c>
      <c r="Q67" s="27">
        <f t="shared" si="19"/>
        <v>574.66605513593788</v>
      </c>
    </row>
    <row r="68" spans="1:17" ht="11.45" customHeight="1">
      <c r="A68" s="41" t="s">
        <v>67</v>
      </c>
      <c r="B68" s="29">
        <f t="shared" si="19"/>
        <v>686.8593598670202</v>
      </c>
      <c r="C68" s="29">
        <f t="shared" si="19"/>
        <v>723.47398127305621</v>
      </c>
      <c r="D68" s="29">
        <f t="shared" si="19"/>
        <v>713.81051621387292</v>
      </c>
      <c r="E68" s="29">
        <f t="shared" si="19"/>
        <v>698.01100867235482</v>
      </c>
      <c r="F68" s="29">
        <f t="shared" si="19"/>
        <v>702.02672962239171</v>
      </c>
      <c r="G68" s="29">
        <f t="shared" si="19"/>
        <v>671.36581902516355</v>
      </c>
      <c r="H68" s="29">
        <f t="shared" si="19"/>
        <v>706.53930418536777</v>
      </c>
      <c r="I68" s="29">
        <f t="shared" si="19"/>
        <v>695.13052903352559</v>
      </c>
      <c r="J68" s="29">
        <f t="shared" si="19"/>
        <v>694.1706585066355</v>
      </c>
      <c r="K68" s="29">
        <f t="shared" si="19"/>
        <v>658.43626945696144</v>
      </c>
      <c r="L68" s="29">
        <f t="shared" si="19"/>
        <v>673.12951270494102</v>
      </c>
      <c r="M68" s="29">
        <f t="shared" si="19"/>
        <v>735.96189844480421</v>
      </c>
      <c r="N68" s="29">
        <f t="shared" si="19"/>
        <v>727.52145925850027</v>
      </c>
      <c r="O68" s="29">
        <f t="shared" si="19"/>
        <v>808.68916189528886</v>
      </c>
      <c r="P68" s="29">
        <f t="shared" si="19"/>
        <v>838.59133527755864</v>
      </c>
      <c r="Q68" s="29">
        <f t="shared" si="19"/>
        <v>852.466078821314</v>
      </c>
    </row>
    <row r="69" spans="1:17" ht="11.45" customHeight="1">
      <c r="A69" s="42" t="s">
        <v>63</v>
      </c>
      <c r="B69" s="30">
        <f t="shared" si="19"/>
        <v>489.70676571894757</v>
      </c>
      <c r="C69" s="30">
        <f t="shared" si="19"/>
        <v>480.0945393326673</v>
      </c>
      <c r="D69" s="30">
        <f t="shared" si="19"/>
        <v>468.26269827474431</v>
      </c>
      <c r="E69" s="30">
        <f t="shared" si="19"/>
        <v>464.71604952405761</v>
      </c>
      <c r="F69" s="30">
        <f t="shared" si="19"/>
        <v>468.46638423855114</v>
      </c>
      <c r="G69" s="30">
        <f t="shared" si="19"/>
        <v>497.09299956226124</v>
      </c>
      <c r="H69" s="30">
        <f t="shared" si="19"/>
        <v>491.07968118961196</v>
      </c>
      <c r="I69" s="30">
        <f t="shared" si="19"/>
        <v>491.79373507640378</v>
      </c>
      <c r="J69" s="30">
        <f t="shared" si="19"/>
        <v>516.85047000957286</v>
      </c>
      <c r="K69" s="30">
        <f t="shared" si="19"/>
        <v>478.16349265260692</v>
      </c>
      <c r="L69" s="30">
        <f t="shared" si="19"/>
        <v>488.90850479379361</v>
      </c>
      <c r="M69" s="30">
        <f t="shared" si="19"/>
        <v>501.49009452951287</v>
      </c>
      <c r="N69" s="30">
        <f t="shared" si="19"/>
        <v>497.66432138069621</v>
      </c>
      <c r="O69" s="30">
        <f t="shared" si="19"/>
        <v>501.20505060710531</v>
      </c>
      <c r="P69" s="30">
        <f t="shared" si="19"/>
        <v>517.05939206384494</v>
      </c>
      <c r="Q69" s="30">
        <f t="shared" si="19"/>
        <v>512.98479662339685</v>
      </c>
    </row>
    <row r="71" spans="1:17" ht="11.45" customHeight="1">
      <c r="A71" s="12" t="s">
        <v>74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ht="11.45" customHeight="1">
      <c r="A72" s="14" t="s">
        <v>75</v>
      </c>
      <c r="B72" s="27">
        <f>IF(B37=0,0,(B38*B73+B39*B74+B42*B77)/B37)</f>
        <v>362.97149912542443</v>
      </c>
      <c r="C72" s="27">
        <f t="shared" ref="C72:Q72" si="20">IF(C37=0,0,(C38*C73+C39*C74+C42*C77)/C37)</f>
        <v>363.30991808891031</v>
      </c>
      <c r="D72" s="27">
        <f t="shared" si="20"/>
        <v>363.0426313583352</v>
      </c>
      <c r="E72" s="27">
        <f t="shared" si="20"/>
        <v>362.91680414800851</v>
      </c>
      <c r="F72" s="27">
        <f t="shared" si="20"/>
        <v>364.09561453039714</v>
      </c>
      <c r="G72" s="27">
        <f t="shared" si="20"/>
        <v>364.00369173973235</v>
      </c>
      <c r="H72" s="27">
        <f t="shared" si="20"/>
        <v>364.31730463606232</v>
      </c>
      <c r="I72" s="27">
        <f t="shared" si="20"/>
        <v>364.51384718051384</v>
      </c>
      <c r="J72" s="27">
        <f t="shared" si="20"/>
        <v>364.95205108778003</v>
      </c>
      <c r="K72" s="27">
        <f t="shared" si="20"/>
        <v>365.31564013397906</v>
      </c>
      <c r="L72" s="27">
        <f t="shared" si="20"/>
        <v>365.33216014078312</v>
      </c>
      <c r="M72" s="27">
        <f t="shared" si="20"/>
        <v>365.2565872149317</v>
      </c>
      <c r="N72" s="27">
        <f t="shared" si="20"/>
        <v>365.16614724571986</v>
      </c>
      <c r="O72" s="27">
        <f t="shared" si="20"/>
        <v>365.12258947622689</v>
      </c>
      <c r="P72" s="27">
        <f t="shared" si="20"/>
        <v>365.16897972243333</v>
      </c>
      <c r="Q72" s="27">
        <f t="shared" si="20"/>
        <v>365.28470531902161</v>
      </c>
    </row>
    <row r="73" spans="1:17" ht="11.45" customHeight="1">
      <c r="A73" s="37" t="s">
        <v>61</v>
      </c>
      <c r="B73" s="43">
        <v>400</v>
      </c>
      <c r="C73" s="43">
        <v>400</v>
      </c>
      <c r="D73" s="43">
        <v>400</v>
      </c>
      <c r="E73" s="43">
        <v>400</v>
      </c>
      <c r="F73" s="43">
        <v>400</v>
      </c>
      <c r="G73" s="43">
        <v>400</v>
      </c>
      <c r="H73" s="43">
        <v>400</v>
      </c>
      <c r="I73" s="43">
        <v>400</v>
      </c>
      <c r="J73" s="43">
        <v>400</v>
      </c>
      <c r="K73" s="43">
        <v>400</v>
      </c>
      <c r="L73" s="43">
        <v>400</v>
      </c>
      <c r="M73" s="43">
        <v>400</v>
      </c>
      <c r="N73" s="43">
        <v>400</v>
      </c>
      <c r="O73" s="43">
        <v>400</v>
      </c>
      <c r="P73" s="43">
        <v>400</v>
      </c>
      <c r="Q73" s="43">
        <v>400</v>
      </c>
    </row>
    <row r="74" spans="1:17" ht="11.45" customHeight="1">
      <c r="A74" s="16" t="s">
        <v>62</v>
      </c>
      <c r="B74" s="28">
        <f>IF(B39=0,0,SUMPRODUCT(B75:B76,B40:B41)/B39)</f>
        <v>320</v>
      </c>
      <c r="C74" s="28">
        <f t="shared" ref="C74:Q74" si="21">IF(C39=0,0,SUMPRODUCT(C75:C76,C40:C41)/C39)</f>
        <v>320</v>
      </c>
      <c r="D74" s="28">
        <f t="shared" si="21"/>
        <v>320</v>
      </c>
      <c r="E74" s="28">
        <f t="shared" si="21"/>
        <v>320</v>
      </c>
      <c r="F74" s="28">
        <f t="shared" si="21"/>
        <v>320</v>
      </c>
      <c r="G74" s="28">
        <f t="shared" si="21"/>
        <v>320</v>
      </c>
      <c r="H74" s="28">
        <f t="shared" si="21"/>
        <v>320</v>
      </c>
      <c r="I74" s="28">
        <f t="shared" si="21"/>
        <v>320</v>
      </c>
      <c r="J74" s="28">
        <f t="shared" si="21"/>
        <v>320</v>
      </c>
      <c r="K74" s="28">
        <f t="shared" si="21"/>
        <v>320</v>
      </c>
      <c r="L74" s="28">
        <f t="shared" si="21"/>
        <v>320</v>
      </c>
      <c r="M74" s="28">
        <f t="shared" si="21"/>
        <v>320</v>
      </c>
      <c r="N74" s="28">
        <f t="shared" si="21"/>
        <v>320</v>
      </c>
      <c r="O74" s="28">
        <f t="shared" si="21"/>
        <v>320</v>
      </c>
      <c r="P74" s="28">
        <f t="shared" si="21"/>
        <v>320</v>
      </c>
      <c r="Q74" s="28">
        <f t="shared" si="21"/>
        <v>320</v>
      </c>
    </row>
    <row r="75" spans="1:17" ht="11.45" customHeight="1">
      <c r="A75" s="18" t="s">
        <v>67</v>
      </c>
      <c r="B75" s="29">
        <v>320</v>
      </c>
      <c r="C75" s="29">
        <v>320</v>
      </c>
      <c r="D75" s="29">
        <v>320</v>
      </c>
      <c r="E75" s="29">
        <v>320</v>
      </c>
      <c r="F75" s="29">
        <v>320</v>
      </c>
      <c r="G75" s="29">
        <v>320</v>
      </c>
      <c r="H75" s="29">
        <v>320</v>
      </c>
      <c r="I75" s="29">
        <v>320</v>
      </c>
      <c r="J75" s="29">
        <v>320</v>
      </c>
      <c r="K75" s="29">
        <v>320</v>
      </c>
      <c r="L75" s="29">
        <v>320</v>
      </c>
      <c r="M75" s="29">
        <v>320</v>
      </c>
      <c r="N75" s="29">
        <v>320</v>
      </c>
      <c r="O75" s="29">
        <v>320</v>
      </c>
      <c r="P75" s="29">
        <v>320</v>
      </c>
      <c r="Q75" s="29">
        <v>320</v>
      </c>
    </row>
    <row r="76" spans="1:17" ht="11.45" customHeight="1">
      <c r="A76" s="18" t="s">
        <v>63</v>
      </c>
      <c r="B76" s="29">
        <v>320</v>
      </c>
      <c r="C76" s="29">
        <v>320</v>
      </c>
      <c r="D76" s="29">
        <v>320</v>
      </c>
      <c r="E76" s="29">
        <v>320</v>
      </c>
      <c r="F76" s="29">
        <v>320</v>
      </c>
      <c r="G76" s="29">
        <v>320</v>
      </c>
      <c r="H76" s="29">
        <v>320</v>
      </c>
      <c r="I76" s="29">
        <v>320</v>
      </c>
      <c r="J76" s="29">
        <v>320</v>
      </c>
      <c r="K76" s="29">
        <v>320</v>
      </c>
      <c r="L76" s="29">
        <v>320</v>
      </c>
      <c r="M76" s="29">
        <v>320</v>
      </c>
      <c r="N76" s="29">
        <v>320</v>
      </c>
      <c r="O76" s="29">
        <v>320</v>
      </c>
      <c r="P76" s="29">
        <v>320</v>
      </c>
      <c r="Q76" s="29">
        <v>320</v>
      </c>
    </row>
    <row r="77" spans="1:17" ht="11.45" customHeight="1">
      <c r="A77" s="39" t="s">
        <v>64</v>
      </c>
      <c r="B77" s="44">
        <v>560</v>
      </c>
      <c r="C77" s="44">
        <v>560</v>
      </c>
      <c r="D77" s="44">
        <v>560</v>
      </c>
      <c r="E77" s="44">
        <v>560</v>
      </c>
      <c r="F77" s="44">
        <v>560</v>
      </c>
      <c r="G77" s="44">
        <v>560</v>
      </c>
      <c r="H77" s="44">
        <v>560</v>
      </c>
      <c r="I77" s="44">
        <v>560</v>
      </c>
      <c r="J77" s="44">
        <v>560</v>
      </c>
      <c r="K77" s="44">
        <v>560</v>
      </c>
      <c r="L77" s="44">
        <v>560</v>
      </c>
      <c r="M77" s="44">
        <v>560</v>
      </c>
      <c r="N77" s="44">
        <v>560</v>
      </c>
      <c r="O77" s="44">
        <v>560</v>
      </c>
      <c r="P77" s="44">
        <v>560</v>
      </c>
      <c r="Q77" s="44">
        <v>560</v>
      </c>
    </row>
    <row r="78" spans="1:17" ht="11.45" customHeight="1">
      <c r="A78" s="14" t="s">
        <v>76</v>
      </c>
      <c r="B78" s="27">
        <f>IF(B43=0,0,SUMPRODUCT(B79:B80,B44:B45)/B43)</f>
        <v>2100</v>
      </c>
      <c r="C78" s="27">
        <f t="shared" ref="C78:Q78" si="22">IF(C43=0,0,SUMPRODUCT(C79:C80,C44:C45)/C43)</f>
        <v>2100</v>
      </c>
      <c r="D78" s="27">
        <f t="shared" si="22"/>
        <v>2100</v>
      </c>
      <c r="E78" s="27">
        <f t="shared" si="22"/>
        <v>2100</v>
      </c>
      <c r="F78" s="27">
        <f t="shared" si="22"/>
        <v>2100</v>
      </c>
      <c r="G78" s="27">
        <f t="shared" si="22"/>
        <v>2100</v>
      </c>
      <c r="H78" s="27">
        <f t="shared" si="22"/>
        <v>2100</v>
      </c>
      <c r="I78" s="27">
        <f t="shared" si="22"/>
        <v>2100</v>
      </c>
      <c r="J78" s="27">
        <f t="shared" si="22"/>
        <v>2100</v>
      </c>
      <c r="K78" s="27">
        <f t="shared" si="22"/>
        <v>2100</v>
      </c>
      <c r="L78" s="27">
        <f t="shared" si="22"/>
        <v>2100</v>
      </c>
      <c r="M78" s="27">
        <f t="shared" si="22"/>
        <v>2100</v>
      </c>
      <c r="N78" s="27">
        <f t="shared" si="22"/>
        <v>2100</v>
      </c>
      <c r="O78" s="27">
        <f t="shared" si="22"/>
        <v>2100</v>
      </c>
      <c r="P78" s="27">
        <f t="shared" si="22"/>
        <v>2100</v>
      </c>
      <c r="Q78" s="27">
        <f t="shared" si="22"/>
        <v>2100</v>
      </c>
    </row>
    <row r="79" spans="1:17" ht="11.45" customHeight="1">
      <c r="A79" s="41" t="s">
        <v>67</v>
      </c>
      <c r="B79" s="29">
        <v>2100</v>
      </c>
      <c r="C79" s="29">
        <v>2100</v>
      </c>
      <c r="D79" s="29">
        <v>2100</v>
      </c>
      <c r="E79" s="29">
        <v>2100</v>
      </c>
      <c r="F79" s="29">
        <v>2100</v>
      </c>
      <c r="G79" s="29">
        <v>2100</v>
      </c>
      <c r="H79" s="29">
        <v>2100</v>
      </c>
      <c r="I79" s="29">
        <v>2100</v>
      </c>
      <c r="J79" s="29">
        <v>2100</v>
      </c>
      <c r="K79" s="29">
        <v>2100</v>
      </c>
      <c r="L79" s="29">
        <v>2100</v>
      </c>
      <c r="M79" s="29">
        <v>2100</v>
      </c>
      <c r="N79" s="29">
        <v>2100</v>
      </c>
      <c r="O79" s="29">
        <v>2100</v>
      </c>
      <c r="P79" s="29">
        <v>2100</v>
      </c>
      <c r="Q79" s="29">
        <v>2100</v>
      </c>
    </row>
    <row r="80" spans="1:17" ht="11.45" customHeight="1">
      <c r="A80" s="42" t="s">
        <v>63</v>
      </c>
      <c r="B80" s="30">
        <v>2100</v>
      </c>
      <c r="C80" s="30">
        <v>2100</v>
      </c>
      <c r="D80" s="30">
        <v>2100</v>
      </c>
      <c r="E80" s="30">
        <v>2100</v>
      </c>
      <c r="F80" s="30">
        <v>2100</v>
      </c>
      <c r="G80" s="30">
        <v>2100</v>
      </c>
      <c r="H80" s="30">
        <v>2100</v>
      </c>
      <c r="I80" s="30">
        <v>2100</v>
      </c>
      <c r="J80" s="30">
        <v>2100</v>
      </c>
      <c r="K80" s="30">
        <v>2100</v>
      </c>
      <c r="L80" s="30">
        <v>2100</v>
      </c>
      <c r="M80" s="30">
        <v>2100</v>
      </c>
      <c r="N80" s="30">
        <v>2100</v>
      </c>
      <c r="O80" s="30">
        <v>2100</v>
      </c>
      <c r="P80" s="30">
        <v>2100</v>
      </c>
      <c r="Q80" s="30">
        <v>2100</v>
      </c>
    </row>
    <row r="82" spans="1:17" ht="11.45" customHeight="1">
      <c r="A82" s="12" t="s">
        <v>77</v>
      </c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</row>
    <row r="83" spans="1:17" ht="11.45" customHeight="1">
      <c r="A83" s="14" t="s">
        <v>19</v>
      </c>
      <c r="B83" s="47">
        <f>IF(B61=0,0,B61/B72)</f>
        <v>0.32109889979278394</v>
      </c>
      <c r="C83" s="47">
        <f t="shared" ref="C83:Q83" si="23">IF(C61=0,0,C61/C72)</f>
        <v>0.32469255872072839</v>
      </c>
      <c r="D83" s="47">
        <f t="shared" si="23"/>
        <v>0.31238841543686574</v>
      </c>
      <c r="E83" s="47">
        <f t="shared" si="23"/>
        <v>0.30286456267724771</v>
      </c>
      <c r="F83" s="47">
        <f t="shared" si="23"/>
        <v>0.31325607744135969</v>
      </c>
      <c r="G83" s="47">
        <f t="shared" si="23"/>
        <v>0.30966078809702113</v>
      </c>
      <c r="H83" s="47">
        <f t="shared" si="23"/>
        <v>0.32279894995441499</v>
      </c>
      <c r="I83" s="47">
        <f t="shared" si="23"/>
        <v>0.3204922572522409</v>
      </c>
      <c r="J83" s="47">
        <f t="shared" si="23"/>
        <v>0.32452805152251646</v>
      </c>
      <c r="K83" s="47">
        <f t="shared" si="23"/>
        <v>0.31581249154431079</v>
      </c>
      <c r="L83" s="47">
        <f t="shared" si="23"/>
        <v>0.31314250099032631</v>
      </c>
      <c r="M83" s="47">
        <f t="shared" si="23"/>
        <v>0.31482732288718468</v>
      </c>
      <c r="N83" s="47">
        <f t="shared" si="23"/>
        <v>0.31017468296057255</v>
      </c>
      <c r="O83" s="47">
        <f t="shared" si="23"/>
        <v>0.31076945736970246</v>
      </c>
      <c r="P83" s="47">
        <f t="shared" si="23"/>
        <v>0.31748117346723603</v>
      </c>
      <c r="Q83" s="47">
        <f t="shared" si="23"/>
        <v>0.31520683969381985</v>
      </c>
    </row>
    <row r="84" spans="1:17" ht="11.45" customHeight="1">
      <c r="A84" s="37" t="s">
        <v>61</v>
      </c>
      <c r="B84" s="48">
        <f t="shared" ref="B84:Q91" si="24">IF(B62=0,0,B62/B73)</f>
        <v>0.18822175571071509</v>
      </c>
      <c r="C84" s="48">
        <f t="shared" si="24"/>
        <v>0.18850863696973949</v>
      </c>
      <c r="D84" s="48">
        <f t="shared" si="24"/>
        <v>0.18663060296346587</v>
      </c>
      <c r="E84" s="48">
        <f t="shared" si="24"/>
        <v>0.18612670908075374</v>
      </c>
      <c r="F84" s="48">
        <f t="shared" si="24"/>
        <v>0.18642866194826804</v>
      </c>
      <c r="G84" s="48">
        <f t="shared" si="24"/>
        <v>0.18664676985039996</v>
      </c>
      <c r="H84" s="48">
        <f t="shared" si="24"/>
        <v>0.18780452835856792</v>
      </c>
      <c r="I84" s="48">
        <f t="shared" si="24"/>
        <v>0.18782912163429394</v>
      </c>
      <c r="J84" s="48">
        <f t="shared" si="24"/>
        <v>0.18744555210344008</v>
      </c>
      <c r="K84" s="48">
        <f t="shared" si="24"/>
        <v>0.18586233695010437</v>
      </c>
      <c r="L84" s="48">
        <f t="shared" si="24"/>
        <v>0.18659907019670804</v>
      </c>
      <c r="M84" s="48">
        <f t="shared" si="24"/>
        <v>0.1872598667469591</v>
      </c>
      <c r="N84" s="48">
        <f t="shared" si="24"/>
        <v>0.1866597760466778</v>
      </c>
      <c r="O84" s="48">
        <f t="shared" si="24"/>
        <v>0.18794141645222079</v>
      </c>
      <c r="P84" s="48">
        <f t="shared" si="24"/>
        <v>0.18939101863709062</v>
      </c>
      <c r="Q84" s="48">
        <f t="shared" si="24"/>
        <v>0.19032187623567107</v>
      </c>
    </row>
    <row r="85" spans="1:17" ht="11.45" customHeight="1">
      <c r="A85" s="16" t="s">
        <v>62</v>
      </c>
      <c r="B85" s="49">
        <f t="shared" si="24"/>
        <v>0.37596631018147936</v>
      </c>
      <c r="C85" s="49">
        <f t="shared" si="24"/>
        <v>0.378603649291258</v>
      </c>
      <c r="D85" s="49">
        <f t="shared" si="24"/>
        <v>0.35707397462115364</v>
      </c>
      <c r="E85" s="49">
        <f t="shared" si="24"/>
        <v>0.33970903207621939</v>
      </c>
      <c r="F85" s="49">
        <f t="shared" si="24"/>
        <v>0.35732831601746312</v>
      </c>
      <c r="G85" s="49">
        <f t="shared" si="24"/>
        <v>0.34850927984039937</v>
      </c>
      <c r="H85" s="49">
        <f t="shared" si="24"/>
        <v>0.3688411887900761</v>
      </c>
      <c r="I85" s="49">
        <f t="shared" si="24"/>
        <v>0.3631669393583204</v>
      </c>
      <c r="J85" s="49">
        <f t="shared" si="24"/>
        <v>0.36773479885347121</v>
      </c>
      <c r="K85" s="49">
        <f t="shared" si="24"/>
        <v>0.34939546869718491</v>
      </c>
      <c r="L85" s="49">
        <f t="shared" si="24"/>
        <v>0.34450336976808255</v>
      </c>
      <c r="M85" s="49">
        <f t="shared" si="24"/>
        <v>0.34535033389118225</v>
      </c>
      <c r="N85" s="49">
        <f t="shared" si="24"/>
        <v>0.33824446530259161</v>
      </c>
      <c r="O85" s="49">
        <f t="shared" si="24"/>
        <v>0.33742068804704489</v>
      </c>
      <c r="P85" s="49">
        <f t="shared" si="24"/>
        <v>0.34919622219602803</v>
      </c>
      <c r="Q85" s="49">
        <f t="shared" si="24"/>
        <v>0.34412387474346695</v>
      </c>
    </row>
    <row r="86" spans="1:17" ht="11.45" customHeight="1">
      <c r="A86" s="18" t="s">
        <v>67</v>
      </c>
      <c r="B86" s="50">
        <f t="shared" si="24"/>
        <v>0.33310339483711837</v>
      </c>
      <c r="C86" s="50">
        <f t="shared" si="24"/>
        <v>0.33216293886424719</v>
      </c>
      <c r="D86" s="50">
        <f t="shared" si="24"/>
        <v>0.3204860136562398</v>
      </c>
      <c r="E86" s="50">
        <f t="shared" si="24"/>
        <v>0.30917991486701524</v>
      </c>
      <c r="F86" s="50">
        <f t="shared" si="24"/>
        <v>0.31204127127755416</v>
      </c>
      <c r="G86" s="50">
        <f t="shared" si="24"/>
        <v>0.30306010467274502</v>
      </c>
      <c r="H86" s="50">
        <f t="shared" si="24"/>
        <v>0.31403438658930133</v>
      </c>
      <c r="I86" s="50">
        <f t="shared" si="24"/>
        <v>0.31130585811590006</v>
      </c>
      <c r="J86" s="50">
        <f t="shared" si="24"/>
        <v>0.30535242272425173</v>
      </c>
      <c r="K86" s="50">
        <f t="shared" si="24"/>
        <v>0.29036648559618855</v>
      </c>
      <c r="L86" s="50">
        <f t="shared" si="24"/>
        <v>0.28880220092319175</v>
      </c>
      <c r="M86" s="50">
        <f t="shared" si="24"/>
        <v>0.28731192837247699</v>
      </c>
      <c r="N86" s="50">
        <f t="shared" si="24"/>
        <v>0.28407649675624574</v>
      </c>
      <c r="O86" s="50">
        <f t="shared" si="24"/>
        <v>0.29322099078579261</v>
      </c>
      <c r="P86" s="50">
        <f t="shared" si="24"/>
        <v>0.31025390518966783</v>
      </c>
      <c r="Q86" s="50">
        <f t="shared" si="24"/>
        <v>0.3159532621238752</v>
      </c>
    </row>
    <row r="87" spans="1:17" ht="11.45" customHeight="1">
      <c r="A87" s="18" t="s">
        <v>63</v>
      </c>
      <c r="B87" s="50">
        <f t="shared" si="24"/>
        <v>0.39831716468496103</v>
      </c>
      <c r="C87" s="50">
        <f t="shared" si="24"/>
        <v>0.40154634408881201</v>
      </c>
      <c r="D87" s="50">
        <f t="shared" si="24"/>
        <v>0.37581585220421032</v>
      </c>
      <c r="E87" s="50">
        <f t="shared" si="24"/>
        <v>0.35550799834539998</v>
      </c>
      <c r="F87" s="50">
        <f t="shared" si="24"/>
        <v>0.38387091666600581</v>
      </c>
      <c r="G87" s="50">
        <f t="shared" si="24"/>
        <v>0.37256488427343865</v>
      </c>
      <c r="H87" s="50">
        <f t="shared" si="24"/>
        <v>0.39941014041665968</v>
      </c>
      <c r="I87" s="50">
        <f t="shared" si="24"/>
        <v>0.39460854629983755</v>
      </c>
      <c r="J87" s="50">
        <f t="shared" si="24"/>
        <v>0.40527923651365982</v>
      </c>
      <c r="K87" s="50">
        <f t="shared" si="24"/>
        <v>0.38165115784988368</v>
      </c>
      <c r="L87" s="50">
        <f t="shared" si="24"/>
        <v>0.3749546086294871</v>
      </c>
      <c r="M87" s="50">
        <f t="shared" si="24"/>
        <v>0.37652305033355055</v>
      </c>
      <c r="N87" s="50">
        <f t="shared" si="24"/>
        <v>0.36858381788019245</v>
      </c>
      <c r="O87" s="50">
        <f t="shared" si="24"/>
        <v>0.36016579673829074</v>
      </c>
      <c r="P87" s="50">
        <f t="shared" si="24"/>
        <v>0.36913195639051261</v>
      </c>
      <c r="Q87" s="50">
        <f t="shared" si="24"/>
        <v>0.35770412575176846</v>
      </c>
    </row>
    <row r="88" spans="1:17" ht="11.45" customHeight="1">
      <c r="A88" s="39" t="s">
        <v>64</v>
      </c>
      <c r="B88" s="51">
        <f t="shared" si="24"/>
        <v>0.49594062363764652</v>
      </c>
      <c r="C88" s="51">
        <f t="shared" si="24"/>
        <v>0.4973173225620941</v>
      </c>
      <c r="D88" s="51">
        <f t="shared" si="24"/>
        <v>0.49488538545340222</v>
      </c>
      <c r="E88" s="51">
        <f t="shared" si="24"/>
        <v>0.48978944490551674</v>
      </c>
      <c r="F88" s="51">
        <f t="shared" si="24"/>
        <v>0.4895064745106949</v>
      </c>
      <c r="G88" s="51">
        <f t="shared" si="24"/>
        <v>0.48798770681530956</v>
      </c>
      <c r="H88" s="51">
        <f t="shared" si="24"/>
        <v>0.49543562792439416</v>
      </c>
      <c r="I88" s="51">
        <f t="shared" si="24"/>
        <v>0.49804866782037283</v>
      </c>
      <c r="J88" s="51">
        <f t="shared" si="24"/>
        <v>0.49923136921672723</v>
      </c>
      <c r="K88" s="51">
        <f t="shared" si="24"/>
        <v>0.49944197042945943</v>
      </c>
      <c r="L88" s="51">
        <f t="shared" si="24"/>
        <v>0.49937561122651614</v>
      </c>
      <c r="M88" s="51">
        <f t="shared" si="24"/>
        <v>0.50499668959056554</v>
      </c>
      <c r="N88" s="51">
        <f t="shared" si="24"/>
        <v>0.50230961752873793</v>
      </c>
      <c r="O88" s="51">
        <f t="shared" si="24"/>
        <v>0.50239826057935011</v>
      </c>
      <c r="P88" s="51">
        <f t="shared" si="24"/>
        <v>0.50658730908076433</v>
      </c>
      <c r="Q88" s="51">
        <f t="shared" si="24"/>
        <v>0.50530535305210289</v>
      </c>
    </row>
    <row r="89" spans="1:17" ht="11.45" customHeight="1">
      <c r="A89" s="14" t="s">
        <v>23</v>
      </c>
      <c r="B89" s="47">
        <f t="shared" si="24"/>
        <v>0.25160887891427774</v>
      </c>
      <c r="C89" s="47">
        <f t="shared" si="24"/>
        <v>0.25029278641523034</v>
      </c>
      <c r="D89" s="47">
        <f t="shared" si="24"/>
        <v>0.24524938967121357</v>
      </c>
      <c r="E89" s="47">
        <f t="shared" si="24"/>
        <v>0.24450795685749119</v>
      </c>
      <c r="F89" s="47">
        <f t="shared" si="24"/>
        <v>0.24745290505113271</v>
      </c>
      <c r="G89" s="47">
        <f t="shared" si="24"/>
        <v>0.25612795740930627</v>
      </c>
      <c r="H89" s="47">
        <f t="shared" si="24"/>
        <v>0.25599190282769346</v>
      </c>
      <c r="I89" s="47">
        <f t="shared" si="24"/>
        <v>0.2552242966360227</v>
      </c>
      <c r="J89" s="47">
        <f t="shared" si="24"/>
        <v>0.26541936501472502</v>
      </c>
      <c r="K89" s="47">
        <f t="shared" si="24"/>
        <v>0.24731011170167627</v>
      </c>
      <c r="L89" s="47">
        <f t="shared" si="24"/>
        <v>0.2525232387512869</v>
      </c>
      <c r="M89" s="47">
        <f t="shared" si="24"/>
        <v>0.26355300436530277</v>
      </c>
      <c r="N89" s="47">
        <f t="shared" si="24"/>
        <v>0.2616238337926684</v>
      </c>
      <c r="O89" s="47">
        <f t="shared" si="24"/>
        <v>0.26792341905725614</v>
      </c>
      <c r="P89" s="47">
        <f t="shared" si="24"/>
        <v>0.27590328569805816</v>
      </c>
      <c r="Q89" s="47">
        <f t="shared" si="24"/>
        <v>0.27365050244568473</v>
      </c>
    </row>
    <row r="90" spans="1:17" ht="11.45" customHeight="1">
      <c r="A90" s="41" t="s">
        <v>67</v>
      </c>
      <c r="B90" s="50">
        <f t="shared" si="24"/>
        <v>0.32707588565096202</v>
      </c>
      <c r="C90" s="50">
        <f t="shared" si="24"/>
        <v>0.3445114196538363</v>
      </c>
      <c r="D90" s="50">
        <f t="shared" si="24"/>
        <v>0.33990976962565378</v>
      </c>
      <c r="E90" s="50">
        <f t="shared" si="24"/>
        <v>0.33238619460588326</v>
      </c>
      <c r="F90" s="50">
        <f t="shared" si="24"/>
        <v>0.33429844267732939</v>
      </c>
      <c r="G90" s="50">
        <f t="shared" si="24"/>
        <v>0.31969800905960166</v>
      </c>
      <c r="H90" s="50">
        <f t="shared" si="24"/>
        <v>0.33644728770731797</v>
      </c>
      <c r="I90" s="50">
        <f t="shared" si="24"/>
        <v>0.33101453763501221</v>
      </c>
      <c r="J90" s="50">
        <f t="shared" si="24"/>
        <v>0.33055745643173118</v>
      </c>
      <c r="K90" s="50">
        <f t="shared" si="24"/>
        <v>0.31354108069379116</v>
      </c>
      <c r="L90" s="50">
        <f t="shared" si="24"/>
        <v>0.32053786319282906</v>
      </c>
      <c r="M90" s="50">
        <f t="shared" si="24"/>
        <v>0.3504580468784782</v>
      </c>
      <c r="N90" s="50">
        <f t="shared" si="24"/>
        <v>0.34643879012309536</v>
      </c>
      <c r="O90" s="50">
        <f t="shared" si="24"/>
        <v>0.3850900770929947</v>
      </c>
      <c r="P90" s="50">
        <f t="shared" si="24"/>
        <v>0.39932920727502791</v>
      </c>
      <c r="Q90" s="50">
        <f t="shared" si="24"/>
        <v>0.4059362280101495</v>
      </c>
    </row>
    <row r="91" spans="1:17" ht="11.45" customHeight="1">
      <c r="A91" s="42" t="s">
        <v>63</v>
      </c>
      <c r="B91" s="52">
        <f t="shared" si="24"/>
        <v>0.2331936979614036</v>
      </c>
      <c r="C91" s="52">
        <f t="shared" si="24"/>
        <v>0.22861644730127015</v>
      </c>
      <c r="D91" s="52">
        <f t="shared" si="24"/>
        <v>0.22298223727368777</v>
      </c>
      <c r="E91" s="52">
        <f t="shared" si="24"/>
        <v>0.2212933569162179</v>
      </c>
      <c r="F91" s="52">
        <f t="shared" si="24"/>
        <v>0.22307923058978626</v>
      </c>
      <c r="G91" s="52">
        <f t="shared" si="24"/>
        <v>0.23671095217250535</v>
      </c>
      <c r="H91" s="52">
        <f t="shared" si="24"/>
        <v>0.23384746723314856</v>
      </c>
      <c r="I91" s="52">
        <f t="shared" si="24"/>
        <v>0.23418749289352561</v>
      </c>
      <c r="J91" s="52">
        <f t="shared" si="24"/>
        <v>0.24611927143312992</v>
      </c>
      <c r="K91" s="52">
        <f t="shared" si="24"/>
        <v>0.22769690126314615</v>
      </c>
      <c r="L91" s="52">
        <f t="shared" si="24"/>
        <v>0.2328135737113303</v>
      </c>
      <c r="M91" s="52">
        <f t="shared" si="24"/>
        <v>0.23880480691881564</v>
      </c>
      <c r="N91" s="52">
        <f t="shared" si="24"/>
        <v>0.2369830101812839</v>
      </c>
      <c r="O91" s="52">
        <f t="shared" si="24"/>
        <v>0.23866907171766918</v>
      </c>
      <c r="P91" s="52">
        <f t="shared" si="24"/>
        <v>0.24621875812564045</v>
      </c>
      <c r="Q91" s="52">
        <f t="shared" si="24"/>
        <v>0.24427847458256993</v>
      </c>
    </row>
    <row r="93" spans="1:17" ht="11.45" customHeight="1">
      <c r="A93" s="12" t="s">
        <v>78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</row>
    <row r="94" spans="1:17" ht="11.45" customHeight="1">
      <c r="A94" s="14" t="s">
        <v>19</v>
      </c>
      <c r="B94" s="15">
        <f t="shared" ref="B94:Q102" si="25">IF(B15=0,0,B15/B37*1000000)</f>
        <v>199339.42510423358</v>
      </c>
      <c r="C94" s="15">
        <f t="shared" si="25"/>
        <v>195409.17833898362</v>
      </c>
      <c r="D94" s="15">
        <f t="shared" si="25"/>
        <v>194713.29104949383</v>
      </c>
      <c r="E94" s="15">
        <f t="shared" si="25"/>
        <v>190634.67536905545</v>
      </c>
      <c r="F94" s="15">
        <f t="shared" si="25"/>
        <v>187366.48064159614</v>
      </c>
      <c r="G94" s="15">
        <f t="shared" si="25"/>
        <v>189751.18212281316</v>
      </c>
      <c r="H94" s="15">
        <f t="shared" si="25"/>
        <v>184257.34460913856</v>
      </c>
      <c r="I94" s="15">
        <f t="shared" si="25"/>
        <v>185218.1399073707</v>
      </c>
      <c r="J94" s="15">
        <f t="shared" si="25"/>
        <v>184720.34879941467</v>
      </c>
      <c r="K94" s="15">
        <f t="shared" si="25"/>
        <v>184250.43315253238</v>
      </c>
      <c r="L94" s="15">
        <f t="shared" si="25"/>
        <v>184187.60034724348</v>
      </c>
      <c r="M94" s="15">
        <f t="shared" si="25"/>
        <v>183622.55751480549</v>
      </c>
      <c r="N94" s="15">
        <f t="shared" si="25"/>
        <v>185743.62329791827</v>
      </c>
      <c r="O94" s="15">
        <f t="shared" si="25"/>
        <v>186604.31173823474</v>
      </c>
      <c r="P94" s="15">
        <f t="shared" si="25"/>
        <v>184351.33783372864</v>
      </c>
      <c r="Q94" s="15">
        <f t="shared" si="25"/>
        <v>188617.54493580008</v>
      </c>
    </row>
    <row r="95" spans="1:17" ht="11.45" customHeight="1">
      <c r="A95" s="37" t="s">
        <v>61</v>
      </c>
      <c r="B95" s="38">
        <f t="shared" si="25"/>
        <v>113715.10392979124</v>
      </c>
      <c r="C95" s="38">
        <f t="shared" si="25"/>
        <v>113257.41705432552</v>
      </c>
      <c r="D95" s="38">
        <f t="shared" si="25"/>
        <v>113346.93936682088</v>
      </c>
      <c r="E95" s="38">
        <f t="shared" si="25"/>
        <v>109739.73827907802</v>
      </c>
      <c r="F95" s="38">
        <f t="shared" si="25"/>
        <v>111274.96889690499</v>
      </c>
      <c r="G95" s="38">
        <f t="shared" si="25"/>
        <v>110726.42774712197</v>
      </c>
      <c r="H95" s="38">
        <f t="shared" si="25"/>
        <v>109920.63036763649</v>
      </c>
      <c r="I95" s="38">
        <f t="shared" si="25"/>
        <v>110148.10736597645</v>
      </c>
      <c r="J95" s="38">
        <f t="shared" si="25"/>
        <v>111592.98749178852</v>
      </c>
      <c r="K95" s="38">
        <f t="shared" si="25"/>
        <v>110966.68376752503</v>
      </c>
      <c r="L95" s="38">
        <f t="shared" si="25"/>
        <v>111614.40126786007</v>
      </c>
      <c r="M95" s="38">
        <f t="shared" si="25"/>
        <v>111172.91196976724</v>
      </c>
      <c r="N95" s="38">
        <f t="shared" si="25"/>
        <v>111364.49644669858</v>
      </c>
      <c r="O95" s="38">
        <f t="shared" si="25"/>
        <v>110852.00080327434</v>
      </c>
      <c r="P95" s="38">
        <f t="shared" si="25"/>
        <v>110479.26425256241</v>
      </c>
      <c r="Q95" s="38">
        <f t="shared" si="25"/>
        <v>111391.72613129774</v>
      </c>
    </row>
    <row r="96" spans="1:17" ht="11.45" customHeight="1">
      <c r="A96" s="16" t="s">
        <v>62</v>
      </c>
      <c r="B96" s="17">
        <f t="shared" si="25"/>
        <v>267385.08972497762</v>
      </c>
      <c r="C96" s="17">
        <f t="shared" si="25"/>
        <v>258658.67318878983</v>
      </c>
      <c r="D96" s="17">
        <f t="shared" si="25"/>
        <v>255617.09742044419</v>
      </c>
      <c r="E96" s="17">
        <f t="shared" si="25"/>
        <v>250310.82565825986</v>
      </c>
      <c r="F96" s="17">
        <f t="shared" si="25"/>
        <v>244004.66401908116</v>
      </c>
      <c r="G96" s="17">
        <f t="shared" si="25"/>
        <v>247868.1048955532</v>
      </c>
      <c r="H96" s="17">
        <f t="shared" si="25"/>
        <v>237912.61852201109</v>
      </c>
      <c r="I96" s="17">
        <f t="shared" si="25"/>
        <v>239383.53394411254</v>
      </c>
      <c r="J96" s="17">
        <f t="shared" si="25"/>
        <v>235894.13557341474</v>
      </c>
      <c r="K96" s="17">
        <f t="shared" si="25"/>
        <v>234653.81680591751</v>
      </c>
      <c r="L96" s="17">
        <f t="shared" si="25"/>
        <v>233962.94689022086</v>
      </c>
      <c r="M96" s="17">
        <f t="shared" si="25"/>
        <v>232972.77174846662</v>
      </c>
      <c r="N96" s="17">
        <f t="shared" si="25"/>
        <v>237003.98158067392</v>
      </c>
      <c r="O96" s="17">
        <f t="shared" si="25"/>
        <v>238652.84752212153</v>
      </c>
      <c r="P96" s="17">
        <f t="shared" si="25"/>
        <v>235359.64115885069</v>
      </c>
      <c r="Q96" s="17">
        <f t="shared" si="25"/>
        <v>242622.89143440354</v>
      </c>
    </row>
    <row r="97" spans="1:17" ht="11.45" customHeight="1">
      <c r="A97" s="18" t="s">
        <v>67</v>
      </c>
      <c r="B97" s="19">
        <f t="shared" si="25"/>
        <v>270815.21687079931</v>
      </c>
      <c r="C97" s="19">
        <f t="shared" si="25"/>
        <v>260411.22698698493</v>
      </c>
      <c r="D97" s="19">
        <f t="shared" si="25"/>
        <v>262871.79979558138</v>
      </c>
      <c r="E97" s="19">
        <f t="shared" si="25"/>
        <v>262311.34450916603</v>
      </c>
      <c r="F97" s="19">
        <f t="shared" si="25"/>
        <v>258201.38609339177</v>
      </c>
      <c r="G97" s="19">
        <f t="shared" si="25"/>
        <v>248343.99050606866</v>
      </c>
      <c r="H97" s="19">
        <f t="shared" si="25"/>
        <v>244127.52538802146</v>
      </c>
      <c r="I97" s="19">
        <f t="shared" si="25"/>
        <v>257098.89575437107</v>
      </c>
      <c r="J97" s="19">
        <f t="shared" si="25"/>
        <v>254726.82707077282</v>
      </c>
      <c r="K97" s="19">
        <f t="shared" si="25"/>
        <v>238516.25687204185</v>
      </c>
      <c r="L97" s="19">
        <f t="shared" si="25"/>
        <v>239665.42409422834</v>
      </c>
      <c r="M97" s="19">
        <f t="shared" si="25"/>
        <v>233328.97770690126</v>
      </c>
      <c r="N97" s="19">
        <f t="shared" si="25"/>
        <v>241520.46496566979</v>
      </c>
      <c r="O97" s="19">
        <f t="shared" si="25"/>
        <v>234707.12041524833</v>
      </c>
      <c r="P97" s="19">
        <f t="shared" si="25"/>
        <v>234379.38152220784</v>
      </c>
      <c r="Q97" s="19">
        <f t="shared" si="25"/>
        <v>236926.5026295904</v>
      </c>
    </row>
    <row r="98" spans="1:17" ht="11.45" customHeight="1">
      <c r="A98" s="18" t="s">
        <v>63</v>
      </c>
      <c r="B98" s="19">
        <f t="shared" si="25"/>
        <v>265630.69288968563</v>
      </c>
      <c r="C98" s="19">
        <f t="shared" si="25"/>
        <v>257801.55096965894</v>
      </c>
      <c r="D98" s="19">
        <f t="shared" si="25"/>
        <v>252053.8674153001</v>
      </c>
      <c r="E98" s="19">
        <f t="shared" si="25"/>
        <v>244521.6764870098</v>
      </c>
      <c r="F98" s="19">
        <f t="shared" si="25"/>
        <v>236386.98678448042</v>
      </c>
      <c r="G98" s="19">
        <f t="shared" si="25"/>
        <v>247616.96276286404</v>
      </c>
      <c r="H98" s="19">
        <f t="shared" si="25"/>
        <v>234581.74478915677</v>
      </c>
      <c r="I98" s="19">
        <f t="shared" si="25"/>
        <v>229784.36877279103</v>
      </c>
      <c r="J98" s="19">
        <f t="shared" si="25"/>
        <v>225844.92973105755</v>
      </c>
      <c r="K98" s="19">
        <f t="shared" si="25"/>
        <v>232595.62270473281</v>
      </c>
      <c r="L98" s="19">
        <f t="shared" si="25"/>
        <v>230958.71681762146</v>
      </c>
      <c r="M98" s="19">
        <f t="shared" si="25"/>
        <v>232781.90033600992</v>
      </c>
      <c r="N98" s="19">
        <f t="shared" si="25"/>
        <v>234547.34585101993</v>
      </c>
      <c r="O98" s="19">
        <f t="shared" si="25"/>
        <v>240735.46532999986</v>
      </c>
      <c r="P98" s="19">
        <f t="shared" si="25"/>
        <v>235864.64538320556</v>
      </c>
      <c r="Q98" s="19">
        <f t="shared" si="25"/>
        <v>245467.95709890925</v>
      </c>
    </row>
    <row r="99" spans="1:17" ht="11.45" customHeight="1">
      <c r="A99" s="39" t="s">
        <v>64</v>
      </c>
      <c r="B99" s="40">
        <f t="shared" si="25"/>
        <v>584819.03507289581</v>
      </c>
      <c r="C99" s="40">
        <f t="shared" si="25"/>
        <v>583888.96913762554</v>
      </c>
      <c r="D99" s="40">
        <f t="shared" si="25"/>
        <v>584946.60407182737</v>
      </c>
      <c r="E99" s="40">
        <f t="shared" si="25"/>
        <v>579576.22961069772</v>
      </c>
      <c r="F99" s="40">
        <f t="shared" si="25"/>
        <v>582690.65844869078</v>
      </c>
      <c r="G99" s="40">
        <f t="shared" si="25"/>
        <v>583985.91067227058</v>
      </c>
      <c r="H99" s="40">
        <f t="shared" si="25"/>
        <v>584421.57348230691</v>
      </c>
      <c r="I99" s="40">
        <f t="shared" si="25"/>
        <v>583502.64091040846</v>
      </c>
      <c r="J99" s="40">
        <f t="shared" si="25"/>
        <v>582350.00803398993</v>
      </c>
      <c r="K99" s="40">
        <f t="shared" si="25"/>
        <v>573499.40329723922</v>
      </c>
      <c r="L99" s="40">
        <f t="shared" si="25"/>
        <v>571869.61021775787</v>
      </c>
      <c r="M99" s="40">
        <f t="shared" si="25"/>
        <v>565452.16329982458</v>
      </c>
      <c r="N99" s="40">
        <f t="shared" si="25"/>
        <v>570692.99115210748</v>
      </c>
      <c r="O99" s="40">
        <f t="shared" si="25"/>
        <v>570273.7013240353</v>
      </c>
      <c r="P99" s="40">
        <f t="shared" si="25"/>
        <v>559250.99288704258</v>
      </c>
      <c r="Q99" s="40">
        <f t="shared" si="25"/>
        <v>569805.03011850175</v>
      </c>
    </row>
    <row r="100" spans="1:17" ht="11.45" customHeight="1">
      <c r="A100" s="14" t="s">
        <v>23</v>
      </c>
      <c r="B100" s="15">
        <f t="shared" si="25"/>
        <v>143126.63799787543</v>
      </c>
      <c r="C100" s="15">
        <f t="shared" si="25"/>
        <v>136125.19512856242</v>
      </c>
      <c r="D100" s="15">
        <f t="shared" si="25"/>
        <v>135279.31615692921</v>
      </c>
      <c r="E100" s="15">
        <f t="shared" si="25"/>
        <v>135820.3270541633</v>
      </c>
      <c r="F100" s="15">
        <f t="shared" si="25"/>
        <v>134781.74202423266</v>
      </c>
      <c r="G100" s="15">
        <f t="shared" si="25"/>
        <v>126228.95096836254</v>
      </c>
      <c r="H100" s="15">
        <f t="shared" si="25"/>
        <v>129684.12001819978</v>
      </c>
      <c r="I100" s="15">
        <f t="shared" si="25"/>
        <v>131339.22658270961</v>
      </c>
      <c r="J100" s="15">
        <f t="shared" si="25"/>
        <v>122653.24733754796</v>
      </c>
      <c r="K100" s="15">
        <f t="shared" si="25"/>
        <v>112321.98878068889</v>
      </c>
      <c r="L100" s="15">
        <f t="shared" si="25"/>
        <v>119673.10859941183</v>
      </c>
      <c r="M100" s="15">
        <f t="shared" si="25"/>
        <v>122415.6527757806</v>
      </c>
      <c r="N100" s="15">
        <f t="shared" si="25"/>
        <v>121639.70032038497</v>
      </c>
      <c r="O100" s="15">
        <f t="shared" si="25"/>
        <v>122180.15972595754</v>
      </c>
      <c r="P100" s="15">
        <f t="shared" si="25"/>
        <v>121694.76287436915</v>
      </c>
      <c r="Q100" s="15">
        <f t="shared" si="25"/>
        <v>126185.91514511818</v>
      </c>
    </row>
    <row r="101" spans="1:17" ht="11.45" customHeight="1">
      <c r="A101" s="41" t="s">
        <v>67</v>
      </c>
      <c r="B101" s="19">
        <f t="shared" si="25"/>
        <v>88464.212612307892</v>
      </c>
      <c r="C101" s="19">
        <f t="shared" si="25"/>
        <v>80750.159692915593</v>
      </c>
      <c r="D101" s="19">
        <f t="shared" si="25"/>
        <v>81765.332634743289</v>
      </c>
      <c r="E101" s="19">
        <f t="shared" si="25"/>
        <v>88968.443267956958</v>
      </c>
      <c r="F101" s="19">
        <f t="shared" si="25"/>
        <v>89766.706100448617</v>
      </c>
      <c r="G101" s="19">
        <f t="shared" si="25"/>
        <v>88193.549424432975</v>
      </c>
      <c r="H101" s="19">
        <f t="shared" si="25"/>
        <v>83730.569265930928</v>
      </c>
      <c r="I101" s="19">
        <f t="shared" si="25"/>
        <v>86324.188400038067</v>
      </c>
      <c r="J101" s="19">
        <f t="shared" si="25"/>
        <v>84726.209061625181</v>
      </c>
      <c r="K101" s="19">
        <f t="shared" si="25"/>
        <v>76120.916961712821</v>
      </c>
      <c r="L101" s="19">
        <f t="shared" si="25"/>
        <v>80140.116198606469</v>
      </c>
      <c r="M101" s="19">
        <f t="shared" si="25"/>
        <v>81900.687761013614</v>
      </c>
      <c r="N101" s="19">
        <f t="shared" si="25"/>
        <v>83586.512228493521</v>
      </c>
      <c r="O101" s="19">
        <f t="shared" si="25"/>
        <v>80461.501635405453</v>
      </c>
      <c r="P101" s="19">
        <f t="shared" si="25"/>
        <v>79738.431602252269</v>
      </c>
      <c r="Q101" s="19">
        <f t="shared" si="25"/>
        <v>80471.79707522667</v>
      </c>
    </row>
    <row r="102" spans="1:17" ht="11.45" customHeight="1">
      <c r="A102" s="42" t="s">
        <v>63</v>
      </c>
      <c r="B102" s="20">
        <f t="shared" si="25"/>
        <v>168538.69176660303</v>
      </c>
      <c r="C102" s="20">
        <f t="shared" si="25"/>
        <v>161624.403582839</v>
      </c>
      <c r="D102" s="20">
        <f t="shared" si="25"/>
        <v>159896.17166832081</v>
      </c>
      <c r="E102" s="20">
        <f t="shared" si="25"/>
        <v>157768.08045595925</v>
      </c>
      <c r="F102" s="20">
        <f t="shared" si="25"/>
        <v>156857.82386885662</v>
      </c>
      <c r="G102" s="20">
        <f t="shared" si="25"/>
        <v>145379.64265481659</v>
      </c>
      <c r="H102" s="20">
        <f t="shared" si="25"/>
        <v>152759.7438543654</v>
      </c>
      <c r="I102" s="20">
        <f t="shared" si="25"/>
        <v>153566.61254123473</v>
      </c>
      <c r="J102" s="20">
        <f t="shared" si="25"/>
        <v>141408.90512577974</v>
      </c>
      <c r="K102" s="20">
        <f t="shared" si="25"/>
        <v>130733.6208048159</v>
      </c>
      <c r="L102" s="20">
        <f t="shared" si="25"/>
        <v>139633.88779850793</v>
      </c>
      <c r="M102" s="20">
        <f t="shared" si="25"/>
        <v>142488.35747824798</v>
      </c>
      <c r="N102" s="20">
        <f t="shared" si="25"/>
        <v>140180.34078505216</v>
      </c>
      <c r="O102" s="20">
        <f t="shared" si="25"/>
        <v>140349.5134254701</v>
      </c>
      <c r="P102" s="20">
        <f t="shared" si="25"/>
        <v>139326.13767342569</v>
      </c>
      <c r="Q102" s="20">
        <f t="shared" si="25"/>
        <v>144399.39679506523</v>
      </c>
    </row>
    <row r="104" spans="1:17" ht="11.45" customHeight="1">
      <c r="A104" s="12" t="s">
        <v>79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1.45" customHeight="1">
      <c r="A105" s="14" t="s">
        <v>80</v>
      </c>
      <c r="B105" s="15">
        <f t="shared" ref="B105:Q113" si="26">IF(B4=0,0,B4/B37*1000000)</f>
        <v>23232959.966748249</v>
      </c>
      <c r="C105" s="15">
        <f t="shared" si="26"/>
        <v>23051253.572608814</v>
      </c>
      <c r="D105" s="15">
        <f t="shared" si="26"/>
        <v>22082495.155852489</v>
      </c>
      <c r="E105" s="15">
        <f t="shared" si="26"/>
        <v>20953541.557721026</v>
      </c>
      <c r="F105" s="15">
        <f t="shared" si="26"/>
        <v>21370114.681688506</v>
      </c>
      <c r="G105" s="15">
        <f t="shared" si="26"/>
        <v>21388311.138942257</v>
      </c>
      <c r="H105" s="15">
        <f t="shared" si="26"/>
        <v>21668892.829174399</v>
      </c>
      <c r="I105" s="15">
        <f t="shared" si="26"/>
        <v>21637899.098516226</v>
      </c>
      <c r="J105" s="15">
        <f t="shared" si="26"/>
        <v>21877756.83812023</v>
      </c>
      <c r="K105" s="15">
        <f t="shared" si="26"/>
        <v>21257201.405963842</v>
      </c>
      <c r="L105" s="15">
        <f t="shared" si="26"/>
        <v>21071250.514900107</v>
      </c>
      <c r="M105" s="15">
        <f t="shared" si="26"/>
        <v>21115263.496972837</v>
      </c>
      <c r="N105" s="15">
        <f t="shared" si="26"/>
        <v>21038306.092153549</v>
      </c>
      <c r="O105" s="15">
        <f t="shared" si="26"/>
        <v>21173795.132729113</v>
      </c>
      <c r="P105" s="15">
        <f t="shared" si="26"/>
        <v>21372638.917538151</v>
      </c>
      <c r="Q105" s="15">
        <f t="shared" si="26"/>
        <v>21717468.930401362</v>
      </c>
    </row>
    <row r="106" spans="1:17" ht="11.45" customHeight="1">
      <c r="A106" s="37" t="s">
        <v>61</v>
      </c>
      <c r="B106" s="38">
        <f t="shared" si="26"/>
        <v>8561462.6049966961</v>
      </c>
      <c r="C106" s="38">
        <f t="shared" si="26"/>
        <v>8540000.5262496937</v>
      </c>
      <c r="D106" s="38">
        <f t="shared" si="26"/>
        <v>8461603.0552372746</v>
      </c>
      <c r="E106" s="38">
        <f t="shared" si="26"/>
        <v>8170198.5365072042</v>
      </c>
      <c r="F106" s="38">
        <f t="shared" si="26"/>
        <v>8297937.4239140572</v>
      </c>
      <c r="G106" s="38">
        <f t="shared" si="26"/>
        <v>8266692.0304296063</v>
      </c>
      <c r="H106" s="38">
        <f t="shared" si="26"/>
        <v>8257436.8572281804</v>
      </c>
      <c r="I106" s="38">
        <f t="shared" si="26"/>
        <v>8275608.9024925036</v>
      </c>
      <c r="J106" s="38">
        <f t="shared" si="26"/>
        <v>8367043.6605082322</v>
      </c>
      <c r="K106" s="38">
        <f t="shared" si="26"/>
        <v>8249810.8674541656</v>
      </c>
      <c r="L106" s="38">
        <f t="shared" si="26"/>
        <v>8330857.3988579847</v>
      </c>
      <c r="M106" s="38">
        <f t="shared" si="26"/>
        <v>8327289.872532011</v>
      </c>
      <c r="N106" s="38">
        <f t="shared" si="26"/>
        <v>8314908.7865167232</v>
      </c>
      <c r="O106" s="38">
        <f t="shared" si="26"/>
        <v>8333472.8190120393</v>
      </c>
      <c r="P106" s="38">
        <f t="shared" si="26"/>
        <v>8369512.1580276424</v>
      </c>
      <c r="Q106" s="38">
        <f t="shared" si="26"/>
        <v>8480112.925775446</v>
      </c>
    </row>
    <row r="107" spans="1:17" ht="11.45" customHeight="1">
      <c r="A107" s="16" t="s">
        <v>62</v>
      </c>
      <c r="B107" s="17">
        <f t="shared" si="26"/>
        <v>32168891.386061959</v>
      </c>
      <c r="C107" s="17">
        <f t="shared" si="26"/>
        <v>31337317.628835425</v>
      </c>
      <c r="D107" s="17">
        <f t="shared" si="26"/>
        <v>29207748.146253008</v>
      </c>
      <c r="E107" s="17">
        <f t="shared" si="26"/>
        <v>27210511.45682136</v>
      </c>
      <c r="F107" s="17">
        <f t="shared" si="26"/>
        <v>27900728.222190447</v>
      </c>
      <c r="G107" s="17">
        <f t="shared" si="26"/>
        <v>27642987.114417221</v>
      </c>
      <c r="H107" s="17">
        <f t="shared" si="26"/>
        <v>28080631.374021906</v>
      </c>
      <c r="I107" s="17">
        <f t="shared" si="26"/>
        <v>27819579.313683826</v>
      </c>
      <c r="J107" s="17">
        <f t="shared" si="26"/>
        <v>27758874.398657002</v>
      </c>
      <c r="K107" s="17">
        <f t="shared" si="26"/>
        <v>26235833.697435811</v>
      </c>
      <c r="L107" s="17">
        <f t="shared" si="26"/>
        <v>25792327.553456649</v>
      </c>
      <c r="M107" s="17">
        <f t="shared" si="26"/>
        <v>25746311.843483888</v>
      </c>
      <c r="N107" s="17">
        <f t="shared" si="26"/>
        <v>25652891.2077889</v>
      </c>
      <c r="O107" s="17">
        <f t="shared" si="26"/>
        <v>25768450.564896237</v>
      </c>
      <c r="P107" s="17">
        <f t="shared" si="26"/>
        <v>26299743.216026705</v>
      </c>
      <c r="Q107" s="17">
        <f t="shared" si="26"/>
        <v>26717545.440598547</v>
      </c>
    </row>
    <row r="108" spans="1:17" ht="11.45" customHeight="1">
      <c r="A108" s="18" t="s">
        <v>67</v>
      </c>
      <c r="B108" s="19">
        <f t="shared" si="26"/>
        <v>28867029.796228383</v>
      </c>
      <c r="C108" s="19">
        <f t="shared" si="26"/>
        <v>27679666.710157275</v>
      </c>
      <c r="D108" s="19">
        <f t="shared" si="26"/>
        <v>26958955.270120651</v>
      </c>
      <c r="E108" s="19">
        <f t="shared" si="26"/>
        <v>25952447.732478801</v>
      </c>
      <c r="F108" s="19">
        <f t="shared" si="26"/>
        <v>25782236.40390674</v>
      </c>
      <c r="G108" s="19">
        <f t="shared" si="26"/>
        <v>24084209.842437238</v>
      </c>
      <c r="H108" s="19">
        <f t="shared" si="26"/>
        <v>24532620.05913325</v>
      </c>
      <c r="I108" s="19">
        <f t="shared" si="26"/>
        <v>25611645.556308743</v>
      </c>
      <c r="J108" s="19">
        <f t="shared" si="26"/>
        <v>24890065.209255036</v>
      </c>
      <c r="K108" s="19">
        <f t="shared" si="26"/>
        <v>22162280.724957611</v>
      </c>
      <c r="L108" s="19">
        <f t="shared" si="26"/>
        <v>22149088.628353056</v>
      </c>
      <c r="M108" s="19">
        <f t="shared" si="26"/>
        <v>21452223.529647518</v>
      </c>
      <c r="N108" s="19">
        <f t="shared" si="26"/>
        <v>21955292.026363857</v>
      </c>
      <c r="O108" s="19">
        <f t="shared" si="26"/>
        <v>22022737.405644622</v>
      </c>
      <c r="P108" s="19">
        <f t="shared" si="26"/>
        <v>23269477.892225299</v>
      </c>
      <c r="Q108" s="19">
        <f t="shared" si="26"/>
        <v>23954464.444614395</v>
      </c>
    </row>
    <row r="109" spans="1:17" ht="11.45" customHeight="1">
      <c r="A109" s="18" t="s">
        <v>63</v>
      </c>
      <c r="B109" s="19">
        <f t="shared" si="26"/>
        <v>33857684.622438781</v>
      </c>
      <c r="C109" s="19">
        <f t="shared" si="26"/>
        <v>33126166.493533473</v>
      </c>
      <c r="D109" s="19">
        <f t="shared" si="26"/>
        <v>30312268.474895377</v>
      </c>
      <c r="E109" s="19">
        <f t="shared" si="26"/>
        <v>27817411.763186656</v>
      </c>
      <c r="F109" s="19">
        <f t="shared" si="26"/>
        <v>29037468.57755952</v>
      </c>
      <c r="G109" s="19">
        <f t="shared" si="26"/>
        <v>29521083.224283777</v>
      </c>
      <c r="H109" s="19">
        <f t="shared" si="26"/>
        <v>29982184.840135083</v>
      </c>
      <c r="I109" s="19">
        <f t="shared" si="26"/>
        <v>29015960.231634188</v>
      </c>
      <c r="J109" s="19">
        <f t="shared" si="26"/>
        <v>29289683.421402931</v>
      </c>
      <c r="K109" s="19">
        <f t="shared" si="26"/>
        <v>28406524.389144313</v>
      </c>
      <c r="L109" s="19">
        <f t="shared" si="26"/>
        <v>27711691.287654333</v>
      </c>
      <c r="M109" s="19">
        <f t="shared" si="26"/>
        <v>28047280.376625605</v>
      </c>
      <c r="N109" s="19">
        <f t="shared" si="26"/>
        <v>27664113.98637915</v>
      </c>
      <c r="O109" s="19">
        <f t="shared" si="26"/>
        <v>27745497.81559762</v>
      </c>
      <c r="P109" s="19">
        <f t="shared" si="26"/>
        <v>27860856.957970291</v>
      </c>
      <c r="Q109" s="19">
        <f t="shared" si="26"/>
        <v>28097568.318124138</v>
      </c>
    </row>
    <row r="110" spans="1:17" ht="11.45" customHeight="1">
      <c r="A110" s="39" t="s">
        <v>64</v>
      </c>
      <c r="B110" s="40">
        <f t="shared" si="26"/>
        <v>162419889.50276244</v>
      </c>
      <c r="C110" s="40">
        <f t="shared" si="26"/>
        <v>162611735.33083647</v>
      </c>
      <c r="D110" s="40">
        <f t="shared" si="26"/>
        <v>162109654.35041717</v>
      </c>
      <c r="E110" s="40">
        <f t="shared" si="26"/>
        <v>158967379.07761529</v>
      </c>
      <c r="F110" s="40">
        <f t="shared" si="26"/>
        <v>159729275.97061908</v>
      </c>
      <c r="G110" s="40">
        <f t="shared" si="26"/>
        <v>159587649.40239045</v>
      </c>
      <c r="H110" s="40">
        <f t="shared" si="26"/>
        <v>162144230.76923078</v>
      </c>
      <c r="I110" s="40">
        <f t="shared" si="26"/>
        <v>162743119.26605502</v>
      </c>
      <c r="J110" s="40">
        <f t="shared" si="26"/>
        <v>162807339.44954127</v>
      </c>
      <c r="K110" s="40">
        <f t="shared" si="26"/>
        <v>160400616.3328197</v>
      </c>
      <c r="L110" s="40">
        <f t="shared" si="26"/>
        <v>159923532.24084291</v>
      </c>
      <c r="M110" s="40">
        <f t="shared" si="26"/>
        <v>159908823.52941176</v>
      </c>
      <c r="N110" s="40">
        <f t="shared" si="26"/>
        <v>160532163.74269006</v>
      </c>
      <c r="O110" s="40">
        <f t="shared" si="26"/>
        <v>160442528.73563218</v>
      </c>
      <c r="P110" s="40">
        <f t="shared" si="26"/>
        <v>158653295.12893981</v>
      </c>
      <c r="Q110" s="40">
        <f t="shared" si="26"/>
        <v>161238297.87234044</v>
      </c>
    </row>
    <row r="111" spans="1:17" ht="11.45" customHeight="1">
      <c r="A111" s="14" t="s">
        <v>81</v>
      </c>
      <c r="B111" s="15">
        <f t="shared" si="26"/>
        <v>75625059.151771724</v>
      </c>
      <c r="C111" s="15">
        <f t="shared" si="26"/>
        <v>71549424.219094142</v>
      </c>
      <c r="D111" s="15">
        <f t="shared" si="26"/>
        <v>69672056.417514652</v>
      </c>
      <c r="E111" s="15">
        <f t="shared" si="26"/>
        <v>69739216.402232379</v>
      </c>
      <c r="F111" s="15">
        <f t="shared" si="26"/>
        <v>70039480.584672272</v>
      </c>
      <c r="G111" s="15">
        <f t="shared" si="26"/>
        <v>67894603.092636958</v>
      </c>
      <c r="H111" s="15">
        <f t="shared" si="26"/>
        <v>69715977.764987275</v>
      </c>
      <c r="I111" s="15">
        <f t="shared" si="26"/>
        <v>70394019.623111665</v>
      </c>
      <c r="J111" s="15">
        <f t="shared" si="26"/>
        <v>68364548.753184572</v>
      </c>
      <c r="K111" s="15">
        <f t="shared" si="26"/>
        <v>58334563.54300385</v>
      </c>
      <c r="L111" s="15">
        <f t="shared" si="26"/>
        <v>63462506.04741171</v>
      </c>
      <c r="M111" s="15">
        <f t="shared" si="26"/>
        <v>67752327.447833061</v>
      </c>
      <c r="N111" s="15">
        <f t="shared" si="26"/>
        <v>66830073.952341817</v>
      </c>
      <c r="O111" s="15">
        <f t="shared" si="26"/>
        <v>68743344.882954448</v>
      </c>
      <c r="P111" s="15">
        <f t="shared" si="26"/>
        <v>70509568.351497456</v>
      </c>
      <c r="Q111" s="15">
        <f t="shared" si="26"/>
        <v>72514762.070163265</v>
      </c>
    </row>
    <row r="112" spans="1:17" ht="11.45" customHeight="1">
      <c r="A112" s="41" t="s">
        <v>67</v>
      </c>
      <c r="B112" s="19">
        <f t="shared" si="26"/>
        <v>60762472.446029775</v>
      </c>
      <c r="C112" s="19">
        <f t="shared" si="26"/>
        <v>58420639.521468714</v>
      </c>
      <c r="D112" s="19">
        <f t="shared" si="26"/>
        <v>58364954.296405137</v>
      </c>
      <c r="E112" s="19">
        <f t="shared" si="26"/>
        <v>62100952.825475805</v>
      </c>
      <c r="F112" s="19">
        <f t="shared" si="26"/>
        <v>63018627.112672344</v>
      </c>
      <c r="G112" s="19">
        <f t="shared" si="26"/>
        <v>59210134.542070679</v>
      </c>
      <c r="H112" s="19">
        <f t="shared" si="26"/>
        <v>59158938.148195565</v>
      </c>
      <c r="I112" s="19">
        <f t="shared" si="26"/>
        <v>60006578.750908196</v>
      </c>
      <c r="J112" s="19">
        <f t="shared" si="26"/>
        <v>58814448.337079227</v>
      </c>
      <c r="K112" s="19">
        <f t="shared" si="26"/>
        <v>50120772.59191332</v>
      </c>
      <c r="L112" s="19">
        <f t="shared" si="26"/>
        <v>53944677.36488533</v>
      </c>
      <c r="M112" s="19">
        <f t="shared" si="26"/>
        <v>60275785.648530722</v>
      </c>
      <c r="N112" s="19">
        <f t="shared" si="26"/>
        <v>60810981.350802079</v>
      </c>
      <c r="O112" s="19">
        <f t="shared" si="26"/>
        <v>65068344.322372451</v>
      </c>
      <c r="P112" s="19">
        <f t="shared" si="26"/>
        <v>66867957.830271013</v>
      </c>
      <c r="Q112" s="19">
        <f t="shared" si="26"/>
        <v>68599477.308422983</v>
      </c>
    </row>
    <row r="113" spans="1:17" ht="11.45" customHeight="1">
      <c r="A113" s="42" t="s">
        <v>63</v>
      </c>
      <c r="B113" s="20">
        <f t="shared" si="26"/>
        <v>82534537.643525794</v>
      </c>
      <c r="C113" s="20">
        <f t="shared" si="26"/>
        <v>77594993.58302018</v>
      </c>
      <c r="D113" s="20">
        <f t="shared" si="26"/>
        <v>74873412.789209634</v>
      </c>
      <c r="E113" s="20">
        <f t="shared" si="26"/>
        <v>73317359.090487078</v>
      </c>
      <c r="F113" s="20">
        <f t="shared" si="26"/>
        <v>73482617.587370768</v>
      </c>
      <c r="G113" s="20">
        <f t="shared" si="26"/>
        <v>72267202.642572448</v>
      </c>
      <c r="H113" s="20">
        <f t="shared" si="26"/>
        <v>75017206.310608536</v>
      </c>
      <c r="I113" s="20">
        <f t="shared" si="26"/>
        <v>75523097.964684755</v>
      </c>
      <c r="J113" s="20">
        <f t="shared" si="26"/>
        <v>73087259.077798352</v>
      </c>
      <c r="K113" s="20">
        <f t="shared" si="26"/>
        <v>62512044.731152289</v>
      </c>
      <c r="L113" s="20">
        <f t="shared" si="26"/>
        <v>68268195.302112862</v>
      </c>
      <c r="M113" s="20">
        <f t="shared" si="26"/>
        <v>71456499.861121595</v>
      </c>
      <c r="N113" s="20">
        <f t="shared" si="26"/>
        <v>69762754.167707697</v>
      </c>
      <c r="O113" s="20">
        <f t="shared" si="26"/>
        <v>70343884.97909534</v>
      </c>
      <c r="P113" s="20">
        <f t="shared" si="26"/>
        <v>72039888.044025064</v>
      </c>
      <c r="Q113" s="20">
        <f t="shared" si="26"/>
        <v>74074695.197457731</v>
      </c>
    </row>
    <row r="115" spans="1:17" ht="11.45" customHeight="1">
      <c r="A115" s="12" t="s">
        <v>82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</row>
    <row r="116" spans="1:17" ht="11.45" customHeight="1">
      <c r="A116" s="14" t="s">
        <v>83</v>
      </c>
      <c r="B116" s="54">
        <f t="shared" ref="B116:Q121" si="27">IF(B4=0,0,B4/B$4)</f>
        <v>1</v>
      </c>
      <c r="C116" s="54">
        <f t="shared" si="27"/>
        <v>1</v>
      </c>
      <c r="D116" s="54">
        <f t="shared" si="27"/>
        <v>1</v>
      </c>
      <c r="E116" s="54">
        <f t="shared" si="27"/>
        <v>1</v>
      </c>
      <c r="F116" s="54">
        <f t="shared" si="27"/>
        <v>1</v>
      </c>
      <c r="G116" s="54">
        <f t="shared" si="27"/>
        <v>1</v>
      </c>
      <c r="H116" s="54">
        <f t="shared" si="27"/>
        <v>1</v>
      </c>
      <c r="I116" s="54">
        <f t="shared" si="27"/>
        <v>1</v>
      </c>
      <c r="J116" s="54">
        <f t="shared" si="27"/>
        <v>1</v>
      </c>
      <c r="K116" s="54">
        <f t="shared" si="27"/>
        <v>1</v>
      </c>
      <c r="L116" s="54">
        <f t="shared" si="27"/>
        <v>1</v>
      </c>
      <c r="M116" s="54">
        <f t="shared" si="27"/>
        <v>1</v>
      </c>
      <c r="N116" s="54">
        <f t="shared" si="27"/>
        <v>1</v>
      </c>
      <c r="O116" s="54">
        <f t="shared" si="27"/>
        <v>1</v>
      </c>
      <c r="P116" s="54">
        <f t="shared" si="27"/>
        <v>1</v>
      </c>
      <c r="Q116" s="54">
        <f t="shared" si="27"/>
        <v>1</v>
      </c>
    </row>
    <row r="117" spans="1:17" ht="11.45" customHeight="1">
      <c r="A117" s="37" t="s">
        <v>61</v>
      </c>
      <c r="B117" s="55">
        <f t="shared" si="27"/>
        <v>0.17735181365482344</v>
      </c>
      <c r="C117" s="55">
        <f t="shared" si="27"/>
        <v>0.17799103979364855</v>
      </c>
      <c r="D117" s="55">
        <f t="shared" si="27"/>
        <v>0.18238368677241029</v>
      </c>
      <c r="E117" s="55">
        <f t="shared" si="27"/>
        <v>0.18466736446020968</v>
      </c>
      <c r="F117" s="55">
        <f t="shared" si="27"/>
        <v>0.18790860909700727</v>
      </c>
      <c r="G117" s="55">
        <f t="shared" si="27"/>
        <v>0.18573471145146081</v>
      </c>
      <c r="H117" s="55">
        <f t="shared" si="27"/>
        <v>0.18410843611263128</v>
      </c>
      <c r="I117" s="55">
        <f t="shared" si="27"/>
        <v>0.18498917018046099</v>
      </c>
      <c r="J117" s="55">
        <f t="shared" si="27"/>
        <v>0.18511690130075453</v>
      </c>
      <c r="K117" s="55">
        <f t="shared" si="27"/>
        <v>0.18759340183489814</v>
      </c>
      <c r="L117" s="55">
        <f t="shared" si="27"/>
        <v>0.19113542651660173</v>
      </c>
      <c r="M117" s="55">
        <f t="shared" si="27"/>
        <v>0.18995160396428137</v>
      </c>
      <c r="N117" s="55">
        <f t="shared" si="27"/>
        <v>0.19031112050808338</v>
      </c>
      <c r="O117" s="55">
        <f t="shared" si="27"/>
        <v>0.18890450995635139</v>
      </c>
      <c r="P117" s="55">
        <f t="shared" si="27"/>
        <v>0.18830537738583486</v>
      </c>
      <c r="Q117" s="55">
        <f t="shared" si="27"/>
        <v>0.18807768916471262</v>
      </c>
    </row>
    <row r="118" spans="1:17" ht="11.45" customHeight="1">
      <c r="A118" s="16" t="s">
        <v>62</v>
      </c>
      <c r="B118" s="56">
        <f t="shared" si="27"/>
        <v>0.69245397974720646</v>
      </c>
      <c r="C118" s="56">
        <f t="shared" si="27"/>
        <v>0.67871429120219573</v>
      </c>
      <c r="D118" s="56">
        <f t="shared" si="27"/>
        <v>0.66575160013074219</v>
      </c>
      <c r="E118" s="56">
        <f t="shared" si="27"/>
        <v>0.65637576447584023</v>
      </c>
      <c r="F118" s="56">
        <f t="shared" si="27"/>
        <v>0.64450422059093426</v>
      </c>
      <c r="G118" s="56">
        <f t="shared" si="27"/>
        <v>0.64141600228630269</v>
      </c>
      <c r="H118" s="56">
        <f t="shared" si="27"/>
        <v>0.63920983353367078</v>
      </c>
      <c r="I118" s="56">
        <f t="shared" si="27"/>
        <v>0.63264811854242931</v>
      </c>
      <c r="J118" s="56">
        <f t="shared" si="27"/>
        <v>0.62173279298693918</v>
      </c>
      <c r="K118" s="56">
        <f t="shared" si="27"/>
        <v>0.60345202171241197</v>
      </c>
      <c r="L118" s="56">
        <f t="shared" si="27"/>
        <v>0.59834556411107764</v>
      </c>
      <c r="M118" s="56">
        <f t="shared" si="27"/>
        <v>0.59786758158823794</v>
      </c>
      <c r="N118" s="56">
        <f t="shared" si="27"/>
        <v>0.59844342321178579</v>
      </c>
      <c r="O118" s="56">
        <f t="shared" si="27"/>
        <v>0.59877303673160798</v>
      </c>
      <c r="P118" s="56">
        <f t="shared" si="27"/>
        <v>0.60446384831122479</v>
      </c>
      <c r="Q118" s="56">
        <f t="shared" si="27"/>
        <v>0.60306498338208614</v>
      </c>
    </row>
    <row r="119" spans="1:17" ht="11.45" customHeight="1">
      <c r="A119" s="18" t="s">
        <v>67</v>
      </c>
      <c r="B119" s="57">
        <f t="shared" si="27"/>
        <v>0.21026930021422446</v>
      </c>
      <c r="C119" s="57">
        <f t="shared" si="27"/>
        <v>0.19689840125951116</v>
      </c>
      <c r="D119" s="57">
        <f t="shared" si="27"/>
        <v>0.20240293056647851</v>
      </c>
      <c r="E119" s="57">
        <f t="shared" si="27"/>
        <v>0.20372346484192577</v>
      </c>
      <c r="F119" s="57">
        <f t="shared" si="27"/>
        <v>0.20797451591013633</v>
      </c>
      <c r="G119" s="57">
        <f t="shared" si="27"/>
        <v>0.19304378139136094</v>
      </c>
      <c r="H119" s="57">
        <f t="shared" si="27"/>
        <v>0.19486203488653278</v>
      </c>
      <c r="I119" s="57">
        <f t="shared" si="27"/>
        <v>0.20468637087394559</v>
      </c>
      <c r="J119" s="57">
        <f t="shared" si="27"/>
        <v>0.19396973810022902</v>
      </c>
      <c r="K119" s="57">
        <f t="shared" si="27"/>
        <v>0.17720681953632778</v>
      </c>
      <c r="L119" s="57">
        <f t="shared" si="27"/>
        <v>0.17729506479469806</v>
      </c>
      <c r="M119" s="57">
        <f t="shared" si="27"/>
        <v>0.17380186393418165</v>
      </c>
      <c r="N119" s="57">
        <f t="shared" si="27"/>
        <v>0.18044284974099664</v>
      </c>
      <c r="O119" s="57">
        <f t="shared" si="27"/>
        <v>0.17678960079286268</v>
      </c>
      <c r="P119" s="57">
        <f t="shared" si="27"/>
        <v>0.18184311380766349</v>
      </c>
      <c r="Q119" s="57">
        <f t="shared" si="27"/>
        <v>0.18010032036588525</v>
      </c>
    </row>
    <row r="120" spans="1:17" ht="11.45" customHeight="1">
      <c r="A120" s="18" t="s">
        <v>63</v>
      </c>
      <c r="B120" s="57">
        <f t="shared" si="27"/>
        <v>0.48218467953298205</v>
      </c>
      <c r="C120" s="57">
        <f t="shared" si="27"/>
        <v>0.48181588994268448</v>
      </c>
      <c r="D120" s="57">
        <f t="shared" si="27"/>
        <v>0.46334866956426368</v>
      </c>
      <c r="E120" s="57">
        <f t="shared" si="27"/>
        <v>0.45265229963391446</v>
      </c>
      <c r="F120" s="57">
        <f t="shared" si="27"/>
        <v>0.43652970468079783</v>
      </c>
      <c r="G120" s="57">
        <f t="shared" si="27"/>
        <v>0.44837222089494172</v>
      </c>
      <c r="H120" s="57">
        <f t="shared" si="27"/>
        <v>0.44434779864713808</v>
      </c>
      <c r="I120" s="57">
        <f t="shared" si="27"/>
        <v>0.42796174766848383</v>
      </c>
      <c r="J120" s="57">
        <f t="shared" si="27"/>
        <v>0.42776305488671013</v>
      </c>
      <c r="K120" s="57">
        <f t="shared" si="27"/>
        <v>0.42624520217608414</v>
      </c>
      <c r="L120" s="57">
        <f t="shared" si="27"/>
        <v>0.42105049931637956</v>
      </c>
      <c r="M120" s="57">
        <f t="shared" si="27"/>
        <v>0.42406571765405632</v>
      </c>
      <c r="N120" s="57">
        <f t="shared" si="27"/>
        <v>0.41800057347078912</v>
      </c>
      <c r="O120" s="57">
        <f t="shared" si="27"/>
        <v>0.42198343593874532</v>
      </c>
      <c r="P120" s="57">
        <f t="shared" si="27"/>
        <v>0.42262073450356141</v>
      </c>
      <c r="Q120" s="57">
        <f t="shared" si="27"/>
        <v>0.42296466301620095</v>
      </c>
    </row>
    <row r="121" spans="1:17" ht="11.45" customHeight="1">
      <c r="A121" s="39" t="s">
        <v>64</v>
      </c>
      <c r="B121" s="58">
        <f t="shared" si="27"/>
        <v>0.13019420659797004</v>
      </c>
      <c r="C121" s="58">
        <f t="shared" si="27"/>
        <v>0.14329466900415574</v>
      </c>
      <c r="D121" s="58">
        <f t="shared" si="27"/>
        <v>0.15186471309684751</v>
      </c>
      <c r="E121" s="58">
        <f t="shared" si="27"/>
        <v>0.15895687106395004</v>
      </c>
      <c r="F121" s="58">
        <f t="shared" si="27"/>
        <v>0.1675871703120585</v>
      </c>
      <c r="G121" s="58">
        <f t="shared" si="27"/>
        <v>0.17284928626223653</v>
      </c>
      <c r="H121" s="58">
        <f t="shared" si="27"/>
        <v>0.17668173035369791</v>
      </c>
      <c r="I121" s="58">
        <f t="shared" si="27"/>
        <v>0.18236271127710968</v>
      </c>
      <c r="J121" s="58">
        <f t="shared" si="27"/>
        <v>0.19315030571230632</v>
      </c>
      <c r="K121" s="58">
        <f t="shared" si="27"/>
        <v>0.20895457645268989</v>
      </c>
      <c r="L121" s="58">
        <f t="shared" si="27"/>
        <v>0.21051900937232054</v>
      </c>
      <c r="M121" s="58">
        <f t="shared" si="27"/>
        <v>0.21218081444748071</v>
      </c>
      <c r="N121" s="58">
        <f t="shared" si="27"/>
        <v>0.21124545628013086</v>
      </c>
      <c r="O121" s="58">
        <f t="shared" si="27"/>
        <v>0.21232245331204053</v>
      </c>
      <c r="P121" s="58">
        <f t="shared" si="27"/>
        <v>0.20723077430294029</v>
      </c>
      <c r="Q121" s="58">
        <f t="shared" si="27"/>
        <v>0.20885732745320126</v>
      </c>
    </row>
    <row r="122" spans="1:17" ht="11.45" customHeight="1">
      <c r="A122" s="14" t="s">
        <v>84</v>
      </c>
      <c r="B122" s="54">
        <f t="shared" ref="B122:Q124" si="28">IF(B10=0,0,B10/B$10)</f>
        <v>1</v>
      </c>
      <c r="C122" s="54">
        <f t="shared" si="28"/>
        <v>1</v>
      </c>
      <c r="D122" s="54">
        <f t="shared" si="28"/>
        <v>1</v>
      </c>
      <c r="E122" s="54">
        <f t="shared" si="28"/>
        <v>1</v>
      </c>
      <c r="F122" s="54">
        <f t="shared" si="28"/>
        <v>1</v>
      </c>
      <c r="G122" s="54">
        <f t="shared" si="28"/>
        <v>1</v>
      </c>
      <c r="H122" s="54">
        <f t="shared" si="28"/>
        <v>1</v>
      </c>
      <c r="I122" s="54">
        <f t="shared" si="28"/>
        <v>1</v>
      </c>
      <c r="J122" s="54">
        <f t="shared" si="28"/>
        <v>1</v>
      </c>
      <c r="K122" s="54">
        <f t="shared" si="28"/>
        <v>1</v>
      </c>
      <c r="L122" s="54">
        <f t="shared" si="28"/>
        <v>1</v>
      </c>
      <c r="M122" s="54">
        <f t="shared" si="28"/>
        <v>1</v>
      </c>
      <c r="N122" s="54">
        <f t="shared" si="28"/>
        <v>1</v>
      </c>
      <c r="O122" s="54">
        <f t="shared" si="28"/>
        <v>1</v>
      </c>
      <c r="P122" s="54">
        <f t="shared" si="28"/>
        <v>1</v>
      </c>
      <c r="Q122" s="54">
        <f t="shared" si="28"/>
        <v>1</v>
      </c>
    </row>
    <row r="123" spans="1:17" ht="11.45" customHeight="1">
      <c r="A123" s="41" t="s">
        <v>67</v>
      </c>
      <c r="B123" s="57">
        <f t="shared" si="28"/>
        <v>0.25498542269985958</v>
      </c>
      <c r="C123" s="57">
        <f t="shared" si="28"/>
        <v>0.25744035730059806</v>
      </c>
      <c r="D123" s="57">
        <f t="shared" si="28"/>
        <v>0.2639390255584203</v>
      </c>
      <c r="E123" s="57">
        <f t="shared" si="28"/>
        <v>0.28406983848386869</v>
      </c>
      <c r="F123" s="57">
        <f t="shared" si="28"/>
        <v>0.29606221839771291</v>
      </c>
      <c r="G123" s="57">
        <f t="shared" si="28"/>
        <v>0.29204839956386286</v>
      </c>
      <c r="H123" s="57">
        <f t="shared" si="28"/>
        <v>0.28366700140578743</v>
      </c>
      <c r="I123" s="57">
        <f t="shared" si="28"/>
        <v>0.28177868008584656</v>
      </c>
      <c r="J123" s="57">
        <f t="shared" si="28"/>
        <v>0.28466552712480675</v>
      </c>
      <c r="K123" s="57">
        <f t="shared" si="28"/>
        <v>0.2896612575077086</v>
      </c>
      <c r="L123" s="57">
        <f t="shared" si="28"/>
        <v>0.28519202110543751</v>
      </c>
      <c r="M123" s="57">
        <f t="shared" si="28"/>
        <v>0.29474083345431834</v>
      </c>
      <c r="N123" s="57">
        <f t="shared" si="28"/>
        <v>0.29810257517397526</v>
      </c>
      <c r="O123" s="57">
        <f t="shared" si="28"/>
        <v>0.28716974345657592</v>
      </c>
      <c r="P123" s="57">
        <f t="shared" si="28"/>
        <v>0.28060765510142355</v>
      </c>
      <c r="Q123" s="57">
        <f t="shared" si="28"/>
        <v>0.2695249377891169</v>
      </c>
    </row>
    <row r="124" spans="1:17" ht="11.45" customHeight="1">
      <c r="A124" s="42" t="s">
        <v>63</v>
      </c>
      <c r="B124" s="59">
        <f t="shared" si="28"/>
        <v>0.74501457730014042</v>
      </c>
      <c r="C124" s="59">
        <f t="shared" si="28"/>
        <v>0.74255964269940189</v>
      </c>
      <c r="D124" s="59">
        <f t="shared" si="28"/>
        <v>0.73606097444157959</v>
      </c>
      <c r="E124" s="59">
        <f t="shared" si="28"/>
        <v>0.71593016151613131</v>
      </c>
      <c r="F124" s="59">
        <f t="shared" si="28"/>
        <v>0.70393778160228715</v>
      </c>
      <c r="G124" s="59">
        <f t="shared" si="28"/>
        <v>0.70795160043613714</v>
      </c>
      <c r="H124" s="59">
        <f t="shared" si="28"/>
        <v>0.71633299859421262</v>
      </c>
      <c r="I124" s="59">
        <f t="shared" si="28"/>
        <v>0.7182213199141535</v>
      </c>
      <c r="J124" s="59">
        <f t="shared" si="28"/>
        <v>0.71533447287519325</v>
      </c>
      <c r="K124" s="59">
        <f t="shared" si="28"/>
        <v>0.71033874249229134</v>
      </c>
      <c r="L124" s="59">
        <f t="shared" si="28"/>
        <v>0.71480797889456249</v>
      </c>
      <c r="M124" s="59">
        <f t="shared" si="28"/>
        <v>0.70525916654568166</v>
      </c>
      <c r="N124" s="59">
        <f t="shared" si="28"/>
        <v>0.7018974248260248</v>
      </c>
      <c r="O124" s="59">
        <f t="shared" si="28"/>
        <v>0.71283025654342413</v>
      </c>
      <c r="P124" s="59">
        <f t="shared" si="28"/>
        <v>0.71939234489857651</v>
      </c>
      <c r="Q124" s="59">
        <f t="shared" si="28"/>
        <v>0.7304750622108831</v>
      </c>
    </row>
    <row r="125" spans="1:17" ht="11.4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1.45" customHeight="1">
      <c r="A126" s="12" t="s">
        <v>85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</row>
    <row r="127" spans="1:17" ht="11.45" customHeight="1">
      <c r="A127" s="14" t="s">
        <v>19</v>
      </c>
      <c r="B127" s="54">
        <f t="shared" ref="B127:Q132" si="29">IF(B15=0,0,B15/B$15)</f>
        <v>1</v>
      </c>
      <c r="C127" s="54">
        <f t="shared" si="29"/>
        <v>1</v>
      </c>
      <c r="D127" s="54">
        <f t="shared" si="29"/>
        <v>1</v>
      </c>
      <c r="E127" s="54">
        <f t="shared" si="29"/>
        <v>1</v>
      </c>
      <c r="F127" s="54">
        <f t="shared" si="29"/>
        <v>1</v>
      </c>
      <c r="G127" s="54">
        <f t="shared" si="29"/>
        <v>1</v>
      </c>
      <c r="H127" s="54">
        <f t="shared" si="29"/>
        <v>1</v>
      </c>
      <c r="I127" s="54">
        <f t="shared" si="29"/>
        <v>1</v>
      </c>
      <c r="J127" s="54">
        <f t="shared" si="29"/>
        <v>1</v>
      </c>
      <c r="K127" s="54">
        <f t="shared" si="29"/>
        <v>1</v>
      </c>
      <c r="L127" s="54">
        <f t="shared" si="29"/>
        <v>1</v>
      </c>
      <c r="M127" s="54">
        <f t="shared" si="29"/>
        <v>1</v>
      </c>
      <c r="N127" s="54">
        <f t="shared" si="29"/>
        <v>1</v>
      </c>
      <c r="O127" s="54">
        <f t="shared" si="29"/>
        <v>1</v>
      </c>
      <c r="P127" s="54">
        <f t="shared" si="29"/>
        <v>1</v>
      </c>
      <c r="Q127" s="54">
        <f t="shared" si="29"/>
        <v>1</v>
      </c>
    </row>
    <row r="128" spans="1:17" ht="11.45" customHeight="1">
      <c r="A128" s="37" t="s">
        <v>61</v>
      </c>
      <c r="B128" s="55">
        <f t="shared" si="29"/>
        <v>0.27454729253538568</v>
      </c>
      <c r="C128" s="55">
        <f t="shared" si="29"/>
        <v>0.27845593902210253</v>
      </c>
      <c r="D128" s="55">
        <f t="shared" si="29"/>
        <v>0.27707394386619139</v>
      </c>
      <c r="E128" s="55">
        <f t="shared" si="29"/>
        <v>0.27263210681271388</v>
      </c>
      <c r="F128" s="55">
        <f t="shared" si="29"/>
        <v>0.28740145168153147</v>
      </c>
      <c r="G128" s="55">
        <f t="shared" si="29"/>
        <v>0.28041717437443409</v>
      </c>
      <c r="H128" s="55">
        <f t="shared" si="29"/>
        <v>0.28821697211017389</v>
      </c>
      <c r="I128" s="55">
        <f t="shared" si="29"/>
        <v>0.28764376074722281</v>
      </c>
      <c r="J128" s="55">
        <f t="shared" si="29"/>
        <v>0.29241455920522647</v>
      </c>
      <c r="K128" s="55">
        <f t="shared" si="29"/>
        <v>0.29111443732590725</v>
      </c>
      <c r="L128" s="55">
        <f t="shared" si="29"/>
        <v>0.29295549190448555</v>
      </c>
      <c r="M128" s="55">
        <f t="shared" si="29"/>
        <v>0.29161424648545792</v>
      </c>
      <c r="N128" s="55">
        <f t="shared" si="29"/>
        <v>0.28870233135937834</v>
      </c>
      <c r="O128" s="55">
        <f t="shared" si="29"/>
        <v>0.2851260330435349</v>
      </c>
      <c r="P128" s="55">
        <f t="shared" si="29"/>
        <v>0.28817427283728325</v>
      </c>
      <c r="Q128" s="55">
        <f t="shared" si="29"/>
        <v>0.28445639351856783</v>
      </c>
    </row>
    <row r="129" spans="1:17" ht="11.45" customHeight="1">
      <c r="A129" s="16" t="s">
        <v>62</v>
      </c>
      <c r="B129" s="56">
        <f t="shared" si="29"/>
        <v>0.67081590296081217</v>
      </c>
      <c r="C129" s="56">
        <f t="shared" si="29"/>
        <v>0.66084834911975898</v>
      </c>
      <c r="D129" s="56">
        <f t="shared" si="29"/>
        <v>0.66077954326396859</v>
      </c>
      <c r="E129" s="56">
        <f t="shared" si="29"/>
        <v>0.66366819197109894</v>
      </c>
      <c r="F129" s="56">
        <f t="shared" si="29"/>
        <v>0.64287021991481119</v>
      </c>
      <c r="G129" s="56">
        <f t="shared" si="29"/>
        <v>0.64828723271728184</v>
      </c>
      <c r="H129" s="56">
        <f t="shared" si="29"/>
        <v>0.63689225787782711</v>
      </c>
      <c r="I129" s="56">
        <f t="shared" si="29"/>
        <v>0.63597128839982708</v>
      </c>
      <c r="J129" s="56">
        <f t="shared" si="29"/>
        <v>0.62575901951839374</v>
      </c>
      <c r="K129" s="56">
        <f t="shared" si="29"/>
        <v>0.6226916898084176</v>
      </c>
      <c r="L129" s="56">
        <f t="shared" si="29"/>
        <v>0.62092413886999631</v>
      </c>
      <c r="M129" s="56">
        <f t="shared" si="29"/>
        <v>0.62210776185239869</v>
      </c>
      <c r="N129" s="56">
        <f t="shared" si="29"/>
        <v>0.62623779909648825</v>
      </c>
      <c r="O129" s="56">
        <f t="shared" si="29"/>
        <v>0.62924182609102908</v>
      </c>
      <c r="P129" s="56">
        <f t="shared" si="29"/>
        <v>0.62713735757909239</v>
      </c>
      <c r="Q129" s="56">
        <f t="shared" si="29"/>
        <v>0.63056004812336752</v>
      </c>
    </row>
    <row r="130" spans="1:17" ht="11.45" customHeight="1">
      <c r="A130" s="18" t="s">
        <v>67</v>
      </c>
      <c r="B130" s="57">
        <f t="shared" si="29"/>
        <v>0.22991016591559246</v>
      </c>
      <c r="C130" s="57">
        <f t="shared" si="29"/>
        <v>0.21851971566183986</v>
      </c>
      <c r="D130" s="57">
        <f t="shared" si="29"/>
        <v>0.22382587107143531</v>
      </c>
      <c r="E130" s="57">
        <f t="shared" si="29"/>
        <v>0.22632646532359885</v>
      </c>
      <c r="F130" s="57">
        <f t="shared" si="29"/>
        <v>0.237554388912284</v>
      </c>
      <c r="G130" s="57">
        <f t="shared" si="29"/>
        <v>0.22437221323238254</v>
      </c>
      <c r="H130" s="57">
        <f t="shared" si="29"/>
        <v>0.2280404886589017</v>
      </c>
      <c r="I130" s="57">
        <f t="shared" si="29"/>
        <v>0.24003978397198034</v>
      </c>
      <c r="J130" s="57">
        <f t="shared" si="29"/>
        <v>0.23510977291962207</v>
      </c>
      <c r="K130" s="57">
        <f t="shared" si="29"/>
        <v>0.22002981539560737</v>
      </c>
      <c r="L130" s="57">
        <f t="shared" si="29"/>
        <v>0.21947046833562292</v>
      </c>
      <c r="M130" s="57">
        <f t="shared" si="29"/>
        <v>0.21738084255103363</v>
      </c>
      <c r="N130" s="57">
        <f t="shared" si="29"/>
        <v>0.22482844245343384</v>
      </c>
      <c r="O130" s="57">
        <f t="shared" si="29"/>
        <v>0.21379065222287585</v>
      </c>
      <c r="P130" s="57">
        <f t="shared" si="29"/>
        <v>0.21234472624577641</v>
      </c>
      <c r="Q130" s="57">
        <f t="shared" si="29"/>
        <v>0.20510147540040446</v>
      </c>
    </row>
    <row r="131" spans="1:17" ht="11.45" customHeight="1">
      <c r="A131" s="18" t="s">
        <v>63</v>
      </c>
      <c r="B131" s="57">
        <f t="shared" si="29"/>
        <v>0.44090573704521974</v>
      </c>
      <c r="C131" s="57">
        <f t="shared" si="29"/>
        <v>0.44232863345791917</v>
      </c>
      <c r="D131" s="57">
        <f t="shared" si="29"/>
        <v>0.43695367219253323</v>
      </c>
      <c r="E131" s="57">
        <f t="shared" si="29"/>
        <v>0.4373417266475001</v>
      </c>
      <c r="F131" s="57">
        <f t="shared" si="29"/>
        <v>0.40531583100252716</v>
      </c>
      <c r="G131" s="57">
        <f t="shared" si="29"/>
        <v>0.42391501948489929</v>
      </c>
      <c r="H131" s="57">
        <f t="shared" si="29"/>
        <v>0.40885176921892546</v>
      </c>
      <c r="I131" s="57">
        <f t="shared" si="29"/>
        <v>0.3959315044278468</v>
      </c>
      <c r="J131" s="57">
        <f t="shared" si="29"/>
        <v>0.3906492465987717</v>
      </c>
      <c r="K131" s="57">
        <f t="shared" si="29"/>
        <v>0.40266187441281021</v>
      </c>
      <c r="L131" s="57">
        <f t="shared" si="29"/>
        <v>0.40145367053437342</v>
      </c>
      <c r="M131" s="57">
        <f t="shared" si="29"/>
        <v>0.40472691930136512</v>
      </c>
      <c r="N131" s="57">
        <f t="shared" si="29"/>
        <v>0.40140935664305444</v>
      </c>
      <c r="O131" s="57">
        <f t="shared" si="29"/>
        <v>0.41545117386815322</v>
      </c>
      <c r="P131" s="57">
        <f t="shared" si="29"/>
        <v>0.41479263133331595</v>
      </c>
      <c r="Q131" s="57">
        <f t="shared" si="29"/>
        <v>0.425458572722963</v>
      </c>
    </row>
    <row r="132" spans="1:17" ht="11.45" customHeight="1">
      <c r="A132" s="39" t="s">
        <v>64</v>
      </c>
      <c r="B132" s="58">
        <f t="shared" si="29"/>
        <v>5.4636804503802115E-2</v>
      </c>
      <c r="C132" s="58">
        <f t="shared" si="29"/>
        <v>6.0695711858138449E-2</v>
      </c>
      <c r="D132" s="58">
        <f t="shared" si="29"/>
        <v>6.2146512869840062E-2</v>
      </c>
      <c r="E132" s="58">
        <f t="shared" si="29"/>
        <v>6.3699701216187302E-2</v>
      </c>
      <c r="F132" s="58">
        <f t="shared" si="29"/>
        <v>6.9728328403657433E-2</v>
      </c>
      <c r="G132" s="58">
        <f t="shared" si="29"/>
        <v>7.1295592908284092E-2</v>
      </c>
      <c r="H132" s="58">
        <f t="shared" si="29"/>
        <v>7.4890770011999064E-2</v>
      </c>
      <c r="I132" s="58">
        <f t="shared" si="29"/>
        <v>7.6384950852950106E-2</v>
      </c>
      <c r="J132" s="58">
        <f t="shared" si="29"/>
        <v>8.1826421276379846E-2</v>
      </c>
      <c r="K132" s="58">
        <f t="shared" si="29"/>
        <v>8.6193872865675064E-2</v>
      </c>
      <c r="L132" s="58">
        <f t="shared" si="29"/>
        <v>8.612036922551812E-2</v>
      </c>
      <c r="M132" s="58">
        <f t="shared" si="29"/>
        <v>8.6277991662143338E-2</v>
      </c>
      <c r="N132" s="58">
        <f t="shared" si="29"/>
        <v>8.5059869544133387E-2</v>
      </c>
      <c r="O132" s="58">
        <f t="shared" si="29"/>
        <v>8.5632140865435954E-2</v>
      </c>
      <c r="P132" s="58">
        <f t="shared" si="29"/>
        <v>8.4688369583624468E-2</v>
      </c>
      <c r="Q132" s="58">
        <f t="shared" si="29"/>
        <v>8.4983558358064815E-2</v>
      </c>
    </row>
    <row r="133" spans="1:17" ht="11.45" customHeight="1">
      <c r="A133" s="14" t="s">
        <v>23</v>
      </c>
      <c r="B133" s="54">
        <f t="shared" ref="B133:Q135" si="30">IF(B21=0,0,B21/B$21)</f>
        <v>1</v>
      </c>
      <c r="C133" s="54">
        <f t="shared" si="30"/>
        <v>1</v>
      </c>
      <c r="D133" s="54">
        <f t="shared" si="30"/>
        <v>1</v>
      </c>
      <c r="E133" s="54">
        <f t="shared" si="30"/>
        <v>1</v>
      </c>
      <c r="F133" s="54">
        <f t="shared" si="30"/>
        <v>1</v>
      </c>
      <c r="G133" s="54">
        <f t="shared" si="30"/>
        <v>1</v>
      </c>
      <c r="H133" s="54">
        <f t="shared" si="30"/>
        <v>1</v>
      </c>
      <c r="I133" s="54">
        <f t="shared" si="30"/>
        <v>1</v>
      </c>
      <c r="J133" s="54">
        <f t="shared" si="30"/>
        <v>1</v>
      </c>
      <c r="K133" s="54">
        <f t="shared" si="30"/>
        <v>1</v>
      </c>
      <c r="L133" s="54">
        <f t="shared" si="30"/>
        <v>1</v>
      </c>
      <c r="M133" s="54">
        <f t="shared" si="30"/>
        <v>1</v>
      </c>
      <c r="N133" s="54">
        <f t="shared" si="30"/>
        <v>1</v>
      </c>
      <c r="O133" s="54">
        <f t="shared" si="30"/>
        <v>1</v>
      </c>
      <c r="P133" s="54">
        <f t="shared" si="30"/>
        <v>1</v>
      </c>
      <c r="Q133" s="54">
        <f t="shared" si="30"/>
        <v>1</v>
      </c>
    </row>
    <row r="134" spans="1:17" ht="11.45" customHeight="1">
      <c r="A134" s="41" t="s">
        <v>67</v>
      </c>
      <c r="B134" s="57">
        <f t="shared" si="30"/>
        <v>0.19615202208291022</v>
      </c>
      <c r="C134" s="57">
        <f t="shared" si="30"/>
        <v>0.18703433526018864</v>
      </c>
      <c r="D134" s="57">
        <f t="shared" si="30"/>
        <v>0.19043549410158533</v>
      </c>
      <c r="E134" s="57">
        <f t="shared" si="30"/>
        <v>0.20896576614707227</v>
      </c>
      <c r="F134" s="57">
        <f t="shared" si="30"/>
        <v>0.21914985733005699</v>
      </c>
      <c r="G134" s="57">
        <f t="shared" si="30"/>
        <v>0.23397630865759866</v>
      </c>
      <c r="H134" s="57">
        <f t="shared" si="30"/>
        <v>0.21583308325690528</v>
      </c>
      <c r="I134" s="57">
        <f t="shared" si="30"/>
        <v>0.21726165245115273</v>
      </c>
      <c r="J134" s="57">
        <f t="shared" si="30"/>
        <v>0.22857068258768029</v>
      </c>
      <c r="K134" s="57">
        <f t="shared" si="30"/>
        <v>0.22847455201521219</v>
      </c>
      <c r="L134" s="57">
        <f t="shared" si="30"/>
        <v>0.22467739729158334</v>
      </c>
      <c r="M134" s="57">
        <f t="shared" si="30"/>
        <v>0.22165230006247946</v>
      </c>
      <c r="N134" s="57">
        <f t="shared" si="30"/>
        <v>0.2251212647197248</v>
      </c>
      <c r="O134" s="57">
        <f t="shared" si="30"/>
        <v>0.19979611029577621</v>
      </c>
      <c r="P134" s="57">
        <f t="shared" si="30"/>
        <v>0.19387656255553767</v>
      </c>
      <c r="Q134" s="57">
        <f t="shared" si="30"/>
        <v>0.18169266391712555</v>
      </c>
    </row>
    <row r="135" spans="1:17" ht="11.45" customHeight="1">
      <c r="A135" s="42" t="s">
        <v>63</v>
      </c>
      <c r="B135" s="59">
        <f t="shared" si="30"/>
        <v>0.80384797791708984</v>
      </c>
      <c r="C135" s="59">
        <f t="shared" si="30"/>
        <v>0.81296566473981147</v>
      </c>
      <c r="D135" s="59">
        <f t="shared" si="30"/>
        <v>0.80956450589841467</v>
      </c>
      <c r="E135" s="59">
        <f t="shared" si="30"/>
        <v>0.7910342338529277</v>
      </c>
      <c r="F135" s="59">
        <f t="shared" si="30"/>
        <v>0.78085014266994301</v>
      </c>
      <c r="G135" s="59">
        <f t="shared" si="30"/>
        <v>0.76602369134240134</v>
      </c>
      <c r="H135" s="59">
        <f t="shared" si="30"/>
        <v>0.78416691674309469</v>
      </c>
      <c r="I135" s="59">
        <f t="shared" si="30"/>
        <v>0.78273834754884719</v>
      </c>
      <c r="J135" s="59">
        <f t="shared" si="30"/>
        <v>0.77142931741231968</v>
      </c>
      <c r="K135" s="59">
        <f t="shared" si="30"/>
        <v>0.77152544798478784</v>
      </c>
      <c r="L135" s="59">
        <f t="shared" si="30"/>
        <v>0.77532260270841669</v>
      </c>
      <c r="M135" s="59">
        <f t="shared" si="30"/>
        <v>0.77834769993752051</v>
      </c>
      <c r="N135" s="59">
        <f t="shared" si="30"/>
        <v>0.77487873528027529</v>
      </c>
      <c r="O135" s="59">
        <f t="shared" si="30"/>
        <v>0.80020388970422374</v>
      </c>
      <c r="P135" s="59">
        <f t="shared" si="30"/>
        <v>0.80612343744446235</v>
      </c>
      <c r="Q135" s="59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7"/>
  <sheetViews>
    <sheetView showGridLines="0" zoomScaleNormal="100" workbookViewId="0">
      <pane xSplit="1" ySplit="1" topLeftCell="J2" activePane="bottomRight" state="frozen"/>
      <selection activeCell="D1" sqref="D1"/>
      <selection pane="topRight" activeCell="D1" sqref="D1"/>
      <selection pane="bottomLeft" activeCell="D1" sqref="D1"/>
      <selection pane="bottomRight" activeCell="K27" sqref="K27"/>
    </sheetView>
  </sheetViews>
  <sheetFormatPr defaultColWidth="9.1328125" defaultRowHeight="11.45" customHeight="1"/>
  <cols>
    <col min="1" max="1" width="50.73046875" style="11" customWidth="1"/>
    <col min="2" max="10" width="10.73046875" style="21" customWidth="1"/>
    <col min="11" max="11" width="14.1328125" style="21" customWidth="1"/>
    <col min="12" max="17" width="10.73046875" style="21" customWidth="1"/>
    <col min="18" max="16384" width="9.1328125" style="11"/>
  </cols>
  <sheetData>
    <row r="1" spans="1:17" ht="13.5" customHeight="1">
      <c r="A1" s="9" t="s">
        <v>179</v>
      </c>
      <c r="B1" s="79">
        <v>2000</v>
      </c>
      <c r="C1" s="79">
        <v>2001</v>
      </c>
      <c r="D1" s="79">
        <v>2002</v>
      </c>
      <c r="E1" s="79">
        <v>2003</v>
      </c>
      <c r="F1" s="79">
        <v>2004</v>
      </c>
      <c r="G1" s="79">
        <v>2005</v>
      </c>
      <c r="H1" s="79">
        <v>2006</v>
      </c>
      <c r="I1" s="79">
        <v>2007</v>
      </c>
      <c r="J1" s="79">
        <v>2008</v>
      </c>
      <c r="K1" s="79">
        <v>2009</v>
      </c>
      <c r="L1" s="79">
        <v>2010</v>
      </c>
      <c r="M1" s="79">
        <v>2011</v>
      </c>
      <c r="N1" s="79">
        <v>2012</v>
      </c>
      <c r="O1" s="79">
        <v>2013</v>
      </c>
      <c r="P1" s="79">
        <v>2014</v>
      </c>
      <c r="Q1" s="79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180</v>
      </c>
      <c r="B3" s="26">
        <f t="shared" ref="B3:Q3" si="0">SUM(B4:B5)</f>
        <v>350459.06132213894</v>
      </c>
      <c r="C3" s="26">
        <f t="shared" si="0"/>
        <v>349291.78169197193</v>
      </c>
      <c r="D3" s="26">
        <f t="shared" si="0"/>
        <v>360189.8948326906</v>
      </c>
      <c r="E3" s="26">
        <f t="shared" si="0"/>
        <v>344409.73954010021</v>
      </c>
      <c r="F3" s="26">
        <f t="shared" si="0"/>
        <v>361811.67752179503</v>
      </c>
      <c r="G3" s="26">
        <f t="shared" si="0"/>
        <v>374141.39497107489</v>
      </c>
      <c r="H3" s="26">
        <f t="shared" si="0"/>
        <v>395182.87702502689</v>
      </c>
      <c r="I3" s="26">
        <f t="shared" si="0"/>
        <v>394777.21832717542</v>
      </c>
      <c r="J3" s="26">
        <f t="shared" si="0"/>
        <v>370201.48481328669</v>
      </c>
      <c r="K3" s="26">
        <f t="shared" si="0"/>
        <v>347074.24635925633</v>
      </c>
      <c r="L3" s="26">
        <f t="shared" si="0"/>
        <v>365300.28280934633</v>
      </c>
      <c r="M3" s="26">
        <f t="shared" si="0"/>
        <v>342094.86439277162</v>
      </c>
      <c r="N3" s="26">
        <f t="shared" si="0"/>
        <v>336992.84831028245</v>
      </c>
      <c r="O3" s="26">
        <f t="shared" si="0"/>
        <v>325230.78909464728</v>
      </c>
      <c r="P3" s="26">
        <f t="shared" si="0"/>
        <v>318436.56198961381</v>
      </c>
      <c r="Q3" s="26">
        <f t="shared" si="0"/>
        <v>319403.0343030236</v>
      </c>
    </row>
    <row r="4" spans="1:17" ht="11.45" customHeight="1">
      <c r="A4" s="81" t="s">
        <v>181</v>
      </c>
      <c r="B4" s="29">
        <v>217225.17572213896</v>
      </c>
      <c r="C4" s="29">
        <v>217474.53809197189</v>
      </c>
      <c r="D4" s="29">
        <v>228526.87183269061</v>
      </c>
      <c r="E4" s="29">
        <v>221723.65434010021</v>
      </c>
      <c r="F4" s="29">
        <v>225965.52652179505</v>
      </c>
      <c r="G4" s="29">
        <v>236459.42057107488</v>
      </c>
      <c r="H4" s="29">
        <v>257771.9079250269</v>
      </c>
      <c r="I4" s="29">
        <v>250569.21832717542</v>
      </c>
      <c r="J4" s="29">
        <v>226391.48481328672</v>
      </c>
      <c r="K4" s="29">
        <v>220050.2463592563</v>
      </c>
      <c r="L4" s="29">
        <v>216186.28280934636</v>
      </c>
      <c r="M4" s="29">
        <v>204740.86439277162</v>
      </c>
      <c r="N4" s="29">
        <v>192644.84831028248</v>
      </c>
      <c r="O4" s="29">
        <v>178122.78909464728</v>
      </c>
      <c r="P4" s="29">
        <v>172919.56198961378</v>
      </c>
      <c r="Q4" s="29">
        <v>177714.03430302363</v>
      </c>
    </row>
    <row r="5" spans="1:17" ht="11.45" customHeight="1">
      <c r="A5" s="82" t="s">
        <v>182</v>
      </c>
      <c r="B5" s="30">
        <v>133233.88559999998</v>
      </c>
      <c r="C5" s="30">
        <v>131817.24360000002</v>
      </c>
      <c r="D5" s="30">
        <v>131663.02299999999</v>
      </c>
      <c r="E5" s="30">
        <v>122686.08520000002</v>
      </c>
      <c r="F5" s="30">
        <v>135846.15100000001</v>
      </c>
      <c r="G5" s="30">
        <v>137681.97440000001</v>
      </c>
      <c r="H5" s="30">
        <v>137410.96909999999</v>
      </c>
      <c r="I5" s="30">
        <v>144208</v>
      </c>
      <c r="J5" s="30">
        <v>143810</v>
      </c>
      <c r="K5" s="30">
        <v>127024</v>
      </c>
      <c r="L5" s="30">
        <v>149114</v>
      </c>
      <c r="M5" s="30">
        <v>137354</v>
      </c>
      <c r="N5" s="30">
        <v>144348</v>
      </c>
      <c r="O5" s="30">
        <v>147108</v>
      </c>
      <c r="P5" s="30">
        <v>145517</v>
      </c>
      <c r="Q5" s="30">
        <v>141689</v>
      </c>
    </row>
    <row r="7" spans="1:17" ht="11.45" customHeight="1">
      <c r="A7" s="12" t="s">
        <v>66</v>
      </c>
      <c r="B7" s="23">
        <f t="shared" ref="B7:Q7" si="1">SUM(B8:B9)</f>
        <v>277.05911580578294</v>
      </c>
      <c r="C7" s="23">
        <f t="shared" si="1"/>
        <v>265.32061058409425</v>
      </c>
      <c r="D7" s="23">
        <f t="shared" si="1"/>
        <v>265.19594752182167</v>
      </c>
      <c r="E7" s="23">
        <f t="shared" si="1"/>
        <v>306.38013574429198</v>
      </c>
      <c r="F7" s="23">
        <f t="shared" si="1"/>
        <v>298.51815897328515</v>
      </c>
      <c r="G7" s="23">
        <f t="shared" si="1"/>
        <v>314.67300614237126</v>
      </c>
      <c r="H7" s="23">
        <f t="shared" si="1"/>
        <v>335.52651980074137</v>
      </c>
      <c r="I7" s="23">
        <f t="shared" si="1"/>
        <v>333.67956262637449</v>
      </c>
      <c r="J7" s="23">
        <f t="shared" si="1"/>
        <v>297.11004193400402</v>
      </c>
      <c r="K7" s="23">
        <f t="shared" si="1"/>
        <v>292.60410584476222</v>
      </c>
      <c r="L7" s="23">
        <f t="shared" si="1"/>
        <v>290.82158238928832</v>
      </c>
      <c r="M7" s="23">
        <f t="shared" si="1"/>
        <v>279.38279324482005</v>
      </c>
      <c r="N7" s="23">
        <f t="shared" si="1"/>
        <v>276.43083641012186</v>
      </c>
      <c r="O7" s="23">
        <f t="shared" si="1"/>
        <v>259.38917668280681</v>
      </c>
      <c r="P7" s="23">
        <f t="shared" si="1"/>
        <v>255.01249305088299</v>
      </c>
      <c r="Q7" s="23">
        <f t="shared" si="1"/>
        <v>280.06699106328949</v>
      </c>
    </row>
    <row r="8" spans="1:17" ht="11.45" customHeight="1">
      <c r="A8" s="81" t="s">
        <v>181</v>
      </c>
      <c r="B8" s="24">
        <v>146.23591077988064</v>
      </c>
      <c r="C8" s="24">
        <v>139.30091793997951</v>
      </c>
      <c r="D8" s="24">
        <v>140.62678254837792</v>
      </c>
      <c r="E8" s="24">
        <v>173.56906477876115</v>
      </c>
      <c r="F8" s="24">
        <v>176.09744087179061</v>
      </c>
      <c r="G8" s="24">
        <v>181.86218480190348</v>
      </c>
      <c r="H8" s="24">
        <v>210.58571608204812</v>
      </c>
      <c r="I8" s="24">
        <v>195.80581876524369</v>
      </c>
      <c r="J8" s="24">
        <v>163.47337873869853</v>
      </c>
      <c r="K8" s="24">
        <v>159.29109175631072</v>
      </c>
      <c r="L8" s="24">
        <v>152.99345933743524</v>
      </c>
      <c r="M8" s="24">
        <v>135.25241069481794</v>
      </c>
      <c r="N8" s="24">
        <v>131.27724650630637</v>
      </c>
      <c r="O8" s="24">
        <v>112.28262952733292</v>
      </c>
      <c r="P8" s="24">
        <v>102.3709978257023</v>
      </c>
      <c r="Q8" s="24">
        <v>111.21391444611658</v>
      </c>
    </row>
    <row r="9" spans="1:17" ht="11.45" customHeight="1">
      <c r="A9" s="82" t="s">
        <v>182</v>
      </c>
      <c r="B9" s="25">
        <v>130.8232050259023</v>
      </c>
      <c r="C9" s="25">
        <v>126.01969264411474</v>
      </c>
      <c r="D9" s="25">
        <v>124.56916497344373</v>
      </c>
      <c r="E9" s="25">
        <v>132.81107096553083</v>
      </c>
      <c r="F9" s="25">
        <v>122.42071810149453</v>
      </c>
      <c r="G9" s="25">
        <v>132.81082134046781</v>
      </c>
      <c r="H9" s="25">
        <v>124.94080371869323</v>
      </c>
      <c r="I9" s="25">
        <v>137.87374386113083</v>
      </c>
      <c r="J9" s="25">
        <v>133.63666319530546</v>
      </c>
      <c r="K9" s="25">
        <v>133.31301408845147</v>
      </c>
      <c r="L9" s="25">
        <v>137.82812305185311</v>
      </c>
      <c r="M9" s="25">
        <v>144.13038255000208</v>
      </c>
      <c r="N9" s="25">
        <v>145.15358990381546</v>
      </c>
      <c r="O9" s="25">
        <v>147.10654715547392</v>
      </c>
      <c r="P9" s="25">
        <v>152.64149522518071</v>
      </c>
      <c r="Q9" s="25">
        <v>168.85307661717289</v>
      </c>
    </row>
    <row r="11" spans="1:17" ht="11.45" customHeight="1">
      <c r="A11" s="22" t="s">
        <v>25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</row>
    <row r="13" spans="1:17" ht="11.45" customHeight="1">
      <c r="A13" s="12" t="s">
        <v>183</v>
      </c>
      <c r="B13" s="26">
        <f t="shared" ref="B13:Q15" si="2">IF(B3=0,"",B3/B7)</f>
        <v>1264.9252138948173</v>
      </c>
      <c r="C13" s="26">
        <f t="shared" si="2"/>
        <v>1316.4894386569442</v>
      </c>
      <c r="D13" s="26">
        <f t="shared" si="2"/>
        <v>1358.2028616898542</v>
      </c>
      <c r="E13" s="26">
        <f t="shared" si="2"/>
        <v>1124.1255530598371</v>
      </c>
      <c r="F13" s="26">
        <f t="shared" si="2"/>
        <v>1212.0256897141528</v>
      </c>
      <c r="G13" s="26">
        <f t="shared" si="2"/>
        <v>1188.984716413195</v>
      </c>
      <c r="H13" s="26">
        <f t="shared" si="2"/>
        <v>1177.7992310703594</v>
      </c>
      <c r="I13" s="26">
        <f t="shared" si="2"/>
        <v>1183.1027804637013</v>
      </c>
      <c r="J13" s="26">
        <f t="shared" si="2"/>
        <v>1246.0079854706432</v>
      </c>
      <c r="K13" s="26">
        <f t="shared" si="2"/>
        <v>1186.1564462919487</v>
      </c>
      <c r="L13" s="26">
        <f t="shared" si="2"/>
        <v>1256.0975695413217</v>
      </c>
      <c r="M13" s="26">
        <f t="shared" si="2"/>
        <v>1224.4664763337721</v>
      </c>
      <c r="N13" s="26">
        <f t="shared" si="2"/>
        <v>1219.0855864224525</v>
      </c>
      <c r="O13" s="26">
        <f t="shared" si="2"/>
        <v>1253.8333065930299</v>
      </c>
      <c r="P13" s="26">
        <f t="shared" si="2"/>
        <v>1248.7096541034</v>
      </c>
      <c r="Q13" s="26">
        <f t="shared" si="2"/>
        <v>1140.4522649755784</v>
      </c>
    </row>
    <row r="14" spans="1:17" ht="11.45" customHeight="1">
      <c r="A14" s="81" t="s">
        <v>181</v>
      </c>
      <c r="B14" s="29">
        <f t="shared" si="2"/>
        <v>1485.4434493119397</v>
      </c>
      <c r="C14" s="29">
        <f t="shared" si="2"/>
        <v>1561.1852477933776</v>
      </c>
      <c r="D14" s="29">
        <f t="shared" si="2"/>
        <v>1625.0593783874251</v>
      </c>
      <c r="E14" s="29">
        <f t="shared" si="2"/>
        <v>1277.4376276251708</v>
      </c>
      <c r="F14" s="29">
        <f t="shared" si="2"/>
        <v>1283.1846130365482</v>
      </c>
      <c r="G14" s="29">
        <f t="shared" si="2"/>
        <v>1300.2121404658278</v>
      </c>
      <c r="H14" s="29">
        <f t="shared" si="2"/>
        <v>1224.0711892567024</v>
      </c>
      <c r="I14" s="29">
        <f t="shared" si="2"/>
        <v>1279.6821867055385</v>
      </c>
      <c r="J14" s="29">
        <f t="shared" si="2"/>
        <v>1384.8828877217902</v>
      </c>
      <c r="K14" s="29">
        <f t="shared" si="2"/>
        <v>1381.434730172464</v>
      </c>
      <c r="L14" s="29">
        <f t="shared" si="2"/>
        <v>1413.0426473496227</v>
      </c>
      <c r="M14" s="29">
        <f t="shared" si="2"/>
        <v>1513.7686887869722</v>
      </c>
      <c r="N14" s="29">
        <f t="shared" si="2"/>
        <v>1467.4656380839622</v>
      </c>
      <c r="O14" s="29">
        <f t="shared" si="2"/>
        <v>1586.378853474276</v>
      </c>
      <c r="P14" s="29">
        <f t="shared" si="2"/>
        <v>1689.1460048482486</v>
      </c>
      <c r="Q14" s="29">
        <f t="shared" si="2"/>
        <v>1597.9478394236949</v>
      </c>
    </row>
    <row r="15" spans="1:17" ht="11.45" customHeight="1">
      <c r="A15" s="82" t="s">
        <v>182</v>
      </c>
      <c r="B15" s="30">
        <f t="shared" si="2"/>
        <v>1018.4270105110204</v>
      </c>
      <c r="C15" s="30">
        <f t="shared" si="2"/>
        <v>1046.0051189956305</v>
      </c>
      <c r="D15" s="30">
        <f t="shared" si="2"/>
        <v>1056.9471428027036</v>
      </c>
      <c r="E15" s="30">
        <f t="shared" si="2"/>
        <v>923.76399277618498</v>
      </c>
      <c r="F15" s="30">
        <f t="shared" si="2"/>
        <v>1109.6663465686825</v>
      </c>
      <c r="G15" s="30">
        <f t="shared" si="2"/>
        <v>1036.6773807312336</v>
      </c>
      <c r="H15" s="30">
        <f t="shared" si="2"/>
        <v>1099.8085894291476</v>
      </c>
      <c r="I15" s="30">
        <f t="shared" si="2"/>
        <v>1045.942439520966</v>
      </c>
      <c r="J15" s="30">
        <f t="shared" si="2"/>
        <v>1076.1268394574215</v>
      </c>
      <c r="K15" s="30">
        <f t="shared" si="2"/>
        <v>952.82520516505019</v>
      </c>
      <c r="L15" s="30">
        <f t="shared" si="2"/>
        <v>1081.8837019488465</v>
      </c>
      <c r="M15" s="30">
        <f t="shared" si="2"/>
        <v>952.98435742615754</v>
      </c>
      <c r="N15" s="30">
        <f t="shared" si="2"/>
        <v>994.45008625450271</v>
      </c>
      <c r="O15" s="30">
        <f t="shared" si="2"/>
        <v>1000.0098761377666</v>
      </c>
      <c r="P15" s="30">
        <f t="shared" si="2"/>
        <v>953.32530505764203</v>
      </c>
      <c r="Q15" s="30">
        <f t="shared" si="2"/>
        <v>839.12595990915918</v>
      </c>
    </row>
    <row r="17" spans="1:18" ht="11.45" customHeight="1">
      <c r="A17" s="12" t="s">
        <v>184</v>
      </c>
      <c r="B17" s="53">
        <f t="shared" ref="B17:Q19" si="3">IF(B3=0,0,B3/B$3)</f>
        <v>1</v>
      </c>
      <c r="C17" s="53">
        <f t="shared" si="3"/>
        <v>1</v>
      </c>
      <c r="D17" s="53">
        <f t="shared" si="3"/>
        <v>1</v>
      </c>
      <c r="E17" s="53">
        <f t="shared" si="3"/>
        <v>1</v>
      </c>
      <c r="F17" s="53">
        <f t="shared" si="3"/>
        <v>1</v>
      </c>
      <c r="G17" s="53">
        <f t="shared" si="3"/>
        <v>1</v>
      </c>
      <c r="H17" s="53">
        <f t="shared" si="3"/>
        <v>1</v>
      </c>
      <c r="I17" s="53">
        <f t="shared" si="3"/>
        <v>1</v>
      </c>
      <c r="J17" s="53">
        <f t="shared" si="3"/>
        <v>1</v>
      </c>
      <c r="K17" s="53">
        <f t="shared" si="3"/>
        <v>1</v>
      </c>
      <c r="L17" s="53">
        <f t="shared" si="3"/>
        <v>1</v>
      </c>
      <c r="M17" s="53">
        <f t="shared" si="3"/>
        <v>1</v>
      </c>
      <c r="N17" s="53">
        <f t="shared" si="3"/>
        <v>1</v>
      </c>
      <c r="O17" s="53">
        <f t="shared" si="3"/>
        <v>1</v>
      </c>
      <c r="P17" s="53">
        <f t="shared" si="3"/>
        <v>1</v>
      </c>
      <c r="Q17" s="53">
        <f t="shared" si="3"/>
        <v>1</v>
      </c>
    </row>
    <row r="18" spans="1:18" ht="11.45" customHeight="1">
      <c r="A18" s="81" t="s">
        <v>181</v>
      </c>
      <c r="B18" s="57">
        <f t="shared" si="3"/>
        <v>0.61983038732865703</v>
      </c>
      <c r="C18" s="57">
        <f t="shared" si="3"/>
        <v>0.62261567403196161</v>
      </c>
      <c r="D18" s="57">
        <f t="shared" si="3"/>
        <v>0.63446219650010471</v>
      </c>
      <c r="E18" s="57">
        <f t="shared" si="3"/>
        <v>0.64377869985957392</v>
      </c>
      <c r="F18" s="57">
        <f t="shared" si="3"/>
        <v>0.62453906427103423</v>
      </c>
      <c r="G18" s="57">
        <f t="shared" si="3"/>
        <v>0.63200550313165882</v>
      </c>
      <c r="H18" s="57">
        <f t="shared" si="3"/>
        <v>0.65228511383275911</v>
      </c>
      <c r="I18" s="57">
        <f t="shared" si="3"/>
        <v>0.63471043083219092</v>
      </c>
      <c r="J18" s="57">
        <f t="shared" si="3"/>
        <v>0.61153586384848946</v>
      </c>
      <c r="K18" s="57">
        <f t="shared" si="3"/>
        <v>0.63401490795569559</v>
      </c>
      <c r="L18" s="57">
        <f t="shared" si="3"/>
        <v>0.59180431273352185</v>
      </c>
      <c r="M18" s="57">
        <f t="shared" si="3"/>
        <v>0.59849148789822559</v>
      </c>
      <c r="N18" s="57">
        <f t="shared" si="3"/>
        <v>0.57165856568239948</v>
      </c>
      <c r="O18" s="57">
        <f t="shared" si="3"/>
        <v>0.54768120075744353</v>
      </c>
      <c r="P18" s="57">
        <f t="shared" si="3"/>
        <v>0.54302672064162583</v>
      </c>
      <c r="Q18" s="57">
        <f t="shared" si="3"/>
        <v>0.55639432070774575</v>
      </c>
    </row>
    <row r="19" spans="1:18" ht="11.45" customHeight="1">
      <c r="A19" s="82" t="s">
        <v>182</v>
      </c>
      <c r="B19" s="59">
        <f t="shared" si="3"/>
        <v>0.38016961267134292</v>
      </c>
      <c r="C19" s="59">
        <f t="shared" si="3"/>
        <v>0.37738432596803834</v>
      </c>
      <c r="D19" s="59">
        <f t="shared" si="3"/>
        <v>0.36553780349989523</v>
      </c>
      <c r="E19" s="59">
        <f t="shared" si="3"/>
        <v>0.35622130014042608</v>
      </c>
      <c r="F19" s="59">
        <f t="shared" si="3"/>
        <v>0.37546093572896588</v>
      </c>
      <c r="G19" s="59">
        <f t="shared" si="3"/>
        <v>0.36799449686834113</v>
      </c>
      <c r="H19" s="59">
        <f t="shared" si="3"/>
        <v>0.34771488616724089</v>
      </c>
      <c r="I19" s="59">
        <f t="shared" si="3"/>
        <v>0.36528956916780903</v>
      </c>
      <c r="J19" s="59">
        <f t="shared" si="3"/>
        <v>0.38846413615151065</v>
      </c>
      <c r="K19" s="59">
        <f t="shared" si="3"/>
        <v>0.36598509204430435</v>
      </c>
      <c r="L19" s="59">
        <f t="shared" si="3"/>
        <v>0.40819568726647826</v>
      </c>
      <c r="M19" s="59">
        <f t="shared" si="3"/>
        <v>0.40150851210177435</v>
      </c>
      <c r="N19" s="59">
        <f t="shared" si="3"/>
        <v>0.42834143431760063</v>
      </c>
      <c r="O19" s="59">
        <f t="shared" si="3"/>
        <v>0.45231879924255652</v>
      </c>
      <c r="P19" s="59">
        <f t="shared" si="3"/>
        <v>0.45697327935837412</v>
      </c>
      <c r="Q19" s="59">
        <f t="shared" si="3"/>
        <v>0.44360567929225436</v>
      </c>
    </row>
    <row r="20" spans="1:18" ht="11.4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8" ht="11.45" customHeight="1">
      <c r="A21" s="12" t="s">
        <v>85</v>
      </c>
      <c r="B21" s="53">
        <f t="shared" ref="B21:Q23" si="4">IF(B7=0,0,B7/B$7)</f>
        <v>1</v>
      </c>
      <c r="C21" s="53">
        <f t="shared" si="4"/>
        <v>1</v>
      </c>
      <c r="D21" s="53">
        <f t="shared" si="4"/>
        <v>1</v>
      </c>
      <c r="E21" s="53">
        <f t="shared" si="4"/>
        <v>1</v>
      </c>
      <c r="F21" s="53">
        <f t="shared" si="4"/>
        <v>1</v>
      </c>
      <c r="G21" s="53">
        <f t="shared" si="4"/>
        <v>1</v>
      </c>
      <c r="H21" s="53">
        <f t="shared" si="4"/>
        <v>1</v>
      </c>
      <c r="I21" s="53">
        <f t="shared" si="4"/>
        <v>1</v>
      </c>
      <c r="J21" s="53">
        <f t="shared" si="4"/>
        <v>1</v>
      </c>
      <c r="K21" s="53">
        <f t="shared" si="4"/>
        <v>1</v>
      </c>
      <c r="L21" s="53">
        <f t="shared" si="4"/>
        <v>1</v>
      </c>
      <c r="M21" s="53">
        <f t="shared" si="4"/>
        <v>1</v>
      </c>
      <c r="N21" s="53">
        <f t="shared" si="4"/>
        <v>1</v>
      </c>
      <c r="O21" s="53">
        <f t="shared" si="4"/>
        <v>1</v>
      </c>
      <c r="P21" s="53">
        <f t="shared" si="4"/>
        <v>1</v>
      </c>
      <c r="Q21" s="53">
        <f t="shared" si="4"/>
        <v>1</v>
      </c>
      <c r="R21" s="11">
        <f>R23/Q23</f>
        <v>22472.955411524814</v>
      </c>
    </row>
    <row r="22" spans="1:18" ht="11.45" customHeight="1">
      <c r="A22" s="81" t="s">
        <v>181</v>
      </c>
      <c r="B22" s="57">
        <f t="shared" si="4"/>
        <v>0.52781483242150851</v>
      </c>
      <c r="C22" s="57">
        <f t="shared" si="4"/>
        <v>0.52502863472729577</v>
      </c>
      <c r="D22" s="57">
        <f t="shared" si="4"/>
        <v>0.53027500556661578</v>
      </c>
      <c r="E22" s="57">
        <f t="shared" si="4"/>
        <v>0.56651539877775781</v>
      </c>
      <c r="F22" s="57">
        <f t="shared" si="4"/>
        <v>0.58990528910353435</v>
      </c>
      <c r="G22" s="57">
        <f t="shared" si="4"/>
        <v>0.57794021492781433</v>
      </c>
      <c r="H22" s="57">
        <f t="shared" si="4"/>
        <v>0.62762763493958196</v>
      </c>
      <c r="I22" s="57">
        <f t="shared" si="4"/>
        <v>0.58680794599485286</v>
      </c>
      <c r="J22" s="57">
        <f t="shared" si="4"/>
        <v>0.55021155688507584</v>
      </c>
      <c r="K22" s="57">
        <f t="shared" si="4"/>
        <v>0.54439117078152277</v>
      </c>
      <c r="L22" s="57">
        <f t="shared" si="4"/>
        <v>0.5260732648536417</v>
      </c>
      <c r="M22" s="57">
        <f t="shared" si="4"/>
        <v>0.48411145555516638</v>
      </c>
      <c r="N22" s="57">
        <f t="shared" si="4"/>
        <v>0.47490087651270257</v>
      </c>
      <c r="O22" s="57">
        <f t="shared" si="4"/>
        <v>0.43287322533367439</v>
      </c>
      <c r="P22" s="57">
        <f t="shared" si="4"/>
        <v>0.40143522617645278</v>
      </c>
      <c r="Q22" s="57">
        <f t="shared" si="4"/>
        <v>0.39709754449778939</v>
      </c>
      <c r="R22" s="11">
        <f>R23*(Q22/Q23)</f>
        <v>8923.955411524812</v>
      </c>
    </row>
    <row r="23" spans="1:18" ht="11.45" customHeight="1">
      <c r="A23" s="82" t="s">
        <v>182</v>
      </c>
      <c r="B23" s="59">
        <f t="shared" si="4"/>
        <v>0.47218516757849149</v>
      </c>
      <c r="C23" s="59">
        <f t="shared" si="4"/>
        <v>0.47497136527270423</v>
      </c>
      <c r="D23" s="59">
        <f t="shared" si="4"/>
        <v>0.46972499443338422</v>
      </c>
      <c r="E23" s="59">
        <f t="shared" si="4"/>
        <v>0.43348460122224219</v>
      </c>
      <c r="F23" s="59">
        <f t="shared" si="4"/>
        <v>0.4100947108964656</v>
      </c>
      <c r="G23" s="59">
        <f t="shared" si="4"/>
        <v>0.42205978507218578</v>
      </c>
      <c r="H23" s="59">
        <f t="shared" si="4"/>
        <v>0.37237236506041799</v>
      </c>
      <c r="I23" s="59">
        <f t="shared" si="4"/>
        <v>0.41319205400514725</v>
      </c>
      <c r="J23" s="59">
        <f t="shared" si="4"/>
        <v>0.44978844311492405</v>
      </c>
      <c r="K23" s="59">
        <f t="shared" si="4"/>
        <v>0.45560882921847712</v>
      </c>
      <c r="L23" s="59">
        <f t="shared" si="4"/>
        <v>0.47392673514635847</v>
      </c>
      <c r="M23" s="59">
        <f t="shared" si="4"/>
        <v>0.51588854444483356</v>
      </c>
      <c r="N23" s="59">
        <f t="shared" si="4"/>
        <v>0.52509912348729726</v>
      </c>
      <c r="O23" s="59">
        <f t="shared" si="4"/>
        <v>0.56712677466632566</v>
      </c>
      <c r="P23" s="59">
        <f t="shared" si="4"/>
        <v>0.59856477382354734</v>
      </c>
      <c r="Q23" s="59">
        <f t="shared" si="4"/>
        <v>0.60290245550221055</v>
      </c>
      <c r="R23" s="11">
        <v>13549</v>
      </c>
    </row>
    <row r="26" spans="1:18" ht="59.25" customHeight="1">
      <c r="I26" s="7"/>
      <c r="J26" s="7" t="s">
        <v>185</v>
      </c>
      <c r="K26" s="7" t="s">
        <v>176</v>
      </c>
      <c r="L26" s="7" t="s">
        <v>177</v>
      </c>
      <c r="M26" s="83"/>
    </row>
    <row r="27" spans="1:18" ht="14.25">
      <c r="A27" s="75" t="s">
        <v>157</v>
      </c>
      <c r="B27" s="74"/>
      <c r="I27" s="80"/>
      <c r="J27" s="59">
        <v>0.60290245550221055</v>
      </c>
      <c r="K27" s="77">
        <v>13549</v>
      </c>
      <c r="L27" s="4">
        <v>22472.955411524814</v>
      </c>
    </row>
    <row r="28" spans="1:18" ht="11.45" customHeight="1">
      <c r="A28" s="74"/>
      <c r="B28" s="74"/>
    </row>
    <row r="29" spans="1:18" ht="11.45" customHeight="1">
      <c r="A29" s="75" t="s">
        <v>156</v>
      </c>
      <c r="B29" s="78">
        <v>43921.542696759258</v>
      </c>
    </row>
    <row r="30" spans="1:18" ht="11.45" customHeight="1">
      <c r="A30" s="75" t="s">
        <v>155</v>
      </c>
      <c r="B30" s="78">
        <v>43941.719622557866</v>
      </c>
    </row>
    <row r="31" spans="1:18" ht="11.45" customHeight="1">
      <c r="A31" s="75" t="s">
        <v>154</v>
      </c>
      <c r="B31" s="75" t="s">
        <v>153</v>
      </c>
    </row>
    <row r="33" spans="1:11" ht="11.45" customHeight="1">
      <c r="A33" s="75" t="s">
        <v>151</v>
      </c>
      <c r="B33" s="75" t="s">
        <v>152</v>
      </c>
      <c r="C33" s="74"/>
      <c r="D33" s="74"/>
      <c r="E33" s="74"/>
      <c r="F33" s="74"/>
      <c r="G33" s="74"/>
      <c r="H33" s="74"/>
      <c r="I33" s="74"/>
      <c r="J33" s="74"/>
      <c r="K33" s="74"/>
    </row>
    <row r="34" spans="1:11" ht="11.45" customHeight="1">
      <c r="A34" s="75" t="s">
        <v>150</v>
      </c>
      <c r="B34" s="75" t="s">
        <v>149</v>
      </c>
      <c r="C34" s="74"/>
      <c r="D34" s="74"/>
      <c r="E34" s="74"/>
      <c r="F34" s="74"/>
      <c r="G34" s="74"/>
      <c r="H34" s="74"/>
      <c r="I34" s="74"/>
      <c r="J34" s="74"/>
      <c r="K34" s="74"/>
    </row>
    <row r="35" spans="1:11" ht="11.45" customHeight="1">
      <c r="A35" s="75" t="s">
        <v>148</v>
      </c>
      <c r="B35" s="75" t="s">
        <v>32</v>
      </c>
      <c r="C35" s="74"/>
      <c r="D35" s="74"/>
      <c r="E35" s="74"/>
      <c r="F35" s="74"/>
      <c r="G35" s="74"/>
      <c r="H35" s="74"/>
      <c r="I35" s="74"/>
      <c r="J35" s="74"/>
      <c r="K35" s="74"/>
    </row>
    <row r="36" spans="1:11" ht="11.4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spans="1:11" ht="11.45" customHeight="1">
      <c r="A37" s="76" t="s">
        <v>147</v>
      </c>
      <c r="B37" s="76" t="s">
        <v>146</v>
      </c>
      <c r="C37" s="76" t="s">
        <v>145</v>
      </c>
      <c r="D37" s="76" t="s">
        <v>144</v>
      </c>
      <c r="E37" s="76" t="s">
        <v>143</v>
      </c>
      <c r="F37" s="76" t="s">
        <v>142</v>
      </c>
      <c r="G37" s="76" t="s">
        <v>141</v>
      </c>
      <c r="H37" s="76" t="s">
        <v>140</v>
      </c>
      <c r="I37" s="76" t="s">
        <v>139</v>
      </c>
      <c r="J37" s="76" t="s">
        <v>138</v>
      </c>
      <c r="K37" s="76" t="s">
        <v>137</v>
      </c>
    </row>
    <row r="38" spans="1:11" ht="11.45" customHeight="1">
      <c r="A38" s="76" t="s">
        <v>136</v>
      </c>
      <c r="B38" s="77">
        <v>1335</v>
      </c>
      <c r="C38" s="77">
        <v>1309</v>
      </c>
      <c r="D38" s="77">
        <v>1263</v>
      </c>
      <c r="E38" s="77">
        <v>1209</v>
      </c>
      <c r="F38" s="77">
        <v>1187</v>
      </c>
      <c r="G38" s="77">
        <v>1137</v>
      </c>
      <c r="H38" s="77">
        <v>0</v>
      </c>
      <c r="I38" s="77">
        <v>0</v>
      </c>
      <c r="J38" s="77">
        <v>0</v>
      </c>
      <c r="K38" s="77">
        <v>0</v>
      </c>
    </row>
    <row r="39" spans="1:11" ht="11.45" customHeight="1">
      <c r="A39" s="76" t="s">
        <v>135</v>
      </c>
      <c r="B39" s="77">
        <v>182</v>
      </c>
      <c r="C39" s="77">
        <v>179</v>
      </c>
      <c r="D39" s="77">
        <v>178</v>
      </c>
      <c r="E39" s="77">
        <v>168</v>
      </c>
      <c r="F39" s="77">
        <v>151</v>
      </c>
      <c r="G39" s="77">
        <v>148</v>
      </c>
      <c r="H39" s="77">
        <v>141</v>
      </c>
      <c r="I39" s="77">
        <v>139</v>
      </c>
      <c r="J39" s="77">
        <v>146</v>
      </c>
      <c r="K39" s="77">
        <v>145</v>
      </c>
    </row>
    <row r="40" spans="1:11" ht="11.45" customHeight="1">
      <c r="A40" s="76" t="s">
        <v>134</v>
      </c>
      <c r="B40" s="77">
        <v>204</v>
      </c>
      <c r="C40" s="77">
        <v>208</v>
      </c>
      <c r="D40" s="77">
        <v>189</v>
      </c>
      <c r="E40" s="77">
        <v>176</v>
      </c>
      <c r="F40" s="77">
        <v>151</v>
      </c>
      <c r="G40" s="77">
        <v>147</v>
      </c>
      <c r="H40" s="77">
        <v>137</v>
      </c>
      <c r="I40" s="77">
        <v>133</v>
      </c>
      <c r="J40" s="77">
        <v>139</v>
      </c>
      <c r="K40" s="77">
        <v>154</v>
      </c>
    </row>
    <row r="41" spans="1:11" ht="11.45" customHeight="1">
      <c r="A41" s="76" t="s">
        <v>133</v>
      </c>
      <c r="B41" s="77">
        <v>2376</v>
      </c>
      <c r="C41" s="77">
        <v>2357</v>
      </c>
      <c r="D41" s="77">
        <v>2346</v>
      </c>
      <c r="E41" s="77">
        <v>2275</v>
      </c>
      <c r="F41" s="77">
        <v>2147</v>
      </c>
      <c r="G41" s="77">
        <v>2037</v>
      </c>
      <c r="H41" s="77">
        <v>2029</v>
      </c>
      <c r="I41" s="77">
        <v>2003</v>
      </c>
      <c r="J41" s="77">
        <v>1982</v>
      </c>
      <c r="K41" s="77">
        <v>2005</v>
      </c>
    </row>
    <row r="42" spans="1:11" ht="11.45" customHeight="1">
      <c r="A42" s="76" t="s">
        <v>132</v>
      </c>
      <c r="B42" s="77">
        <v>10</v>
      </c>
      <c r="C42" s="77">
        <v>10</v>
      </c>
      <c r="D42" s="77">
        <v>11</v>
      </c>
      <c r="E42" s="77">
        <v>11</v>
      </c>
      <c r="F42" s="77">
        <v>12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1:11" ht="11.45" customHeight="1">
      <c r="A43" s="76" t="s">
        <v>131</v>
      </c>
      <c r="B43" s="77">
        <v>1336</v>
      </c>
      <c r="C43" s="77">
        <v>1329</v>
      </c>
      <c r="D43" s="77">
        <v>1329</v>
      </c>
      <c r="E43" s="77">
        <v>1325</v>
      </c>
      <c r="F43" s="77">
        <v>1292</v>
      </c>
      <c r="G43" s="77">
        <v>1230</v>
      </c>
      <c r="H43" s="77">
        <v>1167</v>
      </c>
      <c r="I43" s="77">
        <v>1088</v>
      </c>
      <c r="J43" s="77">
        <v>1086</v>
      </c>
      <c r="K43" s="77">
        <v>1041</v>
      </c>
    </row>
    <row r="44" spans="1:11" ht="11.45" customHeight="1">
      <c r="A44" s="76" t="s">
        <v>130</v>
      </c>
      <c r="B44" s="77">
        <v>136</v>
      </c>
      <c r="C44" s="77">
        <v>132</v>
      </c>
      <c r="D44" s="77">
        <v>134</v>
      </c>
      <c r="E44" s="77">
        <v>134</v>
      </c>
      <c r="F44" s="77">
        <v>132</v>
      </c>
      <c r="G44" s="77">
        <v>126</v>
      </c>
      <c r="H44" s="77">
        <v>130</v>
      </c>
      <c r="I44" s="77">
        <v>137</v>
      </c>
      <c r="J44" s="77">
        <v>138</v>
      </c>
      <c r="K44" s="77">
        <v>127</v>
      </c>
    </row>
    <row r="45" spans="1:11" ht="11.45" customHeight="1">
      <c r="A45" s="76" t="s">
        <v>129</v>
      </c>
      <c r="B45" s="77">
        <v>3509</v>
      </c>
      <c r="C45" s="77">
        <v>82</v>
      </c>
      <c r="D45" s="77">
        <v>238</v>
      </c>
      <c r="E45" s="77">
        <v>196</v>
      </c>
      <c r="F45" s="77">
        <v>141</v>
      </c>
      <c r="G45" s="77">
        <v>147</v>
      </c>
      <c r="H45" s="77">
        <v>148</v>
      </c>
      <c r="I45" s="77">
        <v>136</v>
      </c>
      <c r="J45" s="77">
        <v>131</v>
      </c>
      <c r="K45" s="77">
        <v>0</v>
      </c>
    </row>
    <row r="46" spans="1:11" ht="11.45" customHeight="1">
      <c r="A46" s="76" t="s">
        <v>128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1:11" ht="11.45" customHeight="1">
      <c r="A47" s="76" t="s">
        <v>127</v>
      </c>
      <c r="B47" s="77">
        <v>58</v>
      </c>
      <c r="C47" s="77">
        <v>59</v>
      </c>
      <c r="D47" s="77">
        <v>54</v>
      </c>
      <c r="E47" s="77">
        <v>54</v>
      </c>
      <c r="F47" s="77">
        <v>74</v>
      </c>
      <c r="G47" s="77">
        <v>86</v>
      </c>
      <c r="H47" s="77">
        <v>85</v>
      </c>
      <c r="I47" s="77">
        <v>85</v>
      </c>
      <c r="J47" s="77">
        <v>51</v>
      </c>
      <c r="K47" s="77">
        <v>48</v>
      </c>
    </row>
    <row r="48" spans="1:11" ht="11.45" customHeight="1">
      <c r="A48" s="76" t="s">
        <v>126</v>
      </c>
      <c r="B48" s="77">
        <v>0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1:11" ht="11.45" customHeight="1">
      <c r="A49" s="76" t="s">
        <v>125</v>
      </c>
      <c r="B49" s="77">
        <v>401</v>
      </c>
      <c r="C49" s="77">
        <v>384</v>
      </c>
      <c r="D49" s="77">
        <v>373</v>
      </c>
      <c r="E49" s="77">
        <v>357</v>
      </c>
      <c r="F49" s="77">
        <v>336</v>
      </c>
      <c r="G49" s="77">
        <v>327</v>
      </c>
      <c r="H49" s="77">
        <v>322</v>
      </c>
      <c r="I49" s="77">
        <v>318</v>
      </c>
      <c r="J49" s="77">
        <v>313</v>
      </c>
      <c r="K49" s="77">
        <v>313</v>
      </c>
    </row>
    <row r="50" spans="1:11" ht="11.45" customHeight="1">
      <c r="A50" s="76" t="s">
        <v>124</v>
      </c>
      <c r="B50" s="77">
        <v>0</v>
      </c>
      <c r="C50" s="77">
        <v>0</v>
      </c>
      <c r="D50" s="77">
        <v>0</v>
      </c>
      <c r="E50" s="77">
        <v>0</v>
      </c>
      <c r="F50" s="77">
        <v>7048</v>
      </c>
      <c r="G50" s="77">
        <v>6817</v>
      </c>
      <c r="H50" s="77">
        <v>6687</v>
      </c>
      <c r="I50" s="77">
        <v>6507</v>
      </c>
      <c r="J50" s="77">
        <v>4330</v>
      </c>
      <c r="K50" s="77">
        <v>6422</v>
      </c>
    </row>
    <row r="51" spans="1:11" ht="11.45" customHeight="1">
      <c r="A51" s="76" t="s">
        <v>123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1:11" ht="11.45" customHeight="1">
      <c r="A52" s="76" t="s">
        <v>122</v>
      </c>
      <c r="B52" s="77">
        <v>612</v>
      </c>
      <c r="C52" s="77">
        <v>597</v>
      </c>
      <c r="D52" s="77">
        <v>551</v>
      </c>
      <c r="E52" s="77">
        <v>548</v>
      </c>
      <c r="F52" s="77">
        <v>571</v>
      </c>
      <c r="G52" s="77">
        <v>583</v>
      </c>
      <c r="H52" s="77">
        <v>600</v>
      </c>
      <c r="I52" s="77">
        <v>607</v>
      </c>
      <c r="J52" s="77">
        <v>598</v>
      </c>
      <c r="K52" s="77">
        <v>551</v>
      </c>
    </row>
    <row r="53" spans="1:11" ht="11.45" customHeight="1">
      <c r="A53" s="76" t="s">
        <v>121</v>
      </c>
      <c r="B53" s="77">
        <v>1333</v>
      </c>
      <c r="C53" s="77">
        <v>1305</v>
      </c>
      <c r="D53" s="77">
        <v>1204</v>
      </c>
      <c r="E53" s="77">
        <v>1234</v>
      </c>
      <c r="F53" s="77">
        <v>1272</v>
      </c>
      <c r="G53" s="77">
        <v>1265</v>
      </c>
      <c r="H53" s="77">
        <v>1288</v>
      </c>
      <c r="I53" s="77">
        <v>1302</v>
      </c>
      <c r="J53" s="77">
        <v>1303</v>
      </c>
      <c r="K53" s="77">
        <v>1284</v>
      </c>
    </row>
    <row r="54" spans="1:11" ht="11.45" customHeight="1">
      <c r="A54" s="76" t="s">
        <v>120</v>
      </c>
      <c r="B54" s="77">
        <v>171</v>
      </c>
      <c r="C54" s="77">
        <v>181</v>
      </c>
      <c r="D54" s="77">
        <v>175</v>
      </c>
      <c r="E54" s="77">
        <v>166</v>
      </c>
      <c r="F54" s="77">
        <v>172</v>
      </c>
      <c r="G54" s="77">
        <v>145</v>
      </c>
      <c r="H54" s="77">
        <v>127</v>
      </c>
      <c r="I54" s="77">
        <v>111</v>
      </c>
      <c r="J54" s="77">
        <v>110</v>
      </c>
      <c r="K54" s="77">
        <v>109</v>
      </c>
    </row>
    <row r="55" spans="1:11" ht="11.45" customHeight="1">
      <c r="A55" s="76" t="s">
        <v>119</v>
      </c>
      <c r="B55" s="77">
        <v>178</v>
      </c>
      <c r="C55" s="77">
        <v>188</v>
      </c>
      <c r="D55" s="77">
        <v>188</v>
      </c>
      <c r="E55" s="77">
        <v>186</v>
      </c>
      <c r="F55" s="77">
        <v>185</v>
      </c>
      <c r="G55" s="77">
        <v>234</v>
      </c>
      <c r="H55" s="77">
        <v>243</v>
      </c>
      <c r="I55" s="77">
        <v>227</v>
      </c>
      <c r="J55" s="77">
        <v>235</v>
      </c>
      <c r="K55" s="77">
        <v>243</v>
      </c>
    </row>
    <row r="56" spans="1:11" ht="11.45" customHeight="1">
      <c r="A56" s="76" t="s">
        <v>118</v>
      </c>
      <c r="B56" s="77">
        <v>445</v>
      </c>
      <c r="C56" s="77">
        <v>445</v>
      </c>
      <c r="D56" s="77">
        <v>445</v>
      </c>
      <c r="E56" s="77">
        <v>445</v>
      </c>
      <c r="F56" s="77">
        <v>445</v>
      </c>
      <c r="G56" s="77">
        <v>445</v>
      </c>
      <c r="H56" s="77">
        <v>445</v>
      </c>
      <c r="I56" s="77">
        <v>445</v>
      </c>
      <c r="J56" s="77">
        <v>445</v>
      </c>
      <c r="K56" s="77">
        <v>445</v>
      </c>
    </row>
    <row r="57" spans="1:11" ht="11.45" customHeight="1">
      <c r="A57" s="74" t="s">
        <v>32</v>
      </c>
      <c r="B57" s="77">
        <v>12286</v>
      </c>
      <c r="C57" s="77">
        <v>8765</v>
      </c>
      <c r="D57" s="77">
        <v>8678</v>
      </c>
      <c r="E57" s="77">
        <v>8484</v>
      </c>
      <c r="F57" s="77">
        <v>15316</v>
      </c>
      <c r="G57" s="77">
        <v>14874</v>
      </c>
      <c r="H57" s="77">
        <v>13549</v>
      </c>
      <c r="I57" s="77">
        <v>13238</v>
      </c>
      <c r="J57" s="77">
        <v>11007</v>
      </c>
      <c r="K57" s="77">
        <v>12887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2"/>
  <sheetViews>
    <sheetView showGridLines="0" topLeftCell="A31" zoomScaleNormal="100" workbookViewId="0">
      <pane xSplit="1" topLeftCell="K1" activePane="topRight" state="frozen"/>
      <selection pane="topRight" activeCell="S45" sqref="S45"/>
    </sheetView>
  </sheetViews>
  <sheetFormatPr defaultColWidth="9.1328125" defaultRowHeight="11.45" customHeight="1"/>
  <cols>
    <col min="1" max="1" width="50.73046875" style="11" customWidth="1"/>
    <col min="2" max="17" width="10.73046875" style="21" customWidth="1"/>
    <col min="18" max="16384" width="9.1328125" style="11"/>
  </cols>
  <sheetData>
    <row r="1" spans="1:17" ht="13.5" customHeight="1">
      <c r="A1" s="9" t="s">
        <v>86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3" spans="1:17" ht="11.45" customHeight="1">
      <c r="A3" s="12" t="s">
        <v>59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1.45" customHeight="1">
      <c r="A4" s="60" t="s">
        <v>60</v>
      </c>
      <c r="B4" s="61">
        <f t="shared" ref="B4:Q4" si="0">SUM(B5:B7)</f>
        <v>1130957.6696290756</v>
      </c>
      <c r="C4" s="61">
        <f t="shared" si="0"/>
        <v>1101918.5572242734</v>
      </c>
      <c r="D4" s="61">
        <f t="shared" si="0"/>
        <v>1085945.9556826812</v>
      </c>
      <c r="E4" s="61">
        <f t="shared" si="0"/>
        <v>1108841.5446486888</v>
      </c>
      <c r="F4" s="61">
        <f t="shared" si="0"/>
        <v>1246239.9310140004</v>
      </c>
      <c r="G4" s="61">
        <f t="shared" si="0"/>
        <v>1342624.9617049396</v>
      </c>
      <c r="H4" s="61">
        <f t="shared" si="0"/>
        <v>1392959.3701531987</v>
      </c>
      <c r="I4" s="61">
        <f t="shared" si="0"/>
        <v>1518371.3658825643</v>
      </c>
      <c r="J4" s="61">
        <f t="shared" si="0"/>
        <v>1515215.4545028978</v>
      </c>
      <c r="K4" s="61">
        <f t="shared" si="0"/>
        <v>1438136.0292857389</v>
      </c>
      <c r="L4" s="61">
        <f t="shared" si="0"/>
        <v>1425645.2401431219</v>
      </c>
      <c r="M4" s="61">
        <f t="shared" si="0"/>
        <v>1502233.653108523</v>
      </c>
      <c r="N4" s="61">
        <f t="shared" si="0"/>
        <v>1517082.8840823886</v>
      </c>
      <c r="O4" s="61">
        <f t="shared" si="0"/>
        <v>1556679.8936868736</v>
      </c>
      <c r="P4" s="61">
        <f t="shared" si="0"/>
        <v>1623316.4444816671</v>
      </c>
      <c r="Q4" s="61">
        <f t="shared" si="0"/>
        <v>1695992.923032599</v>
      </c>
    </row>
    <row r="5" spans="1:17" ht="11.45" customHeight="1">
      <c r="A5" s="41" t="s">
        <v>24</v>
      </c>
      <c r="B5" s="19">
        <v>92291.247015297515</v>
      </c>
      <c r="C5" s="19">
        <v>91191.361403363655</v>
      </c>
      <c r="D5" s="19">
        <v>90645.116791834196</v>
      </c>
      <c r="E5" s="19">
        <v>93155.477508791126</v>
      </c>
      <c r="F5" s="19">
        <v>97875.061863274284</v>
      </c>
      <c r="G5" s="19">
        <v>102013.17416771677</v>
      </c>
      <c r="H5" s="19">
        <v>105315.34969986466</v>
      </c>
      <c r="I5" s="19">
        <v>110317.55806036395</v>
      </c>
      <c r="J5" s="19">
        <v>105683.32508993952</v>
      </c>
      <c r="K5" s="19">
        <v>100227.37170072366</v>
      </c>
      <c r="L5" s="19">
        <v>101496.75054168</v>
      </c>
      <c r="M5" s="19">
        <v>103148.56484483916</v>
      </c>
      <c r="N5" s="19">
        <v>97889.92472442922</v>
      </c>
      <c r="O5" s="19">
        <v>92393.968620263477</v>
      </c>
      <c r="P5" s="19">
        <v>92761.606924854728</v>
      </c>
      <c r="Q5" s="19">
        <v>97197.878817370787</v>
      </c>
    </row>
    <row r="6" spans="1:17" ht="11.45" customHeight="1">
      <c r="A6" s="41" t="s">
        <v>87</v>
      </c>
      <c r="B6" s="19">
        <v>367222.25298470253</v>
      </c>
      <c r="C6" s="19">
        <v>364300.13859663642</v>
      </c>
      <c r="D6" s="19">
        <v>356802.38320816582</v>
      </c>
      <c r="E6" s="19">
        <v>372391.02249120892</v>
      </c>
      <c r="F6" s="19">
        <v>397836.43813672574</v>
      </c>
      <c r="G6" s="19">
        <v>427885.32583228336</v>
      </c>
      <c r="H6" s="19">
        <v>446704.15030013549</v>
      </c>
      <c r="I6" s="19">
        <v>464828.44193963625</v>
      </c>
      <c r="J6" s="19">
        <v>457093.9368256114</v>
      </c>
      <c r="K6" s="19">
        <v>423949.60263783165</v>
      </c>
      <c r="L6" s="19">
        <v>437227.8501853653</v>
      </c>
      <c r="M6" s="19">
        <v>475752.27325730055</v>
      </c>
      <c r="N6" s="19">
        <v>474017.79948834889</v>
      </c>
      <c r="O6" s="19">
        <v>488888.57258670311</v>
      </c>
      <c r="P6" s="19">
        <v>516633.6663360293</v>
      </c>
      <c r="Q6" s="19">
        <v>551807.58525995351</v>
      </c>
    </row>
    <row r="7" spans="1:17" ht="11.45" customHeight="1">
      <c r="A7" s="41" t="s">
        <v>88</v>
      </c>
      <c r="B7" s="19">
        <v>671444.16962907545</v>
      </c>
      <c r="C7" s="19">
        <v>646427.05722427345</v>
      </c>
      <c r="D7" s="19">
        <v>638498.45568268117</v>
      </c>
      <c r="E7" s="19">
        <v>643295.04464868864</v>
      </c>
      <c r="F7" s="19">
        <v>750528.43101400044</v>
      </c>
      <c r="G7" s="19">
        <v>812726.4617049396</v>
      </c>
      <c r="H7" s="19">
        <v>840939.8701531986</v>
      </c>
      <c r="I7" s="19">
        <v>943225.3658825641</v>
      </c>
      <c r="J7" s="19">
        <v>952438.192587347</v>
      </c>
      <c r="K7" s="19">
        <v>913959.0549471837</v>
      </c>
      <c r="L7" s="19">
        <v>886920.63941607659</v>
      </c>
      <c r="M7" s="19">
        <v>923332.81500638323</v>
      </c>
      <c r="N7" s="19">
        <v>945175.15986961056</v>
      </c>
      <c r="O7" s="19">
        <v>975397.35247990699</v>
      </c>
      <c r="P7" s="19">
        <v>1013921.1712207833</v>
      </c>
      <c r="Q7" s="19">
        <v>1046987.4589552747</v>
      </c>
    </row>
    <row r="8" spans="1:17" ht="11.45" customHeight="1">
      <c r="A8" s="62" t="s">
        <v>65</v>
      </c>
      <c r="B8" s="63">
        <f t="shared" ref="B8:Q8" si="1">SUM(B9:B10)</f>
        <v>22827.113445049567</v>
      </c>
      <c r="C8" s="63">
        <f t="shared" si="1"/>
        <v>22555.824825839878</v>
      </c>
      <c r="D8" s="63">
        <f t="shared" si="1"/>
        <v>22996.330701415063</v>
      </c>
      <c r="E8" s="63">
        <f t="shared" si="1"/>
        <v>24054.310523017546</v>
      </c>
      <c r="F8" s="63">
        <f t="shared" si="1"/>
        <v>26524.541662078322</v>
      </c>
      <c r="G8" s="63">
        <f t="shared" si="1"/>
        <v>27717.838909666614</v>
      </c>
      <c r="H8" s="63">
        <f t="shared" si="1"/>
        <v>29929.498024734345</v>
      </c>
      <c r="I8" s="63">
        <f t="shared" si="1"/>
        <v>32081.573728900501</v>
      </c>
      <c r="J8" s="63">
        <f t="shared" si="1"/>
        <v>33105.081796280283</v>
      </c>
      <c r="K8" s="63">
        <f t="shared" si="1"/>
        <v>28850.754184529273</v>
      </c>
      <c r="L8" s="63">
        <f t="shared" si="1"/>
        <v>34448.125586390997</v>
      </c>
      <c r="M8" s="63">
        <f t="shared" si="1"/>
        <v>35309.0490740686</v>
      </c>
      <c r="N8" s="63">
        <f t="shared" si="1"/>
        <v>34254.352604151609</v>
      </c>
      <c r="O8" s="63">
        <f t="shared" si="1"/>
        <v>34209.993892359576</v>
      </c>
      <c r="P8" s="63">
        <f t="shared" si="1"/>
        <v>35992.406750177317</v>
      </c>
      <c r="Q8" s="63">
        <f t="shared" si="1"/>
        <v>36698.914251144677</v>
      </c>
    </row>
    <row r="9" spans="1:17" ht="11.45" customHeight="1">
      <c r="A9" s="41" t="s">
        <v>89</v>
      </c>
      <c r="B9" s="19">
        <v>2163.7975768716478</v>
      </c>
      <c r="C9" s="19">
        <v>2172.6294037160224</v>
      </c>
      <c r="D9" s="19">
        <v>2119.6384426497771</v>
      </c>
      <c r="E9" s="19">
        <v>2137.3020963385256</v>
      </c>
      <c r="F9" s="19">
        <v>2216.7885379378918</v>
      </c>
      <c r="G9" s="19">
        <v>2278.6113258485107</v>
      </c>
      <c r="H9" s="19">
        <v>2349.2659406035032</v>
      </c>
      <c r="I9" s="19">
        <v>2428.7523822028702</v>
      </c>
      <c r="J9" s="19">
        <v>2382.5351073521597</v>
      </c>
      <c r="K9" s="19">
        <v>2222.9046108357497</v>
      </c>
      <c r="L9" s="19">
        <v>2312.6670753146695</v>
      </c>
      <c r="M9" s="19">
        <v>2283.7075151925301</v>
      </c>
      <c r="N9" s="19">
        <v>2273.3540514378901</v>
      </c>
      <c r="O9" s="19">
        <v>2244.6331580590099</v>
      </c>
      <c r="P9" s="19">
        <v>2537.6028377300099</v>
      </c>
      <c r="Q9" s="19">
        <v>2559.3931595932113</v>
      </c>
    </row>
    <row r="10" spans="1:17" ht="11.45" customHeight="1">
      <c r="A10" s="42" t="s">
        <v>88</v>
      </c>
      <c r="B10" s="20">
        <v>20663.31586817792</v>
      </c>
      <c r="C10" s="20">
        <v>20383.195422123856</v>
      </c>
      <c r="D10" s="20">
        <v>20876.692258765284</v>
      </c>
      <c r="E10" s="20">
        <v>21917.008426679022</v>
      </c>
      <c r="F10" s="20">
        <v>24307.753124140429</v>
      </c>
      <c r="G10" s="20">
        <v>25439.227583818105</v>
      </c>
      <c r="H10" s="20">
        <v>27580.232084130843</v>
      </c>
      <c r="I10" s="20">
        <v>29652.82134669763</v>
      </c>
      <c r="J10" s="20">
        <v>30722.546688928123</v>
      </c>
      <c r="K10" s="20">
        <v>26627.849573693522</v>
      </c>
      <c r="L10" s="20">
        <v>32135.458511076326</v>
      </c>
      <c r="M10" s="20">
        <v>33025.341558876069</v>
      </c>
      <c r="N10" s="20">
        <v>31980.998552713718</v>
      </c>
      <c r="O10" s="20">
        <v>31965.360734300568</v>
      </c>
      <c r="P10" s="20">
        <v>33454.803912447307</v>
      </c>
      <c r="Q10" s="20">
        <v>34139.521091551469</v>
      </c>
    </row>
    <row r="11" spans="1:17" ht="11.4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1.45" customHeight="1">
      <c r="A12" s="12" t="s">
        <v>66</v>
      </c>
      <c r="B12" s="13">
        <f t="shared" ref="B12:Q12" si="2">SUM(B13,B17)</f>
        <v>10885.134413511405</v>
      </c>
      <c r="C12" s="13">
        <f t="shared" si="2"/>
        <v>10930.406395538928</v>
      </c>
      <c r="D12" s="13">
        <f t="shared" si="2"/>
        <v>10815.435047070499</v>
      </c>
      <c r="E12" s="13">
        <f t="shared" si="2"/>
        <v>11151.64247921003</v>
      </c>
      <c r="F12" s="13">
        <f t="shared" si="2"/>
        <v>12111.729538090545</v>
      </c>
      <c r="G12" s="13">
        <f t="shared" si="2"/>
        <v>12689.040774672569</v>
      </c>
      <c r="H12" s="13">
        <f t="shared" si="2"/>
        <v>13082.216657414296</v>
      </c>
      <c r="I12" s="13">
        <f t="shared" si="2"/>
        <v>13691.995560012127</v>
      </c>
      <c r="J12" s="13">
        <f t="shared" si="2"/>
        <v>13643.78804313215</v>
      </c>
      <c r="K12" s="13">
        <f t="shared" si="2"/>
        <v>12416.96773295694</v>
      </c>
      <c r="L12" s="13">
        <f t="shared" si="2"/>
        <v>12300.371761070681</v>
      </c>
      <c r="M12" s="13">
        <f t="shared" si="2"/>
        <v>12709.563065569506</v>
      </c>
      <c r="N12" s="13">
        <f t="shared" si="2"/>
        <v>12341.057271209462</v>
      </c>
      <c r="O12" s="13">
        <f t="shared" si="2"/>
        <v>12346.580967727021</v>
      </c>
      <c r="P12" s="13">
        <f t="shared" si="2"/>
        <v>12541.491096750469</v>
      </c>
      <c r="Q12" s="13">
        <f t="shared" si="2"/>
        <v>12864.767589984302</v>
      </c>
    </row>
    <row r="13" spans="1:17" ht="11.45" customHeight="1">
      <c r="A13" s="60" t="s">
        <v>19</v>
      </c>
      <c r="B13" s="61">
        <f t="shared" ref="B13" si="3">SUM(B14:B16)</f>
        <v>10394.385827745104</v>
      </c>
      <c r="C13" s="61">
        <f t="shared" ref="C13:Q13" si="4">SUM(C14:C16)</f>
        <v>10445.676996535072</v>
      </c>
      <c r="D13" s="61">
        <f t="shared" si="4"/>
        <v>10330.007269074267</v>
      </c>
      <c r="E13" s="61">
        <f t="shared" si="4"/>
        <v>10644.44809093</v>
      </c>
      <c r="F13" s="61">
        <f t="shared" si="4"/>
        <v>11563.951843572073</v>
      </c>
      <c r="G13" s="61">
        <f t="shared" si="4"/>
        <v>12121.439173033636</v>
      </c>
      <c r="H13" s="61">
        <f t="shared" si="4"/>
        <v>12463.296073084624</v>
      </c>
      <c r="I13" s="61">
        <f t="shared" si="4"/>
        <v>13030.420407610716</v>
      </c>
      <c r="J13" s="61">
        <f t="shared" si="4"/>
        <v>12958.651939844687</v>
      </c>
      <c r="K13" s="61">
        <f t="shared" si="4"/>
        <v>11811.593752239529</v>
      </c>
      <c r="L13" s="61">
        <f t="shared" si="4"/>
        <v>11607.178136440052</v>
      </c>
      <c r="M13" s="61">
        <f t="shared" si="4"/>
        <v>11995.087200528174</v>
      </c>
      <c r="N13" s="61">
        <f t="shared" si="4"/>
        <v>11630.972442178172</v>
      </c>
      <c r="O13" s="61">
        <f t="shared" si="4"/>
        <v>11611.261040143883</v>
      </c>
      <c r="P13" s="61">
        <f t="shared" si="4"/>
        <v>11802.755703099498</v>
      </c>
      <c r="Q13" s="61">
        <f t="shared" si="4"/>
        <v>12083.850795290808</v>
      </c>
    </row>
    <row r="14" spans="1:17" ht="11.45" customHeight="1">
      <c r="A14" s="41" t="s">
        <v>24</v>
      </c>
      <c r="B14" s="19">
        <f>B23*B79/1000000</f>
        <v>1291.1158654405392</v>
      </c>
      <c r="C14" s="19">
        <f t="shared" ref="C14:Q16" si="5">C23*C79/1000000</f>
        <v>1297.3397235241605</v>
      </c>
      <c r="D14" s="19">
        <f t="shared" si="5"/>
        <v>1318.9929566684655</v>
      </c>
      <c r="E14" s="19">
        <f t="shared" si="5"/>
        <v>1388.5807471452379</v>
      </c>
      <c r="F14" s="19">
        <f t="shared" si="5"/>
        <v>1454.5080004102506</v>
      </c>
      <c r="G14" s="19">
        <f t="shared" si="5"/>
        <v>1471.1242881071837</v>
      </c>
      <c r="H14" s="19">
        <f t="shared" si="5"/>
        <v>1484.0276766911406</v>
      </c>
      <c r="I14" s="19">
        <f t="shared" si="5"/>
        <v>1521.4489949656211</v>
      </c>
      <c r="J14" s="19">
        <f t="shared" si="5"/>
        <v>1468.0833057842235</v>
      </c>
      <c r="K14" s="19">
        <f t="shared" si="5"/>
        <v>1355.1596223825882</v>
      </c>
      <c r="L14" s="19">
        <f t="shared" si="5"/>
        <v>1357.8736520591733</v>
      </c>
      <c r="M14" s="19">
        <f t="shared" si="5"/>
        <v>1391.6815403024957</v>
      </c>
      <c r="N14" s="19">
        <f t="shared" si="5"/>
        <v>1283.5951152149385</v>
      </c>
      <c r="O14" s="19">
        <f t="shared" si="5"/>
        <v>1187.8341189856076</v>
      </c>
      <c r="P14" s="19">
        <f t="shared" si="5"/>
        <v>1121.9961694372862</v>
      </c>
      <c r="Q14" s="19">
        <f t="shared" si="5"/>
        <v>1127.9663521545619</v>
      </c>
    </row>
    <row r="15" spans="1:17" ht="11.45" customHeight="1">
      <c r="A15" s="41" t="s">
        <v>87</v>
      </c>
      <c r="B15" s="19">
        <f>B24*B80/1000000</f>
        <v>3984.0139769973598</v>
      </c>
      <c r="C15" s="19">
        <f t="shared" si="5"/>
        <v>3958.9118102849488</v>
      </c>
      <c r="D15" s="19">
        <f t="shared" si="5"/>
        <v>3798.5406689876863</v>
      </c>
      <c r="E15" s="19">
        <f t="shared" si="5"/>
        <v>3919.6140329758018</v>
      </c>
      <c r="F15" s="19">
        <f t="shared" si="5"/>
        <v>4164.3988050214721</v>
      </c>
      <c r="G15" s="19">
        <f t="shared" si="5"/>
        <v>4331.6312860155022</v>
      </c>
      <c r="H15" s="19">
        <f t="shared" si="5"/>
        <v>4438.2301382024416</v>
      </c>
      <c r="I15" s="19">
        <f t="shared" si="5"/>
        <v>4513.7239271051803</v>
      </c>
      <c r="J15" s="19">
        <f t="shared" si="5"/>
        <v>4456.0717832212649</v>
      </c>
      <c r="K15" s="19">
        <f t="shared" si="5"/>
        <v>4061.1866160200093</v>
      </c>
      <c r="L15" s="19">
        <f t="shared" si="5"/>
        <v>4098.0778820368614</v>
      </c>
      <c r="M15" s="19">
        <f t="shared" si="5"/>
        <v>4318.0504911850967</v>
      </c>
      <c r="N15" s="19">
        <f t="shared" si="5"/>
        <v>4198.1191353438426</v>
      </c>
      <c r="O15" s="19">
        <f t="shared" si="5"/>
        <v>4205.6111654426295</v>
      </c>
      <c r="P15" s="19">
        <f t="shared" si="5"/>
        <v>4319.1492135256631</v>
      </c>
      <c r="Q15" s="19">
        <f t="shared" si="5"/>
        <v>4494.8501678097709</v>
      </c>
    </row>
    <row r="16" spans="1:17" ht="11.45" customHeight="1">
      <c r="A16" s="41" t="s">
        <v>88</v>
      </c>
      <c r="B16" s="19">
        <f>B25*B81/1000000</f>
        <v>5119.2559853072053</v>
      </c>
      <c r="C16" s="19">
        <f t="shared" si="5"/>
        <v>5189.4254627259634</v>
      </c>
      <c r="D16" s="19">
        <f t="shared" si="5"/>
        <v>5212.4736434181168</v>
      </c>
      <c r="E16" s="19">
        <f t="shared" si="5"/>
        <v>5336.2533108089601</v>
      </c>
      <c r="F16" s="19">
        <f t="shared" si="5"/>
        <v>5945.0450381403498</v>
      </c>
      <c r="G16" s="19">
        <f t="shared" si="5"/>
        <v>6318.6835989109495</v>
      </c>
      <c r="H16" s="19">
        <f t="shared" si="5"/>
        <v>6541.0382581910426</v>
      </c>
      <c r="I16" s="19">
        <f t="shared" si="5"/>
        <v>6995.247485539915</v>
      </c>
      <c r="J16" s="19">
        <f t="shared" si="5"/>
        <v>7034.4968508391976</v>
      </c>
      <c r="K16" s="19">
        <f t="shared" si="5"/>
        <v>6395.2475138369327</v>
      </c>
      <c r="L16" s="19">
        <f t="shared" si="5"/>
        <v>6151.2266023440179</v>
      </c>
      <c r="M16" s="19">
        <f t="shared" si="5"/>
        <v>6285.355169040583</v>
      </c>
      <c r="N16" s="19">
        <f t="shared" si="5"/>
        <v>6149.2581916193922</v>
      </c>
      <c r="O16" s="19">
        <f t="shared" si="5"/>
        <v>6217.8157557156474</v>
      </c>
      <c r="P16" s="19">
        <f t="shared" si="5"/>
        <v>6361.6103201365477</v>
      </c>
      <c r="Q16" s="19">
        <f t="shared" si="5"/>
        <v>6461.0342753264758</v>
      </c>
    </row>
    <row r="17" spans="1:17" ht="11.45" customHeight="1">
      <c r="A17" s="62" t="s">
        <v>23</v>
      </c>
      <c r="B17" s="63">
        <f t="shared" ref="B17:Q17" si="6">SUM(B18:B19)</f>
        <v>490.74858576630106</v>
      </c>
      <c r="C17" s="63">
        <f t="shared" si="6"/>
        <v>484.72939900385552</v>
      </c>
      <c r="D17" s="63">
        <f t="shared" si="6"/>
        <v>485.42777799623127</v>
      </c>
      <c r="E17" s="63">
        <f t="shared" si="6"/>
        <v>507.19438828002939</v>
      </c>
      <c r="F17" s="63">
        <f t="shared" si="6"/>
        <v>547.77769451847314</v>
      </c>
      <c r="G17" s="63">
        <f t="shared" si="6"/>
        <v>567.6016016389334</v>
      </c>
      <c r="H17" s="63">
        <f t="shared" si="6"/>
        <v>618.92058432967178</v>
      </c>
      <c r="I17" s="63">
        <f t="shared" si="6"/>
        <v>661.57515240141061</v>
      </c>
      <c r="J17" s="63">
        <f t="shared" si="6"/>
        <v>685.13610328746279</v>
      </c>
      <c r="K17" s="63">
        <f t="shared" si="6"/>
        <v>605.373980717412</v>
      </c>
      <c r="L17" s="63">
        <f t="shared" si="6"/>
        <v>693.19362463062839</v>
      </c>
      <c r="M17" s="63">
        <f t="shared" si="6"/>
        <v>714.4758650413321</v>
      </c>
      <c r="N17" s="63">
        <f t="shared" si="6"/>
        <v>710.08482903128959</v>
      </c>
      <c r="O17" s="63">
        <f t="shared" si="6"/>
        <v>735.31992758313834</v>
      </c>
      <c r="P17" s="63">
        <f t="shared" si="6"/>
        <v>738.73539365097145</v>
      </c>
      <c r="Q17" s="63">
        <f t="shared" si="6"/>
        <v>780.9167946934931</v>
      </c>
    </row>
    <row r="18" spans="1:17" ht="11.45" customHeight="1">
      <c r="A18" s="41" t="s">
        <v>89</v>
      </c>
      <c r="B18" s="19">
        <f>B27*B83/1000000</f>
        <v>105.84300757747526</v>
      </c>
      <c r="C18" s="19">
        <f t="shared" ref="C18:Q19" si="7">C27*C83/1000000</f>
        <v>103.63493567955096</v>
      </c>
      <c r="D18" s="19">
        <f t="shared" si="7"/>
        <v>99.566037000313969</v>
      </c>
      <c r="E18" s="19">
        <f t="shared" si="7"/>
        <v>98.993273030620387</v>
      </c>
      <c r="F18" s="19">
        <f t="shared" si="7"/>
        <v>101.3717097155286</v>
      </c>
      <c r="G18" s="19">
        <f t="shared" si="7"/>
        <v>105.29510056608822</v>
      </c>
      <c r="H18" s="19">
        <f t="shared" si="7"/>
        <v>113.05237737922131</v>
      </c>
      <c r="I18" s="19">
        <f t="shared" si="7"/>
        <v>118.19846348253799</v>
      </c>
      <c r="J18" s="19">
        <f t="shared" si="7"/>
        <v>118.67423505329769</v>
      </c>
      <c r="K18" s="19">
        <f t="shared" si="7"/>
        <v>109.07331774626633</v>
      </c>
      <c r="L18" s="19">
        <f t="shared" si="7"/>
        <v>109.29624559864774</v>
      </c>
      <c r="M18" s="19">
        <f t="shared" si="7"/>
        <v>104.10050007801073</v>
      </c>
      <c r="N18" s="19">
        <f t="shared" si="7"/>
        <v>104.52767774357093</v>
      </c>
      <c r="O18" s="19">
        <f t="shared" si="7"/>
        <v>102.03337923592311</v>
      </c>
      <c r="P18" s="19">
        <f t="shared" si="7"/>
        <v>106.83166049009358</v>
      </c>
      <c r="Q18" s="19">
        <f t="shared" si="7"/>
        <v>109.17397950590981</v>
      </c>
    </row>
    <row r="19" spans="1:17" ht="11.45" customHeight="1">
      <c r="A19" s="42" t="s">
        <v>88</v>
      </c>
      <c r="B19" s="20">
        <f>B28*B84/1000000</f>
        <v>384.90557818882581</v>
      </c>
      <c r="C19" s="20">
        <f t="shared" si="7"/>
        <v>381.09446332430457</v>
      </c>
      <c r="D19" s="20">
        <f t="shared" si="7"/>
        <v>385.86174099591733</v>
      </c>
      <c r="E19" s="20">
        <f t="shared" si="7"/>
        <v>408.20111524940899</v>
      </c>
      <c r="F19" s="20">
        <f t="shared" si="7"/>
        <v>446.40598480294454</v>
      </c>
      <c r="G19" s="20">
        <f t="shared" si="7"/>
        <v>462.30650107284515</v>
      </c>
      <c r="H19" s="20">
        <f t="shared" si="7"/>
        <v>505.86820695045043</v>
      </c>
      <c r="I19" s="20">
        <f t="shared" si="7"/>
        <v>543.37668891887267</v>
      </c>
      <c r="J19" s="20">
        <f t="shared" si="7"/>
        <v>566.46186823416508</v>
      </c>
      <c r="K19" s="20">
        <f t="shared" si="7"/>
        <v>496.3006629711457</v>
      </c>
      <c r="L19" s="20">
        <f t="shared" si="7"/>
        <v>583.89737903198068</v>
      </c>
      <c r="M19" s="20">
        <f t="shared" si="7"/>
        <v>610.37536496332132</v>
      </c>
      <c r="N19" s="20">
        <f t="shared" si="7"/>
        <v>605.55715128771863</v>
      </c>
      <c r="O19" s="20">
        <f t="shared" si="7"/>
        <v>633.28654834721522</v>
      </c>
      <c r="P19" s="20">
        <f t="shared" si="7"/>
        <v>631.90373316087789</v>
      </c>
      <c r="Q19" s="20">
        <f t="shared" si="7"/>
        <v>671.74281518758335</v>
      </c>
    </row>
    <row r="20" spans="1:17" ht="11.45" customHeight="1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1.45" customHeight="1">
      <c r="A21" s="12" t="s">
        <v>90</v>
      </c>
      <c r="B21" s="13">
        <f t="shared" ref="B21:Q21" si="8">SUM(B22,B26)</f>
        <v>9152619</v>
      </c>
      <c r="C21" s="13">
        <f t="shared" si="8"/>
        <v>9051896</v>
      </c>
      <c r="D21" s="13">
        <f t="shared" si="8"/>
        <v>8942049</v>
      </c>
      <c r="E21" s="13">
        <f t="shared" si="8"/>
        <v>9352525</v>
      </c>
      <c r="F21" s="13">
        <f t="shared" si="8"/>
        <v>10040618</v>
      </c>
      <c r="G21" s="13">
        <f t="shared" si="8"/>
        <v>10425147</v>
      </c>
      <c r="H21" s="13">
        <f t="shared" si="8"/>
        <v>10848190</v>
      </c>
      <c r="I21" s="13">
        <f t="shared" si="8"/>
        <v>11380808</v>
      </c>
      <c r="J21" s="13">
        <f t="shared" si="8"/>
        <v>11399498</v>
      </c>
      <c r="K21" s="13">
        <f t="shared" si="8"/>
        <v>10374759</v>
      </c>
      <c r="L21" s="13">
        <f t="shared" si="8"/>
        <v>10481201</v>
      </c>
      <c r="M21" s="13">
        <f t="shared" si="8"/>
        <v>10898652</v>
      </c>
      <c r="N21" s="13">
        <f t="shared" si="8"/>
        <v>10569676</v>
      </c>
      <c r="O21" s="13">
        <f t="shared" si="8"/>
        <v>10442220</v>
      </c>
      <c r="P21" s="13">
        <f t="shared" si="8"/>
        <v>10605292</v>
      </c>
      <c r="Q21" s="13">
        <f t="shared" si="8"/>
        <v>10952526</v>
      </c>
    </row>
    <row r="22" spans="1:17" ht="11.45" customHeight="1">
      <c r="A22" s="60" t="s">
        <v>19</v>
      </c>
      <c r="B22" s="61">
        <f t="shared" ref="B22" si="9">SUM(B23:B25)</f>
        <v>8852515</v>
      </c>
      <c r="C22" s="61">
        <f t="shared" ref="C22:Q22" si="10">SUM(C23:C25)</f>
        <v>8760854</v>
      </c>
      <c r="D22" s="61">
        <f t="shared" si="10"/>
        <v>8656196</v>
      </c>
      <c r="E22" s="61">
        <f t="shared" si="10"/>
        <v>9054523</v>
      </c>
      <c r="F22" s="61">
        <f t="shared" si="10"/>
        <v>9721706</v>
      </c>
      <c r="G22" s="61">
        <f t="shared" si="10"/>
        <v>10097146</v>
      </c>
      <c r="H22" s="61">
        <f t="shared" si="10"/>
        <v>10486154</v>
      </c>
      <c r="I22" s="61">
        <f t="shared" si="10"/>
        <v>10998677</v>
      </c>
      <c r="J22" s="61">
        <f t="shared" si="10"/>
        <v>11007170</v>
      </c>
      <c r="K22" s="61">
        <f t="shared" si="10"/>
        <v>10026767</v>
      </c>
      <c r="L22" s="61">
        <f t="shared" si="10"/>
        <v>10106649</v>
      </c>
      <c r="M22" s="61">
        <f t="shared" si="10"/>
        <v>10517161</v>
      </c>
      <c r="N22" s="61">
        <f t="shared" si="10"/>
        <v>10191706</v>
      </c>
      <c r="O22" s="61">
        <f t="shared" si="10"/>
        <v>10059631</v>
      </c>
      <c r="P22" s="61">
        <f t="shared" si="10"/>
        <v>10216965</v>
      </c>
      <c r="Q22" s="61">
        <f t="shared" si="10"/>
        <v>10548285</v>
      </c>
    </row>
    <row r="23" spans="1:17" ht="11.45" customHeight="1">
      <c r="A23" s="41" t="s">
        <v>24</v>
      </c>
      <c r="B23" s="19">
        <f>IF(B32=0,0,B32/B70)</f>
        <v>2143827</v>
      </c>
      <c r="C23" s="19">
        <f t="shared" ref="C23:Q23" si="11">IF(C32=0,0,C32/C70)</f>
        <v>2140888</v>
      </c>
      <c r="D23" s="19">
        <f t="shared" si="11"/>
        <v>2156014</v>
      </c>
      <c r="E23" s="19">
        <f t="shared" si="11"/>
        <v>2273004</v>
      </c>
      <c r="F23" s="19">
        <f t="shared" si="11"/>
        <v>2366395</v>
      </c>
      <c r="G23" s="19">
        <f t="shared" si="11"/>
        <v>2378862</v>
      </c>
      <c r="H23" s="19">
        <f t="shared" si="11"/>
        <v>2396154</v>
      </c>
      <c r="I23" s="19">
        <f t="shared" si="11"/>
        <v>2454881</v>
      </c>
      <c r="J23" s="19">
        <f t="shared" si="11"/>
        <v>2385517</v>
      </c>
      <c r="K23" s="19">
        <f t="shared" si="11"/>
        <v>2214168</v>
      </c>
      <c r="L23" s="19">
        <f t="shared" si="11"/>
        <v>2213628</v>
      </c>
      <c r="M23" s="19">
        <f t="shared" si="11"/>
        <v>2266539</v>
      </c>
      <c r="N23" s="19">
        <f t="shared" si="11"/>
        <v>2108091</v>
      </c>
      <c r="O23" s="19">
        <f t="shared" si="11"/>
        <v>1967042</v>
      </c>
      <c r="P23" s="19">
        <f t="shared" si="11"/>
        <v>1863778</v>
      </c>
      <c r="Q23" s="19">
        <f t="shared" si="11"/>
        <v>1877056</v>
      </c>
    </row>
    <row r="24" spans="1:17" ht="11.45" customHeight="1">
      <c r="A24" s="41" t="s">
        <v>87</v>
      </c>
      <c r="B24" s="19">
        <f t="shared" ref="B24:Q25" si="12">IF(B33=0,0,B33/B71)</f>
        <v>5143451</v>
      </c>
      <c r="C24" s="19">
        <f t="shared" si="12"/>
        <v>5059878</v>
      </c>
      <c r="D24" s="19">
        <f t="shared" si="12"/>
        <v>4936738</v>
      </c>
      <c r="E24" s="19">
        <f t="shared" si="12"/>
        <v>5169792</v>
      </c>
      <c r="F24" s="19">
        <f t="shared" si="12"/>
        <v>5593625</v>
      </c>
      <c r="G24" s="19">
        <f t="shared" si="12"/>
        <v>5848730</v>
      </c>
      <c r="H24" s="19">
        <f t="shared" si="12"/>
        <v>6127935</v>
      </c>
      <c r="I24" s="19">
        <f t="shared" si="12"/>
        <v>6466808</v>
      </c>
      <c r="J24" s="19">
        <f t="shared" si="12"/>
        <v>6470817</v>
      </c>
      <c r="K24" s="19">
        <f t="shared" si="12"/>
        <v>5861189</v>
      </c>
      <c r="L24" s="19">
        <f t="shared" si="12"/>
        <v>5843393</v>
      </c>
      <c r="M24" s="19">
        <f t="shared" si="12"/>
        <v>6153307</v>
      </c>
      <c r="N24" s="19">
        <f t="shared" si="12"/>
        <v>6029569</v>
      </c>
      <c r="O24" s="19">
        <f t="shared" si="12"/>
        <v>6006803</v>
      </c>
      <c r="P24" s="19">
        <f t="shared" si="12"/>
        <v>6195972</v>
      </c>
      <c r="Q24" s="19">
        <f t="shared" si="12"/>
        <v>6486222</v>
      </c>
    </row>
    <row r="25" spans="1:17" ht="11.45" customHeight="1">
      <c r="A25" s="41" t="s">
        <v>88</v>
      </c>
      <c r="B25" s="19">
        <f t="shared" si="12"/>
        <v>1565237.0000000002</v>
      </c>
      <c r="C25" s="19">
        <f t="shared" si="12"/>
        <v>1560087.9999999998</v>
      </c>
      <c r="D25" s="19">
        <f t="shared" si="12"/>
        <v>1563444.0000000002</v>
      </c>
      <c r="E25" s="19">
        <f t="shared" si="12"/>
        <v>1611727</v>
      </c>
      <c r="F25" s="19">
        <f t="shared" si="12"/>
        <v>1761686</v>
      </c>
      <c r="G25" s="19">
        <f t="shared" si="12"/>
        <v>1869553.9999999998</v>
      </c>
      <c r="H25" s="19">
        <f t="shared" si="12"/>
        <v>1962064.9999999998</v>
      </c>
      <c r="I25" s="19">
        <f t="shared" si="12"/>
        <v>2076988</v>
      </c>
      <c r="J25" s="19">
        <f t="shared" si="12"/>
        <v>2150836</v>
      </c>
      <c r="K25" s="19">
        <f t="shared" si="12"/>
        <v>1951410</v>
      </c>
      <c r="L25" s="19">
        <f t="shared" si="12"/>
        <v>2049627.9999999998</v>
      </c>
      <c r="M25" s="19">
        <f t="shared" si="12"/>
        <v>2097315</v>
      </c>
      <c r="N25" s="19">
        <f t="shared" si="12"/>
        <v>2054046</v>
      </c>
      <c r="O25" s="19">
        <f t="shared" si="12"/>
        <v>2085786</v>
      </c>
      <c r="P25" s="19">
        <f t="shared" si="12"/>
        <v>2157215</v>
      </c>
      <c r="Q25" s="19">
        <f t="shared" si="12"/>
        <v>2185007</v>
      </c>
    </row>
    <row r="26" spans="1:17" ht="11.45" customHeight="1">
      <c r="A26" s="62" t="s">
        <v>23</v>
      </c>
      <c r="B26" s="63">
        <f t="shared" ref="B26:Q26" si="13">SUM(B27:B28)</f>
        <v>300104</v>
      </c>
      <c r="C26" s="63">
        <f t="shared" si="13"/>
        <v>291042</v>
      </c>
      <c r="D26" s="63">
        <f t="shared" si="13"/>
        <v>285853</v>
      </c>
      <c r="E26" s="63">
        <f t="shared" si="13"/>
        <v>298002</v>
      </c>
      <c r="F26" s="63">
        <f t="shared" si="13"/>
        <v>318912</v>
      </c>
      <c r="G26" s="63">
        <f t="shared" si="13"/>
        <v>328001</v>
      </c>
      <c r="H26" s="63">
        <f t="shared" si="13"/>
        <v>362036</v>
      </c>
      <c r="I26" s="63">
        <f t="shared" si="13"/>
        <v>382131</v>
      </c>
      <c r="J26" s="63">
        <f t="shared" si="13"/>
        <v>392328</v>
      </c>
      <c r="K26" s="63">
        <f t="shared" si="13"/>
        <v>347992</v>
      </c>
      <c r="L26" s="63">
        <f t="shared" si="13"/>
        <v>374552</v>
      </c>
      <c r="M26" s="63">
        <f t="shared" si="13"/>
        <v>381491</v>
      </c>
      <c r="N26" s="63">
        <f t="shared" si="13"/>
        <v>377970</v>
      </c>
      <c r="O26" s="63">
        <f t="shared" si="13"/>
        <v>382589</v>
      </c>
      <c r="P26" s="63">
        <f t="shared" si="13"/>
        <v>388327</v>
      </c>
      <c r="Q26" s="63">
        <f t="shared" si="13"/>
        <v>404241</v>
      </c>
    </row>
    <row r="27" spans="1:17" ht="11.45" customHeight="1">
      <c r="A27" s="41" t="s">
        <v>89</v>
      </c>
      <c r="B27" s="19">
        <f t="shared" ref="B27:Q28" si="14">IF(B36=0,0,B36/B74)</f>
        <v>169997</v>
      </c>
      <c r="C27" s="19">
        <f t="shared" si="14"/>
        <v>162162</v>
      </c>
      <c r="D27" s="19">
        <f t="shared" si="14"/>
        <v>155546</v>
      </c>
      <c r="E27" s="19">
        <f t="shared" si="14"/>
        <v>159534</v>
      </c>
      <c r="F27" s="19">
        <f t="shared" si="14"/>
        <v>167414</v>
      </c>
      <c r="G27" s="19">
        <f t="shared" si="14"/>
        <v>171079</v>
      </c>
      <c r="H27" s="19">
        <f t="shared" si="14"/>
        <v>189862</v>
      </c>
      <c r="I27" s="19">
        <f t="shared" si="14"/>
        <v>199052</v>
      </c>
      <c r="J27" s="19">
        <f t="shared" si="14"/>
        <v>201404</v>
      </c>
      <c r="K27" s="19">
        <f t="shared" si="14"/>
        <v>180995</v>
      </c>
      <c r="L27" s="19">
        <f t="shared" si="14"/>
        <v>180117</v>
      </c>
      <c r="M27" s="19">
        <f t="shared" si="14"/>
        <v>176932</v>
      </c>
      <c r="N27" s="19">
        <f t="shared" si="14"/>
        <v>175915</v>
      </c>
      <c r="O27" s="19">
        <f t="shared" si="14"/>
        <v>172133</v>
      </c>
      <c r="P27" s="19">
        <f t="shared" si="14"/>
        <v>174070</v>
      </c>
      <c r="Q27" s="19">
        <f t="shared" si="14"/>
        <v>179007</v>
      </c>
    </row>
    <row r="28" spans="1:17" ht="11.45" customHeight="1">
      <c r="A28" s="42" t="s">
        <v>88</v>
      </c>
      <c r="B28" s="20">
        <f t="shared" si="14"/>
        <v>130107</v>
      </c>
      <c r="C28" s="20">
        <f t="shared" si="14"/>
        <v>128880</v>
      </c>
      <c r="D28" s="20">
        <f t="shared" si="14"/>
        <v>130307</v>
      </c>
      <c r="E28" s="20">
        <f t="shared" si="14"/>
        <v>138468</v>
      </c>
      <c r="F28" s="20">
        <f t="shared" si="14"/>
        <v>151498</v>
      </c>
      <c r="G28" s="20">
        <f t="shared" si="14"/>
        <v>156922</v>
      </c>
      <c r="H28" s="20">
        <f t="shared" si="14"/>
        <v>172174</v>
      </c>
      <c r="I28" s="20">
        <f t="shared" si="14"/>
        <v>183079</v>
      </c>
      <c r="J28" s="20">
        <f t="shared" si="14"/>
        <v>190924</v>
      </c>
      <c r="K28" s="20">
        <f t="shared" si="14"/>
        <v>166997</v>
      </c>
      <c r="L28" s="20">
        <f t="shared" si="14"/>
        <v>194435</v>
      </c>
      <c r="M28" s="20">
        <f t="shared" si="14"/>
        <v>204559</v>
      </c>
      <c r="N28" s="20">
        <f t="shared" si="14"/>
        <v>202055</v>
      </c>
      <c r="O28" s="20">
        <f t="shared" si="14"/>
        <v>210456</v>
      </c>
      <c r="P28" s="20">
        <f t="shared" si="14"/>
        <v>214257</v>
      </c>
      <c r="Q28" s="20">
        <f t="shared" si="14"/>
        <v>225234</v>
      </c>
    </row>
    <row r="30" spans="1:17" ht="11.45" customHeight="1">
      <c r="A30" s="12" t="s">
        <v>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1.45" customHeight="1">
      <c r="A31" s="60" t="s">
        <v>92</v>
      </c>
      <c r="B31" s="61">
        <f t="shared" ref="B31:Q31" si="15">SUM(B32:B34)</f>
        <v>832633942</v>
      </c>
      <c r="C31" s="61">
        <f t="shared" si="15"/>
        <v>810430843</v>
      </c>
      <c r="D31" s="61">
        <f t="shared" si="15"/>
        <v>803395607</v>
      </c>
      <c r="E31" s="61">
        <f t="shared" si="15"/>
        <v>837952011</v>
      </c>
      <c r="F31" s="61">
        <f t="shared" si="15"/>
        <v>916013967</v>
      </c>
      <c r="G31" s="61">
        <f t="shared" si="15"/>
        <v>983172940</v>
      </c>
      <c r="H31" s="61">
        <f t="shared" si="15"/>
        <v>1039067013</v>
      </c>
      <c r="I31" s="61">
        <f t="shared" si="15"/>
        <v>1124015283</v>
      </c>
      <c r="J31" s="61">
        <f t="shared" si="15"/>
        <v>1126702106</v>
      </c>
      <c r="K31" s="61">
        <f t="shared" si="15"/>
        <v>1054492714</v>
      </c>
      <c r="L31" s="61">
        <f t="shared" si="15"/>
        <v>1084426488</v>
      </c>
      <c r="M31" s="61">
        <f t="shared" si="15"/>
        <v>1154047847</v>
      </c>
      <c r="N31" s="61">
        <f t="shared" si="15"/>
        <v>1157296536</v>
      </c>
      <c r="O31" s="61">
        <f t="shared" si="15"/>
        <v>1178474911</v>
      </c>
      <c r="P31" s="61">
        <f t="shared" si="15"/>
        <v>1239037573</v>
      </c>
      <c r="Q31" s="61">
        <f t="shared" si="15"/>
        <v>1312097321</v>
      </c>
    </row>
    <row r="32" spans="1:17" ht="11.45" customHeight="1">
      <c r="A32" s="41" t="s">
        <v>24</v>
      </c>
      <c r="B32" s="19">
        <v>153244548</v>
      </c>
      <c r="C32" s="19">
        <v>150485249</v>
      </c>
      <c r="D32" s="19">
        <v>148167691</v>
      </c>
      <c r="E32" s="19">
        <v>152488628</v>
      </c>
      <c r="F32" s="19">
        <v>159236702</v>
      </c>
      <c r="G32" s="19">
        <v>164959049</v>
      </c>
      <c r="H32" s="19">
        <v>170045209</v>
      </c>
      <c r="I32" s="19">
        <v>177999051</v>
      </c>
      <c r="J32" s="19">
        <v>171726882</v>
      </c>
      <c r="K32" s="19">
        <v>163759483</v>
      </c>
      <c r="L32" s="19">
        <v>165461675</v>
      </c>
      <c r="M32" s="19">
        <v>167991195</v>
      </c>
      <c r="N32" s="19">
        <v>160767883</v>
      </c>
      <c r="O32" s="19">
        <v>153003533</v>
      </c>
      <c r="P32" s="19">
        <v>154088799</v>
      </c>
      <c r="Q32" s="19">
        <v>161747610</v>
      </c>
    </row>
    <row r="33" spans="1:19" ht="11.45" customHeight="1">
      <c r="A33" s="41" t="s">
        <v>87</v>
      </c>
      <c r="B33" s="19">
        <v>474092128</v>
      </c>
      <c r="C33" s="19">
        <v>465611346</v>
      </c>
      <c r="D33" s="19">
        <v>463714894</v>
      </c>
      <c r="E33" s="19">
        <v>491166761</v>
      </c>
      <c r="F33" s="19">
        <v>534374336</v>
      </c>
      <c r="G33" s="19">
        <v>577746714</v>
      </c>
      <c r="H33" s="19">
        <v>616771531</v>
      </c>
      <c r="I33" s="19">
        <v>665959269</v>
      </c>
      <c r="J33" s="19">
        <v>663762022</v>
      </c>
      <c r="K33" s="19">
        <v>611852885</v>
      </c>
      <c r="L33" s="19">
        <v>623437190</v>
      </c>
      <c r="M33" s="19">
        <v>677956360</v>
      </c>
      <c r="N33" s="19">
        <v>680810367</v>
      </c>
      <c r="O33" s="19">
        <v>698271245</v>
      </c>
      <c r="P33" s="19">
        <v>741129230</v>
      </c>
      <c r="Q33" s="19">
        <v>796277154</v>
      </c>
    </row>
    <row r="34" spans="1:19" ht="11.45" customHeight="1">
      <c r="A34" s="41" t="s">
        <v>88</v>
      </c>
      <c r="B34" s="19">
        <v>205297266</v>
      </c>
      <c r="C34" s="19">
        <v>194334248</v>
      </c>
      <c r="D34" s="19">
        <v>191513022</v>
      </c>
      <c r="E34" s="19">
        <v>194296622</v>
      </c>
      <c r="F34" s="19">
        <v>222402929</v>
      </c>
      <c r="G34" s="19">
        <v>240467177</v>
      </c>
      <c r="H34" s="19">
        <v>252250273</v>
      </c>
      <c r="I34" s="19">
        <v>280056963</v>
      </c>
      <c r="J34" s="19">
        <v>291213202</v>
      </c>
      <c r="K34" s="19">
        <v>278880346</v>
      </c>
      <c r="L34" s="19">
        <v>295527623</v>
      </c>
      <c r="M34" s="19">
        <v>308100292</v>
      </c>
      <c r="N34" s="19">
        <v>315718286</v>
      </c>
      <c r="O34" s="19">
        <v>327200133</v>
      </c>
      <c r="P34" s="19">
        <v>343819544</v>
      </c>
      <c r="Q34" s="19">
        <v>354072557</v>
      </c>
    </row>
    <row r="35" spans="1:19" ht="11.45" customHeight="1">
      <c r="A35" s="62" t="s">
        <v>76</v>
      </c>
      <c r="B35" s="63">
        <f t="shared" ref="B35:Q35" si="16">SUM(B36:B37)</f>
        <v>10460006.662032075</v>
      </c>
      <c r="C35" s="63">
        <f t="shared" si="16"/>
        <v>10292873.69628167</v>
      </c>
      <c r="D35" s="63">
        <f t="shared" si="16"/>
        <v>10361522.583363034</v>
      </c>
      <c r="E35" s="63">
        <f t="shared" si="16"/>
        <v>10878980.386933841</v>
      </c>
      <c r="F35" s="63">
        <f t="shared" si="16"/>
        <v>11910383.694724271</v>
      </c>
      <c r="G35" s="63">
        <f t="shared" si="16"/>
        <v>12337099.539371319</v>
      </c>
      <c r="H35" s="63">
        <f t="shared" si="16"/>
        <v>13332423.118183384</v>
      </c>
      <c r="I35" s="63">
        <f t="shared" si="16"/>
        <v>14081013.49016693</v>
      </c>
      <c r="J35" s="63">
        <f t="shared" si="16"/>
        <v>14398366.964709423</v>
      </c>
      <c r="K35" s="63">
        <f t="shared" si="16"/>
        <v>12648495.035410319</v>
      </c>
      <c r="L35" s="63">
        <f t="shared" si="16"/>
        <v>14512159.444659544</v>
      </c>
      <c r="M35" s="63">
        <f t="shared" si="16"/>
        <v>14949444.445574932</v>
      </c>
      <c r="N35" s="63">
        <f t="shared" si="16"/>
        <v>14496977.8736155</v>
      </c>
      <c r="O35" s="63">
        <f t="shared" si="16"/>
        <v>14409595.742449291</v>
      </c>
      <c r="P35" s="63">
        <f t="shared" si="16"/>
        <v>15478117.027768593</v>
      </c>
      <c r="Q35" s="63">
        <f t="shared" si="16"/>
        <v>15643418.288663374</v>
      </c>
    </row>
    <row r="36" spans="1:19" ht="11.45" customHeight="1">
      <c r="A36" s="41" t="s">
        <v>89</v>
      </c>
      <c r="B36" s="19">
        <v>3475327.3276574044</v>
      </c>
      <c r="C36" s="19">
        <v>3399605.8091336889</v>
      </c>
      <c r="D36" s="19">
        <v>3311382.9889539802</v>
      </c>
      <c r="E36" s="19">
        <v>3444399.2222764632</v>
      </c>
      <c r="F36" s="19">
        <v>3660996.1233936273</v>
      </c>
      <c r="G36" s="19">
        <v>3702190.7469490105</v>
      </c>
      <c r="H36" s="19">
        <v>3945395.4030412324</v>
      </c>
      <c r="I36" s="19">
        <v>4090137.9335922389</v>
      </c>
      <c r="J36" s="19">
        <v>4043439.5936544128</v>
      </c>
      <c r="K36" s="19">
        <v>3688662.1618511169</v>
      </c>
      <c r="L36" s="19">
        <v>3811207.3596204668</v>
      </c>
      <c r="M36" s="19">
        <v>3881450.4999999995</v>
      </c>
      <c r="N36" s="19">
        <v>3825944.348823857</v>
      </c>
      <c r="O36" s="19">
        <v>3786755.2980166269</v>
      </c>
      <c r="P36" s="19">
        <v>4134734.2532846169</v>
      </c>
      <c r="Q36" s="19">
        <v>4196506.2865048479</v>
      </c>
    </row>
    <row r="37" spans="1:19" ht="11.45" customHeight="1">
      <c r="A37" s="42" t="s">
        <v>88</v>
      </c>
      <c r="B37" s="20">
        <v>6984679.3343746699</v>
      </c>
      <c r="C37" s="20">
        <v>6893267.8871479807</v>
      </c>
      <c r="D37" s="20">
        <v>7050139.5944090541</v>
      </c>
      <c r="E37" s="20">
        <v>7434581.1646573767</v>
      </c>
      <c r="F37" s="20">
        <v>8249387.5713306442</v>
      </c>
      <c r="G37" s="20">
        <v>8634908.7924223095</v>
      </c>
      <c r="H37" s="20">
        <v>9387027.7151421513</v>
      </c>
      <c r="I37" s="20">
        <v>9990875.5565746911</v>
      </c>
      <c r="J37" s="20">
        <v>10354927.371055011</v>
      </c>
      <c r="K37" s="20">
        <v>8959832.8735592011</v>
      </c>
      <c r="L37" s="20">
        <v>10700952.085039077</v>
      </c>
      <c r="M37" s="20">
        <v>11067993.945574932</v>
      </c>
      <c r="N37" s="20">
        <v>10671033.524791643</v>
      </c>
      <c r="O37" s="20">
        <v>10622840.444432665</v>
      </c>
      <c r="P37" s="20">
        <v>11343382.774483977</v>
      </c>
      <c r="Q37" s="20">
        <v>11446912.002158526</v>
      </c>
    </row>
    <row r="39" spans="1:19" ht="11.45" customHeight="1">
      <c r="A39" s="12" t="s">
        <v>93</v>
      </c>
      <c r="B39" s="13">
        <f t="shared" ref="B39:Q39" si="17">SUM(B40,B44)</f>
        <v>7198.9502021702829</v>
      </c>
      <c r="C39" s="13">
        <f t="shared" si="17"/>
        <v>7295.6914828231411</v>
      </c>
      <c r="D39" s="13">
        <f t="shared" si="17"/>
        <v>7339.3004804114635</v>
      </c>
      <c r="E39" s="13">
        <f t="shared" si="17"/>
        <v>7548.5400039049709</v>
      </c>
      <c r="F39" s="13">
        <f t="shared" si="17"/>
        <v>8100.8522706658759</v>
      </c>
      <c r="G39" s="13">
        <f t="shared" si="17"/>
        <v>8409.3922004646265</v>
      </c>
      <c r="H39" s="13">
        <f t="shared" si="17"/>
        <v>8716.8017091609181</v>
      </c>
      <c r="I39" s="13">
        <f t="shared" si="17"/>
        <v>9131.3463005401809</v>
      </c>
      <c r="J39" s="13">
        <f t="shared" si="17"/>
        <v>9188.3333624242205</v>
      </c>
      <c r="K39" s="13">
        <f t="shared" si="17"/>
        <v>8971.4177299160347</v>
      </c>
      <c r="L39" s="13">
        <f t="shared" si="17"/>
        <v>8822.8407649430101</v>
      </c>
      <c r="M39" s="13">
        <f t="shared" si="17"/>
        <v>8887.8446865576552</v>
      </c>
      <c r="N39" s="13">
        <f t="shared" si="17"/>
        <v>8730.2189274821467</v>
      </c>
      <c r="O39" s="13">
        <f t="shared" si="17"/>
        <v>8638.446531378484</v>
      </c>
      <c r="P39" s="13">
        <f t="shared" si="17"/>
        <v>8695.5593745664737</v>
      </c>
      <c r="Q39" s="13">
        <f t="shared" si="17"/>
        <v>8854.0777976351601</v>
      </c>
      <c r="S39" s="11" t="s">
        <v>240</v>
      </c>
    </row>
    <row r="40" spans="1:19" ht="11.45" customHeight="1">
      <c r="A40" s="60" t="s">
        <v>19</v>
      </c>
      <c r="B40" s="61">
        <f t="shared" ref="B40:Q40" si="18">SUM(B41:B43)</f>
        <v>6846.4107876743574</v>
      </c>
      <c r="C40" s="61">
        <f t="shared" si="18"/>
        <v>6942.6317707120143</v>
      </c>
      <c r="D40" s="61">
        <f t="shared" si="18"/>
        <v>6984.5529161419572</v>
      </c>
      <c r="E40" s="61">
        <f t="shared" si="18"/>
        <v>7186.1700293099775</v>
      </c>
      <c r="F40" s="61">
        <f t="shared" si="18"/>
        <v>7714.2695837251576</v>
      </c>
      <c r="G40" s="61">
        <f t="shared" si="18"/>
        <v>8012.4535038319264</v>
      </c>
      <c r="H40" s="61">
        <f t="shared" si="18"/>
        <v>8286.4971496422313</v>
      </c>
      <c r="I40" s="61">
        <f t="shared" si="18"/>
        <v>8674.1248041338531</v>
      </c>
      <c r="J40" s="61">
        <f t="shared" si="18"/>
        <v>8712.1586892027863</v>
      </c>
      <c r="K40" s="61">
        <f t="shared" si="18"/>
        <v>8503.9625597515696</v>
      </c>
      <c r="L40" s="61">
        <f t="shared" si="18"/>
        <v>8335.4076947710928</v>
      </c>
      <c r="M40" s="61">
        <f t="shared" si="18"/>
        <v>8382.0216212866271</v>
      </c>
      <c r="N40" s="61">
        <f t="shared" si="18"/>
        <v>8227.9638826424234</v>
      </c>
      <c r="O40" s="61">
        <f t="shared" si="18"/>
        <v>8140.4790264708236</v>
      </c>
      <c r="P40" s="61">
        <f t="shared" si="18"/>
        <v>8197.3767479121143</v>
      </c>
      <c r="Q40" s="61">
        <f t="shared" si="18"/>
        <v>8346.0790641255444</v>
      </c>
      <c r="S40" s="122">
        <f>AVERAGE(L40:Q40)</f>
        <v>8271.5546728681056</v>
      </c>
    </row>
    <row r="41" spans="1:19" ht="11.45" customHeight="1">
      <c r="A41" s="41" t="s">
        <v>24</v>
      </c>
      <c r="B41" s="19">
        <v>1111.6791794580779</v>
      </c>
      <c r="C41" s="19">
        <v>1119.964493997719</v>
      </c>
      <c r="D41" s="19">
        <v>1129.4020207510389</v>
      </c>
      <c r="E41" s="19">
        <v>1193.9831382658069</v>
      </c>
      <c r="F41" s="19">
        <v>1258.975034828434</v>
      </c>
      <c r="G41" s="19">
        <v>1260.9413055768091</v>
      </c>
      <c r="H41" s="19">
        <v>1258.9480599795561</v>
      </c>
      <c r="I41" s="19">
        <v>1286.9801684753788</v>
      </c>
      <c r="J41" s="19">
        <v>1269.600597225279</v>
      </c>
      <c r="K41" s="19">
        <v>1238.5895395428481</v>
      </c>
      <c r="L41" s="19">
        <v>1217.7525983914409</v>
      </c>
      <c r="M41" s="19">
        <v>1227.9394435907052</v>
      </c>
      <c r="N41" s="19">
        <v>1204.5762137365803</v>
      </c>
      <c r="O41" s="19">
        <v>1173.5918106400793</v>
      </c>
      <c r="P41" s="19">
        <v>1137.2300000561672</v>
      </c>
      <c r="Q41" s="19">
        <v>1103.3234132134801</v>
      </c>
    </row>
    <row r="42" spans="1:19" ht="11.45" customHeight="1">
      <c r="A42" s="41" t="s">
        <v>87</v>
      </c>
      <c r="B42" s="19">
        <v>3042.9247642298865</v>
      </c>
      <c r="C42" s="19">
        <v>3069.2690704615593</v>
      </c>
      <c r="D42" s="19">
        <v>3045.004728029151</v>
      </c>
      <c r="E42" s="19">
        <v>3120.6763645017113</v>
      </c>
      <c r="F42" s="19">
        <v>3315.9883565960808</v>
      </c>
      <c r="G42" s="19">
        <v>3430.4186741452613</v>
      </c>
      <c r="H42" s="19">
        <v>3574.0013321521365</v>
      </c>
      <c r="I42" s="19">
        <v>3714.792039380402</v>
      </c>
      <c r="J42" s="19">
        <v>3711.0011143054735</v>
      </c>
      <c r="K42" s="19">
        <v>3617.2940198872575</v>
      </c>
      <c r="L42" s="19">
        <v>3539.6684446958561</v>
      </c>
      <c r="M42" s="19">
        <v>3612.3144757361515</v>
      </c>
      <c r="N42" s="19">
        <v>3549.5668684052744</v>
      </c>
      <c r="O42" s="19">
        <v>3515.7424981324807</v>
      </c>
      <c r="P42" s="19">
        <v>3591.9803187576567</v>
      </c>
      <c r="Q42" s="19">
        <v>3725.516078160827</v>
      </c>
    </row>
    <row r="43" spans="1:19" ht="11.45" customHeight="1">
      <c r="A43" s="41" t="s">
        <v>88</v>
      </c>
      <c r="B43" s="19">
        <v>2691.8068439863928</v>
      </c>
      <c r="C43" s="19">
        <v>2753.3982062527357</v>
      </c>
      <c r="D43" s="19">
        <v>2810.1461673617678</v>
      </c>
      <c r="E43" s="19">
        <v>2871.510526542459</v>
      </c>
      <c r="F43" s="19">
        <v>3139.306192300643</v>
      </c>
      <c r="G43" s="19">
        <v>3321.0935241098559</v>
      </c>
      <c r="H43" s="19">
        <v>3453.5477575105388</v>
      </c>
      <c r="I43" s="19">
        <v>3672.3525962780718</v>
      </c>
      <c r="J43" s="19">
        <v>3731.556977672034</v>
      </c>
      <c r="K43" s="19">
        <v>3648.0790003214634</v>
      </c>
      <c r="L43" s="19">
        <v>3577.9866516837956</v>
      </c>
      <c r="M43" s="19">
        <v>3541.76770195977</v>
      </c>
      <c r="N43" s="19">
        <v>3473.8208005005699</v>
      </c>
      <c r="O43" s="19">
        <v>3451.1447176982638</v>
      </c>
      <c r="P43" s="19">
        <v>3468.1664290982899</v>
      </c>
      <c r="Q43" s="19">
        <v>3517.239572751238</v>
      </c>
    </row>
    <row r="44" spans="1:19" ht="11.45" customHeight="1">
      <c r="A44" s="62" t="s">
        <v>23</v>
      </c>
      <c r="B44" s="63">
        <f t="shared" ref="B44:Q44" si="19">SUM(B45:B46)</f>
        <v>352.53941449592503</v>
      </c>
      <c r="C44" s="63">
        <f t="shared" si="19"/>
        <v>353.059712111127</v>
      </c>
      <c r="D44" s="63">
        <f t="shared" si="19"/>
        <v>354.74756426950603</v>
      </c>
      <c r="E44" s="63">
        <f t="shared" si="19"/>
        <v>362.36997459499298</v>
      </c>
      <c r="F44" s="63">
        <f t="shared" si="19"/>
        <v>386.58268694071796</v>
      </c>
      <c r="G44" s="63">
        <f t="shared" si="19"/>
        <v>396.93869663270004</v>
      </c>
      <c r="H44" s="63">
        <f t="shared" si="19"/>
        <v>430.30455951868606</v>
      </c>
      <c r="I44" s="63">
        <f t="shared" si="19"/>
        <v>457.22149640632699</v>
      </c>
      <c r="J44" s="63">
        <f t="shared" si="19"/>
        <v>476.17467322143403</v>
      </c>
      <c r="K44" s="63">
        <f t="shared" si="19"/>
        <v>467.45517016446502</v>
      </c>
      <c r="L44" s="63">
        <f t="shared" si="19"/>
        <v>487.43307017191796</v>
      </c>
      <c r="M44" s="63">
        <f t="shared" si="19"/>
        <v>505.82306527102799</v>
      </c>
      <c r="N44" s="63">
        <f t="shared" si="19"/>
        <v>502.25504483972304</v>
      </c>
      <c r="O44" s="63">
        <f t="shared" si="19"/>
        <v>497.96750490765999</v>
      </c>
      <c r="P44" s="63">
        <f t="shared" si="19"/>
        <v>498.18262665435998</v>
      </c>
      <c r="Q44" s="63">
        <f t="shared" si="19"/>
        <v>507.99873350961605</v>
      </c>
      <c r="S44" s="122">
        <f>AVERAGE(L44:Q44)</f>
        <v>499.94334089238419</v>
      </c>
    </row>
    <row r="45" spans="1:19" ht="11.45" customHeight="1">
      <c r="A45" s="41" t="s">
        <v>89</v>
      </c>
      <c r="B45" s="19">
        <v>140.764184698516</v>
      </c>
      <c r="C45" s="19">
        <v>142.68345777006499</v>
      </c>
      <c r="D45" s="19">
        <v>140.45306990332801</v>
      </c>
      <c r="E45" s="19">
        <v>139.37869245377499</v>
      </c>
      <c r="F45" s="19">
        <v>143.15455148988497</v>
      </c>
      <c r="G45" s="19">
        <v>144.714912287858</v>
      </c>
      <c r="H45" s="19">
        <v>156.82535164983102</v>
      </c>
      <c r="I45" s="19">
        <v>163.54681008544298</v>
      </c>
      <c r="J45" s="19">
        <v>169.86667752545799</v>
      </c>
      <c r="K45" s="19">
        <v>167.69270879818097</v>
      </c>
      <c r="L45" s="19">
        <v>171.04420395342299</v>
      </c>
      <c r="M45" s="19">
        <v>171.92107161284099</v>
      </c>
      <c r="N45" s="19">
        <v>170.28510664713701</v>
      </c>
      <c r="O45" s="19">
        <v>167.11369318372999</v>
      </c>
      <c r="P45" s="19">
        <v>164.35412550582097</v>
      </c>
      <c r="Q45" s="19">
        <v>165.67674900357699</v>
      </c>
    </row>
    <row r="46" spans="1:19" ht="11.45" customHeight="1">
      <c r="A46" s="42" t="s">
        <v>88</v>
      </c>
      <c r="B46" s="20">
        <v>211.775229797409</v>
      </c>
      <c r="C46" s="20">
        <v>210.37625434106201</v>
      </c>
      <c r="D46" s="20">
        <v>214.29449436617801</v>
      </c>
      <c r="E46" s="20">
        <v>222.99128214121797</v>
      </c>
      <c r="F46" s="20">
        <v>243.428135450833</v>
      </c>
      <c r="G46" s="20">
        <v>252.22378434484202</v>
      </c>
      <c r="H46" s="20">
        <v>273.47920786885504</v>
      </c>
      <c r="I46" s="20">
        <v>293.67468632088401</v>
      </c>
      <c r="J46" s="20">
        <v>306.30799569597605</v>
      </c>
      <c r="K46" s="20">
        <v>299.76246136628401</v>
      </c>
      <c r="L46" s="20">
        <v>316.38886621849497</v>
      </c>
      <c r="M46" s="20">
        <v>333.901993658187</v>
      </c>
      <c r="N46" s="20">
        <v>331.96993819258603</v>
      </c>
      <c r="O46" s="20">
        <v>330.85381172392999</v>
      </c>
      <c r="P46" s="20">
        <v>333.82850114853898</v>
      </c>
      <c r="Q46" s="20">
        <v>342.32198450603903</v>
      </c>
    </row>
    <row r="48" spans="1:19" ht="11.45" customHeight="1">
      <c r="A48" s="12" t="s">
        <v>94</v>
      </c>
      <c r="B48" s="13">
        <f t="shared" ref="B48:Q48" si="20">SUM(B49,B53)</f>
        <v>7198.9502021702829</v>
      </c>
      <c r="C48" s="13">
        <f t="shared" si="20"/>
        <v>7193.1673034437617</v>
      </c>
      <c r="D48" s="13">
        <f t="shared" si="20"/>
        <v>7126.6208315165804</v>
      </c>
      <c r="E48" s="13">
        <f t="shared" si="20"/>
        <v>7383.8458705790817</v>
      </c>
      <c r="F48" s="13">
        <f t="shared" si="20"/>
        <v>8004.7802315202098</v>
      </c>
      <c r="G48" s="13">
        <f t="shared" si="20"/>
        <v>8351.4992702445779</v>
      </c>
      <c r="H48" s="13">
        <f t="shared" si="20"/>
        <v>8651.5308105536988</v>
      </c>
      <c r="I48" s="13">
        <f t="shared" si="20"/>
        <v>9078.5662398143668</v>
      </c>
      <c r="J48" s="13">
        <f t="shared" si="20"/>
        <v>9081.843379290096</v>
      </c>
      <c r="K48" s="13">
        <f t="shared" si="20"/>
        <v>8216.8009958065868</v>
      </c>
      <c r="L48" s="13">
        <f t="shared" si="20"/>
        <v>8240.4874881122487</v>
      </c>
      <c r="M48" s="13">
        <f t="shared" si="20"/>
        <v>8538.5336416947957</v>
      </c>
      <c r="N48" s="13">
        <f t="shared" si="20"/>
        <v>8297.1556305189497</v>
      </c>
      <c r="O48" s="13">
        <f t="shared" si="20"/>
        <v>8248.8054351592127</v>
      </c>
      <c r="P48" s="13">
        <f t="shared" si="20"/>
        <v>8384.7041770782653</v>
      </c>
      <c r="Q48" s="13">
        <f t="shared" si="20"/>
        <v>8612.9011000189075</v>
      </c>
    </row>
    <row r="49" spans="1:17" ht="11.45" customHeight="1">
      <c r="A49" s="60" t="s">
        <v>19</v>
      </c>
      <c r="B49" s="61">
        <f t="shared" ref="B49:Q49" si="21">SUM(B50:B52)</f>
        <v>6846.4107876743574</v>
      </c>
      <c r="C49" s="61">
        <f t="shared" si="21"/>
        <v>6847.6810359648898</v>
      </c>
      <c r="D49" s="61">
        <f t="shared" si="21"/>
        <v>6783.9392160372954</v>
      </c>
      <c r="E49" s="61">
        <f t="shared" si="21"/>
        <v>7028.6800352469745</v>
      </c>
      <c r="F49" s="61">
        <f t="shared" si="21"/>
        <v>7623.6788613715435</v>
      </c>
      <c r="G49" s="61">
        <f t="shared" si="21"/>
        <v>7958.5877405939746</v>
      </c>
      <c r="H49" s="61">
        <f t="shared" si="21"/>
        <v>8223.6924747096382</v>
      </c>
      <c r="I49" s="61">
        <f t="shared" si="21"/>
        <v>8624.9897999421264</v>
      </c>
      <c r="J49" s="61">
        <f t="shared" si="21"/>
        <v>8615.9450952865627</v>
      </c>
      <c r="K49" s="61">
        <f t="shared" si="21"/>
        <v>7801.9638571463984</v>
      </c>
      <c r="L49" s="61">
        <f t="shared" si="21"/>
        <v>7780.3159608840833</v>
      </c>
      <c r="M49" s="61">
        <f t="shared" si="21"/>
        <v>8064.3489871164311</v>
      </c>
      <c r="N49" s="61">
        <f t="shared" si="21"/>
        <v>7839.9819864612191</v>
      </c>
      <c r="O49" s="61">
        <f t="shared" si="21"/>
        <v>7795.5053450579162</v>
      </c>
      <c r="P49" s="61">
        <f t="shared" si="21"/>
        <v>7926.7874702636218</v>
      </c>
      <c r="Q49" s="61">
        <f t="shared" si="21"/>
        <v>8133.2936821917501</v>
      </c>
    </row>
    <row r="50" spans="1:17" ht="11.45" customHeight="1">
      <c r="A50" s="41" t="s">
        <v>24</v>
      </c>
      <c r="B50" s="19">
        <v>1111.6791794580779</v>
      </c>
      <c r="C50" s="19">
        <v>1111.3303753552129</v>
      </c>
      <c r="D50" s="19">
        <v>1121.075933179681</v>
      </c>
      <c r="E50" s="19">
        <v>1175.6699169023807</v>
      </c>
      <c r="F50" s="19">
        <v>1232.616104774833</v>
      </c>
      <c r="G50" s="19">
        <v>1236.9099832824461</v>
      </c>
      <c r="H50" s="19">
        <v>1247.1269186623708</v>
      </c>
      <c r="I50" s="19">
        <v>1278.3386900827127</v>
      </c>
      <c r="J50" s="19">
        <v>1239.3324381821158</v>
      </c>
      <c r="K50" s="19">
        <v>1145.1260185636779</v>
      </c>
      <c r="L50" s="19">
        <v>1148.110038231117</v>
      </c>
      <c r="M50" s="19">
        <v>1177.521673352174</v>
      </c>
      <c r="N50" s="19">
        <v>1092.7312277253068</v>
      </c>
      <c r="O50" s="19">
        <v>1016.4839816498602</v>
      </c>
      <c r="P50" s="19">
        <v>962.76172049801505</v>
      </c>
      <c r="Q50" s="19">
        <v>969.40515697466606</v>
      </c>
    </row>
    <row r="51" spans="1:17" ht="11.45" customHeight="1">
      <c r="A51" s="41" t="s">
        <v>87</v>
      </c>
      <c r="B51" s="19">
        <v>3042.9247642298865</v>
      </c>
      <c r="C51" s="19">
        <v>3001.2438662289724</v>
      </c>
      <c r="D51" s="19">
        <v>2917.7427452622378</v>
      </c>
      <c r="E51" s="19">
        <v>3039.3372286000781</v>
      </c>
      <c r="F51" s="19">
        <v>3269.5183326029855</v>
      </c>
      <c r="G51" s="19">
        <v>3411.119135573862</v>
      </c>
      <c r="H51" s="19">
        <v>3540.8683573484709</v>
      </c>
      <c r="I51" s="19">
        <v>3687.8485103105941</v>
      </c>
      <c r="J51" s="19">
        <v>3671.6840468435398</v>
      </c>
      <c r="K51" s="19">
        <v>3332.1112547990506</v>
      </c>
      <c r="L51" s="19">
        <v>3335.5732429045902</v>
      </c>
      <c r="M51" s="19">
        <v>3513.7832811200269</v>
      </c>
      <c r="N51" s="19">
        <v>3433.2161009851006</v>
      </c>
      <c r="O51" s="19">
        <v>3425.7714872456627</v>
      </c>
      <c r="P51" s="19">
        <v>3527.2494310077209</v>
      </c>
      <c r="Q51" s="19">
        <v>3684.2379381093169</v>
      </c>
    </row>
    <row r="52" spans="1:17" ht="11.45" customHeight="1">
      <c r="A52" s="41" t="s">
        <v>88</v>
      </c>
      <c r="B52" s="19">
        <v>2691.8068439863928</v>
      </c>
      <c r="C52" s="19">
        <v>2735.1067943807047</v>
      </c>
      <c r="D52" s="19">
        <v>2745.1205375953764</v>
      </c>
      <c r="E52" s="19">
        <v>2813.6728897445159</v>
      </c>
      <c r="F52" s="19">
        <v>3121.5444239937256</v>
      </c>
      <c r="G52" s="19">
        <v>3310.5586217376667</v>
      </c>
      <c r="H52" s="19">
        <v>3435.6971986987955</v>
      </c>
      <c r="I52" s="19">
        <v>3658.8025995488201</v>
      </c>
      <c r="J52" s="19">
        <v>3704.9286102609085</v>
      </c>
      <c r="K52" s="19">
        <v>3324.7265837836694</v>
      </c>
      <c r="L52" s="19">
        <v>3296.6326797483757</v>
      </c>
      <c r="M52" s="19">
        <v>3373.0440326442304</v>
      </c>
      <c r="N52" s="19">
        <v>3314.0346577508117</v>
      </c>
      <c r="O52" s="19">
        <v>3353.2498761623933</v>
      </c>
      <c r="P52" s="19">
        <v>3436.7763187578857</v>
      </c>
      <c r="Q52" s="19">
        <v>3479.6505871077675</v>
      </c>
    </row>
    <row r="53" spans="1:17" ht="11.45" customHeight="1">
      <c r="A53" s="62" t="s">
        <v>23</v>
      </c>
      <c r="B53" s="63">
        <f t="shared" ref="B53:Q53" si="22">SUM(B54:B55)</f>
        <v>352.53941449592503</v>
      </c>
      <c r="C53" s="63">
        <f t="shared" si="22"/>
        <v>345.48626747887204</v>
      </c>
      <c r="D53" s="63">
        <f t="shared" si="22"/>
        <v>342.68161547928503</v>
      </c>
      <c r="E53" s="63">
        <f t="shared" si="22"/>
        <v>355.16583533210701</v>
      </c>
      <c r="F53" s="63">
        <f t="shared" si="22"/>
        <v>381.10137014866604</v>
      </c>
      <c r="G53" s="63">
        <f t="shared" si="22"/>
        <v>392.911529650604</v>
      </c>
      <c r="H53" s="63">
        <f t="shared" si="22"/>
        <v>427.83833584406102</v>
      </c>
      <c r="I53" s="63">
        <f t="shared" si="22"/>
        <v>453.576439872241</v>
      </c>
      <c r="J53" s="63">
        <f t="shared" si="22"/>
        <v>465.898284003534</v>
      </c>
      <c r="K53" s="63">
        <f t="shared" si="22"/>
        <v>414.83713866018894</v>
      </c>
      <c r="L53" s="63">
        <f t="shared" si="22"/>
        <v>460.17152722816598</v>
      </c>
      <c r="M53" s="63">
        <f t="shared" si="22"/>
        <v>474.18465457836498</v>
      </c>
      <c r="N53" s="63">
        <f t="shared" si="22"/>
        <v>457.17364405773105</v>
      </c>
      <c r="O53" s="63">
        <f t="shared" si="22"/>
        <v>453.30009010129601</v>
      </c>
      <c r="P53" s="63">
        <f t="shared" si="22"/>
        <v>457.91670681464404</v>
      </c>
      <c r="Q53" s="63">
        <f t="shared" si="22"/>
        <v>479.60741782715701</v>
      </c>
    </row>
    <row r="54" spans="1:17" ht="11.45" customHeight="1">
      <c r="A54" s="41" t="s">
        <v>89</v>
      </c>
      <c r="B54" s="19">
        <v>140.764184698516</v>
      </c>
      <c r="C54" s="19">
        <v>135.69234488207402</v>
      </c>
      <c r="D54" s="19">
        <v>130.476400744828</v>
      </c>
      <c r="E54" s="19">
        <v>132.17455319088901</v>
      </c>
      <c r="F54" s="19">
        <v>137.73580367474301</v>
      </c>
      <c r="G54" s="19">
        <v>141.15556560205999</v>
      </c>
      <c r="H54" s="19">
        <v>154.35912797520601</v>
      </c>
      <c r="I54" s="19">
        <v>161.11055254948201</v>
      </c>
      <c r="J54" s="19">
        <v>162.24819489311</v>
      </c>
      <c r="K54" s="19">
        <v>148.08890865661101</v>
      </c>
      <c r="L54" s="19">
        <v>148.46848724271501</v>
      </c>
      <c r="M54" s="19">
        <v>145.34066023647298</v>
      </c>
      <c r="N54" s="19">
        <v>145.24041263113801</v>
      </c>
      <c r="O54" s="19">
        <v>142.33993723863699</v>
      </c>
      <c r="P54" s="19">
        <v>144.14401843601897</v>
      </c>
      <c r="Q54" s="19">
        <v>148.64270326571301</v>
      </c>
    </row>
    <row r="55" spans="1:17" ht="11.45" customHeight="1">
      <c r="A55" s="42" t="s">
        <v>88</v>
      </c>
      <c r="B55" s="20">
        <v>211.775229797409</v>
      </c>
      <c r="C55" s="20">
        <v>209.79392259679798</v>
      </c>
      <c r="D55" s="20">
        <v>212.205214734457</v>
      </c>
      <c r="E55" s="20">
        <v>222.99128214121797</v>
      </c>
      <c r="F55" s="20">
        <v>243.36556647392302</v>
      </c>
      <c r="G55" s="20">
        <v>251.755964048544</v>
      </c>
      <c r="H55" s="20">
        <v>273.47920786885504</v>
      </c>
      <c r="I55" s="20">
        <v>292.46588732275899</v>
      </c>
      <c r="J55" s="20">
        <v>303.65008911042401</v>
      </c>
      <c r="K55" s="20">
        <v>266.74823000357793</v>
      </c>
      <c r="L55" s="20">
        <v>311.70303998545097</v>
      </c>
      <c r="M55" s="20">
        <v>328.84399434189203</v>
      </c>
      <c r="N55" s="20">
        <v>311.93323142659301</v>
      </c>
      <c r="O55" s="20">
        <v>310.96015286265902</v>
      </c>
      <c r="P55" s="20">
        <v>313.77268837862505</v>
      </c>
      <c r="Q55" s="20">
        <v>330.964714561444</v>
      </c>
    </row>
    <row r="57" spans="1:17" ht="11.45" customHeight="1">
      <c r="A57" s="12" t="s">
        <v>95</v>
      </c>
      <c r="B57" s="13"/>
      <c r="C57" s="13">
        <f t="shared" ref="C57:Q57" si="23">SUM(C58,C62)</f>
        <v>336.7062873918631</v>
      </c>
      <c r="D57" s="13">
        <f t="shared" si="23"/>
        <v>283.57400432732692</v>
      </c>
      <c r="E57" s="13">
        <f t="shared" si="23"/>
        <v>449.20453023251099</v>
      </c>
      <c r="F57" s="13">
        <f t="shared" si="23"/>
        <v>792.27727349991017</v>
      </c>
      <c r="G57" s="13">
        <f t="shared" si="23"/>
        <v>548.504936537753</v>
      </c>
      <c r="H57" s="13">
        <f t="shared" si="23"/>
        <v>547.37451543529698</v>
      </c>
      <c r="I57" s="13">
        <f t="shared" si="23"/>
        <v>654.5095981182651</v>
      </c>
      <c r="J57" s="13">
        <f t="shared" si="23"/>
        <v>296.95206862304508</v>
      </c>
      <c r="K57" s="13">
        <f t="shared" si="23"/>
        <v>23.049374230817019</v>
      </c>
      <c r="L57" s="13">
        <f t="shared" si="23"/>
        <v>91.388041765981058</v>
      </c>
      <c r="M57" s="13">
        <f t="shared" si="23"/>
        <v>304.96892835364707</v>
      </c>
      <c r="N57" s="13">
        <f t="shared" si="23"/>
        <v>82.339247663497019</v>
      </c>
      <c r="O57" s="13">
        <f t="shared" si="23"/>
        <v>148.19261063534108</v>
      </c>
      <c r="P57" s="13">
        <f t="shared" si="23"/>
        <v>297.077849926993</v>
      </c>
      <c r="Q57" s="13">
        <f t="shared" si="23"/>
        <v>398.4834298076907</v>
      </c>
    </row>
    <row r="58" spans="1:17" ht="11.45" customHeight="1">
      <c r="A58" s="60" t="s">
        <v>19</v>
      </c>
      <c r="B58" s="61"/>
      <c r="C58" s="61">
        <f t="shared" ref="C58:Q58" si="24">SUM(C59:C61)</f>
        <v>324.4346759601371</v>
      </c>
      <c r="D58" s="61">
        <f t="shared" si="24"/>
        <v>270.13483835242391</v>
      </c>
      <c r="E58" s="61">
        <f t="shared" si="24"/>
        <v>429.8308060905</v>
      </c>
      <c r="F58" s="61">
        <f t="shared" si="24"/>
        <v>756.3132473376611</v>
      </c>
      <c r="G58" s="61">
        <f t="shared" si="24"/>
        <v>526.39761302924705</v>
      </c>
      <c r="H58" s="61">
        <f t="shared" si="24"/>
        <v>502.25733873278693</v>
      </c>
      <c r="I58" s="61">
        <f t="shared" si="24"/>
        <v>615.84134741410003</v>
      </c>
      <c r="J58" s="61">
        <f t="shared" si="24"/>
        <v>266.24757799141412</v>
      </c>
      <c r="K58" s="61">
        <f t="shared" si="24"/>
        <v>20.017563471262008</v>
      </c>
      <c r="L58" s="61">
        <f t="shared" si="24"/>
        <v>59.658827942004052</v>
      </c>
      <c r="M58" s="61">
        <f t="shared" si="24"/>
        <v>274.82761943801307</v>
      </c>
      <c r="N58" s="61">
        <f t="shared" si="24"/>
        <v>74.155954278278017</v>
      </c>
      <c r="O58" s="61">
        <f t="shared" si="24"/>
        <v>140.72883675088008</v>
      </c>
      <c r="P58" s="61">
        <f t="shared" si="24"/>
        <v>285.11141436376897</v>
      </c>
      <c r="Q58" s="61">
        <f t="shared" si="24"/>
        <v>376.91600913591071</v>
      </c>
    </row>
    <row r="59" spans="1:17" ht="11.45" customHeight="1">
      <c r="A59" s="41" t="s">
        <v>24</v>
      </c>
      <c r="B59" s="19"/>
      <c r="C59" s="19">
        <v>45.341287188244053</v>
      </c>
      <c r="D59" s="19">
        <v>46.493499401922975</v>
      </c>
      <c r="E59" s="19">
        <v>101.63709016337107</v>
      </c>
      <c r="F59" s="19">
        <v>102.04786921122999</v>
      </c>
      <c r="G59" s="19">
        <v>39.02224339697802</v>
      </c>
      <c r="H59" s="19">
        <v>35.062727051349988</v>
      </c>
      <c r="I59" s="19">
        <v>65.088081144426013</v>
      </c>
      <c r="J59" s="19">
        <v>19.67640139850306</v>
      </c>
      <c r="K59" s="19">
        <v>6.0449149661720076</v>
      </c>
      <c r="L59" s="19">
        <v>16.219031497195935</v>
      </c>
      <c r="M59" s="19">
        <v>47.242817847867094</v>
      </c>
      <c r="N59" s="19">
        <v>13.692742794477983</v>
      </c>
      <c r="O59" s="19">
        <v>6.0715695521020674</v>
      </c>
      <c r="P59" s="19">
        <v>0.69416206469100494</v>
      </c>
      <c r="Q59" s="19">
        <v>3.1493858059149993</v>
      </c>
    </row>
    <row r="60" spans="1:17" ht="11.45" customHeight="1">
      <c r="A60" s="41" t="s">
        <v>87</v>
      </c>
      <c r="B60" s="19"/>
      <c r="C60" s="19">
        <v>127.77513170600713</v>
      </c>
      <c r="D60" s="19">
        <v>77.166483041923954</v>
      </c>
      <c r="E60" s="19">
        <v>177.10246194689398</v>
      </c>
      <c r="F60" s="19">
        <v>296.74281756870209</v>
      </c>
      <c r="G60" s="19">
        <v>215.86114302351206</v>
      </c>
      <c r="H60" s="19">
        <v>245.01348348120993</v>
      </c>
      <c r="I60" s="19">
        <v>242.22153270259795</v>
      </c>
      <c r="J60" s="19">
        <v>97.639900399405079</v>
      </c>
      <c r="K60" s="19">
        <v>7.7237310561170052</v>
      </c>
      <c r="L60" s="19">
        <v>23.805250282931105</v>
      </c>
      <c r="M60" s="19">
        <v>174.07685651462799</v>
      </c>
      <c r="N60" s="19">
        <v>38.68321814345606</v>
      </c>
      <c r="O60" s="19">
        <v>67.606455201540058</v>
      </c>
      <c r="P60" s="19">
        <v>177.66864609950898</v>
      </c>
      <c r="Q60" s="19">
        <v>234.96658487750295</v>
      </c>
    </row>
    <row r="61" spans="1:17" ht="11.45" customHeight="1">
      <c r="A61" s="41" t="s">
        <v>88</v>
      </c>
      <c r="B61" s="19"/>
      <c r="C61" s="19">
        <v>151.31825706588592</v>
      </c>
      <c r="D61" s="19">
        <v>146.47485590857696</v>
      </c>
      <c r="E61" s="19">
        <v>151.09125398023494</v>
      </c>
      <c r="F61" s="19">
        <v>357.52256055772898</v>
      </c>
      <c r="G61" s="19">
        <v>271.51422660875699</v>
      </c>
      <c r="H61" s="19">
        <v>222.18112820022705</v>
      </c>
      <c r="I61" s="19">
        <v>308.53173356707606</v>
      </c>
      <c r="J61" s="19">
        <v>148.93127619350599</v>
      </c>
      <c r="K61" s="19">
        <v>6.2489174489729944</v>
      </c>
      <c r="L61" s="19">
        <v>19.634546161877008</v>
      </c>
      <c r="M61" s="19">
        <v>53.507945075517981</v>
      </c>
      <c r="N61" s="19">
        <v>21.779993340343985</v>
      </c>
      <c r="O61" s="19">
        <v>67.050811997237957</v>
      </c>
      <c r="P61" s="19">
        <v>106.74860619956902</v>
      </c>
      <c r="Q61" s="19">
        <v>138.80003845249277</v>
      </c>
    </row>
    <row r="62" spans="1:17" ht="11.45" customHeight="1">
      <c r="A62" s="62" t="s">
        <v>23</v>
      </c>
      <c r="B62" s="63"/>
      <c r="C62" s="63">
        <f t="shared" ref="C62:Q62" si="25">SUM(C63:C64)</f>
        <v>12.271611431725999</v>
      </c>
      <c r="D62" s="63">
        <f t="shared" si="25"/>
        <v>13.439165974903009</v>
      </c>
      <c r="E62" s="63">
        <f t="shared" si="25"/>
        <v>19.373724142010996</v>
      </c>
      <c r="F62" s="63">
        <f t="shared" si="25"/>
        <v>35.964026162249034</v>
      </c>
      <c r="G62" s="63">
        <f t="shared" si="25"/>
        <v>22.107323508505988</v>
      </c>
      <c r="H62" s="63">
        <f t="shared" si="25"/>
        <v>45.117176702510008</v>
      </c>
      <c r="I62" s="63">
        <f t="shared" si="25"/>
        <v>38.668250704165018</v>
      </c>
      <c r="J62" s="63">
        <f t="shared" si="25"/>
        <v>30.704490631630986</v>
      </c>
      <c r="K62" s="63">
        <f t="shared" si="25"/>
        <v>3.0318107595550106</v>
      </c>
      <c r="L62" s="63">
        <f t="shared" si="25"/>
        <v>31.729213823977005</v>
      </c>
      <c r="M62" s="63">
        <f t="shared" si="25"/>
        <v>30.141308915634013</v>
      </c>
      <c r="N62" s="63">
        <f t="shared" si="25"/>
        <v>8.1832933852190095</v>
      </c>
      <c r="O62" s="63">
        <f t="shared" si="25"/>
        <v>7.4637738844610011</v>
      </c>
      <c r="P62" s="63">
        <f t="shared" si="25"/>
        <v>11.966435563224005</v>
      </c>
      <c r="Q62" s="63">
        <f t="shared" si="25"/>
        <v>21.567420671780006</v>
      </c>
    </row>
    <row r="63" spans="1:17" ht="11.45" customHeight="1">
      <c r="A63" s="41" t="s">
        <v>89</v>
      </c>
      <c r="B63" s="19"/>
      <c r="C63" s="19">
        <v>6.6114125614970023</v>
      </c>
      <c r="D63" s="19">
        <v>2.4617516232110006</v>
      </c>
      <c r="E63" s="19">
        <v>3.6177620403950002</v>
      </c>
      <c r="F63" s="19">
        <v>8.4679985260580004</v>
      </c>
      <c r="G63" s="19">
        <v>6.2525002879210012</v>
      </c>
      <c r="H63" s="19">
        <v>16.802578851920991</v>
      </c>
      <c r="I63" s="19">
        <v>11.41359792556</v>
      </c>
      <c r="J63" s="19">
        <v>11.012006929962997</v>
      </c>
      <c r="K63" s="19">
        <v>2.518170762671005</v>
      </c>
      <c r="L63" s="19">
        <v>8.0436346451900054</v>
      </c>
      <c r="M63" s="19">
        <v>5.5690071493660049</v>
      </c>
      <c r="N63" s="19">
        <v>3.0561745242440042</v>
      </c>
      <c r="O63" s="19">
        <v>1.5207260265410081</v>
      </c>
      <c r="P63" s="19">
        <v>1.9325718120390025</v>
      </c>
      <c r="Q63" s="19">
        <v>6.014762987704005</v>
      </c>
    </row>
    <row r="64" spans="1:17" ht="11.45" customHeight="1">
      <c r="A64" s="42" t="s">
        <v>88</v>
      </c>
      <c r="B64" s="20"/>
      <c r="C64" s="20">
        <v>5.6601988702289967</v>
      </c>
      <c r="D64" s="20">
        <v>10.977414351692008</v>
      </c>
      <c r="E64" s="20">
        <v>15.755962101615996</v>
      </c>
      <c r="F64" s="20">
        <v>27.496027636191034</v>
      </c>
      <c r="G64" s="20">
        <v>15.854823220584986</v>
      </c>
      <c r="H64" s="20">
        <v>28.314597850589017</v>
      </c>
      <c r="I64" s="20">
        <v>27.254652778605021</v>
      </c>
      <c r="J64" s="20">
        <v>19.692483701667989</v>
      </c>
      <c r="K64" s="20">
        <v>0.51363999688400552</v>
      </c>
      <c r="L64" s="20">
        <v>23.685579178786998</v>
      </c>
      <c r="M64" s="20">
        <v>24.572301766268009</v>
      </c>
      <c r="N64" s="20">
        <v>5.1271188609750054</v>
      </c>
      <c r="O64" s="20">
        <v>5.9430478579199928</v>
      </c>
      <c r="P64" s="20">
        <v>10.033863751185002</v>
      </c>
      <c r="Q64" s="20">
        <v>15.552657684076001</v>
      </c>
    </row>
    <row r="66" spans="1:17" ht="11.45" customHeight="1">
      <c r="A66" s="22" t="s">
        <v>25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</row>
    <row r="68" spans="1:17" ht="11.45" customHeight="1">
      <c r="A68" s="12" t="s">
        <v>96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ht="11.45" customHeight="1">
      <c r="A69" s="60" t="s">
        <v>97</v>
      </c>
      <c r="B69" s="64">
        <f t="shared" ref="B69:Q69" si="26">IF(B31=0,"",B31/B22)</f>
        <v>94.056202333461172</v>
      </c>
      <c r="C69" s="64">
        <f t="shared" si="26"/>
        <v>92.50591814450965</v>
      </c>
      <c r="D69" s="64">
        <f t="shared" si="26"/>
        <v>92.811623835689488</v>
      </c>
      <c r="E69" s="64">
        <f t="shared" si="26"/>
        <v>92.54513031774286</v>
      </c>
      <c r="F69" s="64">
        <f t="shared" si="26"/>
        <v>94.22358246587585</v>
      </c>
      <c r="G69" s="64">
        <f t="shared" si="26"/>
        <v>97.371370088141745</v>
      </c>
      <c r="H69" s="64">
        <f t="shared" si="26"/>
        <v>99.089429069990771</v>
      </c>
      <c r="I69" s="64">
        <f t="shared" si="26"/>
        <v>102.19549887681946</v>
      </c>
      <c r="J69" s="64">
        <f t="shared" si="26"/>
        <v>102.36074358804306</v>
      </c>
      <c r="K69" s="64">
        <f t="shared" si="26"/>
        <v>105.16776883316427</v>
      </c>
      <c r="L69" s="64">
        <f t="shared" si="26"/>
        <v>107.29832291593385</v>
      </c>
      <c r="M69" s="64">
        <f t="shared" si="26"/>
        <v>109.72997817566927</v>
      </c>
      <c r="N69" s="64">
        <f t="shared" si="26"/>
        <v>113.55277870064148</v>
      </c>
      <c r="O69" s="64">
        <f t="shared" si="26"/>
        <v>117.14892037292421</v>
      </c>
      <c r="P69" s="64">
        <f t="shared" si="26"/>
        <v>121.27256704902092</v>
      </c>
      <c r="Q69" s="64">
        <f t="shared" si="26"/>
        <v>124.38963499753751</v>
      </c>
    </row>
    <row r="70" spans="1:17" ht="11.45" customHeight="1">
      <c r="A70" s="41" t="s">
        <v>24</v>
      </c>
      <c r="B70" s="29">
        <f>[2]TrAvia_png!B13*[2]TrAvia_png!B19</f>
        <v>71.481769751010688</v>
      </c>
      <c r="C70" s="29">
        <f>[2]TrAvia_png!C13*[2]TrAvia_png!C19</f>
        <v>70.291042315151472</v>
      </c>
      <c r="D70" s="29">
        <f>[2]TrAvia_png!D13*[2]TrAvia_png!D19</f>
        <v>68.722972578100141</v>
      </c>
      <c r="E70" s="29">
        <f>[2]TrAvia_png!E13*[2]TrAvia_png!E19</f>
        <v>67.086827827843678</v>
      </c>
      <c r="F70" s="29">
        <f>[2]TrAvia_png!F13*[2]TrAvia_png!F19</f>
        <v>67.29083775109396</v>
      </c>
      <c r="G70" s="29">
        <f>[2]TrAvia_png!G13*[2]TrAvia_png!G19</f>
        <v>69.343681558661245</v>
      </c>
      <c r="H70" s="29">
        <f>[2]TrAvia_png!H13*[2]TrAvia_png!H19</f>
        <v>70.965893260616809</v>
      </c>
      <c r="I70" s="29">
        <f>[2]TrAvia_png!I13*[2]TrAvia_png!I19</f>
        <v>72.508219746700547</v>
      </c>
      <c r="J70" s="29">
        <f>[2]TrAvia_png!J13*[2]TrAvia_png!J19</f>
        <v>71.987280744593306</v>
      </c>
      <c r="K70" s="29">
        <f>[2]TrAvia_png!K13*[2]TrAvia_png!K19</f>
        <v>73.959827348240964</v>
      </c>
      <c r="L70" s="29">
        <f>[2]TrAvia_png!L13*[2]TrAvia_png!L19</f>
        <v>74.746829638945655</v>
      </c>
      <c r="M70" s="29">
        <f>[2]TrAvia_png!M13*[2]TrAvia_png!M19</f>
        <v>74.117937083809281</v>
      </c>
      <c r="N70" s="29">
        <f>[2]TrAvia_png!N13*[2]TrAvia_png!N19</f>
        <v>76.262306987696448</v>
      </c>
      <c r="O70" s="29">
        <f>[2]TrAvia_png!O13*[2]TrAvia_png!O19</f>
        <v>77.783561815151884</v>
      </c>
      <c r="P70" s="29">
        <f>[2]TrAvia_png!P13*[2]TrAvia_png!P19</f>
        <v>82.675511246511121</v>
      </c>
      <c r="Q70" s="29">
        <f>[2]TrAvia_png!Q13*[2]TrAvia_png!Q19</f>
        <v>86.170902732790069</v>
      </c>
    </row>
    <row r="71" spans="1:17" ht="11.45" customHeight="1">
      <c r="A71" s="41" t="s">
        <v>87</v>
      </c>
      <c r="B71" s="29">
        <f>[2]TrAvia_png!B14*[2]TrAvia_png!B20</f>
        <v>92.173936915117878</v>
      </c>
      <c r="C71" s="29">
        <f>[2]TrAvia_png!C14*[2]TrAvia_png!C20</f>
        <v>92.020271239741348</v>
      </c>
      <c r="D71" s="29">
        <f>[2]TrAvia_png!D14*[2]TrAvia_png!D20</f>
        <v>93.931436912390325</v>
      </c>
      <c r="E71" s="29">
        <f>[2]TrAvia_png!E14*[2]TrAvia_png!E20</f>
        <v>95.007064307422809</v>
      </c>
      <c r="F71" s="29">
        <f>[2]TrAvia_png!F14*[2]TrAvia_png!F20</f>
        <v>95.532742362957833</v>
      </c>
      <c r="G71" s="29">
        <f>[2]TrAvia_png!G14*[2]TrAvia_png!G20</f>
        <v>98.78156693846357</v>
      </c>
      <c r="H71" s="29">
        <f>[2]TrAvia_png!H14*[2]TrAvia_png!H20</f>
        <v>100.64916338048624</v>
      </c>
      <c r="I71" s="29">
        <f>[2]TrAvia_png!I14*[2]TrAvia_png!I20</f>
        <v>102.98114139154897</v>
      </c>
      <c r="J71" s="29">
        <f>[2]TrAvia_png!J14*[2]TrAvia_png!J20</f>
        <v>102.57777680932716</v>
      </c>
      <c r="K71" s="29">
        <f>[2]TrAvia_png!K14*[2]TrAvia_png!K20</f>
        <v>104.39057416507129</v>
      </c>
      <c r="L71" s="29">
        <f>[2]TrAvia_png!L14*[2]TrAvia_png!L20</f>
        <v>106.69095677802264</v>
      </c>
      <c r="M71" s="29">
        <f>[2]TrAvia_png!M14*[2]TrAvia_png!M20</f>
        <v>110.17756143160092</v>
      </c>
      <c r="N71" s="29">
        <f>[2]TrAvia_png!N14*[2]TrAvia_png!N20</f>
        <v>112.91194561335976</v>
      </c>
      <c r="O71" s="29">
        <f>[2]TrAvia_png!O14*[2]TrAvia_png!O20</f>
        <v>116.24673640870193</v>
      </c>
      <c r="P71" s="29">
        <f>[2]TrAvia_png!P14*[2]TrAvia_png!P20</f>
        <v>119.6146835395641</v>
      </c>
      <c r="Q71" s="29">
        <f>[2]TrAvia_png!Q14*[2]TrAvia_png!Q20</f>
        <v>122.76440029342197</v>
      </c>
    </row>
    <row r="72" spans="1:17" ht="11.45" customHeight="1">
      <c r="A72" s="41" t="s">
        <v>88</v>
      </c>
      <c r="B72" s="65">
        <f>[2]TrAvia_png!B15*[2]TrAvia_png!B21</f>
        <v>131.16049901708175</v>
      </c>
      <c r="C72" s="65">
        <f>[2]TrAvia_png!C15*[2]TrAvia_png!C21</f>
        <v>124.56620908564133</v>
      </c>
      <c r="D72" s="65">
        <f>[2]TrAvia_png!D15*[2]TrAvia_png!D21</f>
        <v>122.49432790685178</v>
      </c>
      <c r="E72" s="65">
        <f>[2]TrAvia_png!E15*[2]TrAvia_png!E21</f>
        <v>120.55181925971334</v>
      </c>
      <c r="F72" s="65">
        <f>[2]TrAvia_png!F15*[2]TrAvia_png!F21</f>
        <v>126.244364205653</v>
      </c>
      <c r="G72" s="65">
        <f>[2]TrAvia_png!G15*[2]TrAvia_png!G21</f>
        <v>128.62275013184964</v>
      </c>
      <c r="H72" s="65">
        <f>[2]TrAvia_png!H15*[2]TrAvia_png!H21</f>
        <v>128.56366787033051</v>
      </c>
      <c r="I72" s="65">
        <f>[2]TrAvia_png!I15*[2]TrAvia_png!I21</f>
        <v>134.83802650761584</v>
      </c>
      <c r="J72" s="65">
        <f>[2]TrAvia_png!J15*[2]TrAvia_png!J21</f>
        <v>135.39535417856126</v>
      </c>
      <c r="K72" s="65">
        <f>[2]TrAvia_png!K15*[2]TrAvia_png!K21</f>
        <v>142.91222551898372</v>
      </c>
      <c r="L72" s="65">
        <f>[2]TrAvia_png!L15*[2]TrAvia_png!L21</f>
        <v>144.18598057793903</v>
      </c>
      <c r="M72" s="65">
        <f>[2]TrAvia_png!M15*[2]TrAvia_png!M21</f>
        <v>146.90224978126795</v>
      </c>
      <c r="N72" s="65">
        <f>[2]TrAvia_png!N15*[2]TrAvia_png!N21</f>
        <v>153.70555771389735</v>
      </c>
      <c r="O72" s="65">
        <f>[2]TrAvia_png!O15*[2]TrAvia_png!O21</f>
        <v>156.87138229904699</v>
      </c>
      <c r="P72" s="65">
        <f>[2]TrAvia_png!P15*[2]TrAvia_png!P21</f>
        <v>159.38121327730431</v>
      </c>
      <c r="Q72" s="65">
        <f>[2]TrAvia_png!Q15*[2]TrAvia_png!Q21</f>
        <v>162.04641770026367</v>
      </c>
    </row>
    <row r="73" spans="1:17" ht="11.45" customHeight="1">
      <c r="A73" s="62" t="s">
        <v>98</v>
      </c>
      <c r="B73" s="66">
        <f t="shared" ref="B73:Q73" si="27">IF(B35=0,"",B35/B26)</f>
        <v>34.85460594337988</v>
      </c>
      <c r="C73" s="66">
        <f t="shared" si="27"/>
        <v>35.365595674444478</v>
      </c>
      <c r="D73" s="66">
        <f t="shared" si="27"/>
        <v>36.247730768482519</v>
      </c>
      <c r="E73" s="66">
        <f t="shared" si="27"/>
        <v>36.506400584337825</v>
      </c>
      <c r="F73" s="66">
        <f t="shared" si="27"/>
        <v>37.346928603264445</v>
      </c>
      <c r="G73" s="66">
        <f t="shared" si="27"/>
        <v>37.612993677980612</v>
      </c>
      <c r="H73" s="66">
        <f t="shared" si="27"/>
        <v>36.826235838931446</v>
      </c>
      <c r="I73" s="66">
        <f t="shared" si="27"/>
        <v>36.848655278338924</v>
      </c>
      <c r="J73" s="66">
        <f t="shared" si="27"/>
        <v>36.699819958579106</v>
      </c>
      <c r="K73" s="66">
        <f t="shared" si="27"/>
        <v>36.347085666941531</v>
      </c>
      <c r="L73" s="66">
        <f t="shared" si="27"/>
        <v>38.745379665999764</v>
      </c>
      <c r="M73" s="66">
        <f t="shared" si="27"/>
        <v>39.186886310751582</v>
      </c>
      <c r="N73" s="66">
        <f t="shared" si="27"/>
        <v>38.354837351153527</v>
      </c>
      <c r="O73" s="66">
        <f t="shared" si="27"/>
        <v>37.663382225963872</v>
      </c>
      <c r="P73" s="66">
        <f t="shared" si="27"/>
        <v>39.85846214084674</v>
      </c>
      <c r="Q73" s="66">
        <f t="shared" si="27"/>
        <v>38.69824755198848</v>
      </c>
    </row>
    <row r="74" spans="1:17" ht="11.45" customHeight="1">
      <c r="A74" s="41" t="s">
        <v>89</v>
      </c>
      <c r="B74" s="29">
        <v>20.443462694385222</v>
      </c>
      <c r="C74" s="29">
        <v>20.964256787247869</v>
      </c>
      <c r="D74" s="29">
        <v>21.288769810563949</v>
      </c>
      <c r="E74" s="29">
        <v>21.590377112568248</v>
      </c>
      <c r="F74" s="29">
        <v>21.867920982675447</v>
      </c>
      <c r="G74" s="29">
        <v>21.640240748128118</v>
      </c>
      <c r="H74" s="29">
        <v>20.780332046650894</v>
      </c>
      <c r="I74" s="29">
        <v>20.548087603200365</v>
      </c>
      <c r="J74" s="29">
        <v>20.076262604786464</v>
      </c>
      <c r="K74" s="29">
        <v>20.379911941496268</v>
      </c>
      <c r="L74" s="29">
        <v>21.159620466810278</v>
      </c>
      <c r="M74" s="29">
        <v>21.937526846472089</v>
      </c>
      <c r="N74" s="29">
        <v>21.748823857111997</v>
      </c>
      <c r="O74" s="29">
        <v>21.999008313435699</v>
      </c>
      <c r="P74" s="29">
        <v>23.753284617019688</v>
      </c>
      <c r="Q74" s="29">
        <v>23.443252423116682</v>
      </c>
    </row>
    <row r="75" spans="1:17" ht="11.45" customHeight="1">
      <c r="A75" s="42" t="s">
        <v>88</v>
      </c>
      <c r="B75" s="30">
        <v>53.684116414756083</v>
      </c>
      <c r="C75" s="30">
        <v>53.485939534047027</v>
      </c>
      <c r="D75" s="30">
        <v>54.10407418180953</v>
      </c>
      <c r="E75" s="30">
        <v>53.691691688024498</v>
      </c>
      <c r="F75" s="30">
        <v>54.452121950987106</v>
      </c>
      <c r="G75" s="30">
        <v>55.02675719416213</v>
      </c>
      <c r="H75" s="30">
        <v>54.520587981589273</v>
      </c>
      <c r="I75" s="30">
        <v>54.571390255434487</v>
      </c>
      <c r="J75" s="30">
        <v>54.235860190730399</v>
      </c>
      <c r="K75" s="30">
        <v>53.652657673845646</v>
      </c>
      <c r="L75" s="30">
        <v>55.036141049909105</v>
      </c>
      <c r="M75" s="30">
        <v>54.106609562888615</v>
      </c>
      <c r="N75" s="30">
        <v>52.812518991322378</v>
      </c>
      <c r="O75" s="30">
        <v>50.475350878248491</v>
      </c>
      <c r="P75" s="30">
        <v>52.942880626929231</v>
      </c>
      <c r="Q75" s="30">
        <v>50.82230925241538</v>
      </c>
    </row>
    <row r="77" spans="1:17" ht="11.45" customHeight="1">
      <c r="A77" s="12" t="s">
        <v>99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ht="11.45" customHeight="1">
      <c r="A78" s="60" t="s">
        <v>19</v>
      </c>
      <c r="B78" s="64">
        <f>IF(B13=0,0,B13*1000000/B22)</f>
        <v>1174.1731957240518</v>
      </c>
      <c r="C78" s="64">
        <f t="shared" ref="C78:Q78" si="28">IF(C13=0,0,C13*1000000/C22)</f>
        <v>1192.312644011083</v>
      </c>
      <c r="D78" s="64">
        <f t="shared" si="28"/>
        <v>1193.3656850046218</v>
      </c>
      <c r="E78" s="64">
        <f t="shared" si="28"/>
        <v>1175.5945720089287</v>
      </c>
      <c r="F78" s="64">
        <f t="shared" si="28"/>
        <v>1189.4982057235709</v>
      </c>
      <c r="G78" s="64">
        <f t="shared" si="28"/>
        <v>1200.4817176094746</v>
      </c>
      <c r="H78" s="64">
        <f t="shared" si="28"/>
        <v>1188.5478768559594</v>
      </c>
      <c r="I78" s="64">
        <f t="shared" si="28"/>
        <v>1184.7261636659314</v>
      </c>
      <c r="J78" s="64">
        <f t="shared" si="28"/>
        <v>1177.2918870013534</v>
      </c>
      <c r="K78" s="64">
        <f t="shared" si="28"/>
        <v>1178.0062060123196</v>
      </c>
      <c r="L78" s="64">
        <f t="shared" si="28"/>
        <v>1148.4695012600173</v>
      </c>
      <c r="M78" s="64">
        <f t="shared" si="28"/>
        <v>1140.5252045231764</v>
      </c>
      <c r="N78" s="64">
        <f t="shared" si="28"/>
        <v>1141.2193838968835</v>
      </c>
      <c r="O78" s="64">
        <f t="shared" si="28"/>
        <v>1154.2432361727665</v>
      </c>
      <c r="P78" s="64">
        <f t="shared" si="28"/>
        <v>1155.2115234905373</v>
      </c>
      <c r="Q78" s="64">
        <f t="shared" si="28"/>
        <v>1145.5749247665196</v>
      </c>
    </row>
    <row r="79" spans="1:17" ht="11.45" customHeight="1">
      <c r="A79" s="41" t="s">
        <v>24</v>
      </c>
      <c r="B79" s="29">
        <v>602.24815968850987</v>
      </c>
      <c r="C79" s="29">
        <v>605.98206142692209</v>
      </c>
      <c r="D79" s="29">
        <v>611.77383665804837</v>
      </c>
      <c r="E79" s="29">
        <v>610.9011454204383</v>
      </c>
      <c r="F79" s="29">
        <v>614.65140029887266</v>
      </c>
      <c r="G79" s="29">
        <v>618.41514476551549</v>
      </c>
      <c r="H79" s="29">
        <v>619.33735339679367</v>
      </c>
      <c r="I79" s="29">
        <v>619.76486638888855</v>
      </c>
      <c r="J79" s="29">
        <v>615.41515142596916</v>
      </c>
      <c r="K79" s="29">
        <v>612.04010824047145</v>
      </c>
      <c r="L79" s="29">
        <v>613.4154664013887</v>
      </c>
      <c r="M79" s="29">
        <v>614.01173344138169</v>
      </c>
      <c r="N79" s="29">
        <v>608.88980372049332</v>
      </c>
      <c r="O79" s="29">
        <v>603.86820362026208</v>
      </c>
      <c r="P79" s="29">
        <v>602.00097298996241</v>
      </c>
      <c r="Q79" s="29">
        <v>600.92312224811724</v>
      </c>
    </row>
    <row r="80" spans="1:17" ht="11.45" customHeight="1">
      <c r="A80" s="41" t="s">
        <v>87</v>
      </c>
      <c r="B80" s="29">
        <v>774.57994194896764</v>
      </c>
      <c r="C80" s="29">
        <v>782.41250288741128</v>
      </c>
      <c r="D80" s="29">
        <v>769.44343997750866</v>
      </c>
      <c r="E80" s="29">
        <v>758.17635080401726</v>
      </c>
      <c r="F80" s="29">
        <v>744.49016604106862</v>
      </c>
      <c r="G80" s="29">
        <v>740.61057460602592</v>
      </c>
      <c r="H80" s="29">
        <v>724.26194765486923</v>
      </c>
      <c r="I80" s="29">
        <v>697.98329053610075</v>
      </c>
      <c r="J80" s="29">
        <v>688.6412926252226</v>
      </c>
      <c r="K80" s="29">
        <v>692.89466966856207</v>
      </c>
      <c r="L80" s="29">
        <v>701.31820365956241</v>
      </c>
      <c r="M80" s="29">
        <v>701.74468642391753</v>
      </c>
      <c r="N80" s="29">
        <v>696.25526059057336</v>
      </c>
      <c r="O80" s="29">
        <v>700.14135063903871</v>
      </c>
      <c r="P80" s="29">
        <v>697.08985346054874</v>
      </c>
      <c r="Q80" s="29">
        <v>692.98432397314957</v>
      </c>
    </row>
    <row r="81" spans="1:17" ht="11.45" customHeight="1">
      <c r="A81" s="41" t="s">
        <v>88</v>
      </c>
      <c r="B81" s="29">
        <v>3270.5947951059197</v>
      </c>
      <c r="C81" s="29">
        <v>3326.3671425752677</v>
      </c>
      <c r="D81" s="29">
        <v>3333.9688811483597</v>
      </c>
      <c r="E81" s="29">
        <v>3310.891553475843</v>
      </c>
      <c r="F81" s="29">
        <v>3374.6337532002576</v>
      </c>
      <c r="G81" s="29">
        <v>3379.781273453963</v>
      </c>
      <c r="H81" s="29">
        <v>3333.7520715119244</v>
      </c>
      <c r="I81" s="29">
        <v>3367.976842206077</v>
      </c>
      <c r="J81" s="29">
        <v>3270.5872743617815</v>
      </c>
      <c r="K81" s="29">
        <v>3277.2444098559158</v>
      </c>
      <c r="L81" s="29">
        <v>3001.1429402525819</v>
      </c>
      <c r="M81" s="29">
        <v>2996.8579679450072</v>
      </c>
      <c r="N81" s="29">
        <v>2993.7295423858045</v>
      </c>
      <c r="O81" s="29">
        <v>2981.0420415688127</v>
      </c>
      <c r="P81" s="29">
        <v>2948.9922516469373</v>
      </c>
      <c r="Q81" s="29">
        <v>2956.9856185021267</v>
      </c>
    </row>
    <row r="82" spans="1:17" ht="11.45" customHeight="1">
      <c r="A82" s="62" t="s">
        <v>23</v>
      </c>
      <c r="B82" s="66">
        <f>IF(B17=0,0,B17*1000000/B26)</f>
        <v>1635.2617284884607</v>
      </c>
      <c r="C82" s="66">
        <f t="shared" ref="C82:Q82" si="29">IF(C17=0,0,C17*1000000/C26)</f>
        <v>1665.496385414667</v>
      </c>
      <c r="D82" s="66">
        <f t="shared" si="29"/>
        <v>1698.1727601117752</v>
      </c>
      <c r="E82" s="66">
        <f t="shared" si="29"/>
        <v>1701.9831688378918</v>
      </c>
      <c r="F82" s="66">
        <f t="shared" si="29"/>
        <v>1717.6452893540322</v>
      </c>
      <c r="G82" s="66">
        <f t="shared" si="29"/>
        <v>1730.4874120473212</v>
      </c>
      <c r="H82" s="66">
        <f t="shared" si="29"/>
        <v>1709.5553600461603</v>
      </c>
      <c r="I82" s="66">
        <f t="shared" si="29"/>
        <v>1731.2784160442638</v>
      </c>
      <c r="J82" s="66">
        <f t="shared" si="29"/>
        <v>1746.334962805262</v>
      </c>
      <c r="K82" s="66">
        <f t="shared" si="29"/>
        <v>1739.6203956338422</v>
      </c>
      <c r="L82" s="66">
        <f t="shared" si="29"/>
        <v>1850.7273346040827</v>
      </c>
      <c r="M82" s="66">
        <f t="shared" si="29"/>
        <v>1872.8511682879337</v>
      </c>
      <c r="N82" s="66">
        <f t="shared" si="29"/>
        <v>1878.680395352249</v>
      </c>
      <c r="O82" s="66">
        <f t="shared" si="29"/>
        <v>1921.9578387855854</v>
      </c>
      <c r="P82" s="66">
        <f t="shared" si="29"/>
        <v>1902.3539276202052</v>
      </c>
      <c r="Q82" s="66">
        <f t="shared" si="29"/>
        <v>1931.8099715107896</v>
      </c>
    </row>
    <row r="83" spans="1:17" ht="11.45" customHeight="1">
      <c r="A83" s="41" t="s">
        <v>89</v>
      </c>
      <c r="B83" s="29">
        <v>622.61691428363599</v>
      </c>
      <c r="C83" s="29">
        <v>639.08274243997334</v>
      </c>
      <c r="D83" s="29">
        <v>640.10670155654259</v>
      </c>
      <c r="E83" s="29">
        <v>620.51520698171157</v>
      </c>
      <c r="F83" s="29">
        <v>605.51512845716957</v>
      </c>
      <c r="G83" s="29">
        <v>615.47647908912393</v>
      </c>
      <c r="H83" s="29">
        <v>595.44499362284876</v>
      </c>
      <c r="I83" s="29">
        <v>593.80696241453484</v>
      </c>
      <c r="J83" s="29">
        <v>589.23474734016054</v>
      </c>
      <c r="K83" s="29">
        <v>602.6316624562354</v>
      </c>
      <c r="L83" s="29">
        <v>606.80693992598003</v>
      </c>
      <c r="M83" s="29">
        <v>588.36445684223725</v>
      </c>
      <c r="N83" s="29">
        <v>594.19422871029155</v>
      </c>
      <c r="O83" s="29">
        <v>592.75896682171992</v>
      </c>
      <c r="P83" s="29">
        <v>613.72815815530294</v>
      </c>
      <c r="Q83" s="29">
        <v>609.886649717105</v>
      </c>
    </row>
    <row r="84" spans="1:17" ht="11.45" customHeight="1">
      <c r="A84" s="42" t="s">
        <v>88</v>
      </c>
      <c r="B84" s="30">
        <v>2958.3771679373576</v>
      </c>
      <c r="C84" s="30">
        <v>2956.9713169173228</v>
      </c>
      <c r="D84" s="30">
        <v>2961.1743114024366</v>
      </c>
      <c r="E84" s="30">
        <v>2947.9815932158258</v>
      </c>
      <c r="F84" s="30">
        <v>2946.6130562974067</v>
      </c>
      <c r="G84" s="30">
        <v>2946.0910584420612</v>
      </c>
      <c r="H84" s="30">
        <v>2938.1219403071918</v>
      </c>
      <c r="I84" s="30">
        <v>2967.9902605917268</v>
      </c>
      <c r="J84" s="30">
        <v>2966.9495099315177</v>
      </c>
      <c r="K84" s="30">
        <v>2971.9136449825187</v>
      </c>
      <c r="L84" s="30">
        <v>3003.0466687169524</v>
      </c>
      <c r="M84" s="30">
        <v>2983.8597419977677</v>
      </c>
      <c r="N84" s="30">
        <v>2996.9916670595562</v>
      </c>
      <c r="O84" s="30">
        <v>3009.1161494431863</v>
      </c>
      <c r="P84" s="30">
        <v>2949.2792915091595</v>
      </c>
      <c r="Q84" s="30">
        <v>2982.4219042754794</v>
      </c>
    </row>
    <row r="86" spans="1:17" ht="11.45" customHeight="1">
      <c r="A86" s="12" t="s">
        <v>100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ht="11.45" customHeight="1">
      <c r="A87" s="60" t="s">
        <v>101</v>
      </c>
      <c r="B87" s="61">
        <f t="shared" ref="B87:Q93" si="30">IF(B4=0,"",B4*1000000/B22)</f>
        <v>127755.52141160741</v>
      </c>
      <c r="C87" s="61">
        <f t="shared" si="30"/>
        <v>125777.52776433364</v>
      </c>
      <c r="D87" s="61">
        <f t="shared" si="30"/>
        <v>125453.02297714622</v>
      </c>
      <c r="E87" s="61">
        <f t="shared" si="30"/>
        <v>122462.723287432</v>
      </c>
      <c r="F87" s="61">
        <f t="shared" si="30"/>
        <v>128191.48522018672</v>
      </c>
      <c r="G87" s="61">
        <f t="shared" si="30"/>
        <v>132970.73863297011</v>
      </c>
      <c r="H87" s="61">
        <f t="shared" si="30"/>
        <v>132837.96615548452</v>
      </c>
      <c r="I87" s="61">
        <f t="shared" si="30"/>
        <v>138050.36422858536</v>
      </c>
      <c r="J87" s="61">
        <f t="shared" si="30"/>
        <v>137657.13207871758</v>
      </c>
      <c r="K87" s="61">
        <f t="shared" si="30"/>
        <v>143429.68469155999</v>
      </c>
      <c r="L87" s="61">
        <f t="shared" si="30"/>
        <v>141060.13181452348</v>
      </c>
      <c r="M87" s="61">
        <f t="shared" si="30"/>
        <v>142836.42259622374</v>
      </c>
      <c r="N87" s="61">
        <f t="shared" si="30"/>
        <v>148854.65535234127</v>
      </c>
      <c r="O87" s="61">
        <f t="shared" si="30"/>
        <v>154745.22809901016</v>
      </c>
      <c r="P87" s="61">
        <f t="shared" si="30"/>
        <v>158884.40887109502</v>
      </c>
      <c r="Q87" s="61">
        <f t="shared" si="30"/>
        <v>160783.75992235696</v>
      </c>
    </row>
    <row r="88" spans="1:17" ht="11.45" customHeight="1">
      <c r="A88" s="41" t="s">
        <v>24</v>
      </c>
      <c r="B88" s="19">
        <f t="shared" si="30"/>
        <v>43049.764283823984</v>
      </c>
      <c r="C88" s="19">
        <f t="shared" si="30"/>
        <v>42595.110721982492</v>
      </c>
      <c r="D88" s="19">
        <f t="shared" si="30"/>
        <v>42042.916600650184</v>
      </c>
      <c r="E88" s="19">
        <f t="shared" si="30"/>
        <v>40983.419962653439</v>
      </c>
      <c r="F88" s="19">
        <f t="shared" si="30"/>
        <v>41360.407650994144</v>
      </c>
      <c r="G88" s="19">
        <f t="shared" si="30"/>
        <v>42883.182869673299</v>
      </c>
      <c r="H88" s="19">
        <f t="shared" si="30"/>
        <v>43951.828513469773</v>
      </c>
      <c r="I88" s="19">
        <f t="shared" si="30"/>
        <v>44938.047123410033</v>
      </c>
      <c r="J88" s="19">
        <f t="shared" si="30"/>
        <v>44302.063280177637</v>
      </c>
      <c r="K88" s="19">
        <f t="shared" si="30"/>
        <v>45266.380735663981</v>
      </c>
      <c r="L88" s="19">
        <f t="shared" si="30"/>
        <v>45850.861364998993</v>
      </c>
      <c r="M88" s="19">
        <f t="shared" si="30"/>
        <v>45509.283027928992</v>
      </c>
      <c r="N88" s="19">
        <f t="shared" si="30"/>
        <v>46435.341133010486</v>
      </c>
      <c r="O88" s="19">
        <f t="shared" si="30"/>
        <v>46971.019744501376</v>
      </c>
      <c r="P88" s="19">
        <f t="shared" si="30"/>
        <v>49770.738212842261</v>
      </c>
      <c r="Q88" s="19">
        <f t="shared" si="30"/>
        <v>51782.087917127028</v>
      </c>
    </row>
    <row r="89" spans="1:17" ht="11.45" customHeight="1">
      <c r="A89" s="41" t="s">
        <v>87</v>
      </c>
      <c r="B89" s="19">
        <f t="shared" si="30"/>
        <v>71396.082704919812</v>
      </c>
      <c r="C89" s="19">
        <f t="shared" si="30"/>
        <v>71997.810737064487</v>
      </c>
      <c r="D89" s="19">
        <f t="shared" si="30"/>
        <v>72274.92793989995</v>
      </c>
      <c r="E89" s="19">
        <f t="shared" si="30"/>
        <v>72032.109317204435</v>
      </c>
      <c r="F89" s="19">
        <f t="shared" si="30"/>
        <v>71123.187224157096</v>
      </c>
      <c r="G89" s="19">
        <f t="shared" si="30"/>
        <v>73158.673050779122</v>
      </c>
      <c r="H89" s="19">
        <f t="shared" si="30"/>
        <v>72896.359099784109</v>
      </c>
      <c r="I89" s="19">
        <f t="shared" si="30"/>
        <v>71879.115931636785</v>
      </c>
      <c r="J89" s="19">
        <f t="shared" si="30"/>
        <v>70639.29281659663</v>
      </c>
      <c r="K89" s="19">
        <f t="shared" si="30"/>
        <v>72331.672402618598</v>
      </c>
      <c r="L89" s="19">
        <f t="shared" si="30"/>
        <v>74824.310154282852</v>
      </c>
      <c r="M89" s="19">
        <f t="shared" si="30"/>
        <v>77316.518297770701</v>
      </c>
      <c r="N89" s="19">
        <f t="shared" si="30"/>
        <v>78615.536116818446</v>
      </c>
      <c r="O89" s="19">
        <f t="shared" si="30"/>
        <v>81389.147036568887</v>
      </c>
      <c r="P89" s="19">
        <f t="shared" si="30"/>
        <v>83382.182220324641</v>
      </c>
      <c r="Q89" s="19">
        <f t="shared" si="30"/>
        <v>85073.804945306139</v>
      </c>
    </row>
    <row r="90" spans="1:17" ht="11.45" customHeight="1">
      <c r="A90" s="41" t="s">
        <v>88</v>
      </c>
      <c r="B90" s="19">
        <f t="shared" si="30"/>
        <v>428972.84540876257</v>
      </c>
      <c r="C90" s="19">
        <f t="shared" si="30"/>
        <v>414352.94497763814</v>
      </c>
      <c r="D90" s="19">
        <f t="shared" si="30"/>
        <v>408392.27735862689</v>
      </c>
      <c r="E90" s="19">
        <f t="shared" si="30"/>
        <v>399134.0001431313</v>
      </c>
      <c r="F90" s="19">
        <f t="shared" si="30"/>
        <v>426028.49259970308</v>
      </c>
      <c r="G90" s="19">
        <f t="shared" si="30"/>
        <v>434716.76223577373</v>
      </c>
      <c r="H90" s="19">
        <f t="shared" si="30"/>
        <v>428599.39408388548</v>
      </c>
      <c r="I90" s="19">
        <f t="shared" si="30"/>
        <v>454131.35072641924</v>
      </c>
      <c r="J90" s="19">
        <f t="shared" si="30"/>
        <v>442822.32238410879</v>
      </c>
      <c r="K90" s="19">
        <f t="shared" si="30"/>
        <v>468358.2921821574</v>
      </c>
      <c r="L90" s="19">
        <f t="shared" si="30"/>
        <v>432722.73769487761</v>
      </c>
      <c r="M90" s="19">
        <f t="shared" si="30"/>
        <v>440245.17776604049</v>
      </c>
      <c r="N90" s="19">
        <f t="shared" si="30"/>
        <v>460152.86895698082</v>
      </c>
      <c r="O90" s="19">
        <f t="shared" si="30"/>
        <v>467640.18575247267</v>
      </c>
      <c r="P90" s="19">
        <f t="shared" si="30"/>
        <v>470013.96301285835</v>
      </c>
      <c r="Q90" s="19">
        <f t="shared" si="30"/>
        <v>479168.92666946817</v>
      </c>
    </row>
    <row r="91" spans="1:17" ht="11.45" customHeight="1">
      <c r="A91" s="62" t="s">
        <v>102</v>
      </c>
      <c r="B91" s="63">
        <f t="shared" si="30"/>
        <v>76064.009293610114</v>
      </c>
      <c r="C91" s="63">
        <f t="shared" si="30"/>
        <v>77500.239916712628</v>
      </c>
      <c r="D91" s="63">
        <f t="shared" si="30"/>
        <v>80448.099902450078</v>
      </c>
      <c r="E91" s="63">
        <f t="shared" si="30"/>
        <v>80718.621093205904</v>
      </c>
      <c r="F91" s="63">
        <f t="shared" si="30"/>
        <v>83171.977417213289</v>
      </c>
      <c r="G91" s="63">
        <f t="shared" si="30"/>
        <v>84505.348793651894</v>
      </c>
      <c r="H91" s="63">
        <f t="shared" si="30"/>
        <v>82669.950018048883</v>
      </c>
      <c r="I91" s="63">
        <f t="shared" si="30"/>
        <v>83954.386660335076</v>
      </c>
      <c r="J91" s="63">
        <f t="shared" si="30"/>
        <v>84381.134653351997</v>
      </c>
      <c r="K91" s="63">
        <f t="shared" si="30"/>
        <v>82906.371941105754</v>
      </c>
      <c r="L91" s="63">
        <f t="shared" si="30"/>
        <v>91971.543567758272</v>
      </c>
      <c r="M91" s="63">
        <f t="shared" si="30"/>
        <v>92555.392064474931</v>
      </c>
      <c r="N91" s="63">
        <f t="shared" si="30"/>
        <v>90627.173067046606</v>
      </c>
      <c r="O91" s="63">
        <f t="shared" si="30"/>
        <v>89417.086984622074</v>
      </c>
      <c r="P91" s="63">
        <f t="shared" si="30"/>
        <v>92685.820842169909</v>
      </c>
      <c r="Q91" s="63">
        <f t="shared" si="30"/>
        <v>90784.740417584253</v>
      </c>
    </row>
    <row r="92" spans="1:17" ht="11.45" customHeight="1">
      <c r="A92" s="41" t="s">
        <v>89</v>
      </c>
      <c r="B92" s="19">
        <f t="shared" si="30"/>
        <v>12728.445660050753</v>
      </c>
      <c r="C92" s="19">
        <f t="shared" si="30"/>
        <v>13397.894720810193</v>
      </c>
      <c r="D92" s="19">
        <f t="shared" si="30"/>
        <v>13627.084223636592</v>
      </c>
      <c r="E92" s="19">
        <f t="shared" si="30"/>
        <v>13397.157322818493</v>
      </c>
      <c r="F92" s="19">
        <f t="shared" si="30"/>
        <v>13241.356982915957</v>
      </c>
      <c r="G92" s="19">
        <f t="shared" si="30"/>
        <v>13319.059182298884</v>
      </c>
      <c r="H92" s="19">
        <f t="shared" si="30"/>
        <v>12373.544682998721</v>
      </c>
      <c r="I92" s="19">
        <f t="shared" si="30"/>
        <v>12201.597483084171</v>
      </c>
      <c r="J92" s="19">
        <f t="shared" si="30"/>
        <v>11829.631523466065</v>
      </c>
      <c r="K92" s="19">
        <f t="shared" si="30"/>
        <v>12281.580214015579</v>
      </c>
      <c r="L92" s="19">
        <f t="shared" si="30"/>
        <v>12839.804545460282</v>
      </c>
      <c r="M92" s="19">
        <f t="shared" si="30"/>
        <v>12907.26106748655</v>
      </c>
      <c r="N92" s="19">
        <f t="shared" si="30"/>
        <v>12923.025617132649</v>
      </c>
      <c r="O92" s="19">
        <f t="shared" si="30"/>
        <v>13040.109438974572</v>
      </c>
      <c r="P92" s="19">
        <f t="shared" si="30"/>
        <v>14578.059618142184</v>
      </c>
      <c r="Q92" s="19">
        <f t="shared" si="30"/>
        <v>14297.726678807036</v>
      </c>
    </row>
    <row r="93" spans="1:17" ht="11.45" customHeight="1">
      <c r="A93" s="42" t="s">
        <v>88</v>
      </c>
      <c r="B93" s="20">
        <f t="shared" si="30"/>
        <v>158817.8642823055</v>
      </c>
      <c r="C93" s="20">
        <f t="shared" si="30"/>
        <v>158156.38906055133</v>
      </c>
      <c r="D93" s="20">
        <f t="shared" si="30"/>
        <v>160211.59460938617</v>
      </c>
      <c r="E93" s="20">
        <f t="shared" si="30"/>
        <v>158282.11880491537</v>
      </c>
      <c r="F93" s="20">
        <f t="shared" si="30"/>
        <v>160449.33348387721</v>
      </c>
      <c r="G93" s="20">
        <f t="shared" si="30"/>
        <v>162113.83734478342</v>
      </c>
      <c r="H93" s="20">
        <f t="shared" si="30"/>
        <v>160188.13574715605</v>
      </c>
      <c r="I93" s="20">
        <f t="shared" si="30"/>
        <v>161967.35478507983</v>
      </c>
      <c r="J93" s="20">
        <f t="shared" si="30"/>
        <v>160915.05881360188</v>
      </c>
      <c r="K93" s="20">
        <f t="shared" si="30"/>
        <v>159451.06543047793</v>
      </c>
      <c r="L93" s="20">
        <f t="shared" si="30"/>
        <v>165276.10003896584</v>
      </c>
      <c r="M93" s="20">
        <f t="shared" si="30"/>
        <v>161446.53405069475</v>
      </c>
      <c r="N93" s="20">
        <f t="shared" si="30"/>
        <v>158278.67933341773</v>
      </c>
      <c r="O93" s="20">
        <f t="shared" si="30"/>
        <v>151886.19347654885</v>
      </c>
      <c r="P93" s="20">
        <f t="shared" si="30"/>
        <v>156143.34146584387</v>
      </c>
      <c r="Q93" s="20">
        <f t="shared" si="30"/>
        <v>151573.56834026598</v>
      </c>
    </row>
    <row r="95" spans="1:17" ht="11.45" customHeight="1">
      <c r="A95" s="12" t="s">
        <v>103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</row>
    <row r="96" spans="1:17" ht="11.45" customHeight="1">
      <c r="A96" s="60" t="s">
        <v>19</v>
      </c>
      <c r="B96" s="61">
        <f t="shared" ref="B96:Q102" si="31">IF(B22=0,0,B22/B49)</f>
        <v>1293.01546088021</v>
      </c>
      <c r="C96" s="61">
        <f t="shared" si="31"/>
        <v>1279.3899064496263</v>
      </c>
      <c r="D96" s="61">
        <f t="shared" si="31"/>
        <v>1275.9837204225935</v>
      </c>
      <c r="E96" s="61">
        <f t="shared" si="31"/>
        <v>1288.2252364019928</v>
      </c>
      <c r="F96" s="61">
        <f t="shared" si="31"/>
        <v>1275.1987822124777</v>
      </c>
      <c r="G96" s="61">
        <f t="shared" si="31"/>
        <v>1268.7107724525029</v>
      </c>
      <c r="H96" s="61">
        <f t="shared" si="31"/>
        <v>1275.115045005406</v>
      </c>
      <c r="I96" s="61">
        <f t="shared" si="31"/>
        <v>1275.2104356197385</v>
      </c>
      <c r="J96" s="61">
        <f t="shared" si="31"/>
        <v>1277.5348355018627</v>
      </c>
      <c r="K96" s="61">
        <f t="shared" si="31"/>
        <v>1285.1593757148387</v>
      </c>
      <c r="L96" s="61">
        <f t="shared" si="31"/>
        <v>1299.0023863827214</v>
      </c>
      <c r="M96" s="61">
        <f t="shared" si="31"/>
        <v>1304.1549933915521</v>
      </c>
      <c r="N96" s="61">
        <f t="shared" si="31"/>
        <v>1299.9654868595296</v>
      </c>
      <c r="O96" s="61">
        <f t="shared" si="31"/>
        <v>1290.4398823069837</v>
      </c>
      <c r="P96" s="61">
        <f t="shared" si="31"/>
        <v>1288.916227201461</v>
      </c>
      <c r="Q96" s="61">
        <f t="shared" si="31"/>
        <v>1296.9266095845023</v>
      </c>
    </row>
    <row r="97" spans="1:17" ht="11.45" customHeight="1">
      <c r="A97" s="41" t="s">
        <v>24</v>
      </c>
      <c r="B97" s="19">
        <f t="shared" si="31"/>
        <v>1928.458353465857</v>
      </c>
      <c r="C97" s="19">
        <f t="shared" si="31"/>
        <v>1926.4190446659131</v>
      </c>
      <c r="D97" s="19">
        <f t="shared" si="31"/>
        <v>1923.1650026461177</v>
      </c>
      <c r="E97" s="19">
        <f t="shared" si="31"/>
        <v>1933.3691942963394</v>
      </c>
      <c r="F97" s="19">
        <f t="shared" si="31"/>
        <v>1919.8150915221727</v>
      </c>
      <c r="G97" s="19">
        <f t="shared" si="31"/>
        <v>1923.2296870036591</v>
      </c>
      <c r="H97" s="19">
        <f t="shared" si="31"/>
        <v>1921.3393313409028</v>
      </c>
      <c r="I97" s="19">
        <f t="shared" si="31"/>
        <v>1920.3682240433177</v>
      </c>
      <c r="J97" s="19">
        <f t="shared" si="31"/>
        <v>1924.840282159593</v>
      </c>
      <c r="K97" s="19">
        <f t="shared" si="31"/>
        <v>1933.5583718351038</v>
      </c>
      <c r="L97" s="19">
        <f t="shared" si="31"/>
        <v>1928.0625778784386</v>
      </c>
      <c r="M97" s="19">
        <f t="shared" si="31"/>
        <v>1924.8384563042534</v>
      </c>
      <c r="N97" s="19">
        <f t="shared" si="31"/>
        <v>1929.1944318168023</v>
      </c>
      <c r="O97" s="19">
        <f t="shared" si="31"/>
        <v>1935.1431360554097</v>
      </c>
      <c r="P97" s="19">
        <f t="shared" si="31"/>
        <v>1935.8663315320737</v>
      </c>
      <c r="Q97" s="19">
        <f t="shared" si="31"/>
        <v>1936.2966933845742</v>
      </c>
    </row>
    <row r="98" spans="1:17" ht="11.45" customHeight="1">
      <c r="A98" s="41" t="s">
        <v>87</v>
      </c>
      <c r="B98" s="19">
        <f t="shared" si="31"/>
        <v>1690.2984459103843</v>
      </c>
      <c r="C98" s="19">
        <f t="shared" si="31"/>
        <v>1685.9269774560762</v>
      </c>
      <c r="D98" s="19">
        <f t="shared" si="31"/>
        <v>1691.9716476088097</v>
      </c>
      <c r="E98" s="19">
        <f t="shared" si="31"/>
        <v>1700.9603117917954</v>
      </c>
      <c r="F98" s="19">
        <f t="shared" si="31"/>
        <v>1710.8406899638658</v>
      </c>
      <c r="G98" s="19">
        <f t="shared" si="31"/>
        <v>1714.6073671261711</v>
      </c>
      <c r="H98" s="19">
        <f t="shared" si="31"/>
        <v>1730.6305633426082</v>
      </c>
      <c r="I98" s="19">
        <f t="shared" si="31"/>
        <v>1753.544914309769</v>
      </c>
      <c r="J98" s="19">
        <f t="shared" si="31"/>
        <v>1762.3567053823188</v>
      </c>
      <c r="K98" s="19">
        <f t="shared" si="31"/>
        <v>1759.0015914259952</v>
      </c>
      <c r="L98" s="19">
        <f t="shared" si="31"/>
        <v>1751.8407105675246</v>
      </c>
      <c r="M98" s="19">
        <f t="shared" si="31"/>
        <v>1751.1913819678198</v>
      </c>
      <c r="N98" s="19">
        <f t="shared" si="31"/>
        <v>1756.2451132248627</v>
      </c>
      <c r="O98" s="19">
        <f t="shared" si="31"/>
        <v>1753.4161348366815</v>
      </c>
      <c r="P98" s="19">
        <f t="shared" si="31"/>
        <v>1756.6016016706355</v>
      </c>
      <c r="Q98" s="19">
        <f t="shared" si="31"/>
        <v>1760.5328724584519</v>
      </c>
    </row>
    <row r="99" spans="1:17" ht="11.45" customHeight="1">
      <c r="A99" s="41" t="s">
        <v>88</v>
      </c>
      <c r="B99" s="19">
        <f t="shared" si="31"/>
        <v>581.48191557533335</v>
      </c>
      <c r="C99" s="19">
        <f t="shared" si="31"/>
        <v>570.39381540977161</v>
      </c>
      <c r="D99" s="19">
        <f t="shared" si="31"/>
        <v>569.53564646364089</v>
      </c>
      <c r="E99" s="19">
        <f t="shared" si="31"/>
        <v>572.81960738028306</v>
      </c>
      <c r="F99" s="19">
        <f t="shared" si="31"/>
        <v>564.36358440354559</v>
      </c>
      <c r="G99" s="19">
        <f t="shared" si="31"/>
        <v>564.72463218872008</v>
      </c>
      <c r="H99" s="19">
        <f t="shared" si="31"/>
        <v>571.08205017109606</v>
      </c>
      <c r="I99" s="19">
        <f t="shared" si="31"/>
        <v>567.66877782805796</v>
      </c>
      <c r="J99" s="19">
        <f t="shared" si="31"/>
        <v>580.53372311768612</v>
      </c>
      <c r="K99" s="19">
        <f t="shared" si="31"/>
        <v>586.93848977476478</v>
      </c>
      <c r="L99" s="19">
        <f t="shared" si="31"/>
        <v>621.73381116771645</v>
      </c>
      <c r="M99" s="19">
        <f t="shared" si="31"/>
        <v>621.78702077477828</v>
      </c>
      <c r="N99" s="19">
        <f t="shared" si="31"/>
        <v>619.80220852429227</v>
      </c>
      <c r="O99" s="19">
        <f t="shared" si="31"/>
        <v>622.01925804201187</v>
      </c>
      <c r="P99" s="19">
        <f t="shared" si="31"/>
        <v>627.68559833991674</v>
      </c>
      <c r="Q99" s="19">
        <f t="shared" si="31"/>
        <v>627.93862352028407</v>
      </c>
    </row>
    <row r="100" spans="1:17" ht="11.45" customHeight="1">
      <c r="A100" s="62" t="s">
        <v>23</v>
      </c>
      <c r="B100" s="63">
        <f t="shared" si="31"/>
        <v>851.26368190376877</v>
      </c>
      <c r="C100" s="63">
        <f t="shared" si="31"/>
        <v>842.41264384784404</v>
      </c>
      <c r="D100" s="63">
        <f t="shared" si="31"/>
        <v>834.16497147125096</v>
      </c>
      <c r="E100" s="63">
        <f t="shared" si="31"/>
        <v>839.05029807088715</v>
      </c>
      <c r="F100" s="63">
        <f t="shared" si="31"/>
        <v>836.81672379082181</v>
      </c>
      <c r="G100" s="63">
        <f t="shared" si="31"/>
        <v>834.79606793843493</v>
      </c>
      <c r="H100" s="63">
        <f t="shared" si="31"/>
        <v>846.19813062276694</v>
      </c>
      <c r="I100" s="63">
        <f t="shared" si="31"/>
        <v>842.48423508865437</v>
      </c>
      <c r="J100" s="63">
        <f t="shared" si="31"/>
        <v>842.08938618246566</v>
      </c>
      <c r="K100" s="63">
        <f t="shared" si="31"/>
        <v>838.86414105525716</v>
      </c>
      <c r="L100" s="63">
        <f t="shared" si="31"/>
        <v>813.93997202761875</v>
      </c>
      <c r="M100" s="63">
        <f t="shared" si="31"/>
        <v>804.51991922685431</v>
      </c>
      <c r="N100" s="63">
        <f t="shared" si="31"/>
        <v>826.75369613448368</v>
      </c>
      <c r="O100" s="63">
        <f t="shared" si="31"/>
        <v>844.00821520795489</v>
      </c>
      <c r="P100" s="63">
        <f t="shared" si="31"/>
        <v>848.02977096266409</v>
      </c>
      <c r="Q100" s="63">
        <f t="shared" si="31"/>
        <v>842.85810638917621</v>
      </c>
    </row>
    <row r="101" spans="1:17" ht="11.45" customHeight="1">
      <c r="A101" s="41" t="s">
        <v>89</v>
      </c>
      <c r="B101" s="19">
        <f t="shared" si="31"/>
        <v>1207.6722524560764</v>
      </c>
      <c r="C101" s="19">
        <f t="shared" si="31"/>
        <v>1195.0711010332227</v>
      </c>
      <c r="D101" s="19">
        <f t="shared" si="31"/>
        <v>1192.138954723318</v>
      </c>
      <c r="E101" s="19">
        <f t="shared" si="31"/>
        <v>1206.9948121526686</v>
      </c>
      <c r="F101" s="19">
        <f t="shared" si="31"/>
        <v>1215.4719073287636</v>
      </c>
      <c r="G101" s="19">
        <f t="shared" si="31"/>
        <v>1211.9890510183561</v>
      </c>
      <c r="H101" s="19">
        <f t="shared" si="31"/>
        <v>1230.0017659499647</v>
      </c>
      <c r="I101" s="19">
        <f t="shared" si="31"/>
        <v>1235.4994558091719</v>
      </c>
      <c r="J101" s="19">
        <f t="shared" si="31"/>
        <v>1241.332762639893</v>
      </c>
      <c r="K101" s="19">
        <f t="shared" si="31"/>
        <v>1222.2049689061571</v>
      </c>
      <c r="L101" s="19">
        <f t="shared" si="31"/>
        <v>1213.1665334849561</v>
      </c>
      <c r="M101" s="19">
        <f t="shared" si="31"/>
        <v>1217.3606457554761</v>
      </c>
      <c r="N101" s="19">
        <f t="shared" si="31"/>
        <v>1211.1987071171793</v>
      </c>
      <c r="O101" s="19">
        <f t="shared" si="31"/>
        <v>1209.3092307004049</v>
      </c>
      <c r="P101" s="19">
        <f t="shared" si="31"/>
        <v>1207.6116781582875</v>
      </c>
      <c r="Q101" s="19">
        <f t="shared" si="31"/>
        <v>1204.2770756127054</v>
      </c>
    </row>
    <row r="102" spans="1:17" ht="11.45" customHeight="1">
      <c r="A102" s="42" t="s">
        <v>88</v>
      </c>
      <c r="B102" s="20">
        <f t="shared" si="31"/>
        <v>614.36363508831766</v>
      </c>
      <c r="C102" s="20">
        <f t="shared" si="31"/>
        <v>614.3171279927584</v>
      </c>
      <c r="D102" s="20">
        <f t="shared" si="31"/>
        <v>614.06125275036084</v>
      </c>
      <c r="E102" s="20">
        <f t="shared" si="31"/>
        <v>620.95701083197378</v>
      </c>
      <c r="F102" s="20">
        <f t="shared" si="31"/>
        <v>622.512059512056</v>
      </c>
      <c r="G102" s="20">
        <f t="shared" si="31"/>
        <v>623.30996047323845</v>
      </c>
      <c r="H102" s="20">
        <f t="shared" si="31"/>
        <v>629.56888511453053</v>
      </c>
      <c r="I102" s="20">
        <f t="shared" si="31"/>
        <v>625.98411621919513</v>
      </c>
      <c r="J102" s="20">
        <f t="shared" si="31"/>
        <v>628.76319437064103</v>
      </c>
      <c r="K102" s="20">
        <f t="shared" si="31"/>
        <v>626.0472656098226</v>
      </c>
      <c r="L102" s="20">
        <f t="shared" si="31"/>
        <v>623.78281587845743</v>
      </c>
      <c r="M102" s="20">
        <f t="shared" si="31"/>
        <v>622.05484521430674</v>
      </c>
      <c r="N102" s="20">
        <f t="shared" si="31"/>
        <v>647.75079934870428</v>
      </c>
      <c r="O102" s="20">
        <f t="shared" si="31"/>
        <v>676.7941103146793</v>
      </c>
      <c r="P102" s="20">
        <f t="shared" si="31"/>
        <v>682.84145795844131</v>
      </c>
      <c r="Q102" s="20">
        <f t="shared" si="31"/>
        <v>680.53780385154937</v>
      </c>
    </row>
    <row r="104" spans="1:17" ht="11.45" customHeight="1">
      <c r="A104" s="12" t="s">
        <v>82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</row>
    <row r="105" spans="1:17" ht="11.45" customHeight="1">
      <c r="A105" s="60" t="s">
        <v>83</v>
      </c>
      <c r="B105" s="68">
        <f t="shared" ref="B105:Q108" si="32">IF(B4=0,0,B4/B$4)</f>
        <v>1</v>
      </c>
      <c r="C105" s="68">
        <f t="shared" si="32"/>
        <v>1</v>
      </c>
      <c r="D105" s="68">
        <f t="shared" si="32"/>
        <v>1</v>
      </c>
      <c r="E105" s="68">
        <f t="shared" si="32"/>
        <v>1</v>
      </c>
      <c r="F105" s="68">
        <f t="shared" si="32"/>
        <v>1</v>
      </c>
      <c r="G105" s="68">
        <f t="shared" si="32"/>
        <v>1</v>
      </c>
      <c r="H105" s="68">
        <f t="shared" si="32"/>
        <v>1</v>
      </c>
      <c r="I105" s="68">
        <f t="shared" si="32"/>
        <v>1</v>
      </c>
      <c r="J105" s="68">
        <f t="shared" si="32"/>
        <v>1</v>
      </c>
      <c r="K105" s="68">
        <f t="shared" si="32"/>
        <v>1</v>
      </c>
      <c r="L105" s="68">
        <f t="shared" si="32"/>
        <v>1</v>
      </c>
      <c r="M105" s="68">
        <f t="shared" si="32"/>
        <v>1</v>
      </c>
      <c r="N105" s="68">
        <f t="shared" si="32"/>
        <v>1</v>
      </c>
      <c r="O105" s="68">
        <f t="shared" si="32"/>
        <v>1</v>
      </c>
      <c r="P105" s="68">
        <f t="shared" si="32"/>
        <v>1</v>
      </c>
      <c r="Q105" s="68">
        <f t="shared" si="32"/>
        <v>1</v>
      </c>
    </row>
    <row r="106" spans="1:17" ht="11.45" customHeight="1">
      <c r="A106" s="41" t="s">
        <v>24</v>
      </c>
      <c r="B106" s="69">
        <f t="shared" si="32"/>
        <v>8.1604510490270274E-2</v>
      </c>
      <c r="C106" s="69">
        <f t="shared" si="32"/>
        <v>8.2756897781151972E-2</v>
      </c>
      <c r="D106" s="69">
        <f t="shared" si="32"/>
        <v>8.3471112275426307E-2</v>
      </c>
      <c r="E106" s="69">
        <f t="shared" si="32"/>
        <v>8.40115325389484E-2</v>
      </c>
      <c r="F106" s="69">
        <f t="shared" si="32"/>
        <v>7.8536290988235669E-2</v>
      </c>
      <c r="G106" s="69">
        <f t="shared" si="32"/>
        <v>7.5980394434328691E-2</v>
      </c>
      <c r="H106" s="69">
        <f t="shared" si="32"/>
        <v>7.5605471312693059E-2</v>
      </c>
      <c r="I106" s="69">
        <f t="shared" si="32"/>
        <v>7.2655188670685364E-2</v>
      </c>
      <c r="J106" s="69">
        <f t="shared" si="32"/>
        <v>6.9748051193558758E-2</v>
      </c>
      <c r="K106" s="69">
        <f t="shared" si="32"/>
        <v>6.9692553179758893E-2</v>
      </c>
      <c r="L106" s="69">
        <f t="shared" si="32"/>
        <v>7.1193553405678012E-2</v>
      </c>
      <c r="M106" s="69">
        <f t="shared" si="32"/>
        <v>6.8663462991524121E-2</v>
      </c>
      <c r="N106" s="69">
        <f t="shared" si="32"/>
        <v>6.4525099947744899E-2</v>
      </c>
      <c r="O106" s="69">
        <f t="shared" si="32"/>
        <v>5.9353222839819461E-2</v>
      </c>
      <c r="P106" s="69">
        <f t="shared" si="32"/>
        <v>5.7143268178050127E-2</v>
      </c>
      <c r="Q106" s="69">
        <f t="shared" si="32"/>
        <v>5.7310309198443821E-2</v>
      </c>
    </row>
    <row r="107" spans="1:17" ht="11.45" customHeight="1">
      <c r="A107" s="41" t="s">
        <v>87</v>
      </c>
      <c r="B107" s="69">
        <f t="shared" si="32"/>
        <v>0.32470026318946293</v>
      </c>
      <c r="C107" s="69">
        <f t="shared" si="32"/>
        <v>0.33060532124470832</v>
      </c>
      <c r="D107" s="69">
        <f t="shared" si="32"/>
        <v>0.32856366501578027</v>
      </c>
      <c r="E107" s="69">
        <f t="shared" si="32"/>
        <v>0.33583790604562219</v>
      </c>
      <c r="F107" s="69">
        <f t="shared" si="32"/>
        <v>0.3192294101931295</v>
      </c>
      <c r="G107" s="69">
        <f t="shared" si="32"/>
        <v>0.31869311091083163</v>
      </c>
      <c r="H107" s="69">
        <f t="shared" si="32"/>
        <v>0.32068713551279432</v>
      </c>
      <c r="I107" s="69">
        <f t="shared" si="32"/>
        <v>0.3061362011851767</v>
      </c>
      <c r="J107" s="69">
        <f t="shared" si="32"/>
        <v>0.30166926787027254</v>
      </c>
      <c r="K107" s="69">
        <f t="shared" si="32"/>
        <v>0.29479103089322461</v>
      </c>
      <c r="L107" s="69">
        <f t="shared" si="32"/>
        <v>0.30668769331525392</v>
      </c>
      <c r="M107" s="69">
        <f t="shared" si="32"/>
        <v>0.3166965886251063</v>
      </c>
      <c r="N107" s="69">
        <f t="shared" si="32"/>
        <v>0.31245346214228747</v>
      </c>
      <c r="O107" s="69">
        <f t="shared" si="32"/>
        <v>0.31405851297327997</v>
      </c>
      <c r="P107" s="69">
        <f t="shared" si="32"/>
        <v>0.3182581363555354</v>
      </c>
      <c r="Q107" s="69">
        <f t="shared" si="32"/>
        <v>0.32535960366701783</v>
      </c>
    </row>
    <row r="108" spans="1:17" ht="11.45" customHeight="1">
      <c r="A108" s="41" t="s">
        <v>88</v>
      </c>
      <c r="B108" s="69">
        <f t="shared" si="32"/>
        <v>0.59369522632026672</v>
      </c>
      <c r="C108" s="69">
        <f t="shared" si="32"/>
        <v>0.58663778097413977</v>
      </c>
      <c r="D108" s="69">
        <f t="shared" si="32"/>
        <v>0.58796522270879348</v>
      </c>
      <c r="E108" s="69">
        <f t="shared" si="32"/>
        <v>0.58015056141542931</v>
      </c>
      <c r="F108" s="69">
        <f t="shared" si="32"/>
        <v>0.60223429881863488</v>
      </c>
      <c r="G108" s="69">
        <f t="shared" si="32"/>
        <v>0.60532649465483979</v>
      </c>
      <c r="H108" s="69">
        <f t="shared" si="32"/>
        <v>0.60370739317451261</v>
      </c>
      <c r="I108" s="69">
        <f t="shared" si="32"/>
        <v>0.62120861014413797</v>
      </c>
      <c r="J108" s="69">
        <f t="shared" si="32"/>
        <v>0.62858268093616876</v>
      </c>
      <c r="K108" s="69">
        <f t="shared" si="32"/>
        <v>0.63551641592701658</v>
      </c>
      <c r="L108" s="69">
        <f t="shared" si="32"/>
        <v>0.62211875327906807</v>
      </c>
      <c r="M108" s="69">
        <f t="shared" si="32"/>
        <v>0.61463994838336955</v>
      </c>
      <c r="N108" s="69">
        <f t="shared" si="32"/>
        <v>0.62302143790996767</v>
      </c>
      <c r="O108" s="69">
        <f t="shared" si="32"/>
        <v>0.6265882641869005</v>
      </c>
      <c r="P108" s="69">
        <f t="shared" si="32"/>
        <v>0.62459859546641461</v>
      </c>
      <c r="Q108" s="69">
        <f t="shared" si="32"/>
        <v>0.6173300871345383</v>
      </c>
    </row>
    <row r="109" spans="1:17" ht="11.45" customHeight="1">
      <c r="A109" s="62" t="s">
        <v>84</v>
      </c>
      <c r="B109" s="70">
        <f t="shared" ref="B109:Q111" si="33">IF(B8=0,0,B8/B$8)</f>
        <v>1</v>
      </c>
      <c r="C109" s="70">
        <f t="shared" si="33"/>
        <v>1</v>
      </c>
      <c r="D109" s="70">
        <f t="shared" si="33"/>
        <v>1</v>
      </c>
      <c r="E109" s="70">
        <f t="shared" si="33"/>
        <v>1</v>
      </c>
      <c r="F109" s="70">
        <f t="shared" si="33"/>
        <v>1</v>
      </c>
      <c r="G109" s="70">
        <f t="shared" si="33"/>
        <v>1</v>
      </c>
      <c r="H109" s="70">
        <f t="shared" si="33"/>
        <v>1</v>
      </c>
      <c r="I109" s="70">
        <f t="shared" si="33"/>
        <v>1</v>
      </c>
      <c r="J109" s="70">
        <f t="shared" si="33"/>
        <v>1</v>
      </c>
      <c r="K109" s="70">
        <f t="shared" si="33"/>
        <v>1</v>
      </c>
      <c r="L109" s="70">
        <f t="shared" si="33"/>
        <v>1</v>
      </c>
      <c r="M109" s="70">
        <f t="shared" si="33"/>
        <v>1</v>
      </c>
      <c r="N109" s="70">
        <f t="shared" si="33"/>
        <v>1</v>
      </c>
      <c r="O109" s="70">
        <f t="shared" si="33"/>
        <v>1</v>
      </c>
      <c r="P109" s="70">
        <f t="shared" si="33"/>
        <v>1</v>
      </c>
      <c r="Q109" s="70">
        <f t="shared" si="33"/>
        <v>1</v>
      </c>
    </row>
    <row r="110" spans="1:17" ht="11.45" customHeight="1">
      <c r="A110" s="41" t="s">
        <v>89</v>
      </c>
      <c r="B110" s="71">
        <f t="shared" si="33"/>
        <v>9.4790678728628425E-2</v>
      </c>
      <c r="C110" s="71">
        <f t="shared" si="33"/>
        <v>9.6322321196033817E-2</v>
      </c>
      <c r="D110" s="71">
        <f t="shared" si="33"/>
        <v>9.2172897936249748E-2</v>
      </c>
      <c r="E110" s="71">
        <f t="shared" si="33"/>
        <v>8.8853184725180265E-2</v>
      </c>
      <c r="F110" s="71">
        <f t="shared" si="33"/>
        <v>8.3574998813540136E-2</v>
      </c>
      <c r="G110" s="71">
        <f t="shared" si="33"/>
        <v>8.2207394785523608E-2</v>
      </c>
      <c r="H110" s="71">
        <f t="shared" si="33"/>
        <v>7.8493329178525556E-2</v>
      </c>
      <c r="I110" s="71">
        <f t="shared" si="33"/>
        <v>7.5705525007177019E-2</v>
      </c>
      <c r="J110" s="71">
        <f t="shared" si="33"/>
        <v>7.196886333082142E-2</v>
      </c>
      <c r="K110" s="71">
        <f t="shared" si="33"/>
        <v>7.70484056194186E-2</v>
      </c>
      <c r="L110" s="71">
        <f t="shared" si="33"/>
        <v>6.7134772529635303E-2</v>
      </c>
      <c r="M110" s="71">
        <f t="shared" si="33"/>
        <v>6.4677683910488351E-2</v>
      </c>
      <c r="N110" s="71">
        <f t="shared" si="33"/>
        <v>6.6366866649301692E-2</v>
      </c>
      <c r="O110" s="71">
        <f t="shared" si="33"/>
        <v>6.5613375001517441E-2</v>
      </c>
      <c r="P110" s="71">
        <f t="shared" si="33"/>
        <v>7.0503838638618088E-2</v>
      </c>
      <c r="Q110" s="71">
        <f t="shared" si="33"/>
        <v>6.9740296458862705E-2</v>
      </c>
    </row>
    <row r="111" spans="1:17" ht="11.45" customHeight="1">
      <c r="A111" s="42" t="s">
        <v>88</v>
      </c>
      <c r="B111" s="72">
        <f t="shared" si="33"/>
        <v>0.90520932127137166</v>
      </c>
      <c r="C111" s="72">
        <f t="shared" si="33"/>
        <v>0.90367767880396621</v>
      </c>
      <c r="D111" s="72">
        <f t="shared" si="33"/>
        <v>0.90782710206375017</v>
      </c>
      <c r="E111" s="72">
        <f t="shared" si="33"/>
        <v>0.91114681527481978</v>
      </c>
      <c r="F111" s="72">
        <f t="shared" si="33"/>
        <v>0.91642500118645975</v>
      </c>
      <c r="G111" s="72">
        <f t="shared" si="33"/>
        <v>0.91779260521447648</v>
      </c>
      <c r="H111" s="72">
        <f t="shared" si="33"/>
        <v>0.92150667082147453</v>
      </c>
      <c r="I111" s="72">
        <f t="shared" si="33"/>
        <v>0.92429447499282291</v>
      </c>
      <c r="J111" s="72">
        <f t="shared" si="33"/>
        <v>0.92803113666917858</v>
      </c>
      <c r="K111" s="72">
        <f t="shared" si="33"/>
        <v>0.92295159438058139</v>
      </c>
      <c r="L111" s="72">
        <f t="shared" si="33"/>
        <v>0.9328652274703646</v>
      </c>
      <c r="M111" s="72">
        <f t="shared" si="33"/>
        <v>0.93532231608951166</v>
      </c>
      <c r="N111" s="72">
        <f t="shared" si="33"/>
        <v>0.93363313335069831</v>
      </c>
      <c r="O111" s="72">
        <f t="shared" si="33"/>
        <v>0.93438662499848257</v>
      </c>
      <c r="P111" s="72">
        <f t="shared" si="33"/>
        <v>0.92949616136138191</v>
      </c>
      <c r="Q111" s="72">
        <f t="shared" si="33"/>
        <v>0.93025970354113741</v>
      </c>
    </row>
    <row r="113" spans="1:17" ht="11.45" customHeight="1">
      <c r="A113" s="12" t="s">
        <v>85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</row>
    <row r="114" spans="1:17" ht="11.45" customHeight="1">
      <c r="A114" s="60" t="s">
        <v>19</v>
      </c>
      <c r="B114" s="68">
        <f t="shared" ref="B114:Q117" si="34">IF(B13=0,0,B13/B$13)</f>
        <v>1</v>
      </c>
      <c r="C114" s="68">
        <f t="shared" si="34"/>
        <v>1</v>
      </c>
      <c r="D114" s="68">
        <f t="shared" si="34"/>
        <v>1</v>
      </c>
      <c r="E114" s="68">
        <f t="shared" si="34"/>
        <v>1</v>
      </c>
      <c r="F114" s="68">
        <f t="shared" si="34"/>
        <v>1</v>
      </c>
      <c r="G114" s="68">
        <f t="shared" si="34"/>
        <v>1</v>
      </c>
      <c r="H114" s="68">
        <f t="shared" si="34"/>
        <v>1</v>
      </c>
      <c r="I114" s="68">
        <f t="shared" si="34"/>
        <v>1</v>
      </c>
      <c r="J114" s="68">
        <f t="shared" si="34"/>
        <v>1</v>
      </c>
      <c r="K114" s="68">
        <f t="shared" si="34"/>
        <v>1</v>
      </c>
      <c r="L114" s="68">
        <f t="shared" si="34"/>
        <v>1</v>
      </c>
      <c r="M114" s="68">
        <f t="shared" si="34"/>
        <v>1</v>
      </c>
      <c r="N114" s="68">
        <f t="shared" si="34"/>
        <v>1</v>
      </c>
      <c r="O114" s="68">
        <f t="shared" si="34"/>
        <v>1</v>
      </c>
      <c r="P114" s="68">
        <f t="shared" si="34"/>
        <v>1</v>
      </c>
      <c r="Q114" s="68">
        <f t="shared" si="34"/>
        <v>1</v>
      </c>
    </row>
    <row r="115" spans="1:17" ht="11.45" customHeight="1">
      <c r="A115" s="41" t="s">
        <v>24</v>
      </c>
      <c r="B115" s="69">
        <f t="shared" si="34"/>
        <v>0.12421280937967898</v>
      </c>
      <c r="C115" s="69">
        <f t="shared" si="34"/>
        <v>0.12419872105508337</v>
      </c>
      <c r="D115" s="69">
        <f t="shared" si="34"/>
        <v>0.12768557875242117</v>
      </c>
      <c r="E115" s="69">
        <f t="shared" si="34"/>
        <v>0.13045117372768533</v>
      </c>
      <c r="F115" s="69">
        <f t="shared" si="34"/>
        <v>0.12577949303885697</v>
      </c>
      <c r="G115" s="69">
        <f t="shared" si="34"/>
        <v>0.12136548037793808</v>
      </c>
      <c r="H115" s="69">
        <f t="shared" si="34"/>
        <v>0.11907184648337162</v>
      </c>
      <c r="I115" s="69">
        <f t="shared" si="34"/>
        <v>0.11676131294098414</v>
      </c>
      <c r="J115" s="69">
        <f t="shared" si="34"/>
        <v>0.11328981691916781</v>
      </c>
      <c r="K115" s="69">
        <f t="shared" si="34"/>
        <v>0.11473130983070291</v>
      </c>
      <c r="L115" s="69">
        <f t="shared" si="34"/>
        <v>0.11698568214406987</v>
      </c>
      <c r="M115" s="69">
        <f t="shared" si="34"/>
        <v>0.11602096066806554</v>
      </c>
      <c r="N115" s="69">
        <f t="shared" si="34"/>
        <v>0.11036008567608258</v>
      </c>
      <c r="O115" s="69">
        <f t="shared" si="34"/>
        <v>0.10230018211449049</v>
      </c>
      <c r="P115" s="69">
        <f t="shared" si="34"/>
        <v>9.5062220862763516E-2</v>
      </c>
      <c r="Q115" s="69">
        <f t="shared" si="34"/>
        <v>9.3344942043983303E-2</v>
      </c>
    </row>
    <row r="116" spans="1:17" ht="11.45" customHeight="1">
      <c r="A116" s="41" t="s">
        <v>87</v>
      </c>
      <c r="B116" s="69">
        <f t="shared" si="34"/>
        <v>0.38328517365240311</v>
      </c>
      <c r="C116" s="69">
        <f t="shared" si="34"/>
        <v>0.37900002188447496</v>
      </c>
      <c r="D116" s="69">
        <f t="shared" si="34"/>
        <v>0.36771907028174783</v>
      </c>
      <c r="E116" s="69">
        <f t="shared" si="34"/>
        <v>0.36823083728649636</v>
      </c>
      <c r="F116" s="69">
        <f t="shared" si="34"/>
        <v>0.36011900268646402</v>
      </c>
      <c r="G116" s="69">
        <f t="shared" si="34"/>
        <v>0.35735288724230124</v>
      </c>
      <c r="H116" s="69">
        <f t="shared" si="34"/>
        <v>0.35610404440179477</v>
      </c>
      <c r="I116" s="69">
        <f t="shared" si="34"/>
        <v>0.34639894845363822</v>
      </c>
      <c r="J116" s="69">
        <f t="shared" si="34"/>
        <v>0.34386846748464117</v>
      </c>
      <c r="K116" s="69">
        <f t="shared" si="34"/>
        <v>0.34383053643797989</v>
      </c>
      <c r="L116" s="69">
        <f t="shared" si="34"/>
        <v>0.35306409825581869</v>
      </c>
      <c r="M116" s="69">
        <f t="shared" si="34"/>
        <v>0.3599849187419798</v>
      </c>
      <c r="N116" s="69">
        <f t="shared" si="34"/>
        <v>0.36094309020283832</v>
      </c>
      <c r="O116" s="69">
        <f t="shared" si="34"/>
        <v>0.36220106936726959</v>
      </c>
      <c r="P116" s="69">
        <f t="shared" si="34"/>
        <v>0.36594413391030539</v>
      </c>
      <c r="Q116" s="69">
        <f t="shared" si="34"/>
        <v>0.37197167061690772</v>
      </c>
    </row>
    <row r="117" spans="1:17" ht="11.45" customHeight="1">
      <c r="A117" s="41" t="s">
        <v>88</v>
      </c>
      <c r="B117" s="69">
        <f t="shared" si="34"/>
        <v>0.49250201696791801</v>
      </c>
      <c r="C117" s="69">
        <f t="shared" si="34"/>
        <v>0.49680125706044176</v>
      </c>
      <c r="D117" s="69">
        <f t="shared" si="34"/>
        <v>0.50459535096583119</v>
      </c>
      <c r="E117" s="69">
        <f t="shared" si="34"/>
        <v>0.50131798898581825</v>
      </c>
      <c r="F117" s="69">
        <f t="shared" si="34"/>
        <v>0.51410150427467893</v>
      </c>
      <c r="G117" s="69">
        <f t="shared" si="34"/>
        <v>0.52128163237976066</v>
      </c>
      <c r="H117" s="69">
        <f t="shared" si="34"/>
        <v>0.52482410911483368</v>
      </c>
      <c r="I117" s="69">
        <f t="shared" si="34"/>
        <v>0.53683973860537759</v>
      </c>
      <c r="J117" s="69">
        <f t="shared" si="34"/>
        <v>0.54284171559619088</v>
      </c>
      <c r="K117" s="69">
        <f t="shared" si="34"/>
        <v>0.54143815373131732</v>
      </c>
      <c r="L117" s="69">
        <f t="shared" si="34"/>
        <v>0.52995021960011146</v>
      </c>
      <c r="M117" s="69">
        <f t="shared" si="34"/>
        <v>0.52399412058995476</v>
      </c>
      <c r="N117" s="69">
        <f t="shared" si="34"/>
        <v>0.52869682412107921</v>
      </c>
      <c r="O117" s="69">
        <f t="shared" si="34"/>
        <v>0.53549874851823998</v>
      </c>
      <c r="P117" s="69">
        <f t="shared" si="34"/>
        <v>0.53899364522693105</v>
      </c>
      <c r="Q117" s="69">
        <f t="shared" si="34"/>
        <v>0.53468338733910903</v>
      </c>
    </row>
    <row r="118" spans="1:17" ht="11.45" customHeight="1">
      <c r="A118" s="62" t="s">
        <v>23</v>
      </c>
      <c r="B118" s="70">
        <f t="shared" ref="B118:Q120" si="35">IF(B17=0,0,B17/B$17)</f>
        <v>1</v>
      </c>
      <c r="C118" s="70">
        <f t="shared" si="35"/>
        <v>1</v>
      </c>
      <c r="D118" s="70">
        <f t="shared" si="35"/>
        <v>1</v>
      </c>
      <c r="E118" s="70">
        <f t="shared" si="35"/>
        <v>1</v>
      </c>
      <c r="F118" s="70">
        <f t="shared" si="35"/>
        <v>1</v>
      </c>
      <c r="G118" s="70">
        <f t="shared" si="35"/>
        <v>1</v>
      </c>
      <c r="H118" s="70">
        <f t="shared" si="35"/>
        <v>1</v>
      </c>
      <c r="I118" s="70">
        <f t="shared" si="35"/>
        <v>1</v>
      </c>
      <c r="J118" s="70">
        <f t="shared" si="35"/>
        <v>1</v>
      </c>
      <c r="K118" s="70">
        <f t="shared" si="35"/>
        <v>1</v>
      </c>
      <c r="L118" s="70">
        <f t="shared" si="35"/>
        <v>1</v>
      </c>
      <c r="M118" s="70">
        <f t="shared" si="35"/>
        <v>1</v>
      </c>
      <c r="N118" s="70">
        <f t="shared" si="35"/>
        <v>1</v>
      </c>
      <c r="O118" s="70">
        <f t="shared" si="35"/>
        <v>1</v>
      </c>
      <c r="P118" s="70">
        <f t="shared" si="35"/>
        <v>1</v>
      </c>
      <c r="Q118" s="70">
        <f t="shared" si="35"/>
        <v>1</v>
      </c>
    </row>
    <row r="119" spans="1:17" ht="11.45" customHeight="1">
      <c r="A119" s="41" t="s">
        <v>89</v>
      </c>
      <c r="B119" s="71">
        <f t="shared" si="35"/>
        <v>0.21567664308640241</v>
      </c>
      <c r="C119" s="71">
        <f t="shared" si="35"/>
        <v>0.2137995671245157</v>
      </c>
      <c r="D119" s="71">
        <f t="shared" si="35"/>
        <v>0.20510988763623447</v>
      </c>
      <c r="E119" s="71">
        <f t="shared" si="35"/>
        <v>0.19517817096975601</v>
      </c>
      <c r="F119" s="71">
        <f t="shared" si="35"/>
        <v>0.18505994444450669</v>
      </c>
      <c r="G119" s="71">
        <f t="shared" si="35"/>
        <v>0.18550881509504488</v>
      </c>
      <c r="H119" s="71">
        <f t="shared" si="35"/>
        <v>0.18266055491055261</v>
      </c>
      <c r="I119" s="71">
        <f t="shared" si="35"/>
        <v>0.17866218683319154</v>
      </c>
      <c r="J119" s="71">
        <f t="shared" si="35"/>
        <v>0.17321264269079906</v>
      </c>
      <c r="K119" s="71">
        <f t="shared" si="35"/>
        <v>0.18017510038506535</v>
      </c>
      <c r="L119" s="71">
        <f t="shared" si="35"/>
        <v>0.15767058685354585</v>
      </c>
      <c r="M119" s="71">
        <f t="shared" si="35"/>
        <v>0.1457019126489158</v>
      </c>
      <c r="N119" s="71">
        <f t="shared" si="35"/>
        <v>0.14720449370277275</v>
      </c>
      <c r="O119" s="71">
        <f t="shared" si="35"/>
        <v>0.13876052505647182</v>
      </c>
      <c r="P119" s="71">
        <f t="shared" si="35"/>
        <v>0.14461424402871928</v>
      </c>
      <c r="Q119" s="71">
        <f t="shared" si="35"/>
        <v>0.1398023198473535</v>
      </c>
    </row>
    <row r="120" spans="1:17" ht="11.45" customHeight="1">
      <c r="A120" s="42" t="s">
        <v>88</v>
      </c>
      <c r="B120" s="72">
        <f t="shared" si="35"/>
        <v>0.78432335691359756</v>
      </c>
      <c r="C120" s="72">
        <f t="shared" si="35"/>
        <v>0.78620043287548436</v>
      </c>
      <c r="D120" s="72">
        <f t="shared" si="35"/>
        <v>0.79489011236376561</v>
      </c>
      <c r="E120" s="72">
        <f t="shared" si="35"/>
        <v>0.80482182903024402</v>
      </c>
      <c r="F120" s="72">
        <f t="shared" si="35"/>
        <v>0.81494005555549331</v>
      </c>
      <c r="G120" s="72">
        <f t="shared" si="35"/>
        <v>0.81449118490495509</v>
      </c>
      <c r="H120" s="72">
        <f t="shared" si="35"/>
        <v>0.81733944508944734</v>
      </c>
      <c r="I120" s="72">
        <f t="shared" si="35"/>
        <v>0.82133781316680854</v>
      </c>
      <c r="J120" s="72">
        <f t="shared" si="35"/>
        <v>0.82678735730920094</v>
      </c>
      <c r="K120" s="72">
        <f t="shared" si="35"/>
        <v>0.81982489961493465</v>
      </c>
      <c r="L120" s="72">
        <f t="shared" si="35"/>
        <v>0.84232941314645415</v>
      </c>
      <c r="M120" s="72">
        <f t="shared" si="35"/>
        <v>0.85429808735108415</v>
      </c>
      <c r="N120" s="72">
        <f t="shared" si="35"/>
        <v>0.85279550629722722</v>
      </c>
      <c r="O120" s="72">
        <f t="shared" si="35"/>
        <v>0.86123947494352815</v>
      </c>
      <c r="P120" s="72">
        <f t="shared" si="35"/>
        <v>0.85538575597128075</v>
      </c>
      <c r="Q120" s="72">
        <f t="shared" si="35"/>
        <v>0.86019768015264653</v>
      </c>
    </row>
    <row r="122" spans="1:17" ht="11.45" customHeight="1">
      <c r="A122" s="73" t="s">
        <v>104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E12" sqref="E12:F12"/>
    </sheetView>
  </sheetViews>
  <sheetFormatPr defaultColWidth="10.6640625" defaultRowHeight="14.25"/>
  <sheetData>
    <row r="1" spans="1:8">
      <c r="A1" t="s">
        <v>26</v>
      </c>
    </row>
    <row r="2" spans="1:8">
      <c r="A2" t="s">
        <v>27</v>
      </c>
    </row>
    <row r="3" spans="1:8">
      <c r="A3" t="s">
        <v>28</v>
      </c>
    </row>
    <row r="4" spans="1:8">
      <c r="A4" s="31" t="s">
        <v>33</v>
      </c>
    </row>
    <row r="5" spans="1:8">
      <c r="A5" s="31"/>
    </row>
    <row r="6" spans="1:8">
      <c r="A6" s="1" t="s">
        <v>29</v>
      </c>
    </row>
    <row r="7" spans="1:8">
      <c r="A7" s="1" t="s">
        <v>30</v>
      </c>
    </row>
    <row r="8" spans="1:8">
      <c r="A8" s="1" t="s">
        <v>35</v>
      </c>
    </row>
    <row r="10" spans="1:8">
      <c r="B10" t="s">
        <v>31</v>
      </c>
      <c r="C10" t="s">
        <v>36</v>
      </c>
      <c r="D10" t="s">
        <v>40</v>
      </c>
      <c r="E10" t="s">
        <v>37</v>
      </c>
      <c r="F10" t="s">
        <v>38</v>
      </c>
      <c r="G10" t="s">
        <v>39</v>
      </c>
      <c r="H10" t="s">
        <v>32</v>
      </c>
    </row>
    <row r="11" spans="1:8">
      <c r="A11">
        <v>2015</v>
      </c>
      <c r="B11">
        <v>0</v>
      </c>
      <c r="C11">
        <v>51</v>
      </c>
      <c r="D11">
        <v>0</v>
      </c>
      <c r="E11">
        <v>11230</v>
      </c>
      <c r="F11">
        <v>1015</v>
      </c>
      <c r="G11">
        <v>291</v>
      </c>
      <c r="H11">
        <v>12587</v>
      </c>
    </row>
    <row r="12" spans="1:8">
      <c r="A12">
        <v>2019</v>
      </c>
      <c r="B12">
        <v>6</v>
      </c>
      <c r="C12">
        <v>284</v>
      </c>
      <c r="D12">
        <v>0</v>
      </c>
      <c r="E12">
        <v>18790</v>
      </c>
      <c r="F12">
        <v>2656</v>
      </c>
      <c r="G12">
        <v>0</v>
      </c>
      <c r="H12">
        <v>21736</v>
      </c>
    </row>
    <row r="14" spans="1:8">
      <c r="A14" s="1" t="s">
        <v>29</v>
      </c>
    </row>
    <row r="15" spans="1:8">
      <c r="A15" s="1" t="s">
        <v>30</v>
      </c>
    </row>
    <row r="16" spans="1:8">
      <c r="A16" s="1" t="s">
        <v>56</v>
      </c>
    </row>
    <row r="18" spans="1:8">
      <c r="B18" t="s">
        <v>31</v>
      </c>
      <c r="C18" t="s">
        <v>36</v>
      </c>
      <c r="D18" t="s">
        <v>40</v>
      </c>
      <c r="E18" t="s">
        <v>37</v>
      </c>
      <c r="F18" t="s">
        <v>38</v>
      </c>
      <c r="G18" t="s">
        <v>39</v>
      </c>
      <c r="H18" t="s">
        <v>32</v>
      </c>
    </row>
    <row r="19" spans="1:8">
      <c r="A19">
        <v>2015</v>
      </c>
      <c r="B19">
        <v>196</v>
      </c>
      <c r="C19">
        <v>118044</v>
      </c>
      <c r="D19">
        <v>128458</v>
      </c>
      <c r="E19">
        <v>1059174</v>
      </c>
      <c r="F19">
        <v>0</v>
      </c>
      <c r="G19">
        <v>7506436</v>
      </c>
      <c r="H19">
        <v>8812308</v>
      </c>
    </row>
    <row r="20" spans="1:8">
      <c r="A20">
        <v>2019</v>
      </c>
      <c r="B20">
        <v>848</v>
      </c>
      <c r="C20">
        <v>626264</v>
      </c>
      <c r="D20">
        <v>517172</v>
      </c>
      <c r="E20">
        <v>1196643</v>
      </c>
      <c r="F20">
        <v>0</v>
      </c>
      <c r="G20">
        <v>8363658</v>
      </c>
      <c r="H20">
        <v>10704585</v>
      </c>
    </row>
    <row r="22" spans="1:8">
      <c r="A22" s="1" t="s">
        <v>29</v>
      </c>
    </row>
    <row r="23" spans="1:8">
      <c r="A23" s="1" t="s">
        <v>30</v>
      </c>
    </row>
    <row r="24" spans="1:8">
      <c r="A24" s="1" t="s">
        <v>34</v>
      </c>
    </row>
    <row r="26" spans="1:8">
      <c r="B26" t="s">
        <v>31</v>
      </c>
      <c r="C26" t="s">
        <v>36</v>
      </c>
      <c r="D26" t="s">
        <v>40</v>
      </c>
      <c r="E26" t="s">
        <v>37</v>
      </c>
      <c r="F26" t="s">
        <v>38</v>
      </c>
      <c r="G26" t="s">
        <v>39</v>
      </c>
      <c r="H26" t="s">
        <v>32</v>
      </c>
    </row>
    <row r="27" spans="1:8">
      <c r="A27">
        <v>2015</v>
      </c>
      <c r="B27">
        <v>33</v>
      </c>
      <c r="C27">
        <v>28128</v>
      </c>
      <c r="D27">
        <v>0</v>
      </c>
      <c r="E27">
        <v>125525</v>
      </c>
      <c r="F27">
        <v>1227</v>
      </c>
      <c r="G27">
        <v>45746</v>
      </c>
      <c r="H27">
        <v>200659</v>
      </c>
    </row>
    <row r="28" spans="1:8">
      <c r="A28">
        <v>2019</v>
      </c>
      <c r="B28">
        <v>296</v>
      </c>
      <c r="C28">
        <v>95467</v>
      </c>
      <c r="D28">
        <v>107</v>
      </c>
      <c r="E28">
        <v>147552</v>
      </c>
      <c r="F28">
        <v>6</v>
      </c>
      <c r="G28">
        <v>101030</v>
      </c>
      <c r="H28">
        <v>344458</v>
      </c>
    </row>
    <row r="30" spans="1:8">
      <c r="A30" s="1" t="s">
        <v>29</v>
      </c>
    </row>
    <row r="31" spans="1:8">
      <c r="A31" s="1" t="s">
        <v>30</v>
      </c>
    </row>
    <row r="32" spans="1:8">
      <c r="A32" s="1" t="s">
        <v>57</v>
      </c>
    </row>
    <row r="34" spans="1:8">
      <c r="B34" t="s">
        <v>31</v>
      </c>
      <c r="C34" t="s">
        <v>36</v>
      </c>
      <c r="D34" t="s">
        <v>40</v>
      </c>
      <c r="E34" t="s">
        <v>37</v>
      </c>
      <c r="F34" t="s">
        <v>38</v>
      </c>
      <c r="G34" t="s">
        <v>39</v>
      </c>
      <c r="H34" t="s">
        <v>32</v>
      </c>
    </row>
    <row r="35" spans="1:8">
      <c r="A35">
        <v>2015</v>
      </c>
      <c r="B35">
        <v>0</v>
      </c>
      <c r="C35">
        <v>364</v>
      </c>
      <c r="D35">
        <v>145</v>
      </c>
      <c r="E35">
        <v>12987</v>
      </c>
      <c r="F35">
        <v>3802</v>
      </c>
      <c r="G35">
        <v>0</v>
      </c>
      <c r="H35">
        <v>17298</v>
      </c>
    </row>
    <row r="36" spans="1:8">
      <c r="A36">
        <v>2019</v>
      </c>
      <c r="B36">
        <v>28</v>
      </c>
      <c r="C36">
        <v>2561</v>
      </c>
      <c r="D36">
        <v>479</v>
      </c>
      <c r="E36">
        <v>15853</v>
      </c>
      <c r="F36">
        <v>2</v>
      </c>
      <c r="G36">
        <v>0</v>
      </c>
      <c r="H36">
        <v>18923</v>
      </c>
    </row>
  </sheetData>
  <hyperlinks>
    <hyperlink ref="A4" r:id="rId1"/>
  </hyperlinks>
  <pageMargins left="0.7" right="0.7" top="0.78740157499999996" bottom="0.78740157499999996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44" sqref="F44"/>
    </sheetView>
  </sheetViews>
  <sheetFormatPr defaultColWidth="10.6640625" defaultRowHeight="14.25"/>
  <cols>
    <col min="1" max="1" width="46.73046875" customWidth="1"/>
    <col min="3" max="4" width="15.1328125" bestFit="1" customWidth="1"/>
    <col min="5" max="5" width="13.86328125" bestFit="1" customWidth="1"/>
    <col min="6" max="6" width="37.73046875" bestFit="1" customWidth="1"/>
    <col min="7" max="7" width="13.3984375" bestFit="1" customWidth="1"/>
    <col min="8" max="8" width="16.1328125" bestFit="1" customWidth="1"/>
  </cols>
  <sheetData>
    <row r="1" spans="1:8">
      <c r="A1" t="s">
        <v>191</v>
      </c>
    </row>
    <row r="2" spans="1:8">
      <c r="A2" s="31" t="s">
        <v>42</v>
      </c>
    </row>
    <row r="3" spans="1:8">
      <c r="A3" s="31" t="s">
        <v>55</v>
      </c>
    </row>
    <row r="4" spans="1:8">
      <c r="A4" s="31"/>
    </row>
    <row r="5" spans="1:8">
      <c r="A5" s="32" t="s">
        <v>43</v>
      </c>
      <c r="B5" s="33"/>
      <c r="C5" s="33"/>
      <c r="D5" s="33"/>
      <c r="E5" s="33"/>
      <c r="F5" s="33"/>
      <c r="G5" s="33"/>
      <c r="H5" s="33"/>
    </row>
    <row r="7" spans="1:8">
      <c r="A7" s="1" t="s">
        <v>41</v>
      </c>
      <c r="B7" s="1" t="s">
        <v>32</v>
      </c>
      <c r="C7" s="1" t="s">
        <v>49</v>
      </c>
      <c r="D7" s="1" t="s">
        <v>50</v>
      </c>
      <c r="E7" s="1" t="s">
        <v>51</v>
      </c>
      <c r="F7" s="1" t="s">
        <v>54</v>
      </c>
      <c r="G7" s="1" t="s">
        <v>52</v>
      </c>
      <c r="H7" s="1" t="s">
        <v>53</v>
      </c>
    </row>
    <row r="8" spans="1:8">
      <c r="A8">
        <v>2015</v>
      </c>
      <c r="B8" s="4">
        <v>252075544</v>
      </c>
      <c r="C8" s="34">
        <v>0.55600000000000005</v>
      </c>
      <c r="D8" s="34">
        <v>0.41199999999999998</v>
      </c>
      <c r="E8" s="34">
        <v>4.0000000000000001E-3</v>
      </c>
      <c r="F8" s="34">
        <v>1E-3</v>
      </c>
      <c r="G8" s="34">
        <v>2.1999999999999999E-2</v>
      </c>
      <c r="H8" s="34">
        <v>4.0000000000000001E-3</v>
      </c>
    </row>
    <row r="9" spans="1:8">
      <c r="A9">
        <v>2018</v>
      </c>
      <c r="B9" s="4">
        <v>267834417</v>
      </c>
      <c r="C9" s="34">
        <v>0.54</v>
      </c>
      <c r="D9" s="34">
        <v>0.41899999999999998</v>
      </c>
      <c r="E9" s="34">
        <v>7.0000000000000001E-3</v>
      </c>
      <c r="F9" s="34">
        <v>3.0000000000000001E-3</v>
      </c>
      <c r="G9" s="34">
        <v>2.8000000000000001E-2</v>
      </c>
      <c r="H9" s="34">
        <v>3.0000000000000001E-3</v>
      </c>
    </row>
    <row r="11" spans="1:8">
      <c r="A11" s="1" t="s">
        <v>41</v>
      </c>
      <c r="B11" s="1" t="s">
        <v>32</v>
      </c>
      <c r="C11" s="1" t="s">
        <v>49</v>
      </c>
      <c r="D11" s="1" t="s">
        <v>50</v>
      </c>
      <c r="E11" s="1" t="s">
        <v>51</v>
      </c>
      <c r="F11" s="1" t="s">
        <v>54</v>
      </c>
      <c r="G11" s="1" t="s">
        <v>52</v>
      </c>
      <c r="H11" s="1" t="s">
        <v>53</v>
      </c>
    </row>
    <row r="12" spans="1:8">
      <c r="A12">
        <v>2015</v>
      </c>
      <c r="B12" s="4">
        <v>252075544</v>
      </c>
      <c r="C12" s="35">
        <f>$B8*C8</f>
        <v>140154002.46400002</v>
      </c>
      <c r="D12" s="35">
        <f t="shared" ref="D12:H12" si="0">$B$8*D8</f>
        <v>103855124.12799999</v>
      </c>
      <c r="E12" s="35">
        <f t="shared" si="0"/>
        <v>1008302.176</v>
      </c>
      <c r="F12" s="35">
        <f t="shared" si="0"/>
        <v>252075.54399999999</v>
      </c>
      <c r="G12" s="35">
        <f t="shared" si="0"/>
        <v>5545661.9679999994</v>
      </c>
      <c r="H12" s="35">
        <f t="shared" si="0"/>
        <v>1008302.176</v>
      </c>
    </row>
    <row r="13" spans="1:8">
      <c r="A13">
        <v>2018</v>
      </c>
      <c r="B13" s="4">
        <v>267834417</v>
      </c>
      <c r="C13" s="35">
        <f>$B9*C9</f>
        <v>144630585.18000001</v>
      </c>
      <c r="D13" s="35">
        <f t="shared" ref="D13:H13" si="1">$B$9*D9</f>
        <v>112222620.72299999</v>
      </c>
      <c r="E13" s="35">
        <f t="shared" si="1"/>
        <v>1874840.919</v>
      </c>
      <c r="F13" s="35">
        <f t="shared" si="1"/>
        <v>803503.25100000005</v>
      </c>
      <c r="G13" s="35">
        <f t="shared" si="1"/>
        <v>7499363.676</v>
      </c>
      <c r="H13" s="35">
        <f t="shared" si="1"/>
        <v>803503.25100000005</v>
      </c>
    </row>
    <row r="16" spans="1:8">
      <c r="A16" s="1" t="s">
        <v>44</v>
      </c>
      <c r="B16" s="1" t="s">
        <v>32</v>
      </c>
      <c r="C16" s="1" t="s">
        <v>49</v>
      </c>
      <c r="D16" s="1" t="s">
        <v>50</v>
      </c>
      <c r="E16" s="1" t="s">
        <v>51</v>
      </c>
      <c r="F16" s="1" t="s">
        <v>54</v>
      </c>
      <c r="G16" s="1" t="s">
        <v>52</v>
      </c>
      <c r="H16" s="1" t="s">
        <v>53</v>
      </c>
    </row>
    <row r="17" spans="1:8">
      <c r="A17">
        <v>2015</v>
      </c>
      <c r="B17" s="4">
        <v>30931734</v>
      </c>
      <c r="C17" s="34">
        <v>0.09</v>
      </c>
      <c r="D17" s="34">
        <v>0.88500000000000001</v>
      </c>
      <c r="E17" s="34">
        <v>0</v>
      </c>
      <c r="F17" s="34">
        <v>2E-3</v>
      </c>
      <c r="G17" s="34">
        <v>1.0999999999999999E-2</v>
      </c>
      <c r="H17" s="34">
        <v>1.0999999999999999E-2</v>
      </c>
    </row>
    <row r="18" spans="1:8">
      <c r="A18">
        <v>2018</v>
      </c>
      <c r="B18" s="4">
        <v>33167690</v>
      </c>
      <c r="C18" s="34">
        <v>7.0999999999999994E-2</v>
      </c>
      <c r="D18" s="34">
        <v>0.91200000000000003</v>
      </c>
      <c r="E18" s="34">
        <v>0</v>
      </c>
      <c r="F18" s="34">
        <v>3.0000000000000001E-3</v>
      </c>
      <c r="G18" s="34">
        <v>1.2999999999999999E-2</v>
      </c>
      <c r="H18" s="34">
        <v>1E-3</v>
      </c>
    </row>
    <row r="20" spans="1:8">
      <c r="A20" s="1" t="s">
        <v>44</v>
      </c>
      <c r="B20" s="1" t="s">
        <v>32</v>
      </c>
      <c r="C20" s="1" t="s">
        <v>49</v>
      </c>
      <c r="D20" s="1" t="s">
        <v>50</v>
      </c>
      <c r="E20" s="1" t="s">
        <v>51</v>
      </c>
      <c r="F20" s="1" t="s">
        <v>54</v>
      </c>
      <c r="G20" s="1" t="s">
        <v>52</v>
      </c>
      <c r="H20" s="1" t="s">
        <v>53</v>
      </c>
    </row>
    <row r="21" spans="1:8">
      <c r="A21">
        <v>2015</v>
      </c>
      <c r="B21" s="4">
        <v>30931734</v>
      </c>
      <c r="C21" s="35">
        <f>$B17*C17</f>
        <v>2783856.06</v>
      </c>
      <c r="D21" s="35">
        <f t="shared" ref="D21:H21" si="2">$B$8*D17</f>
        <v>223086856.44</v>
      </c>
      <c r="E21" s="35">
        <f t="shared" si="2"/>
        <v>0</v>
      </c>
      <c r="F21" s="35">
        <f t="shared" si="2"/>
        <v>504151.08799999999</v>
      </c>
      <c r="G21" s="35">
        <f t="shared" si="2"/>
        <v>2772830.9839999997</v>
      </c>
      <c r="H21" s="35">
        <f t="shared" si="2"/>
        <v>2772830.9839999997</v>
      </c>
    </row>
    <row r="22" spans="1:8">
      <c r="A22">
        <v>2018</v>
      </c>
      <c r="B22" s="4">
        <v>33167690</v>
      </c>
      <c r="C22" s="35">
        <f>$B18*C18</f>
        <v>2354905.9899999998</v>
      </c>
      <c r="D22" s="35">
        <f t="shared" ref="D22:H22" si="3">$B$9*D18</f>
        <v>244264988.30400002</v>
      </c>
      <c r="E22" s="35">
        <f t="shared" si="3"/>
        <v>0</v>
      </c>
      <c r="F22" s="35">
        <f t="shared" si="3"/>
        <v>803503.25100000005</v>
      </c>
      <c r="G22" s="35">
        <f t="shared" si="3"/>
        <v>3481847.4209999996</v>
      </c>
      <c r="H22" s="35">
        <f t="shared" si="3"/>
        <v>267834.41700000002</v>
      </c>
    </row>
    <row r="24" spans="1:8">
      <c r="A24" s="1" t="s">
        <v>45</v>
      </c>
      <c r="B24" s="1" t="s">
        <v>32</v>
      </c>
      <c r="C24" s="1" t="s">
        <v>49</v>
      </c>
      <c r="D24" s="1" t="s">
        <v>50</v>
      </c>
      <c r="E24" s="1" t="s">
        <v>51</v>
      </c>
      <c r="F24" s="1" t="s">
        <v>54</v>
      </c>
      <c r="G24" s="1" t="s">
        <v>52</v>
      </c>
      <c r="H24" s="1" t="s">
        <v>53</v>
      </c>
    </row>
    <row r="25" spans="1:8">
      <c r="A25">
        <v>2015</v>
      </c>
      <c r="B25" s="4">
        <v>6214936</v>
      </c>
      <c r="C25" s="34">
        <v>1.6E-2</v>
      </c>
      <c r="D25" s="34">
        <v>0.95499999999999996</v>
      </c>
      <c r="E25" s="34">
        <v>6.9999999999999999E-4</v>
      </c>
      <c r="F25" s="34">
        <v>1E-3</v>
      </c>
      <c r="G25" s="34">
        <v>3.0000000000000001E-3</v>
      </c>
      <c r="H25" s="34">
        <v>2.5000000000000001E-2</v>
      </c>
    </row>
    <row r="26" spans="1:8">
      <c r="A26">
        <v>2018</v>
      </c>
      <c r="B26" s="4">
        <v>6621641</v>
      </c>
      <c r="C26" s="34">
        <v>0.01</v>
      </c>
      <c r="D26" s="34">
        <v>0.98299999999999998</v>
      </c>
      <c r="E26" s="34">
        <v>0</v>
      </c>
      <c r="F26" s="34">
        <v>0</v>
      </c>
      <c r="G26" s="34">
        <v>4.0000000000000001E-3</v>
      </c>
      <c r="H26" s="34">
        <v>2E-3</v>
      </c>
    </row>
    <row r="28" spans="1:8">
      <c r="A28" s="1" t="s">
        <v>45</v>
      </c>
      <c r="B28" s="1" t="s">
        <v>32</v>
      </c>
      <c r="C28" s="1" t="s">
        <v>49</v>
      </c>
      <c r="D28" s="1" t="s">
        <v>50</v>
      </c>
      <c r="E28" s="1" t="s">
        <v>51</v>
      </c>
      <c r="F28" s="1" t="s">
        <v>54</v>
      </c>
      <c r="G28" s="1" t="s">
        <v>52</v>
      </c>
      <c r="H28" s="1" t="s">
        <v>53</v>
      </c>
    </row>
    <row r="29" spans="1:8">
      <c r="A29">
        <v>2015</v>
      </c>
      <c r="B29" s="4">
        <v>6214936</v>
      </c>
      <c r="C29" s="35">
        <f>$B$25*C25</f>
        <v>99438.975999999995</v>
      </c>
      <c r="D29" s="35">
        <f t="shared" ref="D29:H29" si="4">$B$25*D25</f>
        <v>5935263.8799999999</v>
      </c>
      <c r="E29" s="35">
        <f t="shared" si="4"/>
        <v>4350.4552000000003</v>
      </c>
      <c r="F29" s="35">
        <f t="shared" si="4"/>
        <v>6214.9359999999997</v>
      </c>
      <c r="G29" s="35">
        <f t="shared" si="4"/>
        <v>18644.808000000001</v>
      </c>
      <c r="H29" s="35">
        <f t="shared" si="4"/>
        <v>155373.4</v>
      </c>
    </row>
    <row r="30" spans="1:8">
      <c r="A30">
        <v>2018</v>
      </c>
      <c r="B30" s="4">
        <v>6621641</v>
      </c>
      <c r="C30" s="35">
        <f>$B$26*C26</f>
        <v>66216.41</v>
      </c>
      <c r="D30" s="35">
        <f t="shared" ref="D30:H30" si="5">$B$26*D26</f>
        <v>6509073.1030000001</v>
      </c>
      <c r="E30" s="35">
        <f t="shared" si="5"/>
        <v>0</v>
      </c>
      <c r="F30" s="35">
        <f t="shared" si="5"/>
        <v>0</v>
      </c>
      <c r="G30" s="35">
        <f t="shared" si="5"/>
        <v>26486.564000000002</v>
      </c>
      <c r="H30" s="35">
        <f t="shared" si="5"/>
        <v>13243.282000000001</v>
      </c>
    </row>
    <row r="31" spans="1:8">
      <c r="B31" s="4"/>
      <c r="C31" s="35"/>
      <c r="D31" s="36"/>
      <c r="E31" s="35"/>
      <c r="F31" s="35"/>
      <c r="G31" s="35"/>
      <c r="H31" s="35"/>
    </row>
    <row r="33" spans="1:8">
      <c r="A33" s="1" t="s">
        <v>46</v>
      </c>
      <c r="B33" s="1" t="s">
        <v>32</v>
      </c>
      <c r="C33" s="1" t="s">
        <v>49</v>
      </c>
      <c r="D33" s="1" t="s">
        <v>50</v>
      </c>
      <c r="E33" s="1" t="s">
        <v>51</v>
      </c>
      <c r="F33" s="1" t="s">
        <v>54</v>
      </c>
      <c r="G33" s="1" t="s">
        <v>52</v>
      </c>
      <c r="H33" s="1" t="s">
        <v>53</v>
      </c>
    </row>
    <row r="34" spans="1:8">
      <c r="A34">
        <v>2015</v>
      </c>
      <c r="B34" s="4">
        <v>734377</v>
      </c>
      <c r="H34" s="4"/>
    </row>
    <row r="35" spans="1:8">
      <c r="A35">
        <v>2018</v>
      </c>
      <c r="B35" s="4">
        <v>769056</v>
      </c>
      <c r="C35" s="34">
        <v>8.0000000000000002E-3</v>
      </c>
      <c r="D35" s="34">
        <v>0.95399999999999996</v>
      </c>
      <c r="E35" s="34">
        <v>3.0000000000000001E-3</v>
      </c>
      <c r="F35" s="34">
        <v>3.0000000000000001E-3</v>
      </c>
      <c r="G35" s="34">
        <v>2.7E-2</v>
      </c>
      <c r="H35" s="34">
        <v>4.0000000000000001E-3</v>
      </c>
    </row>
    <row r="37" spans="1:8">
      <c r="A37" s="1" t="s">
        <v>46</v>
      </c>
      <c r="B37" s="1" t="s">
        <v>32</v>
      </c>
      <c r="C37" s="1" t="s">
        <v>49</v>
      </c>
      <c r="D37" s="1" t="s">
        <v>50</v>
      </c>
      <c r="E37" s="1" t="s">
        <v>51</v>
      </c>
      <c r="F37" s="1" t="s">
        <v>54</v>
      </c>
      <c r="G37" s="1" t="s">
        <v>52</v>
      </c>
      <c r="H37" s="1" t="s">
        <v>53</v>
      </c>
    </row>
    <row r="38" spans="1:8">
      <c r="A38">
        <v>2015</v>
      </c>
      <c r="B38" s="4">
        <v>734377</v>
      </c>
      <c r="C38" s="35">
        <f>$B34*C34</f>
        <v>0</v>
      </c>
      <c r="D38" s="35">
        <f t="shared" ref="D38:H38" si="6">$B$8*D34</f>
        <v>0</v>
      </c>
      <c r="E38" s="35">
        <f t="shared" si="6"/>
        <v>0</v>
      </c>
      <c r="F38" s="35">
        <f t="shared" si="6"/>
        <v>0</v>
      </c>
      <c r="G38" s="35">
        <f t="shared" si="6"/>
        <v>0</v>
      </c>
      <c r="H38" s="35">
        <f t="shared" si="6"/>
        <v>0</v>
      </c>
    </row>
    <row r="39" spans="1:8">
      <c r="A39">
        <v>2018</v>
      </c>
      <c r="B39" s="4">
        <v>769056</v>
      </c>
      <c r="C39" s="35">
        <f>$B35*C35</f>
        <v>6152.4480000000003</v>
      </c>
      <c r="D39" s="35">
        <f t="shared" ref="D39:H39" si="7">$B$9*D35</f>
        <v>255514033.81799999</v>
      </c>
      <c r="E39" s="35">
        <f>$B$9*E35</f>
        <v>803503.25100000005</v>
      </c>
      <c r="F39" s="35">
        <f t="shared" si="7"/>
        <v>803503.25100000005</v>
      </c>
      <c r="G39" s="35">
        <f t="shared" si="7"/>
        <v>7231529.2589999996</v>
      </c>
      <c r="H39" s="35">
        <f t="shared" si="7"/>
        <v>1071337.6680000001</v>
      </c>
    </row>
    <row r="41" spans="1:8">
      <c r="A41" s="1" t="s">
        <v>47</v>
      </c>
      <c r="B41" s="1" t="s">
        <v>32</v>
      </c>
    </row>
    <row r="42" spans="1:8">
      <c r="A42">
        <v>2015</v>
      </c>
      <c r="B42" s="4">
        <v>37881047</v>
      </c>
    </row>
    <row r="43" spans="1:8">
      <c r="A43">
        <v>2018</v>
      </c>
      <c r="B43" s="4">
        <v>40558387</v>
      </c>
    </row>
    <row r="45" spans="1:8">
      <c r="A45" s="1" t="s">
        <v>48</v>
      </c>
      <c r="B45" s="1" t="s">
        <v>32</v>
      </c>
    </row>
    <row r="46" spans="1:8">
      <c r="A46">
        <v>2015</v>
      </c>
      <c r="B46" s="4">
        <v>289956591</v>
      </c>
    </row>
    <row r="47" spans="1:8">
      <c r="A47">
        <v>2018</v>
      </c>
      <c r="B47" s="4">
        <v>308392804</v>
      </c>
    </row>
  </sheetData>
  <hyperlinks>
    <hyperlink ref="A2" r:id="rId1"/>
    <hyperlink ref="A3" r:id="rId2"/>
  </hyperlinks>
  <pageMargins left="0.7" right="0.7" top="0.78740157499999996" bottom="0.78740157499999996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opLeftCell="A123" workbookViewId="0">
      <pane xSplit="1" topLeftCell="B1" activePane="topRight" state="frozen"/>
      <selection pane="topRight" activeCell="P1" sqref="B1:P1048576"/>
    </sheetView>
  </sheetViews>
  <sheetFormatPr defaultRowHeight="14.25"/>
  <cols>
    <col min="1" max="1" width="46.53125" bestFit="1" customWidth="1"/>
    <col min="2" max="20" width="9.06640625" hidden="1" customWidth="1"/>
    <col min="21" max="52" width="9.06640625" customWidth="1"/>
  </cols>
  <sheetData>
    <row r="1" spans="1:52" ht="14.65" thickBot="1">
      <c r="A1" s="87" t="s">
        <v>192</v>
      </c>
      <c r="B1" s="88">
        <v>2000</v>
      </c>
      <c r="C1" s="88">
        <v>2001</v>
      </c>
      <c r="D1" s="88">
        <v>2002</v>
      </c>
      <c r="E1" s="88">
        <v>2003</v>
      </c>
      <c r="F1" s="88">
        <v>2004</v>
      </c>
      <c r="G1" s="88">
        <v>2005</v>
      </c>
      <c r="H1" s="88">
        <v>2006</v>
      </c>
      <c r="I1" s="88">
        <v>2007</v>
      </c>
      <c r="J1" s="88">
        <v>2008</v>
      </c>
      <c r="K1" s="88">
        <v>2009</v>
      </c>
      <c r="L1" s="88">
        <v>2010</v>
      </c>
      <c r="M1" s="88">
        <v>2011</v>
      </c>
      <c r="N1" s="88">
        <v>2012</v>
      </c>
      <c r="O1" s="88">
        <v>2013</v>
      </c>
      <c r="P1" s="88">
        <v>2014</v>
      </c>
      <c r="Q1" s="88">
        <v>2015</v>
      </c>
      <c r="R1" s="88">
        <v>2016</v>
      </c>
      <c r="S1" s="88">
        <v>2017</v>
      </c>
      <c r="T1" s="88">
        <v>2018</v>
      </c>
      <c r="U1" s="88">
        <v>2019</v>
      </c>
      <c r="V1" s="88">
        <v>2020</v>
      </c>
      <c r="W1" s="88">
        <v>2021</v>
      </c>
      <c r="X1" s="88">
        <v>2022</v>
      </c>
      <c r="Y1" s="88">
        <v>2023</v>
      </c>
      <c r="Z1" s="88">
        <v>2024</v>
      </c>
      <c r="AA1" s="88">
        <v>2025</v>
      </c>
      <c r="AB1" s="88">
        <v>2026</v>
      </c>
      <c r="AC1" s="88">
        <v>2027</v>
      </c>
      <c r="AD1" s="88">
        <v>2028</v>
      </c>
      <c r="AE1" s="88">
        <v>2029</v>
      </c>
      <c r="AF1" s="88">
        <v>2030</v>
      </c>
      <c r="AG1" s="88">
        <v>2031</v>
      </c>
      <c r="AH1" s="88">
        <v>2032</v>
      </c>
      <c r="AI1" s="88">
        <v>2033</v>
      </c>
      <c r="AJ1" s="88">
        <v>2034</v>
      </c>
      <c r="AK1" s="88">
        <v>2035</v>
      </c>
      <c r="AL1" s="88">
        <v>2036</v>
      </c>
      <c r="AM1" s="88">
        <v>2037</v>
      </c>
      <c r="AN1" s="88">
        <v>2038</v>
      </c>
      <c r="AO1" s="88">
        <v>2039</v>
      </c>
      <c r="AP1" s="88">
        <v>2040</v>
      </c>
      <c r="AQ1" s="88">
        <v>2041</v>
      </c>
      <c r="AR1" s="88">
        <v>2042</v>
      </c>
      <c r="AS1" s="88">
        <v>2043</v>
      </c>
      <c r="AT1" s="88">
        <v>2044</v>
      </c>
      <c r="AU1" s="88">
        <v>2045</v>
      </c>
      <c r="AV1" s="88">
        <v>2046</v>
      </c>
      <c r="AW1" s="88">
        <v>2047</v>
      </c>
      <c r="AX1" s="88">
        <v>2048</v>
      </c>
      <c r="AY1" s="88">
        <v>2049</v>
      </c>
      <c r="AZ1" s="88">
        <v>2050</v>
      </c>
    </row>
    <row r="2" spans="1:5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</row>
    <row r="3" spans="1:52">
      <c r="A3" s="12" t="s">
        <v>193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4" t="s">
        <v>19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3" t="s">
        <v>194</v>
      </c>
      <c r="B5" s="94">
        <v>227942846</v>
      </c>
      <c r="C5" s="94">
        <v>234377604</v>
      </c>
      <c r="D5" s="94">
        <v>239280894</v>
      </c>
      <c r="E5" s="94">
        <v>243548497</v>
      </c>
      <c r="F5" s="94">
        <v>247577889</v>
      </c>
      <c r="G5" s="94">
        <v>253066482</v>
      </c>
      <c r="H5" s="94">
        <v>258973453</v>
      </c>
      <c r="I5" s="94">
        <v>265190216</v>
      </c>
      <c r="J5" s="94">
        <v>269860619</v>
      </c>
      <c r="K5" s="94">
        <v>272113428</v>
      </c>
      <c r="L5" s="94">
        <v>276529092</v>
      </c>
      <c r="M5" s="94">
        <v>279812599</v>
      </c>
      <c r="N5" s="94">
        <v>281549162</v>
      </c>
      <c r="O5" s="94">
        <v>286000218</v>
      </c>
      <c r="P5" s="94">
        <v>289308296</v>
      </c>
      <c r="Q5" s="94">
        <v>292751201</v>
      </c>
      <c r="R5" s="94">
        <v>299873301</v>
      </c>
      <c r="S5" s="94">
        <v>306661748</v>
      </c>
      <c r="T5" s="94">
        <v>312056733</v>
      </c>
      <c r="U5" s="94">
        <v>316958901</v>
      </c>
      <c r="V5" s="94">
        <v>321103966</v>
      </c>
      <c r="W5" s="94">
        <v>325203751</v>
      </c>
      <c r="X5" s="94">
        <v>329324929</v>
      </c>
      <c r="Y5" s="94">
        <v>332982268</v>
      </c>
      <c r="Z5" s="94">
        <v>336234566</v>
      </c>
      <c r="AA5" s="94">
        <v>339304588</v>
      </c>
      <c r="AB5" s="94">
        <v>341688416</v>
      </c>
      <c r="AC5" s="94">
        <v>343723797</v>
      </c>
      <c r="AD5" s="94">
        <v>345835620</v>
      </c>
      <c r="AE5" s="94">
        <v>347848443</v>
      </c>
      <c r="AF5" s="94">
        <v>349919184</v>
      </c>
      <c r="AG5" s="94">
        <v>352052902</v>
      </c>
      <c r="AH5" s="94">
        <v>354192442</v>
      </c>
      <c r="AI5" s="94">
        <v>356387637</v>
      </c>
      <c r="AJ5" s="94">
        <v>358552498</v>
      </c>
      <c r="AK5" s="94">
        <v>360684201</v>
      </c>
      <c r="AL5" s="94">
        <v>362774316</v>
      </c>
      <c r="AM5" s="94">
        <v>364870364</v>
      </c>
      <c r="AN5" s="94">
        <v>366910120</v>
      </c>
      <c r="AO5" s="94">
        <v>368845535</v>
      </c>
      <c r="AP5" s="94">
        <v>370748727</v>
      </c>
      <c r="AQ5" s="94">
        <v>372691845</v>
      </c>
      <c r="AR5" s="94">
        <v>374677935</v>
      </c>
      <c r="AS5" s="94">
        <v>376737777</v>
      </c>
      <c r="AT5" s="94">
        <v>378911307</v>
      </c>
      <c r="AU5" s="94">
        <v>381236209</v>
      </c>
      <c r="AV5" s="94">
        <v>383655683</v>
      </c>
      <c r="AW5" s="94">
        <v>386106931</v>
      </c>
      <c r="AX5" s="94">
        <v>388600365</v>
      </c>
      <c r="AY5" s="94">
        <v>391160390</v>
      </c>
      <c r="AZ5" s="94">
        <v>393783978</v>
      </c>
    </row>
    <row r="6" spans="1:52">
      <c r="A6" s="95" t="s">
        <v>20</v>
      </c>
      <c r="B6" s="96">
        <v>26679508</v>
      </c>
      <c r="C6" s="96">
        <v>27609356</v>
      </c>
      <c r="D6" s="96">
        <v>28647121</v>
      </c>
      <c r="E6" s="96">
        <v>29429695</v>
      </c>
      <c r="F6" s="96">
        <v>30192633</v>
      </c>
      <c r="G6" s="96">
        <v>31273941</v>
      </c>
      <c r="H6" s="96">
        <v>32303391</v>
      </c>
      <c r="I6" s="96">
        <v>33513997</v>
      </c>
      <c r="J6" s="96">
        <v>34753905</v>
      </c>
      <c r="K6" s="96">
        <v>35320124</v>
      </c>
      <c r="L6" s="96">
        <v>35884391</v>
      </c>
      <c r="M6" s="96">
        <v>36307796</v>
      </c>
      <c r="N6" s="96">
        <v>36013088</v>
      </c>
      <c r="O6" s="96">
        <v>36192222</v>
      </c>
      <c r="P6" s="96">
        <v>36564027</v>
      </c>
      <c r="Q6" s="96">
        <v>37036579</v>
      </c>
      <c r="R6" s="96">
        <v>38379405</v>
      </c>
      <c r="S6" s="96">
        <v>39730611</v>
      </c>
      <c r="T6" s="96">
        <v>40828293</v>
      </c>
      <c r="U6" s="96">
        <v>41784911</v>
      </c>
      <c r="V6" s="96">
        <v>42544205</v>
      </c>
      <c r="W6" s="96">
        <v>43069565</v>
      </c>
      <c r="X6" s="96">
        <v>43449486</v>
      </c>
      <c r="Y6" s="96">
        <v>43726356</v>
      </c>
      <c r="Z6" s="96">
        <v>43931253</v>
      </c>
      <c r="AA6" s="96">
        <v>44187863</v>
      </c>
      <c r="AB6" s="96">
        <v>44447444</v>
      </c>
      <c r="AC6" s="96">
        <v>44766717</v>
      </c>
      <c r="AD6" s="96">
        <v>45195243</v>
      </c>
      <c r="AE6" s="96">
        <v>45747773</v>
      </c>
      <c r="AF6" s="96">
        <v>46431006</v>
      </c>
      <c r="AG6" s="96">
        <v>47236784</v>
      </c>
      <c r="AH6" s="96">
        <v>48134739</v>
      </c>
      <c r="AI6" s="96">
        <v>49094420</v>
      </c>
      <c r="AJ6" s="96">
        <v>50126760</v>
      </c>
      <c r="AK6" s="96">
        <v>51231084</v>
      </c>
      <c r="AL6" s="96">
        <v>52412109</v>
      </c>
      <c r="AM6" s="96">
        <v>53719215</v>
      </c>
      <c r="AN6" s="96">
        <v>55109644</v>
      </c>
      <c r="AO6" s="96">
        <v>56573037</v>
      </c>
      <c r="AP6" s="96">
        <v>58109100</v>
      </c>
      <c r="AQ6" s="96">
        <v>59735302</v>
      </c>
      <c r="AR6" s="96">
        <v>61468105</v>
      </c>
      <c r="AS6" s="96">
        <v>63324424</v>
      </c>
      <c r="AT6" s="96">
        <v>65349694</v>
      </c>
      <c r="AU6" s="96">
        <v>67514270</v>
      </c>
      <c r="AV6" s="96">
        <v>69817449</v>
      </c>
      <c r="AW6" s="96">
        <v>72263733</v>
      </c>
      <c r="AX6" s="96">
        <v>74852926</v>
      </c>
      <c r="AY6" s="96">
        <v>77595960</v>
      </c>
      <c r="AZ6" s="96">
        <v>80506210</v>
      </c>
    </row>
    <row r="7" spans="1:52">
      <c r="A7" s="97" t="s">
        <v>21</v>
      </c>
      <c r="B7" s="98">
        <v>200599391</v>
      </c>
      <c r="C7" s="98">
        <v>206096297</v>
      </c>
      <c r="D7" s="98">
        <v>209967381</v>
      </c>
      <c r="E7" s="98">
        <v>213447603</v>
      </c>
      <c r="F7" s="98">
        <v>216710017</v>
      </c>
      <c r="G7" s="98">
        <v>221125428</v>
      </c>
      <c r="H7" s="98">
        <v>226000715</v>
      </c>
      <c r="I7" s="98">
        <v>231005293</v>
      </c>
      <c r="J7" s="98">
        <v>234426746</v>
      </c>
      <c r="K7" s="98">
        <v>236114507</v>
      </c>
      <c r="L7" s="98">
        <v>239968731</v>
      </c>
      <c r="M7" s="98">
        <v>242827586</v>
      </c>
      <c r="N7" s="98">
        <v>244863667</v>
      </c>
      <c r="O7" s="98">
        <v>249130639</v>
      </c>
      <c r="P7" s="98">
        <v>252056715</v>
      </c>
      <c r="Q7" s="98">
        <v>255004455</v>
      </c>
      <c r="R7" s="98">
        <v>260770603</v>
      </c>
      <c r="S7" s="98">
        <v>266185487</v>
      </c>
      <c r="T7" s="98">
        <v>270462770</v>
      </c>
      <c r="U7" s="98">
        <v>274390885</v>
      </c>
      <c r="V7" s="98">
        <v>277761604</v>
      </c>
      <c r="W7" s="98">
        <v>281322557</v>
      </c>
      <c r="X7" s="98">
        <v>285052875</v>
      </c>
      <c r="Y7" s="98">
        <v>288422505</v>
      </c>
      <c r="Z7" s="98">
        <v>291459630</v>
      </c>
      <c r="AA7" s="98">
        <v>294263318</v>
      </c>
      <c r="AB7" s="98">
        <v>296379268</v>
      </c>
      <c r="AC7" s="98">
        <v>298088037</v>
      </c>
      <c r="AD7" s="98">
        <v>299764090</v>
      </c>
      <c r="AE7" s="98">
        <v>301217510</v>
      </c>
      <c r="AF7" s="98">
        <v>302598665</v>
      </c>
      <c r="AG7" s="98">
        <v>303921074</v>
      </c>
      <c r="AH7" s="98">
        <v>305157786</v>
      </c>
      <c r="AI7" s="98">
        <v>306388571</v>
      </c>
      <c r="AJ7" s="98">
        <v>307515389</v>
      </c>
      <c r="AK7" s="98">
        <v>308537501</v>
      </c>
      <c r="AL7" s="98">
        <v>309441537</v>
      </c>
      <c r="AM7" s="98">
        <v>310225359</v>
      </c>
      <c r="AN7" s="98">
        <v>310869729</v>
      </c>
      <c r="AO7" s="98">
        <v>311336823</v>
      </c>
      <c r="AP7" s="98">
        <v>311698352</v>
      </c>
      <c r="AQ7" s="98">
        <v>312009754</v>
      </c>
      <c r="AR7" s="98">
        <v>312257676</v>
      </c>
      <c r="AS7" s="98">
        <v>312455914</v>
      </c>
      <c r="AT7" s="98">
        <v>312598914</v>
      </c>
      <c r="AU7" s="98">
        <v>312753870</v>
      </c>
      <c r="AV7" s="98">
        <v>312864831</v>
      </c>
      <c r="AW7" s="98">
        <v>312864159</v>
      </c>
      <c r="AX7" s="98">
        <v>312762689</v>
      </c>
      <c r="AY7" s="98">
        <v>312573735</v>
      </c>
      <c r="AZ7" s="98">
        <v>312281036</v>
      </c>
    </row>
    <row r="8" spans="1:52">
      <c r="A8" s="97" t="s">
        <v>22</v>
      </c>
      <c r="B8" s="98">
        <v>663947</v>
      </c>
      <c r="C8" s="98">
        <v>671951</v>
      </c>
      <c r="D8" s="98">
        <v>666392</v>
      </c>
      <c r="E8" s="98">
        <v>671199</v>
      </c>
      <c r="F8" s="98">
        <v>675239</v>
      </c>
      <c r="G8" s="98">
        <v>667113</v>
      </c>
      <c r="H8" s="98">
        <v>669347</v>
      </c>
      <c r="I8" s="98">
        <v>670926</v>
      </c>
      <c r="J8" s="98">
        <v>679968</v>
      </c>
      <c r="K8" s="98">
        <v>678797</v>
      </c>
      <c r="L8" s="98">
        <v>675970</v>
      </c>
      <c r="M8" s="98">
        <v>677217</v>
      </c>
      <c r="N8" s="98">
        <v>672407</v>
      </c>
      <c r="O8" s="98">
        <v>677357</v>
      </c>
      <c r="P8" s="98">
        <v>687554</v>
      </c>
      <c r="Q8" s="98">
        <v>710167</v>
      </c>
      <c r="R8" s="98">
        <v>723293</v>
      </c>
      <c r="S8" s="98">
        <v>745650</v>
      </c>
      <c r="T8" s="98">
        <v>765670</v>
      </c>
      <c r="U8" s="98">
        <v>783105</v>
      </c>
      <c r="V8" s="98">
        <v>798157</v>
      </c>
      <c r="W8" s="98">
        <v>811629</v>
      </c>
      <c r="X8" s="98">
        <v>822568</v>
      </c>
      <c r="Y8" s="98">
        <v>833407</v>
      </c>
      <c r="Z8" s="98">
        <v>843683</v>
      </c>
      <c r="AA8" s="98">
        <v>853407</v>
      </c>
      <c r="AB8" s="98">
        <v>861704</v>
      </c>
      <c r="AC8" s="98">
        <v>869043</v>
      </c>
      <c r="AD8" s="98">
        <v>876287</v>
      </c>
      <c r="AE8" s="98">
        <v>883160</v>
      </c>
      <c r="AF8" s="98">
        <v>889513</v>
      </c>
      <c r="AG8" s="98">
        <v>895044</v>
      </c>
      <c r="AH8" s="98">
        <v>899917</v>
      </c>
      <c r="AI8" s="98">
        <v>904646</v>
      </c>
      <c r="AJ8" s="98">
        <v>910349</v>
      </c>
      <c r="AK8" s="98">
        <v>915616</v>
      </c>
      <c r="AL8" s="98">
        <v>920670</v>
      </c>
      <c r="AM8" s="98">
        <v>925790</v>
      </c>
      <c r="AN8" s="98">
        <v>930747</v>
      </c>
      <c r="AO8" s="98">
        <v>935675</v>
      </c>
      <c r="AP8" s="98">
        <v>941275</v>
      </c>
      <c r="AQ8" s="98">
        <v>946789</v>
      </c>
      <c r="AR8" s="98">
        <v>952154</v>
      </c>
      <c r="AS8" s="98">
        <v>957439</v>
      </c>
      <c r="AT8" s="98">
        <v>962699</v>
      </c>
      <c r="AU8" s="98">
        <v>968069</v>
      </c>
      <c r="AV8" s="98">
        <v>973403</v>
      </c>
      <c r="AW8" s="98">
        <v>979039</v>
      </c>
      <c r="AX8" s="98">
        <v>984750</v>
      </c>
      <c r="AY8" s="98">
        <v>990695</v>
      </c>
      <c r="AZ8" s="98">
        <v>996732</v>
      </c>
    </row>
    <row r="9" spans="1:52">
      <c r="A9" s="93" t="s">
        <v>195</v>
      </c>
      <c r="B9" s="94">
        <v>19438</v>
      </c>
      <c r="C9" s="94">
        <v>19716.5</v>
      </c>
      <c r="D9" s="94">
        <v>20278.5</v>
      </c>
      <c r="E9" s="94">
        <v>21215</v>
      </c>
      <c r="F9" s="94">
        <v>21252</v>
      </c>
      <c r="G9" s="94">
        <v>21670</v>
      </c>
      <c r="H9" s="94">
        <v>22023</v>
      </c>
      <c r="I9" s="94">
        <v>22477.5</v>
      </c>
      <c r="J9" s="94">
        <v>23097.5</v>
      </c>
      <c r="K9" s="94">
        <v>23436.5</v>
      </c>
      <c r="L9" s="94">
        <v>23866.5</v>
      </c>
      <c r="M9" s="94">
        <v>24270.5</v>
      </c>
      <c r="N9" s="94">
        <v>24707</v>
      </c>
      <c r="O9" s="94">
        <v>24839</v>
      </c>
      <c r="P9" s="94">
        <v>25003</v>
      </c>
      <c r="Q9" s="94">
        <v>25061</v>
      </c>
      <c r="R9" s="94">
        <v>25746.705753506118</v>
      </c>
      <c r="S9" s="94">
        <v>26509.714094900373</v>
      </c>
      <c r="T9" s="94">
        <v>27202.581171793296</v>
      </c>
      <c r="U9" s="94">
        <v>27779.933046566301</v>
      </c>
      <c r="V9" s="94">
        <v>28226.852344786428</v>
      </c>
      <c r="W9" s="94">
        <v>28616.032595965662</v>
      </c>
      <c r="X9" s="94">
        <v>28937.256203958466</v>
      </c>
      <c r="Y9" s="94">
        <v>29268.511088346786</v>
      </c>
      <c r="Z9" s="94">
        <v>29577.619678128489</v>
      </c>
      <c r="AA9" s="94">
        <v>29884.04743418036</v>
      </c>
      <c r="AB9" s="94">
        <v>30195.696098387678</v>
      </c>
      <c r="AC9" s="94">
        <v>30515.976464061092</v>
      </c>
      <c r="AD9" s="94">
        <v>30795.71889634338</v>
      </c>
      <c r="AE9" s="94">
        <v>31075.798622062684</v>
      </c>
      <c r="AF9" s="94">
        <v>31336.357463646651</v>
      </c>
      <c r="AG9" s="94">
        <v>31596.237147499764</v>
      </c>
      <c r="AH9" s="94">
        <v>31834.035122277041</v>
      </c>
      <c r="AI9" s="94">
        <v>32064.423917557706</v>
      </c>
      <c r="AJ9" s="94">
        <v>32286.392231257807</v>
      </c>
      <c r="AK9" s="94">
        <v>32501.611237242869</v>
      </c>
      <c r="AL9" s="94">
        <v>32713.718231195344</v>
      </c>
      <c r="AM9" s="94">
        <v>32922.37011394219</v>
      </c>
      <c r="AN9" s="94">
        <v>33128.422306486136</v>
      </c>
      <c r="AO9" s="94">
        <v>33343.172972858025</v>
      </c>
      <c r="AP9" s="94">
        <v>33560.307876147461</v>
      </c>
      <c r="AQ9" s="94">
        <v>33781.148545268792</v>
      </c>
      <c r="AR9" s="94">
        <v>34005.715952573009</v>
      </c>
      <c r="AS9" s="94">
        <v>34232.4448232219</v>
      </c>
      <c r="AT9" s="94">
        <v>34459.889661879002</v>
      </c>
      <c r="AU9" s="94">
        <v>34691.321653954576</v>
      </c>
      <c r="AV9" s="94">
        <v>34918.290614395301</v>
      </c>
      <c r="AW9" s="94">
        <v>35150.49671209287</v>
      </c>
      <c r="AX9" s="94">
        <v>35394.479981554381</v>
      </c>
      <c r="AY9" s="94">
        <v>35659.055378776895</v>
      </c>
      <c r="AZ9" s="94">
        <v>35954.859926382691</v>
      </c>
    </row>
    <row r="10" spans="1:52">
      <c r="A10" s="95" t="s">
        <v>62</v>
      </c>
      <c r="B10" s="96">
        <v>9721</v>
      </c>
      <c r="C10" s="96">
        <v>9843.5</v>
      </c>
      <c r="D10" s="96">
        <v>10207</v>
      </c>
      <c r="E10" s="96">
        <v>10723</v>
      </c>
      <c r="F10" s="96">
        <v>10491</v>
      </c>
      <c r="G10" s="96">
        <v>10754.5</v>
      </c>
      <c r="H10" s="96">
        <v>10863</v>
      </c>
      <c r="I10" s="96">
        <v>11060.5</v>
      </c>
      <c r="J10" s="96">
        <v>11318</v>
      </c>
      <c r="K10" s="96">
        <v>11459</v>
      </c>
      <c r="L10" s="96">
        <v>11666.5</v>
      </c>
      <c r="M10" s="96">
        <v>11900.5</v>
      </c>
      <c r="N10" s="96">
        <v>12126</v>
      </c>
      <c r="O10" s="96">
        <v>12221</v>
      </c>
      <c r="P10" s="96">
        <v>12282</v>
      </c>
      <c r="Q10" s="96">
        <v>12285</v>
      </c>
      <c r="R10" s="96">
        <v>12515.94361810511</v>
      </c>
      <c r="S10" s="96">
        <v>12815.057084579139</v>
      </c>
      <c r="T10" s="96">
        <v>13069.568229449198</v>
      </c>
      <c r="U10" s="96">
        <v>13271.593914184783</v>
      </c>
      <c r="V10" s="96">
        <v>13420.0258214682</v>
      </c>
      <c r="W10" s="96">
        <v>13543.069630931841</v>
      </c>
      <c r="X10" s="96">
        <v>13633.680678066159</v>
      </c>
      <c r="Y10" s="96">
        <v>13730.777228002917</v>
      </c>
      <c r="Z10" s="96">
        <v>13814.683923127201</v>
      </c>
      <c r="AA10" s="96">
        <v>13892.459181007245</v>
      </c>
      <c r="AB10" s="96">
        <v>13982.122523921917</v>
      </c>
      <c r="AC10" s="96">
        <v>14075.571837786687</v>
      </c>
      <c r="AD10" s="96">
        <v>14139.605904007985</v>
      </c>
      <c r="AE10" s="96">
        <v>14211.093151843537</v>
      </c>
      <c r="AF10" s="96">
        <v>14276.007195046097</v>
      </c>
      <c r="AG10" s="96">
        <v>14340.353133689023</v>
      </c>
      <c r="AH10" s="96">
        <v>14380.970258078383</v>
      </c>
      <c r="AI10" s="96">
        <v>14421.543621311073</v>
      </c>
      <c r="AJ10" s="96">
        <v>14457.092818345483</v>
      </c>
      <c r="AK10" s="96">
        <v>14484.313914004211</v>
      </c>
      <c r="AL10" s="96">
        <v>14510.283964451464</v>
      </c>
      <c r="AM10" s="96">
        <v>14532.223794551086</v>
      </c>
      <c r="AN10" s="96">
        <v>14550.224273639928</v>
      </c>
      <c r="AO10" s="96">
        <v>14574.320314637887</v>
      </c>
      <c r="AP10" s="96">
        <v>14596.85136796894</v>
      </c>
      <c r="AQ10" s="96">
        <v>14618.043350868644</v>
      </c>
      <c r="AR10" s="96">
        <v>14637.721987062945</v>
      </c>
      <c r="AS10" s="96">
        <v>14653.528864867059</v>
      </c>
      <c r="AT10" s="96">
        <v>14664.921558678003</v>
      </c>
      <c r="AU10" s="96">
        <v>14673.21408746885</v>
      </c>
      <c r="AV10" s="96">
        <v>14670.585406292294</v>
      </c>
      <c r="AW10" s="96">
        <v>14667.777433171261</v>
      </c>
      <c r="AX10" s="96">
        <v>14676.876128068461</v>
      </c>
      <c r="AY10" s="96">
        <v>14700.876672965482</v>
      </c>
      <c r="AZ10" s="96">
        <v>14749.565188579752</v>
      </c>
    </row>
    <row r="11" spans="1:52">
      <c r="A11" s="97" t="s">
        <v>64</v>
      </c>
      <c r="B11" s="98">
        <v>362</v>
      </c>
      <c r="C11" s="98">
        <v>400.5</v>
      </c>
      <c r="D11" s="98">
        <v>419.5</v>
      </c>
      <c r="E11" s="98">
        <v>444.5</v>
      </c>
      <c r="F11" s="98">
        <v>476.5</v>
      </c>
      <c r="G11" s="98">
        <v>502</v>
      </c>
      <c r="H11" s="98">
        <v>520</v>
      </c>
      <c r="I11" s="98">
        <v>545</v>
      </c>
      <c r="J11" s="98">
        <v>599.5</v>
      </c>
      <c r="K11" s="98">
        <v>649</v>
      </c>
      <c r="L11" s="98">
        <v>662</v>
      </c>
      <c r="M11" s="98">
        <v>680</v>
      </c>
      <c r="N11" s="98">
        <v>684</v>
      </c>
      <c r="O11" s="98">
        <v>696</v>
      </c>
      <c r="P11" s="98">
        <v>698</v>
      </c>
      <c r="Q11" s="98">
        <v>705</v>
      </c>
      <c r="R11" s="98">
        <v>705.57106887342138</v>
      </c>
      <c r="S11" s="98">
        <v>732.72676211352189</v>
      </c>
      <c r="T11" s="98">
        <v>758.84445174630207</v>
      </c>
      <c r="U11" s="98">
        <v>787.31380532795004</v>
      </c>
      <c r="V11" s="98">
        <v>815.62177034439776</v>
      </c>
      <c r="W11" s="98">
        <v>842.17190833308041</v>
      </c>
      <c r="X11" s="98">
        <v>875.22006878166144</v>
      </c>
      <c r="Y11" s="98">
        <v>904.27613032274496</v>
      </c>
      <c r="Z11" s="98">
        <v>925.46743105757753</v>
      </c>
      <c r="AA11" s="98">
        <v>956.2302849233206</v>
      </c>
      <c r="AB11" s="98">
        <v>991.13108717724106</v>
      </c>
      <c r="AC11" s="98">
        <v>1032.6970689082098</v>
      </c>
      <c r="AD11" s="98">
        <v>1069.3213882707646</v>
      </c>
      <c r="AE11" s="98">
        <v>1102.8167872667559</v>
      </c>
      <c r="AF11" s="98">
        <v>1131.1062503695987</v>
      </c>
      <c r="AG11" s="98">
        <v>1160.5385404924707</v>
      </c>
      <c r="AH11" s="98">
        <v>1193.3658332535028</v>
      </c>
      <c r="AI11" s="98">
        <v>1218.0245089989983</v>
      </c>
      <c r="AJ11" s="98">
        <v>1238.7070856131352</v>
      </c>
      <c r="AK11" s="98">
        <v>1260.1903604288686</v>
      </c>
      <c r="AL11" s="98">
        <v>1277.7059203412798</v>
      </c>
      <c r="AM11" s="98">
        <v>1293.5525952446394</v>
      </c>
      <c r="AN11" s="98">
        <v>1308.138718182787</v>
      </c>
      <c r="AO11" s="98">
        <v>1322.0273671352377</v>
      </c>
      <c r="AP11" s="98">
        <v>1334.6443852023067</v>
      </c>
      <c r="AQ11" s="98">
        <v>1346.863717897412</v>
      </c>
      <c r="AR11" s="98">
        <v>1358.4560969866964</v>
      </c>
      <c r="AS11" s="98">
        <v>1369.8199201735958</v>
      </c>
      <c r="AT11" s="98">
        <v>1380.5977561828859</v>
      </c>
      <c r="AU11" s="98">
        <v>1390.4539112363379</v>
      </c>
      <c r="AV11" s="98">
        <v>1399.9005655727951</v>
      </c>
      <c r="AW11" s="98">
        <v>1409.4017294687389</v>
      </c>
      <c r="AX11" s="98">
        <v>1414.7922562683063</v>
      </c>
      <c r="AY11" s="98">
        <v>1420.9391566377319</v>
      </c>
      <c r="AZ11" s="98">
        <v>1429.8537910841558</v>
      </c>
    </row>
    <row r="12" spans="1:52">
      <c r="A12" s="97" t="s">
        <v>61</v>
      </c>
      <c r="B12" s="98">
        <v>9355</v>
      </c>
      <c r="C12" s="98">
        <v>9472.5</v>
      </c>
      <c r="D12" s="98">
        <v>9652</v>
      </c>
      <c r="E12" s="98">
        <v>10047.5</v>
      </c>
      <c r="F12" s="98">
        <v>10284.5</v>
      </c>
      <c r="G12" s="98">
        <v>10413.5</v>
      </c>
      <c r="H12" s="98">
        <v>10640</v>
      </c>
      <c r="I12" s="98">
        <v>10872</v>
      </c>
      <c r="J12" s="98">
        <v>11180</v>
      </c>
      <c r="K12" s="98">
        <v>11328.5</v>
      </c>
      <c r="L12" s="98">
        <v>11538</v>
      </c>
      <c r="M12" s="98">
        <v>11690</v>
      </c>
      <c r="N12" s="98">
        <v>11897</v>
      </c>
      <c r="O12" s="98">
        <v>11922</v>
      </c>
      <c r="P12" s="98">
        <v>12023</v>
      </c>
      <c r="Q12" s="98">
        <v>12071</v>
      </c>
      <c r="R12" s="98">
        <v>12525.191066527585</v>
      </c>
      <c r="S12" s="98">
        <v>12961.930248207711</v>
      </c>
      <c r="T12" s="98">
        <v>13374.168490597796</v>
      </c>
      <c r="U12" s="98">
        <v>13721.025327053565</v>
      </c>
      <c r="V12" s="98">
        <v>13991.20475297383</v>
      </c>
      <c r="W12" s="98">
        <v>14230.79105670074</v>
      </c>
      <c r="X12" s="98">
        <v>14428.355457110647</v>
      </c>
      <c r="Y12" s="98">
        <v>14633.457730021124</v>
      </c>
      <c r="Z12" s="98">
        <v>14837.468323943709</v>
      </c>
      <c r="AA12" s="98">
        <v>15035.357968249795</v>
      </c>
      <c r="AB12" s="98">
        <v>15222.442487288523</v>
      </c>
      <c r="AC12" s="98">
        <v>15407.707557366195</v>
      </c>
      <c r="AD12" s="98">
        <v>15586.791604064631</v>
      </c>
      <c r="AE12" s="98">
        <v>15761.888682952393</v>
      </c>
      <c r="AF12" s="98">
        <v>15929.244018230955</v>
      </c>
      <c r="AG12" s="98">
        <v>16095.345473318268</v>
      </c>
      <c r="AH12" s="98">
        <v>16259.699030945154</v>
      </c>
      <c r="AI12" s="98">
        <v>16424.855787247634</v>
      </c>
      <c r="AJ12" s="98">
        <v>16590.592327299186</v>
      </c>
      <c r="AK12" s="98">
        <v>16757.10696280979</v>
      </c>
      <c r="AL12" s="98">
        <v>16925.7283464026</v>
      </c>
      <c r="AM12" s="98">
        <v>17096.593724146464</v>
      </c>
      <c r="AN12" s="98">
        <v>17270.059314663424</v>
      </c>
      <c r="AO12" s="98">
        <v>17446.825291084901</v>
      </c>
      <c r="AP12" s="98">
        <v>17628.812122976211</v>
      </c>
      <c r="AQ12" s="98">
        <v>17816.241476502739</v>
      </c>
      <c r="AR12" s="98">
        <v>18009.53786852337</v>
      </c>
      <c r="AS12" s="98">
        <v>18209.096038181247</v>
      </c>
      <c r="AT12" s="98">
        <v>18414.370347018114</v>
      </c>
      <c r="AU12" s="98">
        <v>18627.653655249385</v>
      </c>
      <c r="AV12" s="98">
        <v>18847.804642530216</v>
      </c>
      <c r="AW12" s="98">
        <v>19073.31754945287</v>
      </c>
      <c r="AX12" s="98">
        <v>19302.811597217609</v>
      </c>
      <c r="AY12" s="98">
        <v>19537.239549173682</v>
      </c>
      <c r="AZ12" s="98">
        <v>19775.440946718787</v>
      </c>
    </row>
    <row r="13" spans="1:52">
      <c r="A13" s="93" t="s">
        <v>196</v>
      </c>
      <c r="B13" s="94">
        <v>15561203</v>
      </c>
      <c r="C13" s="94">
        <v>15380820</v>
      </c>
      <c r="D13" s="94">
        <v>15156378</v>
      </c>
      <c r="E13" s="94">
        <v>15836042.000000002</v>
      </c>
      <c r="F13" s="94">
        <v>17077017</v>
      </c>
      <c r="G13" s="94">
        <v>17815430</v>
      </c>
      <c r="H13" s="94">
        <v>18576154</v>
      </c>
      <c r="I13" s="94">
        <v>19542473</v>
      </c>
      <c r="J13" s="94">
        <v>19628823</v>
      </c>
      <c r="K13" s="94">
        <v>17839366</v>
      </c>
      <c r="L13" s="94">
        <v>17999670</v>
      </c>
      <c r="M13" s="94">
        <v>18767783</v>
      </c>
      <c r="N13" s="94">
        <v>18275321</v>
      </c>
      <c r="O13" s="94">
        <v>18152220</v>
      </c>
      <c r="P13" s="94">
        <v>18570152</v>
      </c>
      <c r="Q13" s="94">
        <v>19219514</v>
      </c>
      <c r="R13" s="94">
        <v>20688759.975937963</v>
      </c>
      <c r="S13" s="94">
        <v>21531946.307701372</v>
      </c>
      <c r="T13" s="94">
        <v>22315262.718272969</v>
      </c>
      <c r="U13" s="94">
        <v>23004081.715570316</v>
      </c>
      <c r="V13" s="94">
        <v>23604768.840222612</v>
      </c>
      <c r="W13" s="94">
        <v>24205985.76146318</v>
      </c>
      <c r="X13" s="94">
        <v>24775852.876021765</v>
      </c>
      <c r="Y13" s="94">
        <v>25290346.203332666</v>
      </c>
      <c r="Z13" s="94">
        <v>25768418.380327012</v>
      </c>
      <c r="AA13" s="94">
        <v>26280155.220368423</v>
      </c>
      <c r="AB13" s="94">
        <v>26790307.533028122</v>
      </c>
      <c r="AC13" s="94">
        <v>27314596.300936691</v>
      </c>
      <c r="AD13" s="94">
        <v>27880335.789699323</v>
      </c>
      <c r="AE13" s="94">
        <v>28420653.994380541</v>
      </c>
      <c r="AF13" s="94">
        <v>28957302.277637236</v>
      </c>
      <c r="AG13" s="94">
        <v>29504383.172391374</v>
      </c>
      <c r="AH13" s="94">
        <v>29983323.4601667</v>
      </c>
      <c r="AI13" s="94">
        <v>30450802.586461887</v>
      </c>
      <c r="AJ13" s="94">
        <v>30868480.784329541</v>
      </c>
      <c r="AK13" s="94">
        <v>31278798.110047646</v>
      </c>
      <c r="AL13" s="94">
        <v>31714976.861365747</v>
      </c>
      <c r="AM13" s="94">
        <v>32131735.663903646</v>
      </c>
      <c r="AN13" s="94">
        <v>32692729.75245294</v>
      </c>
      <c r="AO13" s="94">
        <v>33113101.445654545</v>
      </c>
      <c r="AP13" s="94">
        <v>33544777.400686339</v>
      </c>
      <c r="AQ13" s="94">
        <v>34031216.758976415</v>
      </c>
      <c r="AR13" s="94">
        <v>34531253.3583882</v>
      </c>
      <c r="AS13" s="94">
        <v>35032380.407899424</v>
      </c>
      <c r="AT13" s="94">
        <v>35529733.010815695</v>
      </c>
      <c r="AU13" s="94">
        <v>36099599.022203796</v>
      </c>
      <c r="AV13" s="94">
        <v>36649895.061309457</v>
      </c>
      <c r="AW13" s="94">
        <v>37135283.881815739</v>
      </c>
      <c r="AX13" s="94">
        <v>37694100.114128254</v>
      </c>
      <c r="AY13" s="94">
        <v>38229202.343665957</v>
      </c>
      <c r="AZ13" s="94">
        <v>38747746.68920745</v>
      </c>
    </row>
    <row r="14" spans="1:52">
      <c r="A14" s="95" t="s">
        <v>24</v>
      </c>
      <c r="B14" s="96">
        <v>2143827</v>
      </c>
      <c r="C14" s="96">
        <v>2140888</v>
      </c>
      <c r="D14" s="96">
        <v>2156014</v>
      </c>
      <c r="E14" s="96">
        <v>2273004</v>
      </c>
      <c r="F14" s="96">
        <v>2366395</v>
      </c>
      <c r="G14" s="96">
        <v>2378862</v>
      </c>
      <c r="H14" s="96">
        <v>2396154</v>
      </c>
      <c r="I14" s="96">
        <v>2454881</v>
      </c>
      <c r="J14" s="96">
        <v>2385517</v>
      </c>
      <c r="K14" s="96">
        <v>2214168</v>
      </c>
      <c r="L14" s="96">
        <v>2213628</v>
      </c>
      <c r="M14" s="96">
        <v>2266539</v>
      </c>
      <c r="N14" s="96">
        <v>2108091</v>
      </c>
      <c r="O14" s="96">
        <v>1967042</v>
      </c>
      <c r="P14" s="96">
        <v>1863777.9999999998</v>
      </c>
      <c r="Q14" s="96">
        <v>1877055.9999999998</v>
      </c>
      <c r="R14" s="96">
        <v>1991039.8200281921</v>
      </c>
      <c r="S14" s="96">
        <v>2054850.0453037466</v>
      </c>
      <c r="T14" s="96">
        <v>2098558.3080666796</v>
      </c>
      <c r="U14" s="96">
        <v>2136153.2561859</v>
      </c>
      <c r="V14" s="96">
        <v>2167004.7287359908</v>
      </c>
      <c r="W14" s="96">
        <v>2196766.3499431172</v>
      </c>
      <c r="X14" s="96">
        <v>2223003.4060823731</v>
      </c>
      <c r="Y14" s="96">
        <v>2242482.6707516657</v>
      </c>
      <c r="Z14" s="96">
        <v>2268808.3696261751</v>
      </c>
      <c r="AA14" s="96">
        <v>2299450.2526532835</v>
      </c>
      <c r="AB14" s="96">
        <v>2324859.4958518418</v>
      </c>
      <c r="AC14" s="96">
        <v>2346559.0791954664</v>
      </c>
      <c r="AD14" s="96">
        <v>2376294.298821962</v>
      </c>
      <c r="AE14" s="96">
        <v>2407485.0674876799</v>
      </c>
      <c r="AF14" s="96">
        <v>2439992.1565882238</v>
      </c>
      <c r="AG14" s="96">
        <v>2471782.2939094044</v>
      </c>
      <c r="AH14" s="96">
        <v>2500944.3205586709</v>
      </c>
      <c r="AI14" s="96">
        <v>2534387.8743153834</v>
      </c>
      <c r="AJ14" s="96">
        <v>2564900.8354040603</v>
      </c>
      <c r="AK14" s="96">
        <v>2596130.4016626813</v>
      </c>
      <c r="AL14" s="96">
        <v>2630400.2650036798</v>
      </c>
      <c r="AM14" s="96">
        <v>2663448.9240076342</v>
      </c>
      <c r="AN14" s="96">
        <v>2712838.6004451672</v>
      </c>
      <c r="AO14" s="96">
        <v>2747620.164197444</v>
      </c>
      <c r="AP14" s="96">
        <v>2786589.8163138172</v>
      </c>
      <c r="AQ14" s="96">
        <v>2828500.3798063276</v>
      </c>
      <c r="AR14" s="96">
        <v>2869985.6115534799</v>
      </c>
      <c r="AS14" s="96">
        <v>2914712.3683418916</v>
      </c>
      <c r="AT14" s="96">
        <v>2959197.8580895374</v>
      </c>
      <c r="AU14" s="96">
        <v>3009597.7844210342</v>
      </c>
      <c r="AV14" s="96">
        <v>3059343.6381908339</v>
      </c>
      <c r="AW14" s="96">
        <v>3105933.3802806218</v>
      </c>
      <c r="AX14" s="96">
        <v>3159693.5559004894</v>
      </c>
      <c r="AY14" s="96">
        <v>3211013.2604485932</v>
      </c>
      <c r="AZ14" s="96">
        <v>3261850.1440130463</v>
      </c>
    </row>
    <row r="15" spans="1:52">
      <c r="A15" s="97" t="s">
        <v>87</v>
      </c>
      <c r="B15" s="98">
        <v>10286902</v>
      </c>
      <c r="C15" s="98">
        <v>10119756</v>
      </c>
      <c r="D15" s="98">
        <v>9873476</v>
      </c>
      <c r="E15" s="98">
        <v>10339584.000000002</v>
      </c>
      <c r="F15" s="98">
        <v>11187250</v>
      </c>
      <c r="G15" s="98">
        <v>11697460</v>
      </c>
      <c r="H15" s="98">
        <v>12255870</v>
      </c>
      <c r="I15" s="98">
        <v>12933616</v>
      </c>
      <c r="J15" s="98">
        <v>12941634.000000002</v>
      </c>
      <c r="K15" s="98">
        <v>11722377.999999998</v>
      </c>
      <c r="L15" s="98">
        <v>11686786</v>
      </c>
      <c r="M15" s="98">
        <v>12306614</v>
      </c>
      <c r="N15" s="98">
        <v>12059138</v>
      </c>
      <c r="O15" s="98">
        <v>12013606</v>
      </c>
      <c r="P15" s="98">
        <v>12391944</v>
      </c>
      <c r="Q15" s="98">
        <v>12972444</v>
      </c>
      <c r="R15" s="98">
        <v>14205523.836820263</v>
      </c>
      <c r="S15" s="98">
        <v>14736833.916600823</v>
      </c>
      <c r="T15" s="98">
        <v>15246440.846967954</v>
      </c>
      <c r="U15" s="98">
        <v>15691582.185128324</v>
      </c>
      <c r="V15" s="98">
        <v>16077369.802879823</v>
      </c>
      <c r="W15" s="98">
        <v>16472234.586032931</v>
      </c>
      <c r="X15" s="98">
        <v>16845415.581387185</v>
      </c>
      <c r="Y15" s="98">
        <v>17179584.26977969</v>
      </c>
      <c r="Z15" s="98">
        <v>17518227.797507472</v>
      </c>
      <c r="AA15" s="98">
        <v>17885282.939515904</v>
      </c>
      <c r="AB15" s="98">
        <v>18247962.824709129</v>
      </c>
      <c r="AC15" s="98">
        <v>18620613.570617896</v>
      </c>
      <c r="AD15" s="98">
        <v>19020067.690712649</v>
      </c>
      <c r="AE15" s="98">
        <v>19398479.920359164</v>
      </c>
      <c r="AF15" s="98">
        <v>19772319.698375363</v>
      </c>
      <c r="AG15" s="98">
        <v>20152782.982736848</v>
      </c>
      <c r="AH15" s="98">
        <v>20483663.804077171</v>
      </c>
      <c r="AI15" s="98">
        <v>20801972.994953852</v>
      </c>
      <c r="AJ15" s="98">
        <v>21081912.608714305</v>
      </c>
      <c r="AK15" s="98">
        <v>21354108.27179965</v>
      </c>
      <c r="AL15" s="98">
        <v>21644882.856762581</v>
      </c>
      <c r="AM15" s="98">
        <v>21921598.967415381</v>
      </c>
      <c r="AN15" s="98">
        <v>22294144.027329471</v>
      </c>
      <c r="AO15" s="98">
        <v>22573442.121356942</v>
      </c>
      <c r="AP15" s="98">
        <v>22854468.538668454</v>
      </c>
      <c r="AQ15" s="98">
        <v>23177026.42053476</v>
      </c>
      <c r="AR15" s="98">
        <v>23506153.364447113</v>
      </c>
      <c r="AS15" s="98">
        <v>23841168.450503126</v>
      </c>
      <c r="AT15" s="98">
        <v>24177685.781413242</v>
      </c>
      <c r="AU15" s="98">
        <v>24556391.71472178</v>
      </c>
      <c r="AV15" s="98">
        <v>24918012.650755163</v>
      </c>
      <c r="AW15" s="98">
        <v>25241249.937108628</v>
      </c>
      <c r="AX15" s="98">
        <v>25606163.855527416</v>
      </c>
      <c r="AY15" s="98">
        <v>25953882.13195261</v>
      </c>
      <c r="AZ15" s="98">
        <v>26285442.534992188</v>
      </c>
    </row>
    <row r="16" spans="1:52">
      <c r="A16" s="97" t="s">
        <v>88</v>
      </c>
      <c r="B16" s="98">
        <v>3130474</v>
      </c>
      <c r="C16" s="98">
        <v>3120176</v>
      </c>
      <c r="D16" s="98">
        <v>3126888</v>
      </c>
      <c r="E16" s="98">
        <v>3223454</v>
      </c>
      <c r="F16" s="98">
        <v>3523372</v>
      </c>
      <c r="G16" s="98">
        <v>3739108.0000000005</v>
      </c>
      <c r="H16" s="98">
        <v>3924130</v>
      </c>
      <c r="I16" s="98">
        <v>4153975.9999999995</v>
      </c>
      <c r="J16" s="98">
        <v>4301672</v>
      </c>
      <c r="K16" s="98">
        <v>3902820.0000000005</v>
      </c>
      <c r="L16" s="98">
        <v>4099256.0000000005</v>
      </c>
      <c r="M16" s="98">
        <v>4194630</v>
      </c>
      <c r="N16" s="98">
        <v>4108091.9999999986</v>
      </c>
      <c r="O16" s="98">
        <v>4171572.0000000005</v>
      </c>
      <c r="P16" s="98">
        <v>4314430</v>
      </c>
      <c r="Q16" s="98">
        <v>4370014</v>
      </c>
      <c r="R16" s="98">
        <v>4492196.3190895068</v>
      </c>
      <c r="S16" s="98">
        <v>4740262.3457968011</v>
      </c>
      <c r="T16" s="98">
        <v>4970263.5632383339</v>
      </c>
      <c r="U16" s="98">
        <v>5176346.2742560934</v>
      </c>
      <c r="V16" s="98">
        <v>5360394.3086067978</v>
      </c>
      <c r="W16" s="98">
        <v>5536984.8254871331</v>
      </c>
      <c r="X16" s="98">
        <v>5707433.8885522066</v>
      </c>
      <c r="Y16" s="98">
        <v>5868279.262801311</v>
      </c>
      <c r="Z16" s="98">
        <v>5981382.2131933654</v>
      </c>
      <c r="AA16" s="98">
        <v>6095422.0281992359</v>
      </c>
      <c r="AB16" s="98">
        <v>6217485.2124671526</v>
      </c>
      <c r="AC16" s="98">
        <v>6347423.6511233291</v>
      </c>
      <c r="AD16" s="98">
        <v>6483973.8001647117</v>
      </c>
      <c r="AE16" s="98">
        <v>6614689.0065336954</v>
      </c>
      <c r="AF16" s="98">
        <v>6744990.4226736519</v>
      </c>
      <c r="AG16" s="98">
        <v>6879817.8957451209</v>
      </c>
      <c r="AH16" s="98">
        <v>6998715.3355308566</v>
      </c>
      <c r="AI16" s="98">
        <v>7114441.7171926517</v>
      </c>
      <c r="AJ16" s="98">
        <v>7221667.3402111754</v>
      </c>
      <c r="AK16" s="98">
        <v>7328559.4365853146</v>
      </c>
      <c r="AL16" s="98">
        <v>7439693.7395994859</v>
      </c>
      <c r="AM16" s="98">
        <v>7546687.7724806275</v>
      </c>
      <c r="AN16" s="98">
        <v>7685747.1246783026</v>
      </c>
      <c r="AO16" s="98">
        <v>7792039.1601001592</v>
      </c>
      <c r="AP16" s="98">
        <v>7903719.0457040649</v>
      </c>
      <c r="AQ16" s="98">
        <v>8025689.9586353227</v>
      </c>
      <c r="AR16" s="98">
        <v>8155114.3823876083</v>
      </c>
      <c r="AS16" s="98">
        <v>8276499.5890544076</v>
      </c>
      <c r="AT16" s="98">
        <v>8392849.3713129126</v>
      </c>
      <c r="AU16" s="98">
        <v>8533609.523060983</v>
      </c>
      <c r="AV16" s="98">
        <v>8672538.7723634578</v>
      </c>
      <c r="AW16" s="98">
        <v>8788100.564426491</v>
      </c>
      <c r="AX16" s="98">
        <v>8928242.7027003523</v>
      </c>
      <c r="AY16" s="98">
        <v>9064306.9512647577</v>
      </c>
      <c r="AZ16" s="98">
        <v>9200454.0102022123</v>
      </c>
    </row>
    <row r="17" spans="1:52">
      <c r="A17" s="14" t="s">
        <v>23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>
      <c r="A18" s="93" t="s">
        <v>194</v>
      </c>
      <c r="B18" s="94">
        <v>28201448.179047562</v>
      </c>
      <c r="C18" s="94">
        <v>29050357.880825322</v>
      </c>
      <c r="D18" s="94">
        <v>29540041.210927226</v>
      </c>
      <c r="E18" s="94">
        <v>30109832.241383344</v>
      </c>
      <c r="F18" s="94">
        <v>30826229.856754202</v>
      </c>
      <c r="G18" s="94">
        <v>31523023.338508099</v>
      </c>
      <c r="H18" s="94">
        <v>32285538.733455695</v>
      </c>
      <c r="I18" s="94">
        <v>33562870.694916643</v>
      </c>
      <c r="J18" s="94">
        <v>33888264.90327166</v>
      </c>
      <c r="K18" s="94">
        <v>33498389.55668062</v>
      </c>
      <c r="L18" s="94">
        <v>33627256.966098927</v>
      </c>
      <c r="M18" s="94">
        <v>33769849.45298817</v>
      </c>
      <c r="N18" s="94">
        <v>33437863.31172666</v>
      </c>
      <c r="O18" s="94">
        <v>33608208.470376797</v>
      </c>
      <c r="P18" s="94">
        <v>34200762.581494287</v>
      </c>
      <c r="Q18" s="94">
        <v>35084305.991468422</v>
      </c>
      <c r="R18" s="94">
        <v>35901968</v>
      </c>
      <c r="S18" s="94">
        <v>36909062</v>
      </c>
      <c r="T18" s="94">
        <v>37822806</v>
      </c>
      <c r="U18" s="94">
        <v>38603984</v>
      </c>
      <c r="V18" s="94">
        <v>39321131</v>
      </c>
      <c r="W18" s="94">
        <v>39954000</v>
      </c>
      <c r="X18" s="94">
        <v>40483047</v>
      </c>
      <c r="Y18" s="94">
        <v>40972483</v>
      </c>
      <c r="Z18" s="94">
        <v>41420160</v>
      </c>
      <c r="AA18" s="94">
        <v>41842494</v>
      </c>
      <c r="AB18" s="94">
        <v>42215659</v>
      </c>
      <c r="AC18" s="94">
        <v>42547153</v>
      </c>
      <c r="AD18" s="94">
        <v>42859605</v>
      </c>
      <c r="AE18" s="94">
        <v>43170111</v>
      </c>
      <c r="AF18" s="94">
        <v>43504501</v>
      </c>
      <c r="AG18" s="94">
        <v>43849369</v>
      </c>
      <c r="AH18" s="94">
        <v>44196287</v>
      </c>
      <c r="AI18" s="94">
        <v>44509130</v>
      </c>
      <c r="AJ18" s="94">
        <v>44830502</v>
      </c>
      <c r="AK18" s="94">
        <v>45164722</v>
      </c>
      <c r="AL18" s="94">
        <v>45514184</v>
      </c>
      <c r="AM18" s="94">
        <v>45875419</v>
      </c>
      <c r="AN18" s="94">
        <v>46248654</v>
      </c>
      <c r="AO18" s="94">
        <v>46637818</v>
      </c>
      <c r="AP18" s="94">
        <v>47040557</v>
      </c>
      <c r="AQ18" s="94">
        <v>47464910</v>
      </c>
      <c r="AR18" s="94">
        <v>47913594</v>
      </c>
      <c r="AS18" s="94">
        <v>48378699</v>
      </c>
      <c r="AT18" s="94">
        <v>48863841</v>
      </c>
      <c r="AU18" s="94">
        <v>49369762</v>
      </c>
      <c r="AV18" s="94">
        <v>49893220</v>
      </c>
      <c r="AW18" s="94">
        <v>50422091</v>
      </c>
      <c r="AX18" s="94">
        <v>50967811</v>
      </c>
      <c r="AY18" s="94">
        <v>51542414</v>
      </c>
      <c r="AZ18" s="94">
        <v>52156647</v>
      </c>
    </row>
    <row r="19" spans="1:52">
      <c r="A19" s="97" t="s">
        <v>197</v>
      </c>
      <c r="B19" s="98">
        <v>22894199</v>
      </c>
      <c r="C19" s="98">
        <v>23651287</v>
      </c>
      <c r="D19" s="98">
        <v>24043841</v>
      </c>
      <c r="E19" s="98">
        <v>24574075</v>
      </c>
      <c r="F19" s="98">
        <v>25255875</v>
      </c>
      <c r="G19" s="98">
        <v>25916468</v>
      </c>
      <c r="H19" s="98">
        <v>26555673</v>
      </c>
      <c r="I19" s="98">
        <v>27819515</v>
      </c>
      <c r="J19" s="98">
        <v>28067306</v>
      </c>
      <c r="K19" s="98">
        <v>27733367</v>
      </c>
      <c r="L19" s="98">
        <v>27890843</v>
      </c>
      <c r="M19" s="98">
        <v>27995901</v>
      </c>
      <c r="N19" s="98">
        <v>27734174</v>
      </c>
      <c r="O19" s="98">
        <v>27887887</v>
      </c>
      <c r="P19" s="98">
        <v>28400895</v>
      </c>
      <c r="Q19" s="98">
        <v>29147375</v>
      </c>
      <c r="R19" s="98">
        <v>29688815</v>
      </c>
      <c r="S19" s="98">
        <v>30447295</v>
      </c>
      <c r="T19" s="98">
        <v>31170528</v>
      </c>
      <c r="U19" s="98">
        <v>31809169</v>
      </c>
      <c r="V19" s="98">
        <v>32409449</v>
      </c>
      <c r="W19" s="98">
        <v>32946552</v>
      </c>
      <c r="X19" s="98">
        <v>33398962</v>
      </c>
      <c r="Y19" s="98">
        <v>33815750</v>
      </c>
      <c r="Z19" s="98">
        <v>34194387</v>
      </c>
      <c r="AA19" s="98">
        <v>34548138</v>
      </c>
      <c r="AB19" s="98">
        <v>34854238</v>
      </c>
      <c r="AC19" s="98">
        <v>35125204</v>
      </c>
      <c r="AD19" s="98">
        <v>35383255</v>
      </c>
      <c r="AE19" s="98">
        <v>35644284</v>
      </c>
      <c r="AF19" s="98">
        <v>35932086</v>
      </c>
      <c r="AG19" s="98">
        <v>36231782</v>
      </c>
      <c r="AH19" s="98">
        <v>36529554</v>
      </c>
      <c r="AI19" s="98">
        <v>36797520</v>
      </c>
      <c r="AJ19" s="98">
        <v>37072012</v>
      </c>
      <c r="AK19" s="98">
        <v>37357790</v>
      </c>
      <c r="AL19" s="98">
        <v>37657532</v>
      </c>
      <c r="AM19" s="98">
        <v>37968506</v>
      </c>
      <c r="AN19" s="98">
        <v>38290878</v>
      </c>
      <c r="AO19" s="98">
        <v>38628446</v>
      </c>
      <c r="AP19" s="98">
        <v>38981568</v>
      </c>
      <c r="AQ19" s="98">
        <v>39354151</v>
      </c>
      <c r="AR19" s="98">
        <v>39749002</v>
      </c>
      <c r="AS19" s="98">
        <v>40156352</v>
      </c>
      <c r="AT19" s="98">
        <v>40581219</v>
      </c>
      <c r="AU19" s="98">
        <v>41024681</v>
      </c>
      <c r="AV19" s="98">
        <v>41485857</v>
      </c>
      <c r="AW19" s="98">
        <v>41951656</v>
      </c>
      <c r="AX19" s="98">
        <v>42433451</v>
      </c>
      <c r="AY19" s="98">
        <v>42942842</v>
      </c>
      <c r="AZ19" s="98">
        <v>43490302</v>
      </c>
    </row>
    <row r="20" spans="1:52">
      <c r="A20" s="99" t="s">
        <v>198</v>
      </c>
      <c r="B20" s="100">
        <v>5307249.1790475631</v>
      </c>
      <c r="C20" s="100">
        <v>5399070.8808253231</v>
      </c>
      <c r="D20" s="100">
        <v>5496200.2109272266</v>
      </c>
      <c r="E20" s="100">
        <v>5535757.2413833458</v>
      </c>
      <c r="F20" s="100">
        <v>5570354.8567542015</v>
      </c>
      <c r="G20" s="100">
        <v>5606555.3385081002</v>
      </c>
      <c r="H20" s="100">
        <v>5729865.7334556961</v>
      </c>
      <c r="I20" s="100">
        <v>5743355.6949166423</v>
      </c>
      <c r="J20" s="100">
        <v>5820958.9032716565</v>
      </c>
      <c r="K20" s="100">
        <v>5765022.5566806216</v>
      </c>
      <c r="L20" s="100">
        <v>5736413.9660989251</v>
      </c>
      <c r="M20" s="100">
        <v>5773948.4529881692</v>
      </c>
      <c r="N20" s="100">
        <v>5703689.3117266577</v>
      </c>
      <c r="O20" s="100">
        <v>5720321.4703767998</v>
      </c>
      <c r="P20" s="100">
        <v>5799867.5814942904</v>
      </c>
      <c r="Q20" s="100">
        <v>5936930.9914684212</v>
      </c>
      <c r="R20" s="100">
        <v>6213153</v>
      </c>
      <c r="S20" s="100">
        <v>6461767</v>
      </c>
      <c r="T20" s="100">
        <v>6652278</v>
      </c>
      <c r="U20" s="100">
        <v>6794815</v>
      </c>
      <c r="V20" s="100">
        <v>6911682</v>
      </c>
      <c r="W20" s="100">
        <v>7007448</v>
      </c>
      <c r="X20" s="100">
        <v>7084085</v>
      </c>
      <c r="Y20" s="100">
        <v>7156733</v>
      </c>
      <c r="Z20" s="100">
        <v>7225773</v>
      </c>
      <c r="AA20" s="100">
        <v>7294356</v>
      </c>
      <c r="AB20" s="100">
        <v>7361421</v>
      </c>
      <c r="AC20" s="100">
        <v>7421949</v>
      </c>
      <c r="AD20" s="100">
        <v>7476350</v>
      </c>
      <c r="AE20" s="100">
        <v>7525827</v>
      </c>
      <c r="AF20" s="100">
        <v>7572415</v>
      </c>
      <c r="AG20" s="100">
        <v>7617587</v>
      </c>
      <c r="AH20" s="100">
        <v>7666733</v>
      </c>
      <c r="AI20" s="100">
        <v>7711610</v>
      </c>
      <c r="AJ20" s="100">
        <v>7758490</v>
      </c>
      <c r="AK20" s="100">
        <v>7806932</v>
      </c>
      <c r="AL20" s="100">
        <v>7856652</v>
      </c>
      <c r="AM20" s="100">
        <v>7906913</v>
      </c>
      <c r="AN20" s="100">
        <v>7957776</v>
      </c>
      <c r="AO20" s="100">
        <v>8009372</v>
      </c>
      <c r="AP20" s="100">
        <v>8058989</v>
      </c>
      <c r="AQ20" s="100">
        <v>8110759</v>
      </c>
      <c r="AR20" s="100">
        <v>8164592</v>
      </c>
      <c r="AS20" s="100">
        <v>8222347</v>
      </c>
      <c r="AT20" s="100">
        <v>8282622</v>
      </c>
      <c r="AU20" s="100">
        <v>8345081</v>
      </c>
      <c r="AV20" s="100">
        <v>8407363</v>
      </c>
      <c r="AW20" s="100">
        <v>8470435</v>
      </c>
      <c r="AX20" s="100">
        <v>8534360</v>
      </c>
      <c r="AY20" s="100">
        <v>8599572</v>
      </c>
      <c r="AZ20" s="100">
        <v>8666345</v>
      </c>
    </row>
    <row r="21" spans="1:52">
      <c r="A21" s="93" t="s">
        <v>199</v>
      </c>
      <c r="B21" s="100">
        <v>5361.5</v>
      </c>
      <c r="C21" s="100">
        <v>5423.5</v>
      </c>
      <c r="D21" s="100">
        <v>5540</v>
      </c>
      <c r="E21" s="100">
        <v>5655</v>
      </c>
      <c r="F21" s="100">
        <v>5987</v>
      </c>
      <c r="G21" s="100">
        <v>6127.5</v>
      </c>
      <c r="H21" s="100">
        <v>6285</v>
      </c>
      <c r="I21" s="100">
        <v>6421</v>
      </c>
      <c r="J21" s="100">
        <v>6476.5</v>
      </c>
      <c r="K21" s="100">
        <v>6232</v>
      </c>
      <c r="L21" s="100">
        <v>6201</v>
      </c>
      <c r="M21" s="100">
        <v>6230</v>
      </c>
      <c r="N21" s="100">
        <v>6085</v>
      </c>
      <c r="O21" s="100">
        <v>5916.5</v>
      </c>
      <c r="P21" s="100">
        <v>5826.5</v>
      </c>
      <c r="Q21" s="100">
        <v>5758</v>
      </c>
      <c r="R21" s="100">
        <v>5743.3653587492317</v>
      </c>
      <c r="S21" s="100">
        <v>5907.4948474616849</v>
      </c>
      <c r="T21" s="100">
        <v>6077.8812616111318</v>
      </c>
      <c r="U21" s="100">
        <v>6227.4027076359134</v>
      </c>
      <c r="V21" s="100">
        <v>6357.0408667944475</v>
      </c>
      <c r="W21" s="100">
        <v>6476.519492106785</v>
      </c>
      <c r="X21" s="100">
        <v>6587.7993963223707</v>
      </c>
      <c r="Y21" s="100">
        <v>6686.3898235339175</v>
      </c>
      <c r="Z21" s="100">
        <v>6781.1316787234955</v>
      </c>
      <c r="AA21" s="100">
        <v>6873.1551680563707</v>
      </c>
      <c r="AB21" s="100">
        <v>6963.844669469021</v>
      </c>
      <c r="AC21" s="100">
        <v>7054.4549689583055</v>
      </c>
      <c r="AD21" s="100">
        <v>7145.173078090761</v>
      </c>
      <c r="AE21" s="100">
        <v>7235.8375471560039</v>
      </c>
      <c r="AF21" s="100">
        <v>7326.370537606208</v>
      </c>
      <c r="AG21" s="100">
        <v>7403.1872844778445</v>
      </c>
      <c r="AH21" s="100">
        <v>7477.4957777561294</v>
      </c>
      <c r="AI21" s="100">
        <v>7552.2157131368567</v>
      </c>
      <c r="AJ21" s="100">
        <v>7626.9274865939551</v>
      </c>
      <c r="AK21" s="100">
        <v>7703.2345109299731</v>
      </c>
      <c r="AL21" s="100">
        <v>7777.6834201014744</v>
      </c>
      <c r="AM21" s="100">
        <v>7853.7060173631344</v>
      </c>
      <c r="AN21" s="100">
        <v>7931.1758713067447</v>
      </c>
      <c r="AO21" s="100">
        <v>8009.7639609402349</v>
      </c>
      <c r="AP21" s="100">
        <v>8090.7412637372154</v>
      </c>
      <c r="AQ21" s="100">
        <v>8175.0677016425052</v>
      </c>
      <c r="AR21" s="100">
        <v>8259.3477518718792</v>
      </c>
      <c r="AS21" s="100">
        <v>8345.2258993017222</v>
      </c>
      <c r="AT21" s="100">
        <v>8431.661590696378</v>
      </c>
      <c r="AU21" s="100">
        <v>8519.5342103647072</v>
      </c>
      <c r="AV21" s="100">
        <v>8604.9986219526036</v>
      </c>
      <c r="AW21" s="100">
        <v>8691.0206894672283</v>
      </c>
      <c r="AX21" s="100">
        <v>8777.0050819239932</v>
      </c>
      <c r="AY21" s="100">
        <v>8862.8911084031497</v>
      </c>
      <c r="AZ21" s="100">
        <v>8949.271012640138</v>
      </c>
    </row>
    <row r="22" spans="1:52">
      <c r="A22" s="93" t="s">
        <v>196</v>
      </c>
      <c r="B22" s="94">
        <v>600208</v>
      </c>
      <c r="C22" s="94">
        <v>582084</v>
      </c>
      <c r="D22" s="94">
        <v>571706</v>
      </c>
      <c r="E22" s="94">
        <v>596004</v>
      </c>
      <c r="F22" s="94">
        <v>637824</v>
      </c>
      <c r="G22" s="94">
        <v>656002</v>
      </c>
      <c r="H22" s="94">
        <v>724072</v>
      </c>
      <c r="I22" s="94">
        <v>764262</v>
      </c>
      <c r="J22" s="94">
        <v>784656</v>
      </c>
      <c r="K22" s="94">
        <v>695984</v>
      </c>
      <c r="L22" s="94">
        <v>749104</v>
      </c>
      <c r="M22" s="94">
        <v>762982</v>
      </c>
      <c r="N22" s="94">
        <v>755940</v>
      </c>
      <c r="O22" s="94">
        <v>765178</v>
      </c>
      <c r="P22" s="94">
        <v>776653.99999999988</v>
      </c>
      <c r="Q22" s="94">
        <v>808482</v>
      </c>
      <c r="R22" s="94">
        <v>850093.80714012985</v>
      </c>
      <c r="S22" s="94">
        <v>905732.67026914831</v>
      </c>
      <c r="T22" s="94">
        <v>963433.59951237449</v>
      </c>
      <c r="U22" s="94">
        <v>1017905.1585748307</v>
      </c>
      <c r="V22" s="94">
        <v>1069044.4236259428</v>
      </c>
      <c r="W22" s="94">
        <v>1120445.068197438</v>
      </c>
      <c r="X22" s="94">
        <v>1169047.0692671081</v>
      </c>
      <c r="Y22" s="94">
        <v>1216859.0770597039</v>
      </c>
      <c r="Z22" s="94">
        <v>1257973.5770309875</v>
      </c>
      <c r="AA22" s="94">
        <v>1302181.6348534632</v>
      </c>
      <c r="AB22" s="94">
        <v>1350458.1741881373</v>
      </c>
      <c r="AC22" s="94">
        <v>1402837.1885786818</v>
      </c>
      <c r="AD22" s="94">
        <v>1457938.724933859</v>
      </c>
      <c r="AE22" s="94">
        <v>1512728.2558326311</v>
      </c>
      <c r="AF22" s="94">
        <v>1568535.0423313756</v>
      </c>
      <c r="AG22" s="94">
        <v>1626344.225856191</v>
      </c>
      <c r="AH22" s="94">
        <v>1679535.5978625957</v>
      </c>
      <c r="AI22" s="94">
        <v>1732133.5928445724</v>
      </c>
      <c r="AJ22" s="94">
        <v>1784737.2832118468</v>
      </c>
      <c r="AK22" s="94">
        <v>1834092.2264456912</v>
      </c>
      <c r="AL22" s="94">
        <v>1888345.9424180905</v>
      </c>
      <c r="AM22" s="94">
        <v>1943490.8989654547</v>
      </c>
      <c r="AN22" s="94">
        <v>2017176.5006654032</v>
      </c>
      <c r="AO22" s="94">
        <v>2082934.1161513417</v>
      </c>
      <c r="AP22" s="94">
        <v>2149625.2811749917</v>
      </c>
      <c r="AQ22" s="94">
        <v>2220172.7144618598</v>
      </c>
      <c r="AR22" s="94">
        <v>2292101.6810090975</v>
      </c>
      <c r="AS22" s="94">
        <v>2361300.4816872547</v>
      </c>
      <c r="AT22" s="94">
        <v>2429551.5814311597</v>
      </c>
      <c r="AU22" s="94">
        <v>2506607.0212058043</v>
      </c>
      <c r="AV22" s="94">
        <v>2582920.7971521895</v>
      </c>
      <c r="AW22" s="94">
        <v>2650070.821435038</v>
      </c>
      <c r="AX22" s="94">
        <v>2725441.3766150819</v>
      </c>
      <c r="AY22" s="94">
        <v>2792845.4786015465</v>
      </c>
      <c r="AZ22" s="94">
        <v>2857657.3802103144</v>
      </c>
    </row>
    <row r="23" spans="1:52">
      <c r="A23" s="95" t="s">
        <v>89</v>
      </c>
      <c r="B23" s="96">
        <v>339994</v>
      </c>
      <c r="C23" s="96">
        <v>324324</v>
      </c>
      <c r="D23" s="96">
        <v>311092</v>
      </c>
      <c r="E23" s="96">
        <v>319067.99999999994</v>
      </c>
      <c r="F23" s="96">
        <v>334827.99999999994</v>
      </c>
      <c r="G23" s="96">
        <v>342158</v>
      </c>
      <c r="H23" s="96">
        <v>379724</v>
      </c>
      <c r="I23" s="96">
        <v>398103.99999999994</v>
      </c>
      <c r="J23" s="96">
        <v>402808</v>
      </c>
      <c r="K23" s="96">
        <v>361990</v>
      </c>
      <c r="L23" s="96">
        <v>360234</v>
      </c>
      <c r="M23" s="96">
        <v>353864</v>
      </c>
      <c r="N23" s="96">
        <v>351830</v>
      </c>
      <c r="O23" s="96">
        <v>344266</v>
      </c>
      <c r="P23" s="96">
        <v>348139.99999999994</v>
      </c>
      <c r="Q23" s="96">
        <v>358013.99999999994</v>
      </c>
      <c r="R23" s="96">
        <v>379951.80241447728</v>
      </c>
      <c r="S23" s="96">
        <v>410589.91277869308</v>
      </c>
      <c r="T23" s="96">
        <v>441977.40615555947</v>
      </c>
      <c r="U23" s="96">
        <v>471364.10217744583</v>
      </c>
      <c r="V23" s="96">
        <v>499056.16254774295</v>
      </c>
      <c r="W23" s="96">
        <v>527393.9857880529</v>
      </c>
      <c r="X23" s="96">
        <v>553866.4999402673</v>
      </c>
      <c r="Y23" s="96">
        <v>579984.77039877593</v>
      </c>
      <c r="Z23" s="96">
        <v>606521.48768702638</v>
      </c>
      <c r="AA23" s="96">
        <v>633913.69348213379</v>
      </c>
      <c r="AB23" s="96">
        <v>663912.00278383144</v>
      </c>
      <c r="AC23" s="96">
        <v>696642.08425369323</v>
      </c>
      <c r="AD23" s="96">
        <v>730571.60921358818</v>
      </c>
      <c r="AE23" s="96">
        <v>765164.39859443286</v>
      </c>
      <c r="AF23" s="96">
        <v>800480.83894234989</v>
      </c>
      <c r="AG23" s="96">
        <v>837810.66625657387</v>
      </c>
      <c r="AH23" s="96">
        <v>871931.76622046623</v>
      </c>
      <c r="AI23" s="96">
        <v>906568.38769230945</v>
      </c>
      <c r="AJ23" s="96">
        <v>941975.87600152963</v>
      </c>
      <c r="AK23" s="96">
        <v>976684.70181517536</v>
      </c>
      <c r="AL23" s="96">
        <v>1014160.6268614928</v>
      </c>
      <c r="AM23" s="96">
        <v>1052712.7560761045</v>
      </c>
      <c r="AN23" s="96">
        <v>1101635.6987019875</v>
      </c>
      <c r="AO23" s="96">
        <v>1145905.6656936021</v>
      </c>
      <c r="AP23" s="96">
        <v>1189420.0904398044</v>
      </c>
      <c r="AQ23" s="96">
        <v>1233970.0484638591</v>
      </c>
      <c r="AR23" s="96">
        <v>1278431.6160837957</v>
      </c>
      <c r="AS23" s="96">
        <v>1322689.8700434854</v>
      </c>
      <c r="AT23" s="96">
        <v>1365977.8726340276</v>
      </c>
      <c r="AU23" s="96">
        <v>1415003.2801075864</v>
      </c>
      <c r="AV23" s="96">
        <v>1463478.0319615148</v>
      </c>
      <c r="AW23" s="96">
        <v>1506385.8960809689</v>
      </c>
      <c r="AX23" s="96">
        <v>1553189.4773685925</v>
      </c>
      <c r="AY23" s="96">
        <v>1594548.7347577554</v>
      </c>
      <c r="AZ23" s="96">
        <v>1634019.7614318891</v>
      </c>
    </row>
    <row r="24" spans="1:52">
      <c r="A24" s="99" t="s">
        <v>88</v>
      </c>
      <c r="B24" s="100">
        <v>260214</v>
      </c>
      <c r="C24" s="100">
        <v>257760</v>
      </c>
      <c r="D24" s="100">
        <v>260614</v>
      </c>
      <c r="E24" s="100">
        <v>276936</v>
      </c>
      <c r="F24" s="100">
        <v>302996</v>
      </c>
      <c r="G24" s="100">
        <v>313844</v>
      </c>
      <c r="H24" s="100">
        <v>344348</v>
      </c>
      <c r="I24" s="100">
        <v>366158</v>
      </c>
      <c r="J24" s="100">
        <v>381848</v>
      </c>
      <c r="K24" s="100">
        <v>333994</v>
      </c>
      <c r="L24" s="100">
        <v>388870</v>
      </c>
      <c r="M24" s="100">
        <v>409118</v>
      </c>
      <c r="N24" s="100">
        <v>404110.00000000006</v>
      </c>
      <c r="O24" s="100">
        <v>420911.99999999994</v>
      </c>
      <c r="P24" s="100">
        <v>428513.99999999994</v>
      </c>
      <c r="Q24" s="100">
        <v>450468</v>
      </c>
      <c r="R24" s="100">
        <v>470142.00472565263</v>
      </c>
      <c r="S24" s="100">
        <v>495142.75749045523</v>
      </c>
      <c r="T24" s="100">
        <v>521456.19335681497</v>
      </c>
      <c r="U24" s="100">
        <v>546541.05639738496</v>
      </c>
      <c r="V24" s="100">
        <v>569988.26107819995</v>
      </c>
      <c r="W24" s="100">
        <v>593051.08240938501</v>
      </c>
      <c r="X24" s="100">
        <v>615180.56932684081</v>
      </c>
      <c r="Y24" s="100">
        <v>636874.30666092806</v>
      </c>
      <c r="Z24" s="100">
        <v>651452.0893439611</v>
      </c>
      <c r="AA24" s="100">
        <v>668267.94137132925</v>
      </c>
      <c r="AB24" s="100">
        <v>686546.17140430585</v>
      </c>
      <c r="AC24" s="100">
        <v>706195.10432498856</v>
      </c>
      <c r="AD24" s="100">
        <v>727367.11572027078</v>
      </c>
      <c r="AE24" s="100">
        <v>747563.8572381984</v>
      </c>
      <c r="AF24" s="100">
        <v>768054.20338902588</v>
      </c>
      <c r="AG24" s="100">
        <v>788533.55959961703</v>
      </c>
      <c r="AH24" s="100">
        <v>807603.83164212934</v>
      </c>
      <c r="AI24" s="100">
        <v>825565.20515226282</v>
      </c>
      <c r="AJ24" s="100">
        <v>842761.40721031709</v>
      </c>
      <c r="AK24" s="100">
        <v>857407.52463051572</v>
      </c>
      <c r="AL24" s="100">
        <v>874185.31555659778</v>
      </c>
      <c r="AM24" s="100">
        <v>890778.14288935007</v>
      </c>
      <c r="AN24" s="100">
        <v>915540.8019634157</v>
      </c>
      <c r="AO24" s="100">
        <v>937028.45045773953</v>
      </c>
      <c r="AP24" s="100">
        <v>960205.19073518738</v>
      </c>
      <c r="AQ24" s="100">
        <v>986202.66599800065</v>
      </c>
      <c r="AR24" s="100">
        <v>1013670.0649253019</v>
      </c>
      <c r="AS24" s="100">
        <v>1038610.6116437694</v>
      </c>
      <c r="AT24" s="100">
        <v>1063573.7087971324</v>
      </c>
      <c r="AU24" s="100">
        <v>1091603.7410982181</v>
      </c>
      <c r="AV24" s="100">
        <v>1119442.7651906749</v>
      </c>
      <c r="AW24" s="100">
        <v>1143684.9253540691</v>
      </c>
      <c r="AX24" s="100">
        <v>1172251.8992464894</v>
      </c>
      <c r="AY24" s="100">
        <v>1198296.7438437911</v>
      </c>
      <c r="AZ24" s="100">
        <v>1223637.6187784253</v>
      </c>
    </row>
    <row r="25" spans="1:52">
      <c r="A25" s="93" t="s">
        <v>200</v>
      </c>
      <c r="B25" s="101">
        <v>1602.3358663664608</v>
      </c>
      <c r="C25" s="101">
        <v>1650.6484918185593</v>
      </c>
      <c r="D25" s="101">
        <v>1670.8751030291528</v>
      </c>
      <c r="E25" s="101">
        <v>1816.2772392020827</v>
      </c>
      <c r="F25" s="101">
        <v>1838.1477854496238</v>
      </c>
      <c r="G25" s="101">
        <v>1934.7351721896407</v>
      </c>
      <c r="H25" s="101">
        <v>2102.6897820410827</v>
      </c>
      <c r="I25" s="101">
        <v>2066.6123050930119</v>
      </c>
      <c r="J25" s="101">
        <v>1931.0454538325034</v>
      </c>
      <c r="K25" s="101">
        <v>1911.8676774102669</v>
      </c>
      <c r="L25" s="101">
        <v>1925.828685465468</v>
      </c>
      <c r="M25" s="101">
        <v>1888.899396167214</v>
      </c>
      <c r="N25" s="101">
        <v>1859.037011435058</v>
      </c>
      <c r="O25" s="101">
        <v>1782.791747604741</v>
      </c>
      <c r="P25" s="101">
        <v>1753.5676859548844</v>
      </c>
      <c r="Q25" s="101">
        <v>1816.1638472358504</v>
      </c>
      <c r="R25" s="101">
        <v>1848.6959536401077</v>
      </c>
      <c r="S25" s="101">
        <v>1890.1246276315137</v>
      </c>
      <c r="T25" s="101">
        <v>1929.1871587260148</v>
      </c>
      <c r="U25" s="101">
        <v>1963.8278320247416</v>
      </c>
      <c r="V25" s="101">
        <v>1994.7857105524517</v>
      </c>
      <c r="W25" s="101">
        <v>2022.5508526849119</v>
      </c>
      <c r="X25" s="101">
        <v>2047.6143105111018</v>
      </c>
      <c r="Y25" s="101">
        <v>2075.2154044556173</v>
      </c>
      <c r="Z25" s="101">
        <v>2100.916014188258</v>
      </c>
      <c r="AA25" s="101">
        <v>2125.5839341346727</v>
      </c>
      <c r="AB25" s="101">
        <v>2149.5949015501815</v>
      </c>
      <c r="AC25" s="101">
        <v>2173.128582006213</v>
      </c>
      <c r="AD25" s="101">
        <v>2196.3776252647258</v>
      </c>
      <c r="AE25" s="101">
        <v>2219.3561276889277</v>
      </c>
      <c r="AF25" s="101">
        <v>2242.0274835694363</v>
      </c>
      <c r="AG25" s="101">
        <v>2264.2885164465351</v>
      </c>
      <c r="AH25" s="101">
        <v>2286.427581803031</v>
      </c>
      <c r="AI25" s="101">
        <v>2307.1643585821548</v>
      </c>
      <c r="AJ25" s="101">
        <v>2328.1945006753404</v>
      </c>
      <c r="AK25" s="101">
        <v>2349.2582116934987</v>
      </c>
      <c r="AL25" s="101">
        <v>2370.5983746782049</v>
      </c>
      <c r="AM25" s="101">
        <v>2392.3798094458052</v>
      </c>
      <c r="AN25" s="101">
        <v>2414.167599076146</v>
      </c>
      <c r="AO25" s="101">
        <v>2436.9883439532696</v>
      </c>
      <c r="AP25" s="101">
        <v>2460.7631706445809</v>
      </c>
      <c r="AQ25" s="101">
        <v>2485.3087275243001</v>
      </c>
      <c r="AR25" s="101">
        <v>2509.9925891735211</v>
      </c>
      <c r="AS25" s="101">
        <v>2535.6044879373962</v>
      </c>
      <c r="AT25" s="101">
        <v>2562.0205806536915</v>
      </c>
      <c r="AU25" s="101">
        <v>2589.6531853659162</v>
      </c>
      <c r="AV25" s="101">
        <v>2618.3881990555042</v>
      </c>
      <c r="AW25" s="101">
        <v>2647.6340249471323</v>
      </c>
      <c r="AX25" s="101">
        <v>2677.0756488425704</v>
      </c>
      <c r="AY25" s="101">
        <v>2706.9799491216995</v>
      </c>
      <c r="AZ25" s="101">
        <v>2737.3005870091629</v>
      </c>
    </row>
    <row r="26" spans="1:52">
      <c r="A26" s="97" t="s">
        <v>181</v>
      </c>
      <c r="B26" s="102">
        <v>936.93658815081994</v>
      </c>
      <c r="C26" s="102">
        <v>975.15464794521154</v>
      </c>
      <c r="D26" s="102">
        <v>983.99292557647186</v>
      </c>
      <c r="E26" s="102">
        <v>1057.8274808262165</v>
      </c>
      <c r="F26" s="102">
        <v>1081.9735121499584</v>
      </c>
      <c r="G26" s="102">
        <v>1125.7827746816024</v>
      </c>
      <c r="H26" s="102">
        <v>1286.0020552796964</v>
      </c>
      <c r="I26" s="102">
        <v>1237.1102493266558</v>
      </c>
      <c r="J26" s="102">
        <v>1084.3710217799203</v>
      </c>
      <c r="K26" s="102">
        <v>1076.1599915319657</v>
      </c>
      <c r="L26" s="102">
        <v>1067.26382696633</v>
      </c>
      <c r="M26" s="102">
        <v>1024.1145102101418</v>
      </c>
      <c r="N26" s="102">
        <v>996.0549662726113</v>
      </c>
      <c r="O26" s="102">
        <v>919.89620494785231</v>
      </c>
      <c r="P26" s="102">
        <v>886.72069638061407</v>
      </c>
      <c r="Q26" s="102">
        <v>889.17291572099248</v>
      </c>
      <c r="R26" s="102">
        <v>899.25775902703811</v>
      </c>
      <c r="S26" s="102">
        <v>912.48024028958105</v>
      </c>
      <c r="T26" s="102">
        <v>925.12554320207732</v>
      </c>
      <c r="U26" s="102">
        <v>935.87103215788238</v>
      </c>
      <c r="V26" s="102">
        <v>944.70209493978439</v>
      </c>
      <c r="W26" s="102">
        <v>952.39623384268975</v>
      </c>
      <c r="X26" s="102">
        <v>959.09896961608945</v>
      </c>
      <c r="Y26" s="102">
        <v>966.95093606795172</v>
      </c>
      <c r="Z26" s="102">
        <v>974.31039924577692</v>
      </c>
      <c r="AA26" s="102">
        <v>981.92513915826692</v>
      </c>
      <c r="AB26" s="102">
        <v>989.5287562867984</v>
      </c>
      <c r="AC26" s="102">
        <v>996.99821369132087</v>
      </c>
      <c r="AD26" s="102">
        <v>1004.3787079434341</v>
      </c>
      <c r="AE26" s="102">
        <v>1011.6921022649976</v>
      </c>
      <c r="AF26" s="102">
        <v>1019.0463306839886</v>
      </c>
      <c r="AG26" s="102">
        <v>1026.3835638507351</v>
      </c>
      <c r="AH26" s="102">
        <v>1033.7915274392219</v>
      </c>
      <c r="AI26" s="102">
        <v>1040.2676168882708</v>
      </c>
      <c r="AJ26" s="102">
        <v>1046.7766450689803</v>
      </c>
      <c r="AK26" s="102">
        <v>1053.2908159125091</v>
      </c>
      <c r="AL26" s="102">
        <v>1059.9305482207837</v>
      </c>
      <c r="AM26" s="102">
        <v>1066.6743874223896</v>
      </c>
      <c r="AN26" s="102">
        <v>1073.5385351283833</v>
      </c>
      <c r="AO26" s="102">
        <v>1080.6146494565319</v>
      </c>
      <c r="AP26" s="102">
        <v>1088.0604574017477</v>
      </c>
      <c r="AQ26" s="102">
        <v>1095.9901772166459</v>
      </c>
      <c r="AR26" s="102">
        <v>1103.9002070709348</v>
      </c>
      <c r="AS26" s="102">
        <v>1112.3840332425041</v>
      </c>
      <c r="AT26" s="102">
        <v>1121.4096603805581</v>
      </c>
      <c r="AU26" s="102">
        <v>1131.3595305160959</v>
      </c>
      <c r="AV26" s="102">
        <v>1141.8715573592924</v>
      </c>
      <c r="AW26" s="102">
        <v>1152.6868976808416</v>
      </c>
      <c r="AX26" s="102">
        <v>1163.8574542970671</v>
      </c>
      <c r="AY26" s="102">
        <v>1175.4285426073664</v>
      </c>
      <c r="AZ26" s="102">
        <v>1187.4263756501084</v>
      </c>
    </row>
    <row r="27" spans="1:52">
      <c r="A27" s="99" t="s">
        <v>182</v>
      </c>
      <c r="B27" s="103">
        <v>665.39927821564072</v>
      </c>
      <c r="C27" s="103">
        <v>675.49384387334783</v>
      </c>
      <c r="D27" s="103">
        <v>686.88217745268093</v>
      </c>
      <c r="E27" s="103">
        <v>758.44975837586617</v>
      </c>
      <c r="F27" s="103">
        <v>756.17427329966551</v>
      </c>
      <c r="G27" s="103">
        <v>808.95239750803819</v>
      </c>
      <c r="H27" s="103">
        <v>816.68772676138644</v>
      </c>
      <c r="I27" s="103">
        <v>829.50205576635585</v>
      </c>
      <c r="J27" s="103">
        <v>846.67443205258326</v>
      </c>
      <c r="K27" s="103">
        <v>835.70768587830116</v>
      </c>
      <c r="L27" s="103">
        <v>858.56485849913793</v>
      </c>
      <c r="M27" s="103">
        <v>864.78488595707222</v>
      </c>
      <c r="N27" s="103">
        <v>862.98204516244664</v>
      </c>
      <c r="O27" s="103">
        <v>862.89554265688855</v>
      </c>
      <c r="P27" s="103">
        <v>866.84698957427031</v>
      </c>
      <c r="Q27" s="103">
        <v>926.99093151485795</v>
      </c>
      <c r="R27" s="103">
        <v>949.43819461306975</v>
      </c>
      <c r="S27" s="103">
        <v>977.64438734193277</v>
      </c>
      <c r="T27" s="103">
        <v>1004.0616155239373</v>
      </c>
      <c r="U27" s="103">
        <v>1027.9567998668592</v>
      </c>
      <c r="V27" s="103">
        <v>1050.0836156126675</v>
      </c>
      <c r="W27" s="103">
        <v>1070.1546188422221</v>
      </c>
      <c r="X27" s="103">
        <v>1088.5153408950123</v>
      </c>
      <c r="Y27" s="103">
        <v>1108.2644683876658</v>
      </c>
      <c r="Z27" s="103">
        <v>1126.6056149424812</v>
      </c>
      <c r="AA27" s="103">
        <v>1143.6587949764059</v>
      </c>
      <c r="AB27" s="103">
        <v>1160.0661452633831</v>
      </c>
      <c r="AC27" s="103">
        <v>1176.1303683148924</v>
      </c>
      <c r="AD27" s="103">
        <v>1191.9989173212916</v>
      </c>
      <c r="AE27" s="103">
        <v>1207.6640254239301</v>
      </c>
      <c r="AF27" s="103">
        <v>1222.9811528854475</v>
      </c>
      <c r="AG27" s="103">
        <v>1237.9049525958001</v>
      </c>
      <c r="AH27" s="103">
        <v>1252.6360543638093</v>
      </c>
      <c r="AI27" s="103">
        <v>1266.8967416938842</v>
      </c>
      <c r="AJ27" s="103">
        <v>1281.4178556063598</v>
      </c>
      <c r="AK27" s="103">
        <v>1295.9673957809896</v>
      </c>
      <c r="AL27" s="103">
        <v>1310.6678264574211</v>
      </c>
      <c r="AM27" s="103">
        <v>1325.7054220234154</v>
      </c>
      <c r="AN27" s="103">
        <v>1340.6290639477629</v>
      </c>
      <c r="AO27" s="103">
        <v>1356.3736944967377</v>
      </c>
      <c r="AP27" s="103">
        <v>1372.7027132428332</v>
      </c>
      <c r="AQ27" s="103">
        <v>1389.3185503076543</v>
      </c>
      <c r="AR27" s="103">
        <v>1406.0923821025865</v>
      </c>
      <c r="AS27" s="103">
        <v>1423.2204546948922</v>
      </c>
      <c r="AT27" s="103">
        <v>1440.6109202731332</v>
      </c>
      <c r="AU27" s="103">
        <v>1458.2936548498205</v>
      </c>
      <c r="AV27" s="103">
        <v>1476.5166416962118</v>
      </c>
      <c r="AW27" s="103">
        <v>1494.9471272662906</v>
      </c>
      <c r="AX27" s="103">
        <v>1513.2181945455031</v>
      </c>
      <c r="AY27" s="103">
        <v>1531.5514065143332</v>
      </c>
      <c r="AZ27" s="103">
        <v>1549.8742113590547</v>
      </c>
    </row>
    <row r="28" spans="1:52">
      <c r="A28" s="104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105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</row>
    <row r="30" spans="1:52">
      <c r="A30" s="12" t="s">
        <v>194</v>
      </c>
      <c r="B30" s="107">
        <v>256144294.17904755</v>
      </c>
      <c r="C30" s="107">
        <v>263427961.88082531</v>
      </c>
      <c r="D30" s="107">
        <v>268820935.21092725</v>
      </c>
      <c r="E30" s="107">
        <v>273658329.24138331</v>
      </c>
      <c r="F30" s="107">
        <v>278404118.85675418</v>
      </c>
      <c r="G30" s="107">
        <v>284589505.33850813</v>
      </c>
      <c r="H30" s="107">
        <v>291258991.73345572</v>
      </c>
      <c r="I30" s="107">
        <v>298753086.69491667</v>
      </c>
      <c r="J30" s="107">
        <v>303748883.90327168</v>
      </c>
      <c r="K30" s="107">
        <v>305611817.55668062</v>
      </c>
      <c r="L30" s="107">
        <v>310156348.9660989</v>
      </c>
      <c r="M30" s="107">
        <v>313582448.45298815</v>
      </c>
      <c r="N30" s="107">
        <v>314987025.31172669</v>
      </c>
      <c r="O30" s="107">
        <v>319608426.47037679</v>
      </c>
      <c r="P30" s="107">
        <v>323509058.58149427</v>
      </c>
      <c r="Q30" s="107">
        <v>327835506.99146843</v>
      </c>
      <c r="R30" s="107">
        <v>335775269</v>
      </c>
      <c r="S30" s="107">
        <v>343570810</v>
      </c>
      <c r="T30" s="107">
        <v>349879539</v>
      </c>
      <c r="U30" s="107">
        <v>355562885</v>
      </c>
      <c r="V30" s="107">
        <v>360425097</v>
      </c>
      <c r="W30" s="107">
        <v>365157751</v>
      </c>
      <c r="X30" s="107">
        <v>369807976</v>
      </c>
      <c r="Y30" s="107">
        <v>373954751</v>
      </c>
      <c r="Z30" s="107">
        <v>377654726</v>
      </c>
      <c r="AA30" s="107">
        <v>381147082</v>
      </c>
      <c r="AB30" s="107">
        <v>383904075</v>
      </c>
      <c r="AC30" s="107">
        <v>386270950</v>
      </c>
      <c r="AD30" s="107">
        <v>388695225</v>
      </c>
      <c r="AE30" s="107">
        <v>391018554</v>
      </c>
      <c r="AF30" s="107">
        <v>393423685</v>
      </c>
      <c r="AG30" s="107">
        <v>395902271</v>
      </c>
      <c r="AH30" s="107">
        <v>398388729</v>
      </c>
      <c r="AI30" s="107">
        <v>400896767</v>
      </c>
      <c r="AJ30" s="107">
        <v>403383000</v>
      </c>
      <c r="AK30" s="107">
        <v>405848923</v>
      </c>
      <c r="AL30" s="107">
        <v>408288500</v>
      </c>
      <c r="AM30" s="107">
        <v>410745783</v>
      </c>
      <c r="AN30" s="107">
        <v>413158774</v>
      </c>
      <c r="AO30" s="107">
        <v>415483353</v>
      </c>
      <c r="AP30" s="107">
        <v>417789284</v>
      </c>
      <c r="AQ30" s="107">
        <v>420156755</v>
      </c>
      <c r="AR30" s="107">
        <v>422591529</v>
      </c>
      <c r="AS30" s="107">
        <v>425116476</v>
      </c>
      <c r="AT30" s="107">
        <v>427775148</v>
      </c>
      <c r="AU30" s="107">
        <v>430605971</v>
      </c>
      <c r="AV30" s="107">
        <v>433548903</v>
      </c>
      <c r="AW30" s="107">
        <v>436529022</v>
      </c>
      <c r="AX30" s="107">
        <v>439568176</v>
      </c>
      <c r="AY30" s="107">
        <v>442702804</v>
      </c>
      <c r="AZ30" s="107">
        <v>445940625</v>
      </c>
    </row>
    <row r="31" spans="1:52">
      <c r="A31" s="108" t="s">
        <v>19</v>
      </c>
      <c r="B31" s="109">
        <v>227942846</v>
      </c>
      <c r="C31" s="109">
        <v>234377604</v>
      </c>
      <c r="D31" s="109">
        <v>239280894</v>
      </c>
      <c r="E31" s="109">
        <v>243548497</v>
      </c>
      <c r="F31" s="109">
        <v>247577889</v>
      </c>
      <c r="G31" s="109">
        <v>253066482</v>
      </c>
      <c r="H31" s="109">
        <v>258973453</v>
      </c>
      <c r="I31" s="109">
        <v>265190216</v>
      </c>
      <c r="J31" s="109">
        <v>269860619</v>
      </c>
      <c r="K31" s="109">
        <v>272113428</v>
      </c>
      <c r="L31" s="109">
        <v>276529092</v>
      </c>
      <c r="M31" s="109">
        <v>279812599</v>
      </c>
      <c r="N31" s="109">
        <v>281549162</v>
      </c>
      <c r="O31" s="109">
        <v>286000218</v>
      </c>
      <c r="P31" s="109">
        <v>289308296</v>
      </c>
      <c r="Q31" s="109">
        <v>292751201</v>
      </c>
      <c r="R31" s="109">
        <v>299873301</v>
      </c>
      <c r="S31" s="109">
        <v>306661748</v>
      </c>
      <c r="T31" s="109">
        <v>312056733</v>
      </c>
      <c r="U31" s="109">
        <v>316958901</v>
      </c>
      <c r="V31" s="109">
        <v>321103966</v>
      </c>
      <c r="W31" s="109">
        <v>325203751</v>
      </c>
      <c r="X31" s="109">
        <v>329324929</v>
      </c>
      <c r="Y31" s="109">
        <v>332982268</v>
      </c>
      <c r="Z31" s="109">
        <v>336234566</v>
      </c>
      <c r="AA31" s="109">
        <v>339304588</v>
      </c>
      <c r="AB31" s="109">
        <v>341688416</v>
      </c>
      <c r="AC31" s="109">
        <v>343723797</v>
      </c>
      <c r="AD31" s="109">
        <v>345835620</v>
      </c>
      <c r="AE31" s="109">
        <v>347848443</v>
      </c>
      <c r="AF31" s="109">
        <v>349919184</v>
      </c>
      <c r="AG31" s="109">
        <v>352052902</v>
      </c>
      <c r="AH31" s="109">
        <v>354192442</v>
      </c>
      <c r="AI31" s="109">
        <v>356387637</v>
      </c>
      <c r="AJ31" s="109">
        <v>358552498</v>
      </c>
      <c r="AK31" s="109">
        <v>360684201</v>
      </c>
      <c r="AL31" s="109">
        <v>362774316</v>
      </c>
      <c r="AM31" s="109">
        <v>364870364</v>
      </c>
      <c r="AN31" s="109">
        <v>366910120</v>
      </c>
      <c r="AO31" s="109">
        <v>368845535</v>
      </c>
      <c r="AP31" s="109">
        <v>370748727</v>
      </c>
      <c r="AQ31" s="109">
        <v>372691845</v>
      </c>
      <c r="AR31" s="109">
        <v>374677935</v>
      </c>
      <c r="AS31" s="109">
        <v>376737777</v>
      </c>
      <c r="AT31" s="109">
        <v>378911307</v>
      </c>
      <c r="AU31" s="109">
        <v>381236209</v>
      </c>
      <c r="AV31" s="109">
        <v>383655683</v>
      </c>
      <c r="AW31" s="109">
        <v>386106931</v>
      </c>
      <c r="AX31" s="109">
        <v>388600365</v>
      </c>
      <c r="AY31" s="109">
        <v>391160390</v>
      </c>
      <c r="AZ31" s="109">
        <v>393783978</v>
      </c>
    </row>
    <row r="32" spans="1:52">
      <c r="A32" s="110" t="s">
        <v>20</v>
      </c>
      <c r="B32" s="111">
        <v>26679508</v>
      </c>
      <c r="C32" s="111">
        <v>27609356</v>
      </c>
      <c r="D32" s="111">
        <v>28647121</v>
      </c>
      <c r="E32" s="111">
        <v>29429695</v>
      </c>
      <c r="F32" s="111">
        <v>30192633</v>
      </c>
      <c r="G32" s="111">
        <v>31273941</v>
      </c>
      <c r="H32" s="111">
        <v>32303391</v>
      </c>
      <c r="I32" s="111">
        <v>33513997</v>
      </c>
      <c r="J32" s="111">
        <v>34753905</v>
      </c>
      <c r="K32" s="111">
        <v>35320124</v>
      </c>
      <c r="L32" s="111">
        <v>35884391</v>
      </c>
      <c r="M32" s="111">
        <v>36307796</v>
      </c>
      <c r="N32" s="111">
        <v>36013088</v>
      </c>
      <c r="O32" s="111">
        <v>36192222</v>
      </c>
      <c r="P32" s="111">
        <v>36564027</v>
      </c>
      <c r="Q32" s="111">
        <v>37036579</v>
      </c>
      <c r="R32" s="111">
        <v>38379405</v>
      </c>
      <c r="S32" s="111">
        <v>39730611</v>
      </c>
      <c r="T32" s="111">
        <v>40828293</v>
      </c>
      <c r="U32" s="111">
        <v>41784911</v>
      </c>
      <c r="V32" s="111">
        <v>42544205</v>
      </c>
      <c r="W32" s="111">
        <v>43069565</v>
      </c>
      <c r="X32" s="111">
        <v>43449486</v>
      </c>
      <c r="Y32" s="111">
        <v>43726356</v>
      </c>
      <c r="Z32" s="111">
        <v>43931253</v>
      </c>
      <c r="AA32" s="111">
        <v>44187863</v>
      </c>
      <c r="AB32" s="111">
        <v>44447444</v>
      </c>
      <c r="AC32" s="111">
        <v>44766717</v>
      </c>
      <c r="AD32" s="111">
        <v>45195243</v>
      </c>
      <c r="AE32" s="111">
        <v>45747773</v>
      </c>
      <c r="AF32" s="111">
        <v>46431006</v>
      </c>
      <c r="AG32" s="111">
        <v>47236784</v>
      </c>
      <c r="AH32" s="111">
        <v>48134739</v>
      </c>
      <c r="AI32" s="111">
        <v>49094420</v>
      </c>
      <c r="AJ32" s="111">
        <v>50126760</v>
      </c>
      <c r="AK32" s="111">
        <v>51231084</v>
      </c>
      <c r="AL32" s="111">
        <v>52412109</v>
      </c>
      <c r="AM32" s="111">
        <v>53719215</v>
      </c>
      <c r="AN32" s="111">
        <v>55109644</v>
      </c>
      <c r="AO32" s="111">
        <v>56573037</v>
      </c>
      <c r="AP32" s="111">
        <v>58109100</v>
      </c>
      <c r="AQ32" s="111">
        <v>59735302</v>
      </c>
      <c r="AR32" s="111">
        <v>61468105</v>
      </c>
      <c r="AS32" s="111">
        <v>63324424</v>
      </c>
      <c r="AT32" s="111">
        <v>65349694</v>
      </c>
      <c r="AU32" s="111">
        <v>67514270</v>
      </c>
      <c r="AV32" s="111">
        <v>69817449</v>
      </c>
      <c r="AW32" s="111">
        <v>72263733</v>
      </c>
      <c r="AX32" s="111">
        <v>74852926</v>
      </c>
      <c r="AY32" s="111">
        <v>77595960</v>
      </c>
      <c r="AZ32" s="111">
        <v>80506210</v>
      </c>
    </row>
    <row r="33" spans="1:52">
      <c r="A33" s="112" t="s">
        <v>201</v>
      </c>
      <c r="B33" s="113">
        <v>26679508</v>
      </c>
      <c r="C33" s="113">
        <v>27609356</v>
      </c>
      <c r="D33" s="113">
        <v>28647121</v>
      </c>
      <c r="E33" s="113">
        <v>29429695</v>
      </c>
      <c r="F33" s="113">
        <v>30192633</v>
      </c>
      <c r="G33" s="113">
        <v>31273941</v>
      </c>
      <c r="H33" s="113">
        <v>32303391</v>
      </c>
      <c r="I33" s="113">
        <v>33513997</v>
      </c>
      <c r="J33" s="113">
        <v>34753905</v>
      </c>
      <c r="K33" s="113">
        <v>35320124</v>
      </c>
      <c r="L33" s="113">
        <v>35884391</v>
      </c>
      <c r="M33" s="113">
        <v>36307796</v>
      </c>
      <c r="N33" s="113">
        <v>36013088</v>
      </c>
      <c r="O33" s="113">
        <v>36192222</v>
      </c>
      <c r="P33" s="113">
        <v>36564027</v>
      </c>
      <c r="Q33" s="113">
        <v>37036579</v>
      </c>
      <c r="R33" s="113">
        <v>37888038</v>
      </c>
      <c r="S33" s="113">
        <v>38702160</v>
      </c>
      <c r="T33" s="113">
        <v>39224620</v>
      </c>
      <c r="U33" s="113">
        <v>39570369</v>
      </c>
      <c r="V33" s="113">
        <v>39691467</v>
      </c>
      <c r="W33" s="113">
        <v>39549864</v>
      </c>
      <c r="X33" s="113">
        <v>39220654</v>
      </c>
      <c r="Y33" s="113">
        <v>38757869</v>
      </c>
      <c r="Z33" s="113">
        <v>38214422</v>
      </c>
      <c r="AA33" s="113">
        <v>37711584</v>
      </c>
      <c r="AB33" s="113">
        <v>37247449</v>
      </c>
      <c r="AC33" s="113">
        <v>36885616</v>
      </c>
      <c r="AD33" s="113">
        <v>36670813</v>
      </c>
      <c r="AE33" s="113">
        <v>36607580</v>
      </c>
      <c r="AF33" s="113">
        <v>36686556</v>
      </c>
      <c r="AG33" s="113">
        <v>36885426</v>
      </c>
      <c r="AH33" s="113">
        <v>37161909</v>
      </c>
      <c r="AI33" s="113">
        <v>37478328</v>
      </c>
      <c r="AJ33" s="113">
        <v>37832649</v>
      </c>
      <c r="AK33" s="113">
        <v>38211944</v>
      </c>
      <c r="AL33" s="113">
        <v>38613548</v>
      </c>
      <c r="AM33" s="113">
        <v>39066196</v>
      </c>
      <c r="AN33" s="113">
        <v>39542066</v>
      </c>
      <c r="AO33" s="113">
        <v>40034800</v>
      </c>
      <c r="AP33" s="113">
        <v>40552325</v>
      </c>
      <c r="AQ33" s="113">
        <v>41107314</v>
      </c>
      <c r="AR33" s="113">
        <v>41716173</v>
      </c>
      <c r="AS33" s="113">
        <v>42388447</v>
      </c>
      <c r="AT33" s="113">
        <v>43154742</v>
      </c>
      <c r="AU33" s="113">
        <v>43993245</v>
      </c>
      <c r="AV33" s="113">
        <v>44905936</v>
      </c>
      <c r="AW33" s="113">
        <v>45890956</v>
      </c>
      <c r="AX33" s="113">
        <v>46951846</v>
      </c>
      <c r="AY33" s="113">
        <v>48088101</v>
      </c>
      <c r="AZ33" s="113">
        <v>49309742</v>
      </c>
    </row>
    <row r="34" spans="1:52">
      <c r="A34" s="114" t="s">
        <v>202</v>
      </c>
      <c r="B34" s="98">
        <v>26679508</v>
      </c>
      <c r="C34" s="98">
        <v>27609356</v>
      </c>
      <c r="D34" s="98">
        <v>28647121</v>
      </c>
      <c r="E34" s="98">
        <v>29429695</v>
      </c>
      <c r="F34" s="98">
        <v>30192633</v>
      </c>
      <c r="G34" s="98">
        <v>31273941</v>
      </c>
      <c r="H34" s="98">
        <v>32303391</v>
      </c>
      <c r="I34" s="98">
        <v>33513997</v>
      </c>
      <c r="J34" s="98">
        <v>34753905</v>
      </c>
      <c r="K34" s="98">
        <v>35320124</v>
      </c>
      <c r="L34" s="98">
        <v>35884391</v>
      </c>
      <c r="M34" s="98">
        <v>36307796</v>
      </c>
      <c r="N34" s="98">
        <v>36013088</v>
      </c>
      <c r="O34" s="98">
        <v>36192222</v>
      </c>
      <c r="P34" s="98">
        <v>36564027</v>
      </c>
      <c r="Q34" s="98">
        <v>37036579</v>
      </c>
      <c r="R34" s="98">
        <v>37888038</v>
      </c>
      <c r="S34" s="98">
        <v>38702160</v>
      </c>
      <c r="T34" s="98">
        <v>39224620</v>
      </c>
      <c r="U34" s="98">
        <v>39570369</v>
      </c>
      <c r="V34" s="98">
        <v>39691467</v>
      </c>
      <c r="W34" s="98">
        <v>39549864</v>
      </c>
      <c r="X34" s="98">
        <v>39220654</v>
      </c>
      <c r="Y34" s="98">
        <v>38757869</v>
      </c>
      <c r="Z34" s="98">
        <v>38214422</v>
      </c>
      <c r="AA34" s="98">
        <v>37711584</v>
      </c>
      <c r="AB34" s="98">
        <v>37247449</v>
      </c>
      <c r="AC34" s="98">
        <v>36885616</v>
      </c>
      <c r="AD34" s="98">
        <v>36670813</v>
      </c>
      <c r="AE34" s="98">
        <v>36607580</v>
      </c>
      <c r="AF34" s="98">
        <v>36686556</v>
      </c>
      <c r="AG34" s="98">
        <v>36885426</v>
      </c>
      <c r="AH34" s="98">
        <v>37161909</v>
      </c>
      <c r="AI34" s="98">
        <v>37478328</v>
      </c>
      <c r="AJ34" s="98">
        <v>37832649</v>
      </c>
      <c r="AK34" s="98">
        <v>38211944</v>
      </c>
      <c r="AL34" s="98">
        <v>38613548</v>
      </c>
      <c r="AM34" s="98">
        <v>39066196</v>
      </c>
      <c r="AN34" s="98">
        <v>39542066</v>
      </c>
      <c r="AO34" s="98">
        <v>40034800</v>
      </c>
      <c r="AP34" s="98">
        <v>40552325</v>
      </c>
      <c r="AQ34" s="98">
        <v>41107314</v>
      </c>
      <c r="AR34" s="98">
        <v>41716173</v>
      </c>
      <c r="AS34" s="98">
        <v>42388447</v>
      </c>
      <c r="AT34" s="98">
        <v>43154742</v>
      </c>
      <c r="AU34" s="98">
        <v>43993245</v>
      </c>
      <c r="AV34" s="98">
        <v>44905936</v>
      </c>
      <c r="AW34" s="98">
        <v>45890956</v>
      </c>
      <c r="AX34" s="98">
        <v>46951846</v>
      </c>
      <c r="AY34" s="98">
        <v>48088101</v>
      </c>
      <c r="AZ34" s="98">
        <v>49309742</v>
      </c>
    </row>
    <row r="35" spans="1:52">
      <c r="A35" s="114" t="s">
        <v>203</v>
      </c>
      <c r="B35" s="98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98">
        <v>0</v>
      </c>
      <c r="AF35" s="98">
        <v>0</v>
      </c>
      <c r="AG35" s="98">
        <v>0</v>
      </c>
      <c r="AH35" s="98">
        <v>0</v>
      </c>
      <c r="AI35" s="98">
        <v>0</v>
      </c>
      <c r="AJ35" s="98">
        <v>0</v>
      </c>
      <c r="AK35" s="98">
        <v>0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0</v>
      </c>
      <c r="AR35" s="98">
        <v>0</v>
      </c>
      <c r="AS35" s="98">
        <v>0</v>
      </c>
      <c r="AT35" s="98">
        <v>0</v>
      </c>
      <c r="AU35" s="98">
        <v>0</v>
      </c>
      <c r="AV35" s="98">
        <v>0</v>
      </c>
      <c r="AW35" s="98">
        <v>0</v>
      </c>
      <c r="AX35" s="98">
        <v>0</v>
      </c>
      <c r="AY35" s="98">
        <v>0</v>
      </c>
      <c r="AZ35" s="98">
        <v>0</v>
      </c>
    </row>
    <row r="36" spans="1:52">
      <c r="A36" s="114" t="s">
        <v>204</v>
      </c>
      <c r="B36" s="98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  <c r="T36" s="98">
        <v>0</v>
      </c>
      <c r="U36" s="98">
        <v>0</v>
      </c>
      <c r="V36" s="98">
        <v>0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0</v>
      </c>
      <c r="AD36" s="98">
        <v>0</v>
      </c>
      <c r="AE36" s="98">
        <v>0</v>
      </c>
      <c r="AF36" s="98">
        <v>0</v>
      </c>
      <c r="AG36" s="98">
        <v>0</v>
      </c>
      <c r="AH36" s="98">
        <v>0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>
        <v>0</v>
      </c>
      <c r="AO36" s="98">
        <v>0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98">
        <v>0</v>
      </c>
      <c r="AV36" s="98">
        <v>0</v>
      </c>
      <c r="AW36" s="98">
        <v>0</v>
      </c>
      <c r="AX36" s="98">
        <v>0</v>
      </c>
      <c r="AY36" s="98">
        <v>0</v>
      </c>
      <c r="AZ36" s="98">
        <v>0</v>
      </c>
    </row>
    <row r="37" spans="1:52">
      <c r="A37" s="112" t="s">
        <v>205</v>
      </c>
      <c r="B37" s="113">
        <v>0</v>
      </c>
      <c r="C37" s="113">
        <v>0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0</v>
      </c>
      <c r="J37" s="113">
        <v>0</v>
      </c>
      <c r="K37" s="113">
        <v>0</v>
      </c>
      <c r="L37" s="113">
        <v>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13">
        <v>0</v>
      </c>
      <c r="AD37" s="113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13">
        <v>0</v>
      </c>
      <c r="AK37" s="113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13">
        <v>0</v>
      </c>
      <c r="AR37" s="113">
        <v>0</v>
      </c>
      <c r="AS37" s="113">
        <v>0</v>
      </c>
      <c r="AT37" s="113">
        <v>0</v>
      </c>
      <c r="AU37" s="113">
        <v>0</v>
      </c>
      <c r="AV37" s="113">
        <v>0</v>
      </c>
      <c r="AW37" s="113">
        <v>0</v>
      </c>
      <c r="AX37" s="113">
        <v>0</v>
      </c>
      <c r="AY37" s="113">
        <v>0</v>
      </c>
      <c r="AZ37" s="113">
        <v>0</v>
      </c>
    </row>
    <row r="38" spans="1:52">
      <c r="A38" s="114" t="s">
        <v>202</v>
      </c>
      <c r="B38" s="98">
        <v>0</v>
      </c>
      <c r="C38" s="98">
        <v>0</v>
      </c>
      <c r="D38" s="98">
        <v>0</v>
      </c>
      <c r="E38" s="98">
        <v>0</v>
      </c>
      <c r="F38" s="98">
        <v>0</v>
      </c>
      <c r="G38" s="98">
        <v>0</v>
      </c>
      <c r="H38" s="98">
        <v>0</v>
      </c>
      <c r="I38" s="98">
        <v>0</v>
      </c>
      <c r="J38" s="98">
        <v>0</v>
      </c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98">
        <v>0</v>
      </c>
      <c r="R38" s="98">
        <v>0</v>
      </c>
      <c r="S38" s="98">
        <v>0</v>
      </c>
      <c r="T38" s="98">
        <v>0</v>
      </c>
      <c r="U38" s="98">
        <v>0</v>
      </c>
      <c r="V38" s="98">
        <v>0</v>
      </c>
      <c r="W38" s="98">
        <v>0</v>
      </c>
      <c r="X38" s="98">
        <v>0</v>
      </c>
      <c r="Y38" s="98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98">
        <v>0</v>
      </c>
      <c r="AU38" s="98">
        <v>0</v>
      </c>
      <c r="AV38" s="98">
        <v>0</v>
      </c>
      <c r="AW38" s="98">
        <v>0</v>
      </c>
      <c r="AX38" s="98">
        <v>0</v>
      </c>
      <c r="AY38" s="98">
        <v>0</v>
      </c>
      <c r="AZ38" s="98">
        <v>0</v>
      </c>
    </row>
    <row r="39" spans="1:52">
      <c r="A39" s="112" t="s">
        <v>206</v>
      </c>
      <c r="B39" s="113">
        <v>0</v>
      </c>
      <c r="C39" s="113">
        <v>0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0</v>
      </c>
      <c r="K39" s="113">
        <v>0</v>
      </c>
      <c r="L39" s="113">
        <v>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491367</v>
      </c>
      <c r="S39" s="113">
        <v>1028451</v>
      </c>
      <c r="T39" s="113">
        <v>1603673</v>
      </c>
      <c r="U39" s="113">
        <v>2214542</v>
      </c>
      <c r="V39" s="113">
        <v>2852738</v>
      </c>
      <c r="W39" s="113">
        <v>3519701</v>
      </c>
      <c r="X39" s="113">
        <v>4228832</v>
      </c>
      <c r="Y39" s="113">
        <v>4968487</v>
      </c>
      <c r="Z39" s="113">
        <v>5716831</v>
      </c>
      <c r="AA39" s="113">
        <v>6476279</v>
      </c>
      <c r="AB39" s="113">
        <v>7199995</v>
      </c>
      <c r="AC39" s="113">
        <v>7881101</v>
      </c>
      <c r="AD39" s="113">
        <v>8524430</v>
      </c>
      <c r="AE39" s="113">
        <v>9140193</v>
      </c>
      <c r="AF39" s="113">
        <v>9744450</v>
      </c>
      <c r="AG39" s="113">
        <v>10351358</v>
      </c>
      <c r="AH39" s="113">
        <v>10972830</v>
      </c>
      <c r="AI39" s="113">
        <v>11616092</v>
      </c>
      <c r="AJ39" s="113">
        <v>12294111</v>
      </c>
      <c r="AK39" s="113">
        <v>13019140</v>
      </c>
      <c r="AL39" s="113">
        <v>13798561</v>
      </c>
      <c r="AM39" s="113">
        <v>14653019</v>
      </c>
      <c r="AN39" s="113">
        <v>15567578</v>
      </c>
      <c r="AO39" s="113">
        <v>16538237</v>
      </c>
      <c r="AP39" s="113">
        <v>17556775</v>
      </c>
      <c r="AQ39" s="113">
        <v>18627988</v>
      </c>
      <c r="AR39" s="113">
        <v>19751932</v>
      </c>
      <c r="AS39" s="113">
        <v>20935977</v>
      </c>
      <c r="AT39" s="113">
        <v>22194952</v>
      </c>
      <c r="AU39" s="113">
        <v>23521025</v>
      </c>
      <c r="AV39" s="113">
        <v>24911513</v>
      </c>
      <c r="AW39" s="113">
        <v>26372777</v>
      </c>
      <c r="AX39" s="113">
        <v>27901080</v>
      </c>
      <c r="AY39" s="113">
        <v>29507859</v>
      </c>
      <c r="AZ39" s="113">
        <v>31196468</v>
      </c>
    </row>
    <row r="40" spans="1:52">
      <c r="A40" s="114" t="s">
        <v>207</v>
      </c>
      <c r="B40" s="98">
        <v>0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491367</v>
      </c>
      <c r="S40" s="98">
        <v>1028451</v>
      </c>
      <c r="T40" s="98">
        <v>1603673</v>
      </c>
      <c r="U40" s="98">
        <v>2214542</v>
      </c>
      <c r="V40" s="98">
        <v>2852738</v>
      </c>
      <c r="W40" s="98">
        <v>3519701</v>
      </c>
      <c r="X40" s="98">
        <v>4228832</v>
      </c>
      <c r="Y40" s="98">
        <v>4968487</v>
      </c>
      <c r="Z40" s="98">
        <v>5716831</v>
      </c>
      <c r="AA40" s="98">
        <v>6476279</v>
      </c>
      <c r="AB40" s="98">
        <v>7199995</v>
      </c>
      <c r="AC40" s="98">
        <v>7881101</v>
      </c>
      <c r="AD40" s="98">
        <v>8524430</v>
      </c>
      <c r="AE40" s="98">
        <v>9140193</v>
      </c>
      <c r="AF40" s="98">
        <v>9744450</v>
      </c>
      <c r="AG40" s="98">
        <v>10351358</v>
      </c>
      <c r="AH40" s="98">
        <v>10972830</v>
      </c>
      <c r="AI40" s="98">
        <v>11616092</v>
      </c>
      <c r="AJ40" s="98">
        <v>12294111</v>
      </c>
      <c r="AK40" s="98">
        <v>13019140</v>
      </c>
      <c r="AL40" s="98">
        <v>13798561</v>
      </c>
      <c r="AM40" s="98">
        <v>14653019</v>
      </c>
      <c r="AN40" s="98">
        <v>15567578</v>
      </c>
      <c r="AO40" s="98">
        <v>16538237</v>
      </c>
      <c r="AP40" s="98">
        <v>17556775</v>
      </c>
      <c r="AQ40" s="98">
        <v>18627988</v>
      </c>
      <c r="AR40" s="98">
        <v>19751932</v>
      </c>
      <c r="AS40" s="98">
        <v>20935977</v>
      </c>
      <c r="AT40" s="98">
        <v>22194952</v>
      </c>
      <c r="AU40" s="98">
        <v>23521025</v>
      </c>
      <c r="AV40" s="98">
        <v>24911513</v>
      </c>
      <c r="AW40" s="98">
        <v>26372777</v>
      </c>
      <c r="AX40" s="98">
        <v>27901080</v>
      </c>
      <c r="AY40" s="98">
        <v>29507859</v>
      </c>
      <c r="AZ40" s="98">
        <v>31196468</v>
      </c>
    </row>
    <row r="41" spans="1:52">
      <c r="A41" s="114" t="s">
        <v>208</v>
      </c>
      <c r="B41" s="98">
        <v>0</v>
      </c>
      <c r="C41" s="98">
        <v>0</v>
      </c>
      <c r="D41" s="98">
        <v>0</v>
      </c>
      <c r="E41" s="98">
        <v>0</v>
      </c>
      <c r="F41" s="98">
        <v>0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98">
        <v>0</v>
      </c>
      <c r="T41" s="98">
        <v>0</v>
      </c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98">
        <v>0</v>
      </c>
      <c r="AF41" s="98">
        <v>0</v>
      </c>
      <c r="AG41" s="98">
        <v>0</v>
      </c>
      <c r="AH41" s="98">
        <v>0</v>
      </c>
      <c r="AI41" s="98">
        <v>0</v>
      </c>
      <c r="AJ41" s="98">
        <v>0</v>
      </c>
      <c r="AK41" s="98">
        <v>0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8">
        <v>0</v>
      </c>
    </row>
    <row r="42" spans="1:52">
      <c r="A42" s="114" t="s">
        <v>209</v>
      </c>
      <c r="B42" s="98">
        <v>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98">
        <v>0</v>
      </c>
      <c r="R42" s="98">
        <v>0</v>
      </c>
      <c r="S42" s="98">
        <v>0</v>
      </c>
      <c r="T42" s="98">
        <v>0</v>
      </c>
      <c r="U42" s="98">
        <v>0</v>
      </c>
      <c r="V42" s="98">
        <v>0</v>
      </c>
      <c r="W42" s="98">
        <v>0</v>
      </c>
      <c r="X42" s="98">
        <v>0</v>
      </c>
      <c r="Y42" s="98">
        <v>0</v>
      </c>
      <c r="Z42" s="98">
        <v>0</v>
      </c>
      <c r="AA42" s="98">
        <v>0</v>
      </c>
      <c r="AB42" s="98">
        <v>0</v>
      </c>
      <c r="AC42" s="98">
        <v>0</v>
      </c>
      <c r="AD42" s="98">
        <v>0</v>
      </c>
      <c r="AE42" s="98">
        <v>0</v>
      </c>
      <c r="AF42" s="98">
        <v>0</v>
      </c>
      <c r="AG42" s="98">
        <v>0</v>
      </c>
      <c r="AH42" s="98">
        <v>0</v>
      </c>
      <c r="AI42" s="98">
        <v>0</v>
      </c>
      <c r="AJ42" s="98">
        <v>0</v>
      </c>
      <c r="AK42" s="98">
        <v>0</v>
      </c>
      <c r="AL42" s="98">
        <v>0</v>
      </c>
      <c r="AM42" s="98">
        <v>0</v>
      </c>
      <c r="AN42" s="98">
        <v>0</v>
      </c>
      <c r="AO42" s="98">
        <v>0</v>
      </c>
      <c r="AP42" s="98">
        <v>0</v>
      </c>
      <c r="AQ42" s="98">
        <v>0</v>
      </c>
      <c r="AR42" s="98">
        <v>0</v>
      </c>
      <c r="AS42" s="98">
        <v>0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8">
        <v>0</v>
      </c>
    </row>
    <row r="43" spans="1:52">
      <c r="A43" s="112" t="s">
        <v>210</v>
      </c>
      <c r="B43" s="113">
        <v>0</v>
      </c>
      <c r="C43" s="113">
        <v>0</v>
      </c>
      <c r="D43" s="113">
        <v>0</v>
      </c>
      <c r="E43" s="113">
        <v>0</v>
      </c>
      <c r="F43" s="113">
        <v>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13">
        <v>0</v>
      </c>
      <c r="AD43" s="113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13">
        <v>0</v>
      </c>
      <c r="AK43" s="113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13">
        <v>0</v>
      </c>
      <c r="AR43" s="113">
        <v>0</v>
      </c>
      <c r="AS43" s="113">
        <v>0</v>
      </c>
      <c r="AT43" s="113">
        <v>0</v>
      </c>
      <c r="AU43" s="113">
        <v>0</v>
      </c>
      <c r="AV43" s="113">
        <v>0</v>
      </c>
      <c r="AW43" s="113">
        <v>0</v>
      </c>
      <c r="AX43" s="113">
        <v>0</v>
      </c>
      <c r="AY43" s="113">
        <v>0</v>
      </c>
      <c r="AZ43" s="113">
        <v>0</v>
      </c>
    </row>
    <row r="44" spans="1:52">
      <c r="A44" s="114" t="s">
        <v>211</v>
      </c>
      <c r="B44" s="98">
        <v>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0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0</v>
      </c>
      <c r="AN44" s="98">
        <v>0</v>
      </c>
      <c r="AO44" s="98">
        <v>0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</row>
    <row r="45" spans="1:52">
      <c r="A45" s="110" t="s">
        <v>21</v>
      </c>
      <c r="B45" s="111">
        <v>200599391</v>
      </c>
      <c r="C45" s="111">
        <v>206096297</v>
      </c>
      <c r="D45" s="111">
        <v>209967381</v>
      </c>
      <c r="E45" s="111">
        <v>213447603</v>
      </c>
      <c r="F45" s="111">
        <v>216710017</v>
      </c>
      <c r="G45" s="111">
        <v>221125428</v>
      </c>
      <c r="H45" s="111">
        <v>226000715</v>
      </c>
      <c r="I45" s="111">
        <v>231005293</v>
      </c>
      <c r="J45" s="111">
        <v>234426746</v>
      </c>
      <c r="K45" s="111">
        <v>236114507</v>
      </c>
      <c r="L45" s="111">
        <v>239968731</v>
      </c>
      <c r="M45" s="111">
        <v>242827586</v>
      </c>
      <c r="N45" s="111">
        <v>244863667</v>
      </c>
      <c r="O45" s="111">
        <v>249130639</v>
      </c>
      <c r="P45" s="111">
        <v>252056715</v>
      </c>
      <c r="Q45" s="111">
        <v>255004455</v>
      </c>
      <c r="R45" s="111">
        <v>260770603</v>
      </c>
      <c r="S45" s="111">
        <v>266185487</v>
      </c>
      <c r="T45" s="111">
        <v>270462770</v>
      </c>
      <c r="U45" s="111">
        <v>274390885</v>
      </c>
      <c r="V45" s="111">
        <v>277761604</v>
      </c>
      <c r="W45" s="111">
        <v>281322557</v>
      </c>
      <c r="X45" s="111">
        <v>285052875</v>
      </c>
      <c r="Y45" s="111">
        <v>288422505</v>
      </c>
      <c r="Z45" s="111">
        <v>291459630</v>
      </c>
      <c r="AA45" s="111">
        <v>294263318</v>
      </c>
      <c r="AB45" s="111">
        <v>296379268</v>
      </c>
      <c r="AC45" s="111">
        <v>298088037</v>
      </c>
      <c r="AD45" s="111">
        <v>299764090</v>
      </c>
      <c r="AE45" s="111">
        <v>301217510</v>
      </c>
      <c r="AF45" s="111">
        <v>302598665</v>
      </c>
      <c r="AG45" s="111">
        <v>303921074</v>
      </c>
      <c r="AH45" s="111">
        <v>305157786</v>
      </c>
      <c r="AI45" s="111">
        <v>306388571</v>
      </c>
      <c r="AJ45" s="111">
        <v>307515389</v>
      </c>
      <c r="AK45" s="111">
        <v>308537501</v>
      </c>
      <c r="AL45" s="111">
        <v>309441537</v>
      </c>
      <c r="AM45" s="111">
        <v>310225359</v>
      </c>
      <c r="AN45" s="111">
        <v>310869729</v>
      </c>
      <c r="AO45" s="111">
        <v>311336823</v>
      </c>
      <c r="AP45" s="111">
        <v>311698352</v>
      </c>
      <c r="AQ45" s="111">
        <v>312009754</v>
      </c>
      <c r="AR45" s="111">
        <v>312257676</v>
      </c>
      <c r="AS45" s="111">
        <v>312455914</v>
      </c>
      <c r="AT45" s="111">
        <v>312598914</v>
      </c>
      <c r="AU45" s="111">
        <v>312753870</v>
      </c>
      <c r="AV45" s="111">
        <v>312864831</v>
      </c>
      <c r="AW45" s="111">
        <v>312864159</v>
      </c>
      <c r="AX45" s="111">
        <v>312762689</v>
      </c>
      <c r="AY45" s="111">
        <v>312573735</v>
      </c>
      <c r="AZ45" s="111">
        <v>312281036</v>
      </c>
    </row>
    <row r="46" spans="1:52">
      <c r="A46" s="112" t="s">
        <v>201</v>
      </c>
      <c r="B46" s="113">
        <v>200599391</v>
      </c>
      <c r="C46" s="113">
        <v>206096297</v>
      </c>
      <c r="D46" s="113">
        <v>209967381</v>
      </c>
      <c r="E46" s="113">
        <v>213447594</v>
      </c>
      <c r="F46" s="113">
        <v>216710004</v>
      </c>
      <c r="G46" s="113">
        <v>221125413</v>
      </c>
      <c r="H46" s="113">
        <v>226000665</v>
      </c>
      <c r="I46" s="113">
        <v>231005217</v>
      </c>
      <c r="J46" s="113">
        <v>234425550</v>
      </c>
      <c r="K46" s="113">
        <v>236112216</v>
      </c>
      <c r="L46" s="113">
        <v>239960175</v>
      </c>
      <c r="M46" s="113">
        <v>242802472</v>
      </c>
      <c r="N46" s="113">
        <v>244817391</v>
      </c>
      <c r="O46" s="113">
        <v>249034995</v>
      </c>
      <c r="P46" s="113">
        <v>251862343</v>
      </c>
      <c r="Q46" s="113">
        <v>254665859</v>
      </c>
      <c r="R46" s="113">
        <v>260226765</v>
      </c>
      <c r="S46" s="113">
        <v>265411241</v>
      </c>
      <c r="T46" s="113">
        <v>269400652</v>
      </c>
      <c r="U46" s="113">
        <v>272922790</v>
      </c>
      <c r="V46" s="113">
        <v>275776426</v>
      </c>
      <c r="W46" s="113">
        <v>276669198</v>
      </c>
      <c r="X46" s="113">
        <v>277083246</v>
      </c>
      <c r="Y46" s="113">
        <v>276391095</v>
      </c>
      <c r="Z46" s="113">
        <v>275451098</v>
      </c>
      <c r="AA46" s="113">
        <v>274313461</v>
      </c>
      <c r="AB46" s="113">
        <v>272840392</v>
      </c>
      <c r="AC46" s="113">
        <v>271120219</v>
      </c>
      <c r="AD46" s="113">
        <v>269728324</v>
      </c>
      <c r="AE46" s="113">
        <v>268295328</v>
      </c>
      <c r="AF46" s="113">
        <v>266572796</v>
      </c>
      <c r="AG46" s="113">
        <v>264557251</v>
      </c>
      <c r="AH46" s="113">
        <v>262158003</v>
      </c>
      <c r="AI46" s="113">
        <v>259440345</v>
      </c>
      <c r="AJ46" s="113">
        <v>256301303</v>
      </c>
      <c r="AK46" s="113">
        <v>252772793</v>
      </c>
      <c r="AL46" s="113">
        <v>248856988</v>
      </c>
      <c r="AM46" s="113">
        <v>244611726</v>
      </c>
      <c r="AN46" s="113">
        <v>240064363</v>
      </c>
      <c r="AO46" s="113">
        <v>235275545</v>
      </c>
      <c r="AP46" s="113">
        <v>230351073</v>
      </c>
      <c r="AQ46" s="113">
        <v>225422217</v>
      </c>
      <c r="AR46" s="113">
        <v>220531450</v>
      </c>
      <c r="AS46" s="113">
        <v>215767400</v>
      </c>
      <c r="AT46" s="113">
        <v>211141477</v>
      </c>
      <c r="AU46" s="113">
        <v>206764859</v>
      </c>
      <c r="AV46" s="113">
        <v>202606692</v>
      </c>
      <c r="AW46" s="113">
        <v>198677080</v>
      </c>
      <c r="AX46" s="113">
        <v>194955355</v>
      </c>
      <c r="AY46" s="113">
        <v>191468554</v>
      </c>
      <c r="AZ46" s="113">
        <v>188145308</v>
      </c>
    </row>
    <row r="47" spans="1:52">
      <c r="A47" s="114" t="s">
        <v>212</v>
      </c>
      <c r="B47" s="98">
        <v>3730015</v>
      </c>
      <c r="C47" s="98">
        <v>4257955</v>
      </c>
      <c r="D47" s="98">
        <v>4753347</v>
      </c>
      <c r="E47" s="98">
        <v>5341617</v>
      </c>
      <c r="F47" s="98">
        <v>5628901</v>
      </c>
      <c r="G47" s="98">
        <v>5881840</v>
      </c>
      <c r="H47" s="98">
        <v>6086089</v>
      </c>
      <c r="I47" s="98">
        <v>6334989</v>
      </c>
      <c r="J47" s="98">
        <v>6520408</v>
      </c>
      <c r="K47" s="98">
        <v>6755828</v>
      </c>
      <c r="L47" s="98">
        <v>7017824</v>
      </c>
      <c r="M47" s="98">
        <v>6940405</v>
      </c>
      <c r="N47" s="98">
        <v>7119510</v>
      </c>
      <c r="O47" s="98">
        <v>7401821</v>
      </c>
      <c r="P47" s="98">
        <v>7614498</v>
      </c>
      <c r="Q47" s="98">
        <v>7685081</v>
      </c>
      <c r="R47" s="98">
        <v>7705258</v>
      </c>
      <c r="S47" s="98">
        <v>7847852</v>
      </c>
      <c r="T47" s="98">
        <v>7925082</v>
      </c>
      <c r="U47" s="98">
        <v>7965579</v>
      </c>
      <c r="V47" s="98">
        <v>7982116</v>
      </c>
      <c r="W47" s="98">
        <v>7874290</v>
      </c>
      <c r="X47" s="98">
        <v>7770175</v>
      </c>
      <c r="Y47" s="98">
        <v>7637599</v>
      </c>
      <c r="Z47" s="98">
        <v>7525119</v>
      </c>
      <c r="AA47" s="98">
        <v>7440984</v>
      </c>
      <c r="AB47" s="98">
        <v>7374410</v>
      </c>
      <c r="AC47" s="98">
        <v>7315387</v>
      </c>
      <c r="AD47" s="98">
        <v>7297143</v>
      </c>
      <c r="AE47" s="98">
        <v>7283652</v>
      </c>
      <c r="AF47" s="98">
        <v>7254596</v>
      </c>
      <c r="AG47" s="98">
        <v>7212911</v>
      </c>
      <c r="AH47" s="98">
        <v>7159045</v>
      </c>
      <c r="AI47" s="98">
        <v>7097607</v>
      </c>
      <c r="AJ47" s="98">
        <v>7030509</v>
      </c>
      <c r="AK47" s="98">
        <v>6955669</v>
      </c>
      <c r="AL47" s="98">
        <v>6873443</v>
      </c>
      <c r="AM47" s="98">
        <v>6780781</v>
      </c>
      <c r="AN47" s="98">
        <v>6678686</v>
      </c>
      <c r="AO47" s="98">
        <v>6564765</v>
      </c>
      <c r="AP47" s="98">
        <v>6442108</v>
      </c>
      <c r="AQ47" s="98">
        <v>6311479</v>
      </c>
      <c r="AR47" s="98">
        <v>6175876</v>
      </c>
      <c r="AS47" s="98">
        <v>6036109</v>
      </c>
      <c r="AT47" s="98">
        <v>5896062</v>
      </c>
      <c r="AU47" s="98">
        <v>5757453</v>
      </c>
      <c r="AV47" s="98">
        <v>5622738</v>
      </c>
      <c r="AW47" s="98">
        <v>5491791</v>
      </c>
      <c r="AX47" s="98">
        <v>5366605</v>
      </c>
      <c r="AY47" s="98">
        <v>5245972</v>
      </c>
      <c r="AZ47" s="98">
        <v>5129305</v>
      </c>
    </row>
    <row r="48" spans="1:52">
      <c r="A48" s="114" t="s">
        <v>202</v>
      </c>
      <c r="B48" s="98">
        <v>158855956</v>
      </c>
      <c r="C48" s="98">
        <v>160086903</v>
      </c>
      <c r="D48" s="98">
        <v>159210184</v>
      </c>
      <c r="E48" s="98">
        <v>157556134</v>
      </c>
      <c r="F48" s="98">
        <v>155284913</v>
      </c>
      <c r="G48" s="98">
        <v>154388861</v>
      </c>
      <c r="H48" s="98">
        <v>153000612</v>
      </c>
      <c r="I48" s="98">
        <v>152669704</v>
      </c>
      <c r="J48" s="98">
        <v>150364082</v>
      </c>
      <c r="K48" s="98">
        <v>147365482</v>
      </c>
      <c r="L48" s="98">
        <v>145998073</v>
      </c>
      <c r="M48" s="98">
        <v>144080609</v>
      </c>
      <c r="N48" s="98">
        <v>141772302</v>
      </c>
      <c r="O48" s="98">
        <v>140845134</v>
      </c>
      <c r="P48" s="98">
        <v>139854618</v>
      </c>
      <c r="Q48" s="98">
        <v>139055432</v>
      </c>
      <c r="R48" s="98">
        <v>141174967</v>
      </c>
      <c r="S48" s="98">
        <v>143293061</v>
      </c>
      <c r="T48" s="98">
        <v>144683142</v>
      </c>
      <c r="U48" s="98">
        <v>145999954</v>
      </c>
      <c r="V48" s="98">
        <v>147152427</v>
      </c>
      <c r="W48" s="98">
        <v>147691517</v>
      </c>
      <c r="X48" s="98">
        <v>148105843</v>
      </c>
      <c r="Y48" s="98">
        <v>148079231</v>
      </c>
      <c r="Z48" s="98">
        <v>148057249</v>
      </c>
      <c r="AA48" s="98">
        <v>148054775</v>
      </c>
      <c r="AB48" s="98">
        <v>147958935</v>
      </c>
      <c r="AC48" s="98">
        <v>147788740</v>
      </c>
      <c r="AD48" s="98">
        <v>147796546</v>
      </c>
      <c r="AE48" s="98">
        <v>147757854</v>
      </c>
      <c r="AF48" s="98">
        <v>147511227</v>
      </c>
      <c r="AG48" s="98">
        <v>147025293</v>
      </c>
      <c r="AH48" s="98">
        <v>146209086</v>
      </c>
      <c r="AI48" s="98">
        <v>145098388</v>
      </c>
      <c r="AJ48" s="98">
        <v>143632529</v>
      </c>
      <c r="AK48" s="98">
        <v>141855496</v>
      </c>
      <c r="AL48" s="98">
        <v>139789834</v>
      </c>
      <c r="AM48" s="98">
        <v>137498746</v>
      </c>
      <c r="AN48" s="98">
        <v>135012603</v>
      </c>
      <c r="AO48" s="98">
        <v>132375965</v>
      </c>
      <c r="AP48" s="98">
        <v>129652453</v>
      </c>
      <c r="AQ48" s="98">
        <v>126921212</v>
      </c>
      <c r="AR48" s="98">
        <v>124202101</v>
      </c>
      <c r="AS48" s="98">
        <v>121547346</v>
      </c>
      <c r="AT48" s="98">
        <v>118957738</v>
      </c>
      <c r="AU48" s="98">
        <v>116495819</v>
      </c>
      <c r="AV48" s="98">
        <v>114139661</v>
      </c>
      <c r="AW48" s="98">
        <v>111888970</v>
      </c>
      <c r="AX48" s="98">
        <v>109722588</v>
      </c>
      <c r="AY48" s="98">
        <v>107658535</v>
      </c>
      <c r="AZ48" s="98">
        <v>105650949</v>
      </c>
    </row>
    <row r="49" spans="1:52">
      <c r="A49" s="114" t="s">
        <v>213</v>
      </c>
      <c r="B49" s="98">
        <v>289200</v>
      </c>
      <c r="C49" s="98">
        <v>338231</v>
      </c>
      <c r="D49" s="98">
        <v>339553</v>
      </c>
      <c r="E49" s="98">
        <v>337476</v>
      </c>
      <c r="F49" s="98">
        <v>347219</v>
      </c>
      <c r="G49" s="98">
        <v>446461</v>
      </c>
      <c r="H49" s="98">
        <v>525839</v>
      </c>
      <c r="I49" s="98">
        <v>595140</v>
      </c>
      <c r="J49" s="98">
        <v>678143</v>
      </c>
      <c r="K49" s="98">
        <v>752594</v>
      </c>
      <c r="L49" s="98">
        <v>926798</v>
      </c>
      <c r="M49" s="98">
        <v>965753</v>
      </c>
      <c r="N49" s="98">
        <v>1089082</v>
      </c>
      <c r="O49" s="98">
        <v>1175568</v>
      </c>
      <c r="P49" s="98">
        <v>1238936</v>
      </c>
      <c r="Q49" s="98">
        <v>1313031</v>
      </c>
      <c r="R49" s="98">
        <v>1364722</v>
      </c>
      <c r="S49" s="98">
        <v>1418634</v>
      </c>
      <c r="T49" s="98">
        <v>1469370</v>
      </c>
      <c r="U49" s="98">
        <v>1524302</v>
      </c>
      <c r="V49" s="98">
        <v>1582342</v>
      </c>
      <c r="W49" s="98">
        <v>1620183</v>
      </c>
      <c r="X49" s="98">
        <v>1676307</v>
      </c>
      <c r="Y49" s="98">
        <v>1734834</v>
      </c>
      <c r="Z49" s="98">
        <v>1805892</v>
      </c>
      <c r="AA49" s="98">
        <v>1889553</v>
      </c>
      <c r="AB49" s="98">
        <v>1986531</v>
      </c>
      <c r="AC49" s="98">
        <v>2095801</v>
      </c>
      <c r="AD49" s="98">
        <v>2224676</v>
      </c>
      <c r="AE49" s="98">
        <v>2360961</v>
      </c>
      <c r="AF49" s="98">
        <v>2502861</v>
      </c>
      <c r="AG49" s="98">
        <v>2651089</v>
      </c>
      <c r="AH49" s="98">
        <v>2805164</v>
      </c>
      <c r="AI49" s="98">
        <v>2965736</v>
      </c>
      <c r="AJ49" s="98">
        <v>3130388</v>
      </c>
      <c r="AK49" s="98">
        <v>3298297</v>
      </c>
      <c r="AL49" s="98">
        <v>3466845</v>
      </c>
      <c r="AM49" s="98">
        <v>3635697</v>
      </c>
      <c r="AN49" s="98">
        <v>3803242</v>
      </c>
      <c r="AO49" s="98">
        <v>3969515</v>
      </c>
      <c r="AP49" s="98">
        <v>4134787</v>
      </c>
      <c r="AQ49" s="98">
        <v>4300492</v>
      </c>
      <c r="AR49" s="98">
        <v>4466336</v>
      </c>
      <c r="AS49" s="98">
        <v>4634422</v>
      </c>
      <c r="AT49" s="98">
        <v>4804143</v>
      </c>
      <c r="AU49" s="98">
        <v>4978209</v>
      </c>
      <c r="AV49" s="98">
        <v>5154632</v>
      </c>
      <c r="AW49" s="98">
        <v>5335454</v>
      </c>
      <c r="AX49" s="98">
        <v>5519718</v>
      </c>
      <c r="AY49" s="98">
        <v>5708207</v>
      </c>
      <c r="AZ49" s="98">
        <v>5897974</v>
      </c>
    </row>
    <row r="50" spans="1:52">
      <c r="A50" s="114" t="s">
        <v>214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2736</v>
      </c>
      <c r="S50" s="98">
        <v>6273</v>
      </c>
      <c r="T50" s="98">
        <v>10688</v>
      </c>
      <c r="U50" s="98">
        <v>16209</v>
      </c>
      <c r="V50" s="98">
        <v>22997</v>
      </c>
      <c r="W50" s="98">
        <v>36166</v>
      </c>
      <c r="X50" s="98">
        <v>51373</v>
      </c>
      <c r="Y50" s="98">
        <v>68708</v>
      </c>
      <c r="Z50" s="98">
        <v>87491</v>
      </c>
      <c r="AA50" s="98">
        <v>107894</v>
      </c>
      <c r="AB50" s="98">
        <v>129192</v>
      </c>
      <c r="AC50" s="98">
        <v>151907</v>
      </c>
      <c r="AD50" s="98">
        <v>175685</v>
      </c>
      <c r="AE50" s="98">
        <v>200766</v>
      </c>
      <c r="AF50" s="98">
        <v>228577</v>
      </c>
      <c r="AG50" s="98">
        <v>259283</v>
      </c>
      <c r="AH50" s="98">
        <v>293136</v>
      </c>
      <c r="AI50" s="98">
        <v>330702</v>
      </c>
      <c r="AJ50" s="98">
        <v>372114</v>
      </c>
      <c r="AK50" s="98">
        <v>417668</v>
      </c>
      <c r="AL50" s="98">
        <v>467585</v>
      </c>
      <c r="AM50" s="98">
        <v>522190</v>
      </c>
      <c r="AN50" s="98">
        <v>581739</v>
      </c>
      <c r="AO50" s="98">
        <v>646554</v>
      </c>
      <c r="AP50" s="98">
        <v>717163</v>
      </c>
      <c r="AQ50" s="98">
        <v>794257</v>
      </c>
      <c r="AR50" s="98">
        <v>877940</v>
      </c>
      <c r="AS50" s="98">
        <v>968666</v>
      </c>
      <c r="AT50" s="98">
        <v>1066353</v>
      </c>
      <c r="AU50" s="98">
        <v>1171686</v>
      </c>
      <c r="AV50" s="98">
        <v>1284166</v>
      </c>
      <c r="AW50" s="98">
        <v>1403772</v>
      </c>
      <c r="AX50" s="98">
        <v>1530144</v>
      </c>
      <c r="AY50" s="98">
        <v>1663499</v>
      </c>
      <c r="AZ50" s="98">
        <v>1802791</v>
      </c>
    </row>
    <row r="51" spans="1:52">
      <c r="A51" s="114" t="s">
        <v>203</v>
      </c>
      <c r="B51" s="98">
        <v>37724220</v>
      </c>
      <c r="C51" s="98">
        <v>41413208</v>
      </c>
      <c r="D51" s="98">
        <v>45664297</v>
      </c>
      <c r="E51" s="98">
        <v>50212367</v>
      </c>
      <c r="F51" s="98">
        <v>55448971</v>
      </c>
      <c r="G51" s="98">
        <v>60408251</v>
      </c>
      <c r="H51" s="98">
        <v>66388125</v>
      </c>
      <c r="I51" s="98">
        <v>71405384</v>
      </c>
      <c r="J51" s="98">
        <v>76862917</v>
      </c>
      <c r="K51" s="98">
        <v>81238312</v>
      </c>
      <c r="L51" s="98">
        <v>86017480</v>
      </c>
      <c r="M51" s="98">
        <v>90815705</v>
      </c>
      <c r="N51" s="98">
        <v>94836497</v>
      </c>
      <c r="O51" s="98">
        <v>99612472</v>
      </c>
      <c r="P51" s="98">
        <v>103154291</v>
      </c>
      <c r="Q51" s="98">
        <v>106612315</v>
      </c>
      <c r="R51" s="98">
        <v>109979055</v>
      </c>
      <c r="S51" s="98">
        <v>112845355</v>
      </c>
      <c r="T51" s="98">
        <v>115312251</v>
      </c>
      <c r="U51" s="98">
        <v>117416552</v>
      </c>
      <c r="V51" s="98">
        <v>119036245</v>
      </c>
      <c r="W51" s="98">
        <v>119446599</v>
      </c>
      <c r="X51" s="98">
        <v>119478909</v>
      </c>
      <c r="Y51" s="98">
        <v>118869828</v>
      </c>
      <c r="Z51" s="98">
        <v>117974112</v>
      </c>
      <c r="AA51" s="98">
        <v>116818576</v>
      </c>
      <c r="AB51" s="98">
        <v>115389066</v>
      </c>
      <c r="AC51" s="98">
        <v>113765367</v>
      </c>
      <c r="AD51" s="98">
        <v>112230254</v>
      </c>
      <c r="AE51" s="98">
        <v>110686771</v>
      </c>
      <c r="AF51" s="98">
        <v>109068518</v>
      </c>
      <c r="AG51" s="98">
        <v>107399445</v>
      </c>
      <c r="AH51" s="98">
        <v>105679474</v>
      </c>
      <c r="AI51" s="98">
        <v>103932079</v>
      </c>
      <c r="AJ51" s="98">
        <v>102115063</v>
      </c>
      <c r="AK51" s="98">
        <v>100218634</v>
      </c>
      <c r="AL51" s="98">
        <v>98224018</v>
      </c>
      <c r="AM51" s="98">
        <v>96128393</v>
      </c>
      <c r="AN51" s="98">
        <v>93928340</v>
      </c>
      <c r="AO51" s="98">
        <v>91641172</v>
      </c>
      <c r="AP51" s="98">
        <v>89303901</v>
      </c>
      <c r="AQ51" s="98">
        <v>86964331</v>
      </c>
      <c r="AR51" s="98">
        <v>84640350</v>
      </c>
      <c r="AS51" s="98">
        <v>82362884</v>
      </c>
      <c r="AT51" s="98">
        <v>80136498</v>
      </c>
      <c r="AU51" s="98">
        <v>78001606</v>
      </c>
      <c r="AV51" s="98">
        <v>75945524</v>
      </c>
      <c r="AW51" s="98">
        <v>73973205</v>
      </c>
      <c r="AX51" s="98">
        <v>72079755</v>
      </c>
      <c r="AY51" s="98">
        <v>70270637</v>
      </c>
      <c r="AZ51" s="98">
        <v>68520575</v>
      </c>
    </row>
    <row r="52" spans="1:52">
      <c r="A52" s="114" t="s">
        <v>204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27</v>
      </c>
      <c r="S52" s="98">
        <v>66</v>
      </c>
      <c r="T52" s="98">
        <v>119</v>
      </c>
      <c r="U52" s="98">
        <v>194</v>
      </c>
      <c r="V52" s="98">
        <v>299</v>
      </c>
      <c r="W52" s="98">
        <v>443</v>
      </c>
      <c r="X52" s="98">
        <v>639</v>
      </c>
      <c r="Y52" s="98">
        <v>895</v>
      </c>
      <c r="Z52" s="98">
        <v>1235</v>
      </c>
      <c r="AA52" s="98">
        <v>1679</v>
      </c>
      <c r="AB52" s="98">
        <v>2258</v>
      </c>
      <c r="AC52" s="98">
        <v>3017</v>
      </c>
      <c r="AD52" s="98">
        <v>4020</v>
      </c>
      <c r="AE52" s="98">
        <v>5324</v>
      </c>
      <c r="AF52" s="98">
        <v>7017</v>
      </c>
      <c r="AG52" s="98">
        <v>9230</v>
      </c>
      <c r="AH52" s="98">
        <v>12098</v>
      </c>
      <c r="AI52" s="98">
        <v>15833</v>
      </c>
      <c r="AJ52" s="98">
        <v>20700</v>
      </c>
      <c r="AK52" s="98">
        <v>27029</v>
      </c>
      <c r="AL52" s="98">
        <v>35263</v>
      </c>
      <c r="AM52" s="98">
        <v>45919</v>
      </c>
      <c r="AN52" s="98">
        <v>59753</v>
      </c>
      <c r="AO52" s="98">
        <v>77574</v>
      </c>
      <c r="AP52" s="98">
        <v>100661</v>
      </c>
      <c r="AQ52" s="98">
        <v>130446</v>
      </c>
      <c r="AR52" s="98">
        <v>168847</v>
      </c>
      <c r="AS52" s="98">
        <v>217973</v>
      </c>
      <c r="AT52" s="98">
        <v>280683</v>
      </c>
      <c r="AU52" s="98">
        <v>360086</v>
      </c>
      <c r="AV52" s="98">
        <v>459971</v>
      </c>
      <c r="AW52" s="98">
        <v>583888</v>
      </c>
      <c r="AX52" s="98">
        <v>736545</v>
      </c>
      <c r="AY52" s="98">
        <v>921704</v>
      </c>
      <c r="AZ52" s="98">
        <v>1143714</v>
      </c>
    </row>
    <row r="53" spans="1:52">
      <c r="A53" s="114" t="s">
        <v>215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0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</row>
    <row r="54" spans="1:52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</row>
    <row r="55" spans="1:52">
      <c r="A55" s="114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</row>
    <row r="56" spans="1:52">
      <c r="A56" s="114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</row>
    <row r="57" spans="1:52">
      <c r="A57" s="114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</row>
    <row r="58" spans="1:52">
      <c r="A58" s="114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</row>
    <row r="59" spans="1:52">
      <c r="A59" s="114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</row>
    <row r="60" spans="1:52">
      <c r="A60" s="114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</row>
    <row r="61" spans="1:52">
      <c r="A61" s="114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</row>
    <row r="62" spans="1:52">
      <c r="A62" s="112" t="s">
        <v>205</v>
      </c>
      <c r="B62" s="113">
        <v>0</v>
      </c>
      <c r="C62" s="113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3">
        <v>0</v>
      </c>
      <c r="J62" s="113">
        <v>132</v>
      </c>
      <c r="K62" s="113">
        <v>165</v>
      </c>
      <c r="L62" s="113">
        <v>389</v>
      </c>
      <c r="M62" s="113">
        <v>608</v>
      </c>
      <c r="N62" s="113">
        <v>6805</v>
      </c>
      <c r="O62" s="113">
        <v>30848</v>
      </c>
      <c r="P62" s="113">
        <v>92956</v>
      </c>
      <c r="Q62" s="113">
        <v>181560</v>
      </c>
      <c r="R62" s="113">
        <v>292888</v>
      </c>
      <c r="S62" s="113">
        <v>422406</v>
      </c>
      <c r="T62" s="113">
        <v>573430</v>
      </c>
      <c r="U62" s="113">
        <v>782673</v>
      </c>
      <c r="V62" s="113">
        <v>1050536</v>
      </c>
      <c r="W62" s="113">
        <v>1844143</v>
      </c>
      <c r="X62" s="113">
        <v>2897969</v>
      </c>
      <c r="Y62" s="113">
        <v>4215825</v>
      </c>
      <c r="Z62" s="113">
        <v>5645524</v>
      </c>
      <c r="AA62" s="113">
        <v>7165199</v>
      </c>
      <c r="AB62" s="113">
        <v>8674843</v>
      </c>
      <c r="AC62" s="113">
        <v>10196942</v>
      </c>
      <c r="AD62" s="113">
        <v>11670274</v>
      </c>
      <c r="AE62" s="113">
        <v>13107357</v>
      </c>
      <c r="AF62" s="113">
        <v>14599028</v>
      </c>
      <c r="AG62" s="113">
        <v>16131965</v>
      </c>
      <c r="AH62" s="113">
        <v>17720358</v>
      </c>
      <c r="AI62" s="113">
        <v>19357928</v>
      </c>
      <c r="AJ62" s="113">
        <v>21037437</v>
      </c>
      <c r="AK62" s="113">
        <v>22734292</v>
      </c>
      <c r="AL62" s="113">
        <v>24424503</v>
      </c>
      <c r="AM62" s="113">
        <v>26075347</v>
      </c>
      <c r="AN62" s="113">
        <v>27657780</v>
      </c>
      <c r="AO62" s="113">
        <v>29132715</v>
      </c>
      <c r="AP62" s="113">
        <v>30473124</v>
      </c>
      <c r="AQ62" s="113">
        <v>31642409</v>
      </c>
      <c r="AR62" s="113">
        <v>32607467</v>
      </c>
      <c r="AS62" s="113">
        <v>33349398</v>
      </c>
      <c r="AT62" s="113">
        <v>33855874</v>
      </c>
      <c r="AU62" s="113">
        <v>34131222</v>
      </c>
      <c r="AV62" s="113">
        <v>34167626</v>
      </c>
      <c r="AW62" s="113">
        <v>33968611</v>
      </c>
      <c r="AX62" s="113">
        <v>33547051</v>
      </c>
      <c r="AY62" s="113">
        <v>32929596</v>
      </c>
      <c r="AZ62" s="113">
        <v>32149494</v>
      </c>
    </row>
    <row r="63" spans="1:52">
      <c r="A63" s="114" t="s">
        <v>212</v>
      </c>
      <c r="B63" s="98">
        <v>0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</row>
    <row r="64" spans="1:52">
      <c r="A64" s="114" t="s">
        <v>202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132</v>
      </c>
      <c r="K64" s="98">
        <v>165</v>
      </c>
      <c r="L64" s="98">
        <v>389</v>
      </c>
      <c r="M64" s="98">
        <v>608</v>
      </c>
      <c r="N64" s="98">
        <v>6805</v>
      </c>
      <c r="O64" s="98">
        <v>30848</v>
      </c>
      <c r="P64" s="98">
        <v>92956</v>
      </c>
      <c r="Q64" s="98">
        <v>181560</v>
      </c>
      <c r="R64" s="98">
        <v>292888</v>
      </c>
      <c r="S64" s="98">
        <v>422406</v>
      </c>
      <c r="T64" s="98">
        <v>573430</v>
      </c>
      <c r="U64" s="98">
        <v>782673</v>
      </c>
      <c r="V64" s="98">
        <v>1050536</v>
      </c>
      <c r="W64" s="98">
        <v>1844141</v>
      </c>
      <c r="X64" s="98">
        <v>2897964</v>
      </c>
      <c r="Y64" s="98">
        <v>4215816</v>
      </c>
      <c r="Z64" s="98">
        <v>5645510</v>
      </c>
      <c r="AA64" s="98">
        <v>7165180</v>
      </c>
      <c r="AB64" s="98">
        <v>8674819</v>
      </c>
      <c r="AC64" s="98">
        <v>10196913</v>
      </c>
      <c r="AD64" s="98">
        <v>11670240</v>
      </c>
      <c r="AE64" s="98">
        <v>13107318</v>
      </c>
      <c r="AF64" s="98">
        <v>14598983</v>
      </c>
      <c r="AG64" s="98">
        <v>16131913</v>
      </c>
      <c r="AH64" s="98">
        <v>17720299</v>
      </c>
      <c r="AI64" s="98">
        <v>19357860</v>
      </c>
      <c r="AJ64" s="98">
        <v>21037360</v>
      </c>
      <c r="AK64" s="98">
        <v>22734205</v>
      </c>
      <c r="AL64" s="98">
        <v>24424406</v>
      </c>
      <c r="AM64" s="98">
        <v>26075240</v>
      </c>
      <c r="AN64" s="98">
        <v>27657663</v>
      </c>
      <c r="AO64" s="98">
        <v>29132588</v>
      </c>
      <c r="AP64" s="98">
        <v>30472987</v>
      </c>
      <c r="AQ64" s="98">
        <v>31642262</v>
      </c>
      <c r="AR64" s="98">
        <v>32607310</v>
      </c>
      <c r="AS64" s="98">
        <v>33349233</v>
      </c>
      <c r="AT64" s="98">
        <v>33855702</v>
      </c>
      <c r="AU64" s="98">
        <v>34131044</v>
      </c>
      <c r="AV64" s="98">
        <v>34167448</v>
      </c>
      <c r="AW64" s="98">
        <v>33968434</v>
      </c>
      <c r="AX64" s="98">
        <v>33546873</v>
      </c>
      <c r="AY64" s="98">
        <v>32929420</v>
      </c>
      <c r="AZ64" s="98">
        <v>32149323</v>
      </c>
    </row>
    <row r="65" spans="1:52">
      <c r="A65" s="114" t="s">
        <v>213</v>
      </c>
      <c r="B65" s="98">
        <v>0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</row>
    <row r="66" spans="1:52">
      <c r="A66" s="114" t="s">
        <v>214</v>
      </c>
      <c r="B66" s="98">
        <v>0</v>
      </c>
      <c r="C66" s="98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</row>
    <row r="67" spans="1:52">
      <c r="A67" s="114" t="s">
        <v>203</v>
      </c>
      <c r="B67" s="98">
        <v>0</v>
      </c>
      <c r="C67" s="98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2</v>
      </c>
      <c r="X67" s="98">
        <v>5</v>
      </c>
      <c r="Y67" s="98">
        <v>9</v>
      </c>
      <c r="Z67" s="98">
        <v>14</v>
      </c>
      <c r="AA67" s="98">
        <v>19</v>
      </c>
      <c r="AB67" s="98">
        <v>24</v>
      </c>
      <c r="AC67" s="98">
        <v>29</v>
      </c>
      <c r="AD67" s="98">
        <v>34</v>
      </c>
      <c r="AE67" s="98">
        <v>39</v>
      </c>
      <c r="AF67" s="98">
        <v>45</v>
      </c>
      <c r="AG67" s="98">
        <v>52</v>
      </c>
      <c r="AH67" s="98">
        <v>59</v>
      </c>
      <c r="AI67" s="98">
        <v>68</v>
      </c>
      <c r="AJ67" s="98">
        <v>77</v>
      </c>
      <c r="AK67" s="98">
        <v>87</v>
      </c>
      <c r="AL67" s="98">
        <v>97</v>
      </c>
      <c r="AM67" s="98">
        <v>107</v>
      </c>
      <c r="AN67" s="98">
        <v>117</v>
      </c>
      <c r="AO67" s="98">
        <v>127</v>
      </c>
      <c r="AP67" s="98">
        <v>137</v>
      </c>
      <c r="AQ67" s="98">
        <v>147</v>
      </c>
      <c r="AR67" s="98">
        <v>157</v>
      </c>
      <c r="AS67" s="98">
        <v>165</v>
      </c>
      <c r="AT67" s="98">
        <v>172</v>
      </c>
      <c r="AU67" s="98">
        <v>178</v>
      </c>
      <c r="AV67" s="98">
        <v>178</v>
      </c>
      <c r="AW67" s="98">
        <v>177</v>
      </c>
      <c r="AX67" s="98">
        <v>178</v>
      </c>
      <c r="AY67" s="98">
        <v>176</v>
      </c>
      <c r="AZ67" s="98">
        <v>171</v>
      </c>
    </row>
    <row r="68" spans="1:52">
      <c r="A68" s="114" t="s">
        <v>204</v>
      </c>
      <c r="B68" s="98">
        <v>0</v>
      </c>
      <c r="C68" s="98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</row>
    <row r="69" spans="1:52">
      <c r="A69" s="114" t="s">
        <v>215</v>
      </c>
      <c r="B69" s="98">
        <v>0</v>
      </c>
      <c r="C69" s="98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</row>
    <row r="70" spans="1:52">
      <c r="A70" s="112" t="s">
        <v>206</v>
      </c>
      <c r="B70" s="113">
        <v>0</v>
      </c>
      <c r="C70" s="113">
        <v>0</v>
      </c>
      <c r="D70" s="113">
        <v>0</v>
      </c>
      <c r="E70" s="113">
        <v>9</v>
      </c>
      <c r="F70" s="113">
        <v>13</v>
      </c>
      <c r="G70" s="113">
        <v>15</v>
      </c>
      <c r="H70" s="113">
        <v>50</v>
      </c>
      <c r="I70" s="113">
        <v>76</v>
      </c>
      <c r="J70" s="113">
        <v>1064</v>
      </c>
      <c r="K70" s="113">
        <v>2126</v>
      </c>
      <c r="L70" s="113">
        <v>8167</v>
      </c>
      <c r="M70" s="113">
        <v>24506</v>
      </c>
      <c r="N70" s="113">
        <v>39471</v>
      </c>
      <c r="O70" s="113">
        <v>64796</v>
      </c>
      <c r="P70" s="113">
        <v>101416</v>
      </c>
      <c r="Q70" s="113">
        <v>157036</v>
      </c>
      <c r="R70" s="113">
        <v>250421</v>
      </c>
      <c r="S70" s="113">
        <v>350712</v>
      </c>
      <c r="T70" s="113">
        <v>486899</v>
      </c>
      <c r="U70" s="113">
        <v>682695</v>
      </c>
      <c r="V70" s="113">
        <v>930305</v>
      </c>
      <c r="W70" s="113">
        <v>2803879</v>
      </c>
      <c r="X70" s="113">
        <v>5066112</v>
      </c>
      <c r="Y70" s="113">
        <v>7809886</v>
      </c>
      <c r="Z70" s="113">
        <v>10357240</v>
      </c>
      <c r="AA70" s="113">
        <v>12778904</v>
      </c>
      <c r="AB70" s="113">
        <v>14858368</v>
      </c>
      <c r="AC70" s="113">
        <v>16765376</v>
      </c>
      <c r="AD70" s="113">
        <v>18360185</v>
      </c>
      <c r="AE70" s="113">
        <v>19808932</v>
      </c>
      <c r="AF70" s="113">
        <v>21410459</v>
      </c>
      <c r="AG70" s="113">
        <v>23190178</v>
      </c>
      <c r="AH70" s="113">
        <v>25195755</v>
      </c>
      <c r="AI70" s="113">
        <v>27446395</v>
      </c>
      <c r="AJ70" s="113">
        <v>29953342</v>
      </c>
      <c r="AK70" s="113">
        <v>32708159</v>
      </c>
      <c r="AL70" s="113">
        <v>35719142</v>
      </c>
      <c r="AM70" s="113">
        <v>38959434</v>
      </c>
      <c r="AN70" s="113">
        <v>42412022</v>
      </c>
      <c r="AO70" s="113">
        <v>46018662</v>
      </c>
      <c r="AP70" s="113">
        <v>49772595</v>
      </c>
      <c r="AQ70" s="113">
        <v>53634364</v>
      </c>
      <c r="AR70" s="113">
        <v>57581274</v>
      </c>
      <c r="AS70" s="113">
        <v>61558310</v>
      </c>
      <c r="AT70" s="113">
        <v>65562192</v>
      </c>
      <c r="AU70" s="113">
        <v>69545043</v>
      </c>
      <c r="AV70" s="113">
        <v>73492232</v>
      </c>
      <c r="AW70" s="113">
        <v>77324797</v>
      </c>
      <c r="AX70" s="113">
        <v>81063147</v>
      </c>
      <c r="AY70" s="113">
        <v>84668822</v>
      </c>
      <c r="AZ70" s="113">
        <v>88167271</v>
      </c>
    </row>
    <row r="71" spans="1:52">
      <c r="A71" s="114" t="s">
        <v>207</v>
      </c>
      <c r="B71" s="98">
        <v>0</v>
      </c>
      <c r="C71" s="98">
        <v>0</v>
      </c>
      <c r="D71" s="98">
        <v>0</v>
      </c>
      <c r="E71" s="98">
        <v>9</v>
      </c>
      <c r="F71" s="98">
        <v>13</v>
      </c>
      <c r="G71" s="98">
        <v>15</v>
      </c>
      <c r="H71" s="98">
        <v>50</v>
      </c>
      <c r="I71" s="98">
        <v>76</v>
      </c>
      <c r="J71" s="98">
        <v>1064</v>
      </c>
      <c r="K71" s="98">
        <v>2126</v>
      </c>
      <c r="L71" s="98">
        <v>8167</v>
      </c>
      <c r="M71" s="98">
        <v>24506</v>
      </c>
      <c r="N71" s="98">
        <v>39471</v>
      </c>
      <c r="O71" s="98">
        <v>64796</v>
      </c>
      <c r="P71" s="98">
        <v>101416</v>
      </c>
      <c r="Q71" s="98">
        <v>157036</v>
      </c>
      <c r="R71" s="98">
        <v>250408</v>
      </c>
      <c r="S71" s="98">
        <v>350670</v>
      </c>
      <c r="T71" s="98">
        <v>486784</v>
      </c>
      <c r="U71" s="98">
        <v>682378</v>
      </c>
      <c r="V71" s="98">
        <v>929508</v>
      </c>
      <c r="W71" s="98">
        <v>2798991</v>
      </c>
      <c r="X71" s="98">
        <v>5052140</v>
      </c>
      <c r="Y71" s="98">
        <v>7776576</v>
      </c>
      <c r="Z71" s="98">
        <v>10291406</v>
      </c>
      <c r="AA71" s="98">
        <v>12659610</v>
      </c>
      <c r="AB71" s="98">
        <v>14660775</v>
      </c>
      <c r="AC71" s="98">
        <v>16453227</v>
      </c>
      <c r="AD71" s="98">
        <v>17895476</v>
      </c>
      <c r="AE71" s="98">
        <v>19141084</v>
      </c>
      <c r="AF71" s="98">
        <v>20458812</v>
      </c>
      <c r="AG71" s="98">
        <v>21861000</v>
      </c>
      <c r="AH71" s="98">
        <v>23382887</v>
      </c>
      <c r="AI71" s="98">
        <v>25037402</v>
      </c>
      <c r="AJ71" s="98">
        <v>26835118</v>
      </c>
      <c r="AK71" s="98">
        <v>28775122</v>
      </c>
      <c r="AL71" s="98">
        <v>30873064</v>
      </c>
      <c r="AM71" s="98">
        <v>33118778</v>
      </c>
      <c r="AN71" s="98">
        <v>35509563</v>
      </c>
      <c r="AO71" s="98">
        <v>38010714</v>
      </c>
      <c r="AP71" s="98">
        <v>40629168</v>
      </c>
      <c r="AQ71" s="98">
        <v>43346088</v>
      </c>
      <c r="AR71" s="98">
        <v>46150672</v>
      </c>
      <c r="AS71" s="98">
        <v>49003782</v>
      </c>
      <c r="AT71" s="98">
        <v>51908538</v>
      </c>
      <c r="AU71" s="98">
        <v>54824596</v>
      </c>
      <c r="AV71" s="98">
        <v>57741852</v>
      </c>
      <c r="AW71" s="98">
        <v>60592270</v>
      </c>
      <c r="AX71" s="98">
        <v>63392271</v>
      </c>
      <c r="AY71" s="98">
        <v>66105974</v>
      </c>
      <c r="AZ71" s="98">
        <v>68754176</v>
      </c>
    </row>
    <row r="72" spans="1:52">
      <c r="A72" s="114" t="s">
        <v>208</v>
      </c>
      <c r="B72" s="98">
        <v>0</v>
      </c>
      <c r="C72" s="98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13</v>
      </c>
      <c r="S72" s="98">
        <v>42</v>
      </c>
      <c r="T72" s="98">
        <v>115</v>
      </c>
      <c r="U72" s="98">
        <v>317</v>
      </c>
      <c r="V72" s="98">
        <v>797</v>
      </c>
      <c r="W72" s="98">
        <v>4888</v>
      </c>
      <c r="X72" s="98">
        <v>13972</v>
      </c>
      <c r="Y72" s="98">
        <v>33310</v>
      </c>
      <c r="Z72" s="98">
        <v>65834</v>
      </c>
      <c r="AA72" s="98">
        <v>119294</v>
      </c>
      <c r="AB72" s="98">
        <v>197593</v>
      </c>
      <c r="AC72" s="98">
        <v>312149</v>
      </c>
      <c r="AD72" s="98">
        <v>464709</v>
      </c>
      <c r="AE72" s="98">
        <v>667848</v>
      </c>
      <c r="AF72" s="98">
        <v>951647</v>
      </c>
      <c r="AG72" s="98">
        <v>1329178</v>
      </c>
      <c r="AH72" s="98">
        <v>1812868</v>
      </c>
      <c r="AI72" s="98">
        <v>2408993</v>
      </c>
      <c r="AJ72" s="98">
        <v>3118224</v>
      </c>
      <c r="AK72" s="98">
        <v>3933037</v>
      </c>
      <c r="AL72" s="98">
        <v>4846078</v>
      </c>
      <c r="AM72" s="98">
        <v>5840656</v>
      </c>
      <c r="AN72" s="98">
        <v>6902459</v>
      </c>
      <c r="AO72" s="98">
        <v>8007948</v>
      </c>
      <c r="AP72" s="98">
        <v>9143427</v>
      </c>
      <c r="AQ72" s="98">
        <v>10288276</v>
      </c>
      <c r="AR72" s="98">
        <v>11430602</v>
      </c>
      <c r="AS72" s="98">
        <v>12554528</v>
      </c>
      <c r="AT72" s="98">
        <v>13653654</v>
      </c>
      <c r="AU72" s="98">
        <v>14720447</v>
      </c>
      <c r="AV72" s="98">
        <v>15750380</v>
      </c>
      <c r="AW72" s="98">
        <v>16732527</v>
      </c>
      <c r="AX72" s="98">
        <v>17670876</v>
      </c>
      <c r="AY72" s="98">
        <v>18562848</v>
      </c>
      <c r="AZ72" s="98">
        <v>19413095</v>
      </c>
    </row>
    <row r="73" spans="1:52">
      <c r="A73" s="114" t="s">
        <v>209</v>
      </c>
      <c r="B73" s="98">
        <v>0</v>
      </c>
      <c r="C73" s="98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</row>
    <row r="74" spans="1:52">
      <c r="A74" s="114" t="s">
        <v>216</v>
      </c>
      <c r="B74" s="98">
        <v>0</v>
      </c>
      <c r="C74" s="98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</row>
    <row r="75" spans="1:52">
      <c r="A75" s="112" t="s">
        <v>210</v>
      </c>
      <c r="B75" s="113">
        <v>0</v>
      </c>
      <c r="C75" s="113">
        <v>0</v>
      </c>
      <c r="D75" s="113">
        <v>0</v>
      </c>
      <c r="E75" s="113">
        <v>0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529</v>
      </c>
      <c r="S75" s="113">
        <v>1128</v>
      </c>
      <c r="T75" s="113">
        <v>1789</v>
      </c>
      <c r="U75" s="113">
        <v>2727</v>
      </c>
      <c r="V75" s="113">
        <v>4337</v>
      </c>
      <c r="W75" s="113">
        <v>5337</v>
      </c>
      <c r="X75" s="113">
        <v>5548</v>
      </c>
      <c r="Y75" s="113">
        <v>5699</v>
      </c>
      <c r="Z75" s="113">
        <v>5768</v>
      </c>
      <c r="AA75" s="113">
        <v>5754</v>
      </c>
      <c r="AB75" s="113">
        <v>5665</v>
      </c>
      <c r="AC75" s="113">
        <v>5500</v>
      </c>
      <c r="AD75" s="113">
        <v>5307</v>
      </c>
      <c r="AE75" s="113">
        <v>5893</v>
      </c>
      <c r="AF75" s="113">
        <v>16382</v>
      </c>
      <c r="AG75" s="113">
        <v>41680</v>
      </c>
      <c r="AH75" s="113">
        <v>83670</v>
      </c>
      <c r="AI75" s="113">
        <v>143903</v>
      </c>
      <c r="AJ75" s="113">
        <v>223307</v>
      </c>
      <c r="AK75" s="113">
        <v>322257</v>
      </c>
      <c r="AL75" s="113">
        <v>440904</v>
      </c>
      <c r="AM75" s="113">
        <v>578852</v>
      </c>
      <c r="AN75" s="113">
        <v>735564</v>
      </c>
      <c r="AO75" s="113">
        <v>909901</v>
      </c>
      <c r="AP75" s="113">
        <v>1101560</v>
      </c>
      <c r="AQ75" s="113">
        <v>1310764</v>
      </c>
      <c r="AR75" s="113">
        <v>1537485</v>
      </c>
      <c r="AS75" s="113">
        <v>1780806</v>
      </c>
      <c r="AT75" s="113">
        <v>2039371</v>
      </c>
      <c r="AU75" s="113">
        <v>2312746</v>
      </c>
      <c r="AV75" s="113">
        <v>2598281</v>
      </c>
      <c r="AW75" s="113">
        <v>2893671</v>
      </c>
      <c r="AX75" s="113">
        <v>3197136</v>
      </c>
      <c r="AY75" s="113">
        <v>3506763</v>
      </c>
      <c r="AZ75" s="113">
        <v>3818963</v>
      </c>
    </row>
    <row r="76" spans="1:52">
      <c r="A76" s="114" t="s">
        <v>211</v>
      </c>
      <c r="B76" s="98">
        <v>0</v>
      </c>
      <c r="C76" s="98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38</v>
      </c>
      <c r="S76" s="98">
        <v>91</v>
      </c>
      <c r="T76" s="98">
        <v>160</v>
      </c>
      <c r="U76" s="98">
        <v>276</v>
      </c>
      <c r="V76" s="98">
        <v>510</v>
      </c>
      <c r="W76" s="98">
        <v>798</v>
      </c>
      <c r="X76" s="98">
        <v>881</v>
      </c>
      <c r="Y76" s="98">
        <v>960</v>
      </c>
      <c r="Z76" s="98">
        <v>1024</v>
      </c>
      <c r="AA76" s="98">
        <v>1073</v>
      </c>
      <c r="AB76" s="98">
        <v>1105</v>
      </c>
      <c r="AC76" s="98">
        <v>1129</v>
      </c>
      <c r="AD76" s="98">
        <v>1150</v>
      </c>
      <c r="AE76" s="98">
        <v>1528</v>
      </c>
      <c r="AF76" s="98">
        <v>6744</v>
      </c>
      <c r="AG76" s="98">
        <v>20135</v>
      </c>
      <c r="AH76" s="98">
        <v>43903</v>
      </c>
      <c r="AI76" s="98">
        <v>80156</v>
      </c>
      <c r="AJ76" s="98">
        <v>130653</v>
      </c>
      <c r="AK76" s="98">
        <v>196814</v>
      </c>
      <c r="AL76" s="98">
        <v>279784</v>
      </c>
      <c r="AM76" s="98">
        <v>380320</v>
      </c>
      <c r="AN76" s="98">
        <v>498844</v>
      </c>
      <c r="AO76" s="98">
        <v>635254</v>
      </c>
      <c r="AP76" s="98">
        <v>789913</v>
      </c>
      <c r="AQ76" s="98">
        <v>963583</v>
      </c>
      <c r="AR76" s="98">
        <v>1156642</v>
      </c>
      <c r="AS76" s="98">
        <v>1368626</v>
      </c>
      <c r="AT76" s="98">
        <v>1598593</v>
      </c>
      <c r="AU76" s="98">
        <v>1846280</v>
      </c>
      <c r="AV76" s="98">
        <v>2109303</v>
      </c>
      <c r="AW76" s="98">
        <v>2385444</v>
      </c>
      <c r="AX76" s="98">
        <v>2672767</v>
      </c>
      <c r="AY76" s="98">
        <v>2969105</v>
      </c>
      <c r="AZ76" s="98">
        <v>3270716</v>
      </c>
    </row>
    <row r="77" spans="1:52">
      <c r="A77" s="114" t="s">
        <v>217</v>
      </c>
      <c r="B77" s="98">
        <v>0</v>
      </c>
      <c r="C77" s="98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491</v>
      </c>
      <c r="S77" s="98">
        <v>1037</v>
      </c>
      <c r="T77" s="98">
        <v>1629</v>
      </c>
      <c r="U77" s="98">
        <v>2451</v>
      </c>
      <c r="V77" s="98">
        <v>3827</v>
      </c>
      <c r="W77" s="98">
        <v>4539</v>
      </c>
      <c r="X77" s="98">
        <v>4667</v>
      </c>
      <c r="Y77" s="98">
        <v>4739</v>
      </c>
      <c r="Z77" s="98">
        <v>4744</v>
      </c>
      <c r="AA77" s="98">
        <v>4681</v>
      </c>
      <c r="AB77" s="98">
        <v>4560</v>
      </c>
      <c r="AC77" s="98">
        <v>4371</v>
      </c>
      <c r="AD77" s="98">
        <v>4157</v>
      </c>
      <c r="AE77" s="98">
        <v>4365</v>
      </c>
      <c r="AF77" s="98">
        <v>9638</v>
      </c>
      <c r="AG77" s="98">
        <v>21545</v>
      </c>
      <c r="AH77" s="98">
        <v>39767</v>
      </c>
      <c r="AI77" s="98">
        <v>63747</v>
      </c>
      <c r="AJ77" s="98">
        <v>92654</v>
      </c>
      <c r="AK77" s="98">
        <v>125443</v>
      </c>
      <c r="AL77" s="98">
        <v>161120</v>
      </c>
      <c r="AM77" s="98">
        <v>198532</v>
      </c>
      <c r="AN77" s="98">
        <v>236720</v>
      </c>
      <c r="AO77" s="98">
        <v>274647</v>
      </c>
      <c r="AP77" s="98">
        <v>311647</v>
      </c>
      <c r="AQ77" s="98">
        <v>347181</v>
      </c>
      <c r="AR77" s="98">
        <v>380843</v>
      </c>
      <c r="AS77" s="98">
        <v>412180</v>
      </c>
      <c r="AT77" s="98">
        <v>440778</v>
      </c>
      <c r="AU77" s="98">
        <v>466466</v>
      </c>
      <c r="AV77" s="98">
        <v>488978</v>
      </c>
      <c r="AW77" s="98">
        <v>508227</v>
      </c>
      <c r="AX77" s="98">
        <v>524369</v>
      </c>
      <c r="AY77" s="98">
        <v>537658</v>
      </c>
      <c r="AZ77" s="98">
        <v>548247</v>
      </c>
    </row>
    <row r="78" spans="1:52">
      <c r="A78" s="110" t="s">
        <v>22</v>
      </c>
      <c r="B78" s="111">
        <v>663947</v>
      </c>
      <c r="C78" s="111">
        <v>671951</v>
      </c>
      <c r="D78" s="111">
        <v>666392</v>
      </c>
      <c r="E78" s="111">
        <v>671199</v>
      </c>
      <c r="F78" s="111">
        <v>675239</v>
      </c>
      <c r="G78" s="111">
        <v>667113</v>
      </c>
      <c r="H78" s="111">
        <v>669347</v>
      </c>
      <c r="I78" s="111">
        <v>670926</v>
      </c>
      <c r="J78" s="111">
        <v>679968</v>
      </c>
      <c r="K78" s="111">
        <v>678797</v>
      </c>
      <c r="L78" s="111">
        <v>675970</v>
      </c>
      <c r="M78" s="111">
        <v>677217</v>
      </c>
      <c r="N78" s="111">
        <v>672407</v>
      </c>
      <c r="O78" s="111">
        <v>677357</v>
      </c>
      <c r="P78" s="111">
        <v>687554</v>
      </c>
      <c r="Q78" s="111">
        <v>710167</v>
      </c>
      <c r="R78" s="111">
        <v>723293</v>
      </c>
      <c r="S78" s="111">
        <v>745650</v>
      </c>
      <c r="T78" s="111">
        <v>765670</v>
      </c>
      <c r="U78" s="111">
        <v>783105</v>
      </c>
      <c r="V78" s="111">
        <v>798157</v>
      </c>
      <c r="W78" s="111">
        <v>811629</v>
      </c>
      <c r="X78" s="111">
        <v>822568</v>
      </c>
      <c r="Y78" s="111">
        <v>833407</v>
      </c>
      <c r="Z78" s="111">
        <v>843683</v>
      </c>
      <c r="AA78" s="111">
        <v>853407</v>
      </c>
      <c r="AB78" s="111">
        <v>861704</v>
      </c>
      <c r="AC78" s="111">
        <v>869043</v>
      </c>
      <c r="AD78" s="111">
        <v>876287</v>
      </c>
      <c r="AE78" s="111">
        <v>883160</v>
      </c>
      <c r="AF78" s="111">
        <v>889513</v>
      </c>
      <c r="AG78" s="111">
        <v>895044</v>
      </c>
      <c r="AH78" s="111">
        <v>899917</v>
      </c>
      <c r="AI78" s="111">
        <v>904646</v>
      </c>
      <c r="AJ78" s="111">
        <v>910349</v>
      </c>
      <c r="AK78" s="111">
        <v>915616</v>
      </c>
      <c r="AL78" s="111">
        <v>920670</v>
      </c>
      <c r="AM78" s="111">
        <v>925790</v>
      </c>
      <c r="AN78" s="111">
        <v>930747</v>
      </c>
      <c r="AO78" s="111">
        <v>935675</v>
      </c>
      <c r="AP78" s="111">
        <v>941275</v>
      </c>
      <c r="AQ78" s="111">
        <v>946789</v>
      </c>
      <c r="AR78" s="111">
        <v>952154</v>
      </c>
      <c r="AS78" s="111">
        <v>957439</v>
      </c>
      <c r="AT78" s="111">
        <v>962699</v>
      </c>
      <c r="AU78" s="111">
        <v>968069</v>
      </c>
      <c r="AV78" s="111">
        <v>973403</v>
      </c>
      <c r="AW78" s="111">
        <v>979039</v>
      </c>
      <c r="AX78" s="111">
        <v>984750</v>
      </c>
      <c r="AY78" s="111">
        <v>990695</v>
      </c>
      <c r="AZ78" s="111">
        <v>996732</v>
      </c>
    </row>
    <row r="79" spans="1:52">
      <c r="A79" s="112" t="s">
        <v>201</v>
      </c>
      <c r="B79" s="113">
        <v>662223</v>
      </c>
      <c r="C79" s="113">
        <v>670169</v>
      </c>
      <c r="D79" s="113">
        <v>664578</v>
      </c>
      <c r="E79" s="113">
        <v>669433</v>
      </c>
      <c r="F79" s="113">
        <v>673466</v>
      </c>
      <c r="G79" s="113">
        <v>664942</v>
      </c>
      <c r="H79" s="113">
        <v>667219</v>
      </c>
      <c r="I79" s="113">
        <v>668817</v>
      </c>
      <c r="J79" s="113">
        <v>677815</v>
      </c>
      <c r="K79" s="113">
        <v>676592</v>
      </c>
      <c r="L79" s="113">
        <v>673419</v>
      </c>
      <c r="M79" s="113">
        <v>674555</v>
      </c>
      <c r="N79" s="113">
        <v>669752</v>
      </c>
      <c r="O79" s="113">
        <v>673579</v>
      </c>
      <c r="P79" s="113">
        <v>683833</v>
      </c>
      <c r="Q79" s="113">
        <v>706049</v>
      </c>
      <c r="R79" s="113">
        <v>718320</v>
      </c>
      <c r="S79" s="113">
        <v>739192</v>
      </c>
      <c r="T79" s="113">
        <v>757350</v>
      </c>
      <c r="U79" s="113">
        <v>772633</v>
      </c>
      <c r="V79" s="113">
        <v>785304</v>
      </c>
      <c r="W79" s="113">
        <v>795865</v>
      </c>
      <c r="X79" s="113">
        <v>803354</v>
      </c>
      <c r="Y79" s="113">
        <v>810175</v>
      </c>
      <c r="Z79" s="113">
        <v>815885</v>
      </c>
      <c r="AA79" s="113">
        <v>820536</v>
      </c>
      <c r="AB79" s="113">
        <v>823295</v>
      </c>
      <c r="AC79" s="113">
        <v>824595</v>
      </c>
      <c r="AD79" s="113">
        <v>825279</v>
      </c>
      <c r="AE79" s="113">
        <v>825005</v>
      </c>
      <c r="AF79" s="113">
        <v>823571</v>
      </c>
      <c r="AG79" s="113">
        <v>820569</v>
      </c>
      <c r="AH79" s="113">
        <v>816132</v>
      </c>
      <c r="AI79" s="113">
        <v>810867</v>
      </c>
      <c r="AJ79" s="113">
        <v>805850</v>
      </c>
      <c r="AK79" s="113">
        <v>799955</v>
      </c>
      <c r="AL79" s="113">
        <v>793398</v>
      </c>
      <c r="AM79" s="113">
        <v>786343</v>
      </c>
      <c r="AN79" s="113">
        <v>778715</v>
      </c>
      <c r="AO79" s="113">
        <v>770543</v>
      </c>
      <c r="AP79" s="113">
        <v>762433</v>
      </c>
      <c r="AQ79" s="113">
        <v>753597</v>
      </c>
      <c r="AR79" s="113">
        <v>744052</v>
      </c>
      <c r="AS79" s="113">
        <v>733853</v>
      </c>
      <c r="AT79" s="113">
        <v>723251</v>
      </c>
      <c r="AU79" s="113">
        <v>712232</v>
      </c>
      <c r="AV79" s="113">
        <v>700920</v>
      </c>
      <c r="AW79" s="113">
        <v>689414</v>
      </c>
      <c r="AX79" s="113">
        <v>677991</v>
      </c>
      <c r="AY79" s="113">
        <v>666448</v>
      </c>
      <c r="AZ79" s="113">
        <v>655057</v>
      </c>
    </row>
    <row r="80" spans="1:52">
      <c r="A80" s="114" t="s">
        <v>212</v>
      </c>
      <c r="B80" s="98">
        <v>1225</v>
      </c>
      <c r="C80" s="98">
        <v>1203</v>
      </c>
      <c r="D80" s="98">
        <v>1138</v>
      </c>
      <c r="E80" s="98">
        <v>1103</v>
      </c>
      <c r="F80" s="98">
        <v>2248</v>
      </c>
      <c r="G80" s="98">
        <v>2247</v>
      </c>
      <c r="H80" s="98">
        <v>2167</v>
      </c>
      <c r="I80" s="98">
        <v>2263</v>
      </c>
      <c r="J80" s="98">
        <v>2282</v>
      </c>
      <c r="K80" s="98">
        <v>2396</v>
      </c>
      <c r="L80" s="98">
        <v>2375</v>
      </c>
      <c r="M80" s="98">
        <v>2314</v>
      </c>
      <c r="N80" s="98">
        <v>2212</v>
      </c>
      <c r="O80" s="98">
        <v>2153</v>
      </c>
      <c r="P80" s="98">
        <v>2116</v>
      </c>
      <c r="Q80" s="98">
        <v>2004</v>
      </c>
      <c r="R80" s="98">
        <v>1958</v>
      </c>
      <c r="S80" s="98">
        <v>1938</v>
      </c>
      <c r="T80" s="98">
        <v>1847</v>
      </c>
      <c r="U80" s="98">
        <v>1800</v>
      </c>
      <c r="V80" s="98">
        <v>1794</v>
      </c>
      <c r="W80" s="98">
        <v>1832</v>
      </c>
      <c r="X80" s="98">
        <v>1898</v>
      </c>
      <c r="Y80" s="98">
        <v>1983</v>
      </c>
      <c r="Z80" s="98">
        <v>2085</v>
      </c>
      <c r="AA80" s="98">
        <v>2192</v>
      </c>
      <c r="AB80" s="98">
        <v>2287</v>
      </c>
      <c r="AC80" s="98">
        <v>2377</v>
      </c>
      <c r="AD80" s="98">
        <v>2451</v>
      </c>
      <c r="AE80" s="98">
        <v>2517</v>
      </c>
      <c r="AF80" s="98">
        <v>2566</v>
      </c>
      <c r="AG80" s="98">
        <v>2603</v>
      </c>
      <c r="AH80" s="98">
        <v>2632</v>
      </c>
      <c r="AI80" s="98">
        <v>2651</v>
      </c>
      <c r="AJ80" s="98">
        <v>2664</v>
      </c>
      <c r="AK80" s="98">
        <v>2648</v>
      </c>
      <c r="AL80" s="98">
        <v>2627</v>
      </c>
      <c r="AM80" s="98">
        <v>2604</v>
      </c>
      <c r="AN80" s="98">
        <v>2577</v>
      </c>
      <c r="AO80" s="98">
        <v>2549</v>
      </c>
      <c r="AP80" s="98">
        <v>2523</v>
      </c>
      <c r="AQ80" s="98">
        <v>2493</v>
      </c>
      <c r="AR80" s="98">
        <v>2468</v>
      </c>
      <c r="AS80" s="98">
        <v>2431</v>
      </c>
      <c r="AT80" s="98">
        <v>2391</v>
      </c>
      <c r="AU80" s="98">
        <v>2360</v>
      </c>
      <c r="AV80" s="98">
        <v>2327</v>
      </c>
      <c r="AW80" s="98">
        <v>2298</v>
      </c>
      <c r="AX80" s="98">
        <v>2249</v>
      </c>
      <c r="AY80" s="98">
        <v>2210</v>
      </c>
      <c r="AZ80" s="98">
        <v>2177</v>
      </c>
    </row>
    <row r="81" spans="1:52">
      <c r="A81" s="114" t="s">
        <v>202</v>
      </c>
      <c r="B81" s="98">
        <v>14605</v>
      </c>
      <c r="C81" s="98">
        <v>13822</v>
      </c>
      <c r="D81" s="98">
        <v>13094</v>
      </c>
      <c r="E81" s="98">
        <v>11242</v>
      </c>
      <c r="F81" s="98">
        <v>10158</v>
      </c>
      <c r="G81" s="98">
        <v>9073</v>
      </c>
      <c r="H81" s="98">
        <v>8454</v>
      </c>
      <c r="I81" s="98">
        <v>7523</v>
      </c>
      <c r="J81" s="98">
        <v>6926</v>
      </c>
      <c r="K81" s="98">
        <v>6185</v>
      </c>
      <c r="L81" s="98">
        <v>5664</v>
      </c>
      <c r="M81" s="98">
        <v>5248</v>
      </c>
      <c r="N81" s="98">
        <v>4881</v>
      </c>
      <c r="O81" s="98">
        <v>5320</v>
      </c>
      <c r="P81" s="98">
        <v>4517</v>
      </c>
      <c r="Q81" s="98">
        <v>4259</v>
      </c>
      <c r="R81" s="98">
        <v>4142</v>
      </c>
      <c r="S81" s="98">
        <v>4082</v>
      </c>
      <c r="T81" s="98">
        <v>3759</v>
      </c>
      <c r="U81" s="98">
        <v>3647</v>
      </c>
      <c r="V81" s="98">
        <v>3673</v>
      </c>
      <c r="W81" s="98">
        <v>3776</v>
      </c>
      <c r="X81" s="98">
        <v>3940</v>
      </c>
      <c r="Y81" s="98">
        <v>4141</v>
      </c>
      <c r="Z81" s="98">
        <v>4344</v>
      </c>
      <c r="AA81" s="98">
        <v>4532</v>
      </c>
      <c r="AB81" s="98">
        <v>4690</v>
      </c>
      <c r="AC81" s="98">
        <v>4818</v>
      </c>
      <c r="AD81" s="98">
        <v>4919</v>
      </c>
      <c r="AE81" s="98">
        <v>5004</v>
      </c>
      <c r="AF81" s="98">
        <v>5064</v>
      </c>
      <c r="AG81" s="98">
        <v>5087</v>
      </c>
      <c r="AH81" s="98">
        <v>5089</v>
      </c>
      <c r="AI81" s="98">
        <v>5068</v>
      </c>
      <c r="AJ81" s="98">
        <v>5017</v>
      </c>
      <c r="AK81" s="98">
        <v>4935</v>
      </c>
      <c r="AL81" s="98">
        <v>4861</v>
      </c>
      <c r="AM81" s="98">
        <v>4772</v>
      </c>
      <c r="AN81" s="98">
        <v>4684</v>
      </c>
      <c r="AO81" s="98">
        <v>4597</v>
      </c>
      <c r="AP81" s="98">
        <v>4505</v>
      </c>
      <c r="AQ81" s="98">
        <v>4412</v>
      </c>
      <c r="AR81" s="98">
        <v>4324</v>
      </c>
      <c r="AS81" s="98">
        <v>4233</v>
      </c>
      <c r="AT81" s="98">
        <v>4125</v>
      </c>
      <c r="AU81" s="98">
        <v>4040</v>
      </c>
      <c r="AV81" s="98">
        <v>3957</v>
      </c>
      <c r="AW81" s="98">
        <v>3868</v>
      </c>
      <c r="AX81" s="98">
        <v>3744</v>
      </c>
      <c r="AY81" s="98">
        <v>3635</v>
      </c>
      <c r="AZ81" s="98">
        <v>3534</v>
      </c>
    </row>
    <row r="82" spans="1:52">
      <c r="A82" s="114" t="s">
        <v>213</v>
      </c>
      <c r="B82" s="98">
        <v>3430</v>
      </c>
      <c r="C82" s="98">
        <v>5453</v>
      </c>
      <c r="D82" s="98">
        <v>5514</v>
      </c>
      <c r="E82" s="98">
        <v>7848</v>
      </c>
      <c r="F82" s="98">
        <v>8498</v>
      </c>
      <c r="G82" s="98">
        <v>9526</v>
      </c>
      <c r="H82" s="98">
        <v>11770</v>
      </c>
      <c r="I82" s="98">
        <v>13446</v>
      </c>
      <c r="J82" s="98">
        <v>15119</v>
      </c>
      <c r="K82" s="98">
        <v>16318</v>
      </c>
      <c r="L82" s="98">
        <v>17209</v>
      </c>
      <c r="M82" s="98">
        <v>19523</v>
      </c>
      <c r="N82" s="98">
        <v>20930</v>
      </c>
      <c r="O82" s="98">
        <v>22803</v>
      </c>
      <c r="P82" s="98">
        <v>25598</v>
      </c>
      <c r="Q82" s="98">
        <v>34907</v>
      </c>
      <c r="R82" s="98">
        <v>36929</v>
      </c>
      <c r="S82" s="98">
        <v>39480</v>
      </c>
      <c r="T82" s="98">
        <v>42254</v>
      </c>
      <c r="U82" s="98">
        <v>45184</v>
      </c>
      <c r="V82" s="98">
        <v>48169</v>
      </c>
      <c r="W82" s="98">
        <v>51231</v>
      </c>
      <c r="X82" s="98">
        <v>54282</v>
      </c>
      <c r="Y82" s="98">
        <v>57487</v>
      </c>
      <c r="Z82" s="98">
        <v>60734</v>
      </c>
      <c r="AA82" s="98">
        <v>63966</v>
      </c>
      <c r="AB82" s="98">
        <v>67084</v>
      </c>
      <c r="AC82" s="98">
        <v>70113</v>
      </c>
      <c r="AD82" s="98">
        <v>73079</v>
      </c>
      <c r="AE82" s="98">
        <v>76030</v>
      </c>
      <c r="AF82" s="98">
        <v>78966</v>
      </c>
      <c r="AG82" s="98">
        <v>81853</v>
      </c>
      <c r="AH82" s="98">
        <v>84673</v>
      </c>
      <c r="AI82" s="98">
        <v>87418</v>
      </c>
      <c r="AJ82" s="98">
        <v>90213</v>
      </c>
      <c r="AK82" s="98">
        <v>92797</v>
      </c>
      <c r="AL82" s="98">
        <v>95184</v>
      </c>
      <c r="AM82" s="98">
        <v>97351</v>
      </c>
      <c r="AN82" s="98">
        <v>99279</v>
      </c>
      <c r="AO82" s="98">
        <v>100940</v>
      </c>
      <c r="AP82" s="98">
        <v>102465</v>
      </c>
      <c r="AQ82" s="98">
        <v>103700</v>
      </c>
      <c r="AR82" s="98">
        <v>104663</v>
      </c>
      <c r="AS82" s="98">
        <v>105338</v>
      </c>
      <c r="AT82" s="98">
        <v>105798</v>
      </c>
      <c r="AU82" s="98">
        <v>106017</v>
      </c>
      <c r="AV82" s="98">
        <v>105995</v>
      </c>
      <c r="AW82" s="98">
        <v>105754</v>
      </c>
      <c r="AX82" s="98">
        <v>105325</v>
      </c>
      <c r="AY82" s="98">
        <v>104700</v>
      </c>
      <c r="AZ82" s="98">
        <v>103905</v>
      </c>
    </row>
    <row r="83" spans="1:52">
      <c r="A83" s="114" t="s">
        <v>203</v>
      </c>
      <c r="B83" s="98">
        <v>642963</v>
      </c>
      <c r="C83" s="98">
        <v>649691</v>
      </c>
      <c r="D83" s="98">
        <v>644832</v>
      </c>
      <c r="E83" s="98">
        <v>649240</v>
      </c>
      <c r="F83" s="98">
        <v>652562</v>
      </c>
      <c r="G83" s="98">
        <v>644096</v>
      </c>
      <c r="H83" s="98">
        <v>644828</v>
      </c>
      <c r="I83" s="98">
        <v>645585</v>
      </c>
      <c r="J83" s="98">
        <v>653488</v>
      </c>
      <c r="K83" s="98">
        <v>651693</v>
      </c>
      <c r="L83" s="98">
        <v>648171</v>
      </c>
      <c r="M83" s="98">
        <v>647470</v>
      </c>
      <c r="N83" s="98">
        <v>641729</v>
      </c>
      <c r="O83" s="98">
        <v>643303</v>
      </c>
      <c r="P83" s="98">
        <v>651602</v>
      </c>
      <c r="Q83" s="98">
        <v>664879</v>
      </c>
      <c r="R83" s="98">
        <v>675291</v>
      </c>
      <c r="S83" s="98">
        <v>693692</v>
      </c>
      <c r="T83" s="98">
        <v>709490</v>
      </c>
      <c r="U83" s="98">
        <v>722002</v>
      </c>
      <c r="V83" s="98">
        <v>731668</v>
      </c>
      <c r="W83" s="98">
        <v>739026</v>
      </c>
      <c r="X83" s="98">
        <v>743234</v>
      </c>
      <c r="Y83" s="98">
        <v>746561</v>
      </c>
      <c r="Z83" s="98">
        <v>748713</v>
      </c>
      <c r="AA83" s="98">
        <v>749830</v>
      </c>
      <c r="AB83" s="98">
        <v>749205</v>
      </c>
      <c r="AC83" s="98">
        <v>747234</v>
      </c>
      <c r="AD83" s="98">
        <v>744744</v>
      </c>
      <c r="AE83" s="98">
        <v>741322</v>
      </c>
      <c r="AF83" s="98">
        <v>736774</v>
      </c>
      <c r="AG83" s="98">
        <v>730728</v>
      </c>
      <c r="AH83" s="98">
        <v>723300</v>
      </c>
      <c r="AI83" s="98">
        <v>715103</v>
      </c>
      <c r="AJ83" s="98">
        <v>707072</v>
      </c>
      <c r="AK83" s="98">
        <v>698352</v>
      </c>
      <c r="AL83" s="98">
        <v>689074</v>
      </c>
      <c r="AM83" s="98">
        <v>679427</v>
      </c>
      <c r="AN83" s="98">
        <v>669311</v>
      </c>
      <c r="AO83" s="98">
        <v>658775</v>
      </c>
      <c r="AP83" s="98">
        <v>648300</v>
      </c>
      <c r="AQ83" s="98">
        <v>637280</v>
      </c>
      <c r="AR83" s="98">
        <v>625685</v>
      </c>
      <c r="AS83" s="98">
        <v>613597</v>
      </c>
      <c r="AT83" s="98">
        <v>601224</v>
      </c>
      <c r="AU83" s="98">
        <v>588477</v>
      </c>
      <c r="AV83" s="98">
        <v>575591</v>
      </c>
      <c r="AW83" s="98">
        <v>562600</v>
      </c>
      <c r="AX83" s="98">
        <v>549808</v>
      </c>
      <c r="AY83" s="98">
        <v>536870</v>
      </c>
      <c r="AZ83" s="98">
        <v>524052</v>
      </c>
    </row>
    <row r="84" spans="1:52">
      <c r="A84" s="114" t="s">
        <v>204</v>
      </c>
      <c r="B84" s="98">
        <v>0</v>
      </c>
      <c r="C84" s="98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1</v>
      </c>
      <c r="AB84" s="98">
        <v>5</v>
      </c>
      <c r="AC84" s="98">
        <v>11</v>
      </c>
      <c r="AD84" s="98">
        <v>17</v>
      </c>
      <c r="AE84" s="98">
        <v>25</v>
      </c>
      <c r="AF84" s="98">
        <v>39</v>
      </c>
      <c r="AG84" s="98">
        <v>58</v>
      </c>
      <c r="AH84" s="98">
        <v>88</v>
      </c>
      <c r="AI84" s="98">
        <v>126</v>
      </c>
      <c r="AJ84" s="98">
        <v>178</v>
      </c>
      <c r="AK84" s="98">
        <v>242</v>
      </c>
      <c r="AL84" s="98">
        <v>332</v>
      </c>
      <c r="AM84" s="98">
        <v>451</v>
      </c>
      <c r="AN84" s="98">
        <v>606</v>
      </c>
      <c r="AO84" s="98">
        <v>806</v>
      </c>
      <c r="AP84" s="98">
        <v>1049</v>
      </c>
      <c r="AQ84" s="98">
        <v>1346</v>
      </c>
      <c r="AR84" s="98">
        <v>1725</v>
      </c>
      <c r="AS84" s="98">
        <v>2213</v>
      </c>
      <c r="AT84" s="98">
        <v>2816</v>
      </c>
      <c r="AU84" s="98">
        <v>3579</v>
      </c>
      <c r="AV84" s="98">
        <v>4495</v>
      </c>
      <c r="AW84" s="98">
        <v>5623</v>
      </c>
      <c r="AX84" s="98">
        <v>6983</v>
      </c>
      <c r="AY84" s="98">
        <v>8647</v>
      </c>
      <c r="AZ84" s="98">
        <v>10609</v>
      </c>
    </row>
    <row r="85" spans="1:52">
      <c r="A85" s="114" t="s">
        <v>218</v>
      </c>
      <c r="B85" s="98">
        <v>0</v>
      </c>
      <c r="C85" s="98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3</v>
      </c>
      <c r="Z85" s="98">
        <v>9</v>
      </c>
      <c r="AA85" s="98">
        <v>15</v>
      </c>
      <c r="AB85" s="98">
        <v>24</v>
      </c>
      <c r="AC85" s="98">
        <v>42</v>
      </c>
      <c r="AD85" s="98">
        <v>69</v>
      </c>
      <c r="AE85" s="98">
        <v>107</v>
      </c>
      <c r="AF85" s="98">
        <v>162</v>
      </c>
      <c r="AG85" s="98">
        <v>240</v>
      </c>
      <c r="AH85" s="98">
        <v>350</v>
      </c>
      <c r="AI85" s="98">
        <v>501</v>
      </c>
      <c r="AJ85" s="98">
        <v>706</v>
      </c>
      <c r="AK85" s="98">
        <v>981</v>
      </c>
      <c r="AL85" s="98">
        <v>1320</v>
      </c>
      <c r="AM85" s="98">
        <v>1738</v>
      </c>
      <c r="AN85" s="98">
        <v>2258</v>
      </c>
      <c r="AO85" s="98">
        <v>2876</v>
      </c>
      <c r="AP85" s="98">
        <v>3591</v>
      </c>
      <c r="AQ85" s="98">
        <v>4366</v>
      </c>
      <c r="AR85" s="98">
        <v>5187</v>
      </c>
      <c r="AS85" s="98">
        <v>6041</v>
      </c>
      <c r="AT85" s="98">
        <v>6897</v>
      </c>
      <c r="AU85" s="98">
        <v>7759</v>
      </c>
      <c r="AV85" s="98">
        <v>8555</v>
      </c>
      <c r="AW85" s="98">
        <v>9271</v>
      </c>
      <c r="AX85" s="98">
        <v>9882</v>
      </c>
      <c r="AY85" s="98">
        <v>10386</v>
      </c>
      <c r="AZ85" s="98">
        <v>10780</v>
      </c>
    </row>
    <row r="86" spans="1:52">
      <c r="A86" s="112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</row>
    <row r="87" spans="1:52">
      <c r="A87" s="114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</row>
    <row r="88" spans="1:52">
      <c r="A88" s="114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</row>
    <row r="89" spans="1:52">
      <c r="A89" s="114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</row>
    <row r="90" spans="1:52">
      <c r="A90" s="114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</row>
    <row r="91" spans="1:52">
      <c r="A91" s="114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</row>
    <row r="92" spans="1:52">
      <c r="A92" s="114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</row>
    <row r="93" spans="1:52">
      <c r="A93" s="112" t="s">
        <v>205</v>
      </c>
      <c r="B93" s="113">
        <v>0</v>
      </c>
      <c r="C93" s="113">
        <v>0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297</v>
      </c>
      <c r="S93" s="113">
        <v>712</v>
      </c>
      <c r="T93" s="113">
        <v>1174</v>
      </c>
      <c r="U93" s="113">
        <v>1677</v>
      </c>
      <c r="V93" s="113">
        <v>2209</v>
      </c>
      <c r="W93" s="113">
        <v>2766</v>
      </c>
      <c r="X93" s="113">
        <v>3335</v>
      </c>
      <c r="Y93" s="113">
        <v>3928</v>
      </c>
      <c r="Z93" s="113">
        <v>4525</v>
      </c>
      <c r="AA93" s="113">
        <v>5105</v>
      </c>
      <c r="AB93" s="113">
        <v>5661</v>
      </c>
      <c r="AC93" s="113">
        <v>6198</v>
      </c>
      <c r="AD93" s="113">
        <v>6696</v>
      </c>
      <c r="AE93" s="113">
        <v>7183</v>
      </c>
      <c r="AF93" s="113">
        <v>7655</v>
      </c>
      <c r="AG93" s="113">
        <v>8102</v>
      </c>
      <c r="AH93" s="113">
        <v>8550</v>
      </c>
      <c r="AI93" s="113">
        <v>8974</v>
      </c>
      <c r="AJ93" s="113">
        <v>9382</v>
      </c>
      <c r="AK93" s="113">
        <v>9724</v>
      </c>
      <c r="AL93" s="113">
        <v>10062</v>
      </c>
      <c r="AM93" s="113">
        <v>10381</v>
      </c>
      <c r="AN93" s="113">
        <v>10681</v>
      </c>
      <c r="AO93" s="113">
        <v>10978</v>
      </c>
      <c r="AP93" s="113">
        <v>11271</v>
      </c>
      <c r="AQ93" s="113">
        <v>11544</v>
      </c>
      <c r="AR93" s="113">
        <v>11816</v>
      </c>
      <c r="AS93" s="113">
        <v>12082</v>
      </c>
      <c r="AT93" s="113">
        <v>12316</v>
      </c>
      <c r="AU93" s="113">
        <v>12570</v>
      </c>
      <c r="AV93" s="113">
        <v>12802</v>
      </c>
      <c r="AW93" s="113">
        <v>13049</v>
      </c>
      <c r="AX93" s="113">
        <v>13229</v>
      </c>
      <c r="AY93" s="113">
        <v>13441</v>
      </c>
      <c r="AZ93" s="113">
        <v>13647</v>
      </c>
    </row>
    <row r="94" spans="1:52">
      <c r="A94" s="114" t="s">
        <v>212</v>
      </c>
      <c r="B94" s="98">
        <v>0</v>
      </c>
      <c r="C94" s="98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</row>
    <row r="95" spans="1:52">
      <c r="A95" s="114" t="s">
        <v>202</v>
      </c>
      <c r="B95" s="98">
        <v>0</v>
      </c>
      <c r="C95" s="98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211</v>
      </c>
      <c r="S95" s="98">
        <v>511</v>
      </c>
      <c r="T95" s="98">
        <v>846</v>
      </c>
      <c r="U95" s="98">
        <v>1211</v>
      </c>
      <c r="V95" s="98">
        <v>1595</v>
      </c>
      <c r="W95" s="98">
        <v>1996</v>
      </c>
      <c r="X95" s="98">
        <v>2404</v>
      </c>
      <c r="Y95" s="98">
        <v>2827</v>
      </c>
      <c r="Z95" s="98">
        <v>3254</v>
      </c>
      <c r="AA95" s="98">
        <v>3666</v>
      </c>
      <c r="AB95" s="98">
        <v>4057</v>
      </c>
      <c r="AC95" s="98">
        <v>4432</v>
      </c>
      <c r="AD95" s="98">
        <v>4791</v>
      </c>
      <c r="AE95" s="98">
        <v>5136</v>
      </c>
      <c r="AF95" s="98">
        <v>5476</v>
      </c>
      <c r="AG95" s="98">
        <v>5801</v>
      </c>
      <c r="AH95" s="98">
        <v>6116</v>
      </c>
      <c r="AI95" s="98">
        <v>6416</v>
      </c>
      <c r="AJ95" s="98">
        <v>6710</v>
      </c>
      <c r="AK95" s="98">
        <v>6966</v>
      </c>
      <c r="AL95" s="98">
        <v>7217</v>
      </c>
      <c r="AM95" s="98">
        <v>7461</v>
      </c>
      <c r="AN95" s="98">
        <v>7694</v>
      </c>
      <c r="AO95" s="98">
        <v>7918</v>
      </c>
      <c r="AP95" s="98">
        <v>8138</v>
      </c>
      <c r="AQ95" s="98">
        <v>8346</v>
      </c>
      <c r="AR95" s="98">
        <v>8544</v>
      </c>
      <c r="AS95" s="98">
        <v>8741</v>
      </c>
      <c r="AT95" s="98">
        <v>8916</v>
      </c>
      <c r="AU95" s="98">
        <v>9100</v>
      </c>
      <c r="AV95" s="98">
        <v>9267</v>
      </c>
      <c r="AW95" s="98">
        <v>9447</v>
      </c>
      <c r="AX95" s="98">
        <v>9590</v>
      </c>
      <c r="AY95" s="98">
        <v>9748</v>
      </c>
      <c r="AZ95" s="98">
        <v>9901</v>
      </c>
    </row>
    <row r="96" spans="1:52">
      <c r="A96" s="114" t="s">
        <v>213</v>
      </c>
      <c r="B96" s="98">
        <v>0</v>
      </c>
      <c r="C96" s="98">
        <v>0</v>
      </c>
      <c r="D96" s="98">
        <v>0</v>
      </c>
      <c r="E96" s="98">
        <v>0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0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0</v>
      </c>
      <c r="AN96" s="98">
        <v>0</v>
      </c>
      <c r="AO96" s="98">
        <v>0</v>
      </c>
      <c r="AP96" s="98">
        <v>0</v>
      </c>
      <c r="AQ96" s="98">
        <v>0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</row>
    <row r="97" spans="1:52">
      <c r="A97" s="114" t="s">
        <v>203</v>
      </c>
      <c r="B97" s="98">
        <v>0</v>
      </c>
      <c r="C97" s="98">
        <v>0</v>
      </c>
      <c r="D97" s="98">
        <v>0</v>
      </c>
      <c r="E97" s="98">
        <v>0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0</v>
      </c>
      <c r="N97" s="98">
        <v>0</v>
      </c>
      <c r="O97" s="98">
        <v>0</v>
      </c>
      <c r="P97" s="98">
        <v>0</v>
      </c>
      <c r="Q97" s="98">
        <v>0</v>
      </c>
      <c r="R97" s="98">
        <v>86</v>
      </c>
      <c r="S97" s="98">
        <v>201</v>
      </c>
      <c r="T97" s="98">
        <v>328</v>
      </c>
      <c r="U97" s="98">
        <v>466</v>
      </c>
      <c r="V97" s="98">
        <v>614</v>
      </c>
      <c r="W97" s="98">
        <v>770</v>
      </c>
      <c r="X97" s="98">
        <v>931</v>
      </c>
      <c r="Y97" s="98">
        <v>1101</v>
      </c>
      <c r="Z97" s="98">
        <v>1271</v>
      </c>
      <c r="AA97" s="98">
        <v>1439</v>
      </c>
      <c r="AB97" s="98">
        <v>1604</v>
      </c>
      <c r="AC97" s="98">
        <v>1766</v>
      </c>
      <c r="AD97" s="98">
        <v>1905</v>
      </c>
      <c r="AE97" s="98">
        <v>2047</v>
      </c>
      <c r="AF97" s="98">
        <v>2179</v>
      </c>
      <c r="AG97" s="98">
        <v>2301</v>
      </c>
      <c r="AH97" s="98">
        <v>2434</v>
      </c>
      <c r="AI97" s="98">
        <v>2558</v>
      </c>
      <c r="AJ97" s="98">
        <v>2672</v>
      </c>
      <c r="AK97" s="98">
        <v>2758</v>
      </c>
      <c r="AL97" s="98">
        <v>2845</v>
      </c>
      <c r="AM97" s="98">
        <v>2920</v>
      </c>
      <c r="AN97" s="98">
        <v>2987</v>
      </c>
      <c r="AO97" s="98">
        <v>3060</v>
      </c>
      <c r="AP97" s="98">
        <v>3133</v>
      </c>
      <c r="AQ97" s="98">
        <v>3198</v>
      </c>
      <c r="AR97" s="98">
        <v>3272</v>
      </c>
      <c r="AS97" s="98">
        <v>3341</v>
      </c>
      <c r="AT97" s="98">
        <v>3400</v>
      </c>
      <c r="AU97" s="98">
        <v>3470</v>
      </c>
      <c r="AV97" s="98">
        <v>3535</v>
      </c>
      <c r="AW97" s="98">
        <v>3602</v>
      </c>
      <c r="AX97" s="98">
        <v>3639</v>
      </c>
      <c r="AY97" s="98">
        <v>3693</v>
      </c>
      <c r="AZ97" s="98">
        <v>3746</v>
      </c>
    </row>
    <row r="98" spans="1:52">
      <c r="A98" s="114" t="s">
        <v>204</v>
      </c>
      <c r="B98" s="98">
        <v>0</v>
      </c>
      <c r="C98" s="98">
        <v>0</v>
      </c>
      <c r="D98" s="98">
        <v>0</v>
      </c>
      <c r="E98" s="98">
        <v>0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0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0</v>
      </c>
      <c r="AN98" s="98">
        <v>0</v>
      </c>
      <c r="AO98" s="98">
        <v>0</v>
      </c>
      <c r="AP98" s="98">
        <v>0</v>
      </c>
      <c r="AQ98" s="98">
        <v>0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</row>
    <row r="99" spans="1:52">
      <c r="A99" s="114" t="s">
        <v>218</v>
      </c>
      <c r="B99" s="98">
        <v>0</v>
      </c>
      <c r="C99" s="98">
        <v>0</v>
      </c>
      <c r="D99" s="98">
        <v>0</v>
      </c>
      <c r="E99" s="98">
        <v>0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0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0</v>
      </c>
      <c r="AN99" s="98">
        <v>0</v>
      </c>
      <c r="AO99" s="98">
        <v>0</v>
      </c>
      <c r="AP99" s="98">
        <v>0</v>
      </c>
      <c r="AQ99" s="98">
        <v>0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</row>
    <row r="100" spans="1:52">
      <c r="A100" s="112" t="s">
        <v>206</v>
      </c>
      <c r="B100" s="113">
        <v>1724</v>
      </c>
      <c r="C100" s="113">
        <v>1782</v>
      </c>
      <c r="D100" s="113">
        <v>1814</v>
      </c>
      <c r="E100" s="113">
        <v>1766</v>
      </c>
      <c r="F100" s="113">
        <v>1773</v>
      </c>
      <c r="G100" s="113">
        <v>2171</v>
      </c>
      <c r="H100" s="113">
        <v>2128</v>
      </c>
      <c r="I100" s="113">
        <v>2109</v>
      </c>
      <c r="J100" s="113">
        <v>2153</v>
      </c>
      <c r="K100" s="113">
        <v>2205</v>
      </c>
      <c r="L100" s="113">
        <v>2551</v>
      </c>
      <c r="M100" s="113">
        <v>2662</v>
      </c>
      <c r="N100" s="113">
        <v>2655</v>
      </c>
      <c r="O100" s="113">
        <v>3778</v>
      </c>
      <c r="P100" s="113">
        <v>3721</v>
      </c>
      <c r="Q100" s="113">
        <v>4118</v>
      </c>
      <c r="R100" s="113">
        <v>4675</v>
      </c>
      <c r="S100" s="113">
        <v>5742</v>
      </c>
      <c r="T100" s="113">
        <v>7139</v>
      </c>
      <c r="U100" s="113">
        <v>8785</v>
      </c>
      <c r="V100" s="113">
        <v>10629</v>
      </c>
      <c r="W100" s="113">
        <v>12983</v>
      </c>
      <c r="X100" s="113">
        <v>15864</v>
      </c>
      <c r="Y100" s="113">
        <v>19289</v>
      </c>
      <c r="Z100" s="113">
        <v>23258</v>
      </c>
      <c r="AA100" s="113">
        <v>27751</v>
      </c>
      <c r="AB100" s="113">
        <v>32733</v>
      </c>
      <c r="AC100" s="113">
        <v>38235</v>
      </c>
      <c r="AD100" s="113">
        <v>44297</v>
      </c>
      <c r="AE100" s="113">
        <v>50957</v>
      </c>
      <c r="AF100" s="113">
        <v>58185</v>
      </c>
      <c r="AG100" s="113">
        <v>65945</v>
      </c>
      <c r="AH100" s="113">
        <v>74189</v>
      </c>
      <c r="AI100" s="113">
        <v>82804</v>
      </c>
      <c r="AJ100" s="113">
        <v>91787</v>
      </c>
      <c r="AK100" s="113">
        <v>100903</v>
      </c>
      <c r="AL100" s="113">
        <v>110092</v>
      </c>
      <c r="AM100" s="113">
        <v>119483</v>
      </c>
      <c r="AN100" s="113">
        <v>128948</v>
      </c>
      <c r="AO100" s="113">
        <v>138588</v>
      </c>
      <c r="AP100" s="113">
        <v>148513</v>
      </c>
      <c r="AQ100" s="113">
        <v>158762</v>
      </c>
      <c r="AR100" s="113">
        <v>169309</v>
      </c>
      <c r="AS100" s="113">
        <v>180167</v>
      </c>
      <c r="AT100" s="113">
        <v>191241</v>
      </c>
      <c r="AU100" s="113">
        <v>202669</v>
      </c>
      <c r="AV100" s="113">
        <v>214272</v>
      </c>
      <c r="AW100" s="113">
        <v>226213</v>
      </c>
      <c r="AX100" s="113">
        <v>238216</v>
      </c>
      <c r="AY100" s="113">
        <v>250469</v>
      </c>
      <c r="AZ100" s="113">
        <v>262749</v>
      </c>
    </row>
    <row r="101" spans="1:52">
      <c r="A101" s="114" t="s">
        <v>207</v>
      </c>
      <c r="B101" s="98">
        <v>1724</v>
      </c>
      <c r="C101" s="98">
        <v>1782</v>
      </c>
      <c r="D101" s="98">
        <v>1814</v>
      </c>
      <c r="E101" s="98">
        <v>1766</v>
      </c>
      <c r="F101" s="98">
        <v>1773</v>
      </c>
      <c r="G101" s="98">
        <v>2171</v>
      </c>
      <c r="H101" s="98">
        <v>2128</v>
      </c>
      <c r="I101" s="98">
        <v>2109</v>
      </c>
      <c r="J101" s="98">
        <v>2153</v>
      </c>
      <c r="K101" s="98">
        <v>2205</v>
      </c>
      <c r="L101" s="98">
        <v>2551</v>
      </c>
      <c r="M101" s="98">
        <v>2662</v>
      </c>
      <c r="N101" s="98">
        <v>2655</v>
      </c>
      <c r="O101" s="98">
        <v>3778</v>
      </c>
      <c r="P101" s="98">
        <v>3721</v>
      </c>
      <c r="Q101" s="98">
        <v>4118</v>
      </c>
      <c r="R101" s="98">
        <v>4675</v>
      </c>
      <c r="S101" s="98">
        <v>5742</v>
      </c>
      <c r="T101" s="98">
        <v>7139</v>
      </c>
      <c r="U101" s="98">
        <v>8785</v>
      </c>
      <c r="V101" s="98">
        <v>10629</v>
      </c>
      <c r="W101" s="98">
        <v>12983</v>
      </c>
      <c r="X101" s="98">
        <v>15864</v>
      </c>
      <c r="Y101" s="98">
        <v>19288</v>
      </c>
      <c r="Z101" s="98">
        <v>23251</v>
      </c>
      <c r="AA101" s="98">
        <v>27735</v>
      </c>
      <c r="AB101" s="98">
        <v>32701</v>
      </c>
      <c r="AC101" s="98">
        <v>38176</v>
      </c>
      <c r="AD101" s="98">
        <v>44195</v>
      </c>
      <c r="AE101" s="98">
        <v>50794</v>
      </c>
      <c r="AF101" s="98">
        <v>57933</v>
      </c>
      <c r="AG101" s="98">
        <v>65568</v>
      </c>
      <c r="AH101" s="98">
        <v>73641</v>
      </c>
      <c r="AI101" s="98">
        <v>82023</v>
      </c>
      <c r="AJ101" s="98">
        <v>90695</v>
      </c>
      <c r="AK101" s="98">
        <v>99406</v>
      </c>
      <c r="AL101" s="98">
        <v>108084</v>
      </c>
      <c r="AM101" s="98">
        <v>116823</v>
      </c>
      <c r="AN101" s="98">
        <v>125470</v>
      </c>
      <c r="AO101" s="98">
        <v>134083</v>
      </c>
      <c r="AP101" s="98">
        <v>142770</v>
      </c>
      <c r="AQ101" s="98">
        <v>151509</v>
      </c>
      <c r="AR101" s="98">
        <v>160222</v>
      </c>
      <c r="AS101" s="98">
        <v>168852</v>
      </c>
      <c r="AT101" s="98">
        <v>177308</v>
      </c>
      <c r="AU101" s="98">
        <v>185620</v>
      </c>
      <c r="AV101" s="98">
        <v>193649</v>
      </c>
      <c r="AW101" s="98">
        <v>201440</v>
      </c>
      <c r="AX101" s="98">
        <v>208778</v>
      </c>
      <c r="AY101" s="98">
        <v>215742</v>
      </c>
      <c r="AZ101" s="98">
        <v>222170</v>
      </c>
    </row>
    <row r="102" spans="1:52">
      <c r="A102" s="114" t="s">
        <v>208</v>
      </c>
      <c r="B102" s="98">
        <v>0</v>
      </c>
      <c r="C102" s="98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1</v>
      </c>
      <c r="AA102" s="98">
        <v>4</v>
      </c>
      <c r="AB102" s="98">
        <v>9</v>
      </c>
      <c r="AC102" s="98">
        <v>16</v>
      </c>
      <c r="AD102" s="98">
        <v>27</v>
      </c>
      <c r="AE102" s="98">
        <v>45</v>
      </c>
      <c r="AF102" s="98">
        <v>71</v>
      </c>
      <c r="AG102" s="98">
        <v>107</v>
      </c>
      <c r="AH102" s="98">
        <v>153</v>
      </c>
      <c r="AI102" s="98">
        <v>213</v>
      </c>
      <c r="AJ102" s="98">
        <v>292</v>
      </c>
      <c r="AK102" s="98">
        <v>396</v>
      </c>
      <c r="AL102" s="98">
        <v>526</v>
      </c>
      <c r="AM102" s="98">
        <v>691</v>
      </c>
      <c r="AN102" s="98">
        <v>884</v>
      </c>
      <c r="AO102" s="98">
        <v>1108</v>
      </c>
      <c r="AP102" s="98">
        <v>1374</v>
      </c>
      <c r="AQ102" s="98">
        <v>1693</v>
      </c>
      <c r="AR102" s="98">
        <v>2076</v>
      </c>
      <c r="AS102" s="98">
        <v>2521</v>
      </c>
      <c r="AT102" s="98">
        <v>3010</v>
      </c>
      <c r="AU102" s="98">
        <v>3569</v>
      </c>
      <c r="AV102" s="98">
        <v>4195</v>
      </c>
      <c r="AW102" s="98">
        <v>4917</v>
      </c>
      <c r="AX102" s="98">
        <v>5703</v>
      </c>
      <c r="AY102" s="98">
        <v>6602</v>
      </c>
      <c r="AZ102" s="98">
        <v>7575</v>
      </c>
    </row>
    <row r="103" spans="1:52">
      <c r="A103" s="114" t="s">
        <v>209</v>
      </c>
      <c r="B103" s="98">
        <v>0</v>
      </c>
      <c r="C103" s="98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1</v>
      </c>
      <c r="Z103" s="98">
        <v>6</v>
      </c>
      <c r="AA103" s="98">
        <v>12</v>
      </c>
      <c r="AB103" s="98">
        <v>23</v>
      </c>
      <c r="AC103" s="98">
        <v>43</v>
      </c>
      <c r="AD103" s="98">
        <v>75</v>
      </c>
      <c r="AE103" s="98">
        <v>118</v>
      </c>
      <c r="AF103" s="98">
        <v>181</v>
      </c>
      <c r="AG103" s="98">
        <v>270</v>
      </c>
      <c r="AH103" s="98">
        <v>395</v>
      </c>
      <c r="AI103" s="98">
        <v>568</v>
      </c>
      <c r="AJ103" s="98">
        <v>800</v>
      </c>
      <c r="AK103" s="98">
        <v>1101</v>
      </c>
      <c r="AL103" s="98">
        <v>1482</v>
      </c>
      <c r="AM103" s="98">
        <v>1969</v>
      </c>
      <c r="AN103" s="98">
        <v>2594</v>
      </c>
      <c r="AO103" s="98">
        <v>3397</v>
      </c>
      <c r="AP103" s="98">
        <v>4369</v>
      </c>
      <c r="AQ103" s="98">
        <v>5560</v>
      </c>
      <c r="AR103" s="98">
        <v>7011</v>
      </c>
      <c r="AS103" s="98">
        <v>8794</v>
      </c>
      <c r="AT103" s="98">
        <v>10923</v>
      </c>
      <c r="AU103" s="98">
        <v>13480</v>
      </c>
      <c r="AV103" s="98">
        <v>16428</v>
      </c>
      <c r="AW103" s="98">
        <v>19856</v>
      </c>
      <c r="AX103" s="98">
        <v>23735</v>
      </c>
      <c r="AY103" s="98">
        <v>28125</v>
      </c>
      <c r="AZ103" s="98">
        <v>33004</v>
      </c>
    </row>
    <row r="104" spans="1:52">
      <c r="A104" s="114" t="s">
        <v>216</v>
      </c>
      <c r="B104" s="98">
        <v>0</v>
      </c>
      <c r="C104" s="98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</row>
    <row r="105" spans="1:52">
      <c r="A105" s="112" t="s">
        <v>210</v>
      </c>
      <c r="B105" s="113">
        <v>0</v>
      </c>
      <c r="C105" s="113">
        <v>0</v>
      </c>
      <c r="D105" s="113">
        <v>0</v>
      </c>
      <c r="E105" s="113">
        <v>0</v>
      </c>
      <c r="F105" s="113">
        <v>0</v>
      </c>
      <c r="G105" s="113">
        <v>0</v>
      </c>
      <c r="H105" s="113">
        <v>0</v>
      </c>
      <c r="I105" s="113">
        <v>0</v>
      </c>
      <c r="J105" s="113">
        <v>0</v>
      </c>
      <c r="K105" s="113">
        <v>0</v>
      </c>
      <c r="L105" s="113">
        <v>0</v>
      </c>
      <c r="M105" s="113">
        <v>0</v>
      </c>
      <c r="N105" s="113">
        <v>0</v>
      </c>
      <c r="O105" s="113">
        <v>0</v>
      </c>
      <c r="P105" s="113">
        <v>0</v>
      </c>
      <c r="Q105" s="113">
        <v>0</v>
      </c>
      <c r="R105" s="113">
        <v>1</v>
      </c>
      <c r="S105" s="113">
        <v>4</v>
      </c>
      <c r="T105" s="113">
        <v>7</v>
      </c>
      <c r="U105" s="113">
        <v>10</v>
      </c>
      <c r="V105" s="113">
        <v>15</v>
      </c>
      <c r="W105" s="113">
        <v>15</v>
      </c>
      <c r="X105" s="113">
        <v>15</v>
      </c>
      <c r="Y105" s="113">
        <v>15</v>
      </c>
      <c r="Z105" s="113">
        <v>15</v>
      </c>
      <c r="AA105" s="113">
        <v>15</v>
      </c>
      <c r="AB105" s="113">
        <v>15</v>
      </c>
      <c r="AC105" s="113">
        <v>15</v>
      </c>
      <c r="AD105" s="113">
        <v>15</v>
      </c>
      <c r="AE105" s="113">
        <v>15</v>
      </c>
      <c r="AF105" s="113">
        <v>102</v>
      </c>
      <c r="AG105" s="113">
        <v>428</v>
      </c>
      <c r="AH105" s="113">
        <v>1046</v>
      </c>
      <c r="AI105" s="113">
        <v>2001</v>
      </c>
      <c r="AJ105" s="113">
        <v>3330</v>
      </c>
      <c r="AK105" s="113">
        <v>5034</v>
      </c>
      <c r="AL105" s="113">
        <v>7118</v>
      </c>
      <c r="AM105" s="113">
        <v>9583</v>
      </c>
      <c r="AN105" s="113">
        <v>12403</v>
      </c>
      <c r="AO105" s="113">
        <v>15566</v>
      </c>
      <c r="AP105" s="113">
        <v>19058</v>
      </c>
      <c r="AQ105" s="113">
        <v>22886</v>
      </c>
      <c r="AR105" s="113">
        <v>26977</v>
      </c>
      <c r="AS105" s="113">
        <v>31337</v>
      </c>
      <c r="AT105" s="113">
        <v>35891</v>
      </c>
      <c r="AU105" s="113">
        <v>40598</v>
      </c>
      <c r="AV105" s="113">
        <v>45409</v>
      </c>
      <c r="AW105" s="113">
        <v>50363</v>
      </c>
      <c r="AX105" s="113">
        <v>55314</v>
      </c>
      <c r="AY105" s="113">
        <v>60337</v>
      </c>
      <c r="AZ105" s="113">
        <v>65279</v>
      </c>
    </row>
    <row r="106" spans="1:52">
      <c r="A106" s="114" t="s">
        <v>211</v>
      </c>
      <c r="B106" s="98">
        <v>0</v>
      </c>
      <c r="C106" s="98">
        <v>0</v>
      </c>
      <c r="D106" s="98">
        <v>0</v>
      </c>
      <c r="E106" s="98">
        <v>0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0</v>
      </c>
      <c r="AF106" s="98">
        <v>48</v>
      </c>
      <c r="AG106" s="98">
        <v>243</v>
      </c>
      <c r="AH106" s="98">
        <v>640</v>
      </c>
      <c r="AI106" s="98">
        <v>1282</v>
      </c>
      <c r="AJ106" s="98">
        <v>2216</v>
      </c>
      <c r="AK106" s="98">
        <v>3464</v>
      </c>
      <c r="AL106" s="98">
        <v>5043</v>
      </c>
      <c r="AM106" s="98">
        <v>6966</v>
      </c>
      <c r="AN106" s="98">
        <v>9239</v>
      </c>
      <c r="AO106" s="98">
        <v>11876</v>
      </c>
      <c r="AP106" s="98">
        <v>14868</v>
      </c>
      <c r="AQ106" s="98">
        <v>18222</v>
      </c>
      <c r="AR106" s="98">
        <v>21874</v>
      </c>
      <c r="AS106" s="98">
        <v>25840</v>
      </c>
      <c r="AT106" s="98">
        <v>30058</v>
      </c>
      <c r="AU106" s="98">
        <v>34497</v>
      </c>
      <c r="AV106" s="98">
        <v>39095</v>
      </c>
      <c r="AW106" s="98">
        <v>43874</v>
      </c>
      <c r="AX106" s="98">
        <v>48718</v>
      </c>
      <c r="AY106" s="98">
        <v>53654</v>
      </c>
      <c r="AZ106" s="98">
        <v>58533</v>
      </c>
    </row>
    <row r="107" spans="1:52">
      <c r="A107" s="114" t="s">
        <v>219</v>
      </c>
      <c r="B107" s="98">
        <v>0</v>
      </c>
      <c r="C107" s="98">
        <v>0</v>
      </c>
      <c r="D107" s="98">
        <v>0</v>
      </c>
      <c r="E107" s="98">
        <v>0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0</v>
      </c>
      <c r="R107" s="98">
        <v>1</v>
      </c>
      <c r="S107" s="98">
        <v>4</v>
      </c>
      <c r="T107" s="98">
        <v>7</v>
      </c>
      <c r="U107" s="98">
        <v>10</v>
      </c>
      <c r="V107" s="98">
        <v>15</v>
      </c>
      <c r="W107" s="98">
        <v>15</v>
      </c>
      <c r="X107" s="98">
        <v>15</v>
      </c>
      <c r="Y107" s="98">
        <v>15</v>
      </c>
      <c r="Z107" s="98">
        <v>15</v>
      </c>
      <c r="AA107" s="98">
        <v>15</v>
      </c>
      <c r="AB107" s="98">
        <v>15</v>
      </c>
      <c r="AC107" s="98">
        <v>15</v>
      </c>
      <c r="AD107" s="98">
        <v>15</v>
      </c>
      <c r="AE107" s="98">
        <v>15</v>
      </c>
      <c r="AF107" s="98">
        <v>54</v>
      </c>
      <c r="AG107" s="98">
        <v>185</v>
      </c>
      <c r="AH107" s="98">
        <v>406</v>
      </c>
      <c r="AI107" s="98">
        <v>719</v>
      </c>
      <c r="AJ107" s="98">
        <v>1114</v>
      </c>
      <c r="AK107" s="98">
        <v>1570</v>
      </c>
      <c r="AL107" s="98">
        <v>2075</v>
      </c>
      <c r="AM107" s="98">
        <v>2617</v>
      </c>
      <c r="AN107" s="98">
        <v>3164</v>
      </c>
      <c r="AO107" s="98">
        <v>3690</v>
      </c>
      <c r="AP107" s="98">
        <v>4190</v>
      </c>
      <c r="AQ107" s="98">
        <v>4664</v>
      </c>
      <c r="AR107" s="98">
        <v>5103</v>
      </c>
      <c r="AS107" s="98">
        <v>5497</v>
      </c>
      <c r="AT107" s="98">
        <v>5833</v>
      </c>
      <c r="AU107" s="98">
        <v>6101</v>
      </c>
      <c r="AV107" s="98">
        <v>6314</v>
      </c>
      <c r="AW107" s="98">
        <v>6489</v>
      </c>
      <c r="AX107" s="98">
        <v>6596</v>
      </c>
      <c r="AY107" s="98">
        <v>6683</v>
      </c>
      <c r="AZ107" s="98">
        <v>6746</v>
      </c>
    </row>
    <row r="108" spans="1:52">
      <c r="A108" s="108" t="s">
        <v>23</v>
      </c>
      <c r="B108" s="109">
        <v>28201448.179047562</v>
      </c>
      <c r="C108" s="109">
        <v>29050357.880825322</v>
      </c>
      <c r="D108" s="109">
        <v>29540041.210927226</v>
      </c>
      <c r="E108" s="109">
        <v>30109832.241383344</v>
      </c>
      <c r="F108" s="109">
        <v>30826229.856754202</v>
      </c>
      <c r="G108" s="109">
        <v>31523023.338508099</v>
      </c>
      <c r="H108" s="109">
        <v>32285538.733455695</v>
      </c>
      <c r="I108" s="109">
        <v>33562870.694916643</v>
      </c>
      <c r="J108" s="109">
        <v>33888264.90327166</v>
      </c>
      <c r="K108" s="109">
        <v>33498389.55668062</v>
      </c>
      <c r="L108" s="109">
        <v>33627256.966098927</v>
      </c>
      <c r="M108" s="109">
        <v>33769849.45298817</v>
      </c>
      <c r="N108" s="109">
        <v>33437863.31172666</v>
      </c>
      <c r="O108" s="109">
        <v>33608208.470376797</v>
      </c>
      <c r="P108" s="109">
        <v>34200762.581494287</v>
      </c>
      <c r="Q108" s="109">
        <v>35084305.991468422</v>
      </c>
      <c r="R108" s="109">
        <v>35901968</v>
      </c>
      <c r="S108" s="109">
        <v>36909062</v>
      </c>
      <c r="T108" s="109">
        <v>37822806</v>
      </c>
      <c r="U108" s="109">
        <v>38603984</v>
      </c>
      <c r="V108" s="109">
        <v>39321131</v>
      </c>
      <c r="W108" s="109">
        <v>39954000</v>
      </c>
      <c r="X108" s="109">
        <v>40483047</v>
      </c>
      <c r="Y108" s="109">
        <v>40972483</v>
      </c>
      <c r="Z108" s="109">
        <v>41420160</v>
      </c>
      <c r="AA108" s="109">
        <v>41842494</v>
      </c>
      <c r="AB108" s="109">
        <v>42215659</v>
      </c>
      <c r="AC108" s="109">
        <v>42547153</v>
      </c>
      <c r="AD108" s="109">
        <v>42859605</v>
      </c>
      <c r="AE108" s="109">
        <v>43170111</v>
      </c>
      <c r="AF108" s="109">
        <v>43504501</v>
      </c>
      <c r="AG108" s="109">
        <v>43849369</v>
      </c>
      <c r="AH108" s="109">
        <v>44196287</v>
      </c>
      <c r="AI108" s="109">
        <v>44509130</v>
      </c>
      <c r="AJ108" s="109">
        <v>44830502</v>
      </c>
      <c r="AK108" s="109">
        <v>45164722</v>
      </c>
      <c r="AL108" s="109">
        <v>45514184</v>
      </c>
      <c r="AM108" s="109">
        <v>45875419</v>
      </c>
      <c r="AN108" s="109">
        <v>46248654</v>
      </c>
      <c r="AO108" s="109">
        <v>46637818</v>
      </c>
      <c r="AP108" s="109">
        <v>47040557</v>
      </c>
      <c r="AQ108" s="109">
        <v>47464910</v>
      </c>
      <c r="AR108" s="109">
        <v>47913594</v>
      </c>
      <c r="AS108" s="109">
        <v>48378699</v>
      </c>
      <c r="AT108" s="109">
        <v>48863841</v>
      </c>
      <c r="AU108" s="109">
        <v>49369762</v>
      </c>
      <c r="AV108" s="109">
        <v>49893220</v>
      </c>
      <c r="AW108" s="109">
        <v>50422091</v>
      </c>
      <c r="AX108" s="109">
        <v>50967811</v>
      </c>
      <c r="AY108" s="109">
        <v>51542414</v>
      </c>
      <c r="AZ108" s="109">
        <v>52156647</v>
      </c>
    </row>
    <row r="109" spans="1:52">
      <c r="A109" s="110" t="s">
        <v>197</v>
      </c>
      <c r="B109" s="111">
        <v>22894199</v>
      </c>
      <c r="C109" s="111">
        <v>23651287</v>
      </c>
      <c r="D109" s="111">
        <v>24043841</v>
      </c>
      <c r="E109" s="111">
        <v>24574075</v>
      </c>
      <c r="F109" s="111">
        <v>25255875</v>
      </c>
      <c r="G109" s="111">
        <v>25916468</v>
      </c>
      <c r="H109" s="111">
        <v>26555673</v>
      </c>
      <c r="I109" s="111">
        <v>27819515</v>
      </c>
      <c r="J109" s="111">
        <v>28067306</v>
      </c>
      <c r="K109" s="111">
        <v>27733367</v>
      </c>
      <c r="L109" s="111">
        <v>27890843</v>
      </c>
      <c r="M109" s="111">
        <v>27995901</v>
      </c>
      <c r="N109" s="111">
        <v>27734174</v>
      </c>
      <c r="O109" s="111">
        <v>27887887</v>
      </c>
      <c r="P109" s="111">
        <v>28400895</v>
      </c>
      <c r="Q109" s="111">
        <v>29147375</v>
      </c>
      <c r="R109" s="111">
        <v>29688815</v>
      </c>
      <c r="S109" s="111">
        <v>30447295</v>
      </c>
      <c r="T109" s="111">
        <v>31170528</v>
      </c>
      <c r="U109" s="111">
        <v>31809169</v>
      </c>
      <c r="V109" s="111">
        <v>32409449</v>
      </c>
      <c r="W109" s="111">
        <v>32946552</v>
      </c>
      <c r="X109" s="111">
        <v>33398962</v>
      </c>
      <c r="Y109" s="111">
        <v>33815750</v>
      </c>
      <c r="Z109" s="111">
        <v>34194387</v>
      </c>
      <c r="AA109" s="111">
        <v>34548138</v>
      </c>
      <c r="AB109" s="111">
        <v>34854238</v>
      </c>
      <c r="AC109" s="111">
        <v>35125204</v>
      </c>
      <c r="AD109" s="111">
        <v>35383255</v>
      </c>
      <c r="AE109" s="111">
        <v>35644284</v>
      </c>
      <c r="AF109" s="111">
        <v>35932086</v>
      </c>
      <c r="AG109" s="111">
        <v>36231782</v>
      </c>
      <c r="AH109" s="111">
        <v>36529554</v>
      </c>
      <c r="AI109" s="111">
        <v>36797520</v>
      </c>
      <c r="AJ109" s="111">
        <v>37072012</v>
      </c>
      <c r="AK109" s="111">
        <v>37357790</v>
      </c>
      <c r="AL109" s="111">
        <v>37657532</v>
      </c>
      <c r="AM109" s="111">
        <v>37968506</v>
      </c>
      <c r="AN109" s="111">
        <v>38290878</v>
      </c>
      <c r="AO109" s="111">
        <v>38628446</v>
      </c>
      <c r="AP109" s="111">
        <v>38981568</v>
      </c>
      <c r="AQ109" s="111">
        <v>39354151</v>
      </c>
      <c r="AR109" s="111">
        <v>39749002</v>
      </c>
      <c r="AS109" s="111">
        <v>40156352</v>
      </c>
      <c r="AT109" s="111">
        <v>40581219</v>
      </c>
      <c r="AU109" s="111">
        <v>41024681</v>
      </c>
      <c r="AV109" s="111">
        <v>41485857</v>
      </c>
      <c r="AW109" s="111">
        <v>41951656</v>
      </c>
      <c r="AX109" s="111">
        <v>42433451</v>
      </c>
      <c r="AY109" s="111">
        <v>42942842</v>
      </c>
      <c r="AZ109" s="111">
        <v>43490302</v>
      </c>
    </row>
    <row r="110" spans="1:52">
      <c r="A110" s="112" t="s">
        <v>201</v>
      </c>
      <c r="B110" s="113">
        <v>22889003</v>
      </c>
      <c r="C110" s="113">
        <v>23645383</v>
      </c>
      <c r="D110" s="113">
        <v>24037666</v>
      </c>
      <c r="E110" s="113">
        <v>24567778</v>
      </c>
      <c r="F110" s="113">
        <v>25248392</v>
      </c>
      <c r="G110" s="113">
        <v>25909101</v>
      </c>
      <c r="H110" s="113">
        <v>26548191</v>
      </c>
      <c r="I110" s="113">
        <v>27811850</v>
      </c>
      <c r="J110" s="113">
        <v>28060131</v>
      </c>
      <c r="K110" s="113">
        <v>27725839</v>
      </c>
      <c r="L110" s="113">
        <v>27883510</v>
      </c>
      <c r="M110" s="113">
        <v>27987460</v>
      </c>
      <c r="N110" s="113">
        <v>27719136</v>
      </c>
      <c r="O110" s="113">
        <v>27865385</v>
      </c>
      <c r="P110" s="113">
        <v>28369868</v>
      </c>
      <c r="Q110" s="113">
        <v>29106871</v>
      </c>
      <c r="R110" s="113">
        <v>29629930</v>
      </c>
      <c r="S110" s="113">
        <v>30361518</v>
      </c>
      <c r="T110" s="113">
        <v>31050513</v>
      </c>
      <c r="U110" s="113">
        <v>31648612</v>
      </c>
      <c r="V110" s="113">
        <v>32026455</v>
      </c>
      <c r="W110" s="113">
        <v>32340408</v>
      </c>
      <c r="X110" s="113">
        <v>32583985</v>
      </c>
      <c r="Y110" s="113">
        <v>32805910</v>
      </c>
      <c r="Z110" s="113">
        <v>32972135</v>
      </c>
      <c r="AA110" s="113">
        <v>33065569</v>
      </c>
      <c r="AB110" s="113">
        <v>33066606</v>
      </c>
      <c r="AC110" s="113">
        <v>32991327</v>
      </c>
      <c r="AD110" s="113">
        <v>32860660</v>
      </c>
      <c r="AE110" s="113">
        <v>32689670</v>
      </c>
      <c r="AF110" s="113">
        <v>32493294</v>
      </c>
      <c r="AG110" s="113">
        <v>32252601</v>
      </c>
      <c r="AH110" s="113">
        <v>31946227</v>
      </c>
      <c r="AI110" s="113">
        <v>31556297</v>
      </c>
      <c r="AJ110" s="113">
        <v>31111214</v>
      </c>
      <c r="AK110" s="113">
        <v>30621626</v>
      </c>
      <c r="AL110" s="113">
        <v>30094000</v>
      </c>
      <c r="AM110" s="113">
        <v>29538527</v>
      </c>
      <c r="AN110" s="113">
        <v>28966939</v>
      </c>
      <c r="AO110" s="113">
        <v>28400042</v>
      </c>
      <c r="AP110" s="113">
        <v>27850960</v>
      </c>
      <c r="AQ110" s="113">
        <v>27338282</v>
      </c>
      <c r="AR110" s="113">
        <v>26870042</v>
      </c>
      <c r="AS110" s="113">
        <v>26451921</v>
      </c>
      <c r="AT110" s="113">
        <v>26084733</v>
      </c>
      <c r="AU110" s="113">
        <v>25772621</v>
      </c>
      <c r="AV110" s="113">
        <v>25511762</v>
      </c>
      <c r="AW110" s="113">
        <v>25295366</v>
      </c>
      <c r="AX110" s="113">
        <v>25122730</v>
      </c>
      <c r="AY110" s="113">
        <v>24996364</v>
      </c>
      <c r="AZ110" s="113">
        <v>24914392</v>
      </c>
    </row>
    <row r="111" spans="1:52">
      <c r="A111" s="114" t="s">
        <v>212</v>
      </c>
      <c r="B111" s="98">
        <v>151939</v>
      </c>
      <c r="C111" s="98">
        <v>182110</v>
      </c>
      <c r="D111" s="98">
        <v>226935</v>
      </c>
      <c r="E111" s="98">
        <v>250547</v>
      </c>
      <c r="F111" s="98">
        <v>261558</v>
      </c>
      <c r="G111" s="98">
        <v>275825</v>
      </c>
      <c r="H111" s="98">
        <v>300756</v>
      </c>
      <c r="I111" s="98">
        <v>304964</v>
      </c>
      <c r="J111" s="98">
        <v>315874</v>
      </c>
      <c r="K111" s="98">
        <v>313737</v>
      </c>
      <c r="L111" s="98">
        <v>320139</v>
      </c>
      <c r="M111" s="98">
        <v>325834</v>
      </c>
      <c r="N111" s="98">
        <v>320541</v>
      </c>
      <c r="O111" s="98">
        <v>312457</v>
      </c>
      <c r="P111" s="98">
        <v>324103</v>
      </c>
      <c r="Q111" s="98">
        <v>320764</v>
      </c>
      <c r="R111" s="98">
        <v>308073</v>
      </c>
      <c r="S111" s="98">
        <v>302876</v>
      </c>
      <c r="T111" s="98">
        <v>292973</v>
      </c>
      <c r="U111" s="98">
        <v>292214</v>
      </c>
      <c r="V111" s="98">
        <v>289230</v>
      </c>
      <c r="W111" s="98">
        <v>292463</v>
      </c>
      <c r="X111" s="98">
        <v>299254</v>
      </c>
      <c r="Y111" s="98">
        <v>309241</v>
      </c>
      <c r="Z111" s="98">
        <v>320313</v>
      </c>
      <c r="AA111" s="98">
        <v>330386</v>
      </c>
      <c r="AB111" s="98">
        <v>338723</v>
      </c>
      <c r="AC111" s="98">
        <v>344959</v>
      </c>
      <c r="AD111" s="98">
        <v>349276</v>
      </c>
      <c r="AE111" s="98">
        <v>351784</v>
      </c>
      <c r="AF111" s="98">
        <v>352942</v>
      </c>
      <c r="AG111" s="98">
        <v>352760</v>
      </c>
      <c r="AH111" s="98">
        <v>351475</v>
      </c>
      <c r="AI111" s="98">
        <v>349094</v>
      </c>
      <c r="AJ111" s="98">
        <v>345849</v>
      </c>
      <c r="AK111" s="98">
        <v>341711</v>
      </c>
      <c r="AL111" s="98">
        <v>336846</v>
      </c>
      <c r="AM111" s="98">
        <v>331259</v>
      </c>
      <c r="AN111" s="98">
        <v>325320</v>
      </c>
      <c r="AO111" s="98">
        <v>319198</v>
      </c>
      <c r="AP111" s="98">
        <v>313183</v>
      </c>
      <c r="AQ111" s="98">
        <v>307384</v>
      </c>
      <c r="AR111" s="98">
        <v>302026</v>
      </c>
      <c r="AS111" s="98">
        <v>297026</v>
      </c>
      <c r="AT111" s="98">
        <v>292568</v>
      </c>
      <c r="AU111" s="98">
        <v>288590</v>
      </c>
      <c r="AV111" s="98">
        <v>285158</v>
      </c>
      <c r="AW111" s="98">
        <v>282057</v>
      </c>
      <c r="AX111" s="98">
        <v>279507</v>
      </c>
      <c r="AY111" s="98">
        <v>277282</v>
      </c>
      <c r="AZ111" s="98">
        <v>275435</v>
      </c>
    </row>
    <row r="112" spans="1:52">
      <c r="A112" s="114" t="s">
        <v>202</v>
      </c>
      <c r="B112" s="98">
        <v>4256246</v>
      </c>
      <c r="C112" s="98">
        <v>4129059</v>
      </c>
      <c r="D112" s="98">
        <v>3876127</v>
      </c>
      <c r="E112" s="98">
        <v>3698441</v>
      </c>
      <c r="F112" s="98">
        <v>3472911</v>
      </c>
      <c r="G112" s="98">
        <v>3303603</v>
      </c>
      <c r="H112" s="98">
        <v>3150880</v>
      </c>
      <c r="I112" s="98">
        <v>3018511</v>
      </c>
      <c r="J112" s="98">
        <v>2945459</v>
      </c>
      <c r="K112" s="98">
        <v>2774534</v>
      </c>
      <c r="L112" s="98">
        <v>2663701</v>
      </c>
      <c r="M112" s="98">
        <v>2535325</v>
      </c>
      <c r="N112" s="98">
        <v>2414411</v>
      </c>
      <c r="O112" s="98">
        <v>2340037</v>
      </c>
      <c r="P112" s="98">
        <v>2239165</v>
      </c>
      <c r="Q112" s="98">
        <v>2226999</v>
      </c>
      <c r="R112" s="98">
        <v>2237162</v>
      </c>
      <c r="S112" s="98">
        <v>2274092</v>
      </c>
      <c r="T112" s="98">
        <v>2304309</v>
      </c>
      <c r="U112" s="98">
        <v>2339955</v>
      </c>
      <c r="V112" s="98">
        <v>2393130</v>
      </c>
      <c r="W112" s="98">
        <v>2441464</v>
      </c>
      <c r="X112" s="98">
        <v>2481421</v>
      </c>
      <c r="Y112" s="98">
        <v>2517756</v>
      </c>
      <c r="Z112" s="98">
        <v>2549203</v>
      </c>
      <c r="AA112" s="98">
        <v>2577439</v>
      </c>
      <c r="AB112" s="98">
        <v>2599167</v>
      </c>
      <c r="AC112" s="98">
        <v>2614812</v>
      </c>
      <c r="AD112" s="98">
        <v>2623425</v>
      </c>
      <c r="AE112" s="98">
        <v>2624923</v>
      </c>
      <c r="AF112" s="98">
        <v>2618974</v>
      </c>
      <c r="AG112" s="98">
        <v>2604878</v>
      </c>
      <c r="AH112" s="98">
        <v>2582187</v>
      </c>
      <c r="AI112" s="98">
        <v>2552799</v>
      </c>
      <c r="AJ112" s="98">
        <v>2518380</v>
      </c>
      <c r="AK112" s="98">
        <v>2480351</v>
      </c>
      <c r="AL112" s="98">
        <v>2439522</v>
      </c>
      <c r="AM112" s="98">
        <v>2396937</v>
      </c>
      <c r="AN112" s="98">
        <v>2353198</v>
      </c>
      <c r="AO112" s="98">
        <v>2309803</v>
      </c>
      <c r="AP112" s="98">
        <v>2267679</v>
      </c>
      <c r="AQ112" s="98">
        <v>2227810</v>
      </c>
      <c r="AR112" s="98">
        <v>2191278</v>
      </c>
      <c r="AS112" s="98">
        <v>2158140</v>
      </c>
      <c r="AT112" s="98">
        <v>2128671</v>
      </c>
      <c r="AU112" s="98">
        <v>2102991</v>
      </c>
      <c r="AV112" s="98">
        <v>2081150</v>
      </c>
      <c r="AW112" s="98">
        <v>2062524</v>
      </c>
      <c r="AX112" s="98">
        <v>2047327</v>
      </c>
      <c r="AY112" s="98">
        <v>2034910</v>
      </c>
      <c r="AZ112" s="98">
        <v>2025432</v>
      </c>
    </row>
    <row r="113" spans="1:52">
      <c r="A113" s="114" t="s">
        <v>213</v>
      </c>
      <c r="B113" s="98">
        <v>7509</v>
      </c>
      <c r="C113" s="98">
        <v>8885</v>
      </c>
      <c r="D113" s="98">
        <v>10724</v>
      </c>
      <c r="E113" s="98">
        <v>12990</v>
      </c>
      <c r="F113" s="98">
        <v>14937</v>
      </c>
      <c r="G113" s="98">
        <v>17506</v>
      </c>
      <c r="H113" s="98">
        <v>30914</v>
      </c>
      <c r="I113" s="98">
        <v>35571</v>
      </c>
      <c r="J113" s="98">
        <v>48075</v>
      </c>
      <c r="K113" s="98">
        <v>66498</v>
      </c>
      <c r="L113" s="98">
        <v>89137</v>
      </c>
      <c r="M113" s="98">
        <v>96274</v>
      </c>
      <c r="N113" s="98">
        <v>99591</v>
      </c>
      <c r="O113" s="98">
        <v>107225</v>
      </c>
      <c r="P113" s="98">
        <v>116812</v>
      </c>
      <c r="Q113" s="98">
        <v>128891</v>
      </c>
      <c r="R113" s="98">
        <v>134417</v>
      </c>
      <c r="S113" s="98">
        <v>142073</v>
      </c>
      <c r="T113" s="98">
        <v>150650</v>
      </c>
      <c r="U113" s="98">
        <v>159546</v>
      </c>
      <c r="V113" s="98">
        <v>166479</v>
      </c>
      <c r="W113" s="98">
        <v>174724</v>
      </c>
      <c r="X113" s="98">
        <v>183806</v>
      </c>
      <c r="Y113" s="98">
        <v>194956</v>
      </c>
      <c r="Z113" s="98">
        <v>207454</v>
      </c>
      <c r="AA113" s="98">
        <v>220602</v>
      </c>
      <c r="AB113" s="98">
        <v>234331</v>
      </c>
      <c r="AC113" s="98">
        <v>248453</v>
      </c>
      <c r="AD113" s="98">
        <v>263217</v>
      </c>
      <c r="AE113" s="98">
        <v>278686</v>
      </c>
      <c r="AF113" s="98">
        <v>295006</v>
      </c>
      <c r="AG113" s="98">
        <v>311979</v>
      </c>
      <c r="AH113" s="98">
        <v>329338</v>
      </c>
      <c r="AI113" s="98">
        <v>346836</v>
      </c>
      <c r="AJ113" s="98">
        <v>364412</v>
      </c>
      <c r="AK113" s="98">
        <v>381910</v>
      </c>
      <c r="AL113" s="98">
        <v>399427</v>
      </c>
      <c r="AM113" s="98">
        <v>416836</v>
      </c>
      <c r="AN113" s="98">
        <v>434448</v>
      </c>
      <c r="AO113" s="98">
        <v>452421</v>
      </c>
      <c r="AP113" s="98">
        <v>471156</v>
      </c>
      <c r="AQ113" s="98">
        <v>490778</v>
      </c>
      <c r="AR113" s="98">
        <v>511959</v>
      </c>
      <c r="AS113" s="98">
        <v>534310</v>
      </c>
      <c r="AT113" s="98">
        <v>558612</v>
      </c>
      <c r="AU113" s="98">
        <v>584525</v>
      </c>
      <c r="AV113" s="98">
        <v>612322</v>
      </c>
      <c r="AW113" s="98">
        <v>641679</v>
      </c>
      <c r="AX113" s="98">
        <v>673114</v>
      </c>
      <c r="AY113" s="98">
        <v>705975</v>
      </c>
      <c r="AZ113" s="98">
        <v>740673</v>
      </c>
    </row>
    <row r="114" spans="1:52">
      <c r="A114" s="114" t="s">
        <v>214</v>
      </c>
      <c r="B114" s="98">
        <v>0</v>
      </c>
      <c r="C114" s="98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276</v>
      </c>
      <c r="S114" s="98">
        <v>670</v>
      </c>
      <c r="T114" s="98">
        <v>1185</v>
      </c>
      <c r="U114" s="98">
        <v>1809</v>
      </c>
      <c r="V114" s="98">
        <v>3207</v>
      </c>
      <c r="W114" s="98">
        <v>4597</v>
      </c>
      <c r="X114" s="98">
        <v>5979</v>
      </c>
      <c r="Y114" s="98">
        <v>7344</v>
      </c>
      <c r="Z114" s="98">
        <v>8801</v>
      </c>
      <c r="AA114" s="98">
        <v>10475</v>
      </c>
      <c r="AB114" s="98">
        <v>12363</v>
      </c>
      <c r="AC114" s="98">
        <v>14472</v>
      </c>
      <c r="AD114" s="98">
        <v>16822</v>
      </c>
      <c r="AE114" s="98">
        <v>19450</v>
      </c>
      <c r="AF114" s="98">
        <v>22404</v>
      </c>
      <c r="AG114" s="98">
        <v>25688</v>
      </c>
      <c r="AH114" s="98">
        <v>29358</v>
      </c>
      <c r="AI114" s="98">
        <v>33371</v>
      </c>
      <c r="AJ114" s="98">
        <v>37836</v>
      </c>
      <c r="AK114" s="98">
        <v>42759</v>
      </c>
      <c r="AL114" s="98">
        <v>48201</v>
      </c>
      <c r="AM114" s="98">
        <v>54171</v>
      </c>
      <c r="AN114" s="98">
        <v>60746</v>
      </c>
      <c r="AO114" s="98">
        <v>67962</v>
      </c>
      <c r="AP114" s="98">
        <v>75910</v>
      </c>
      <c r="AQ114" s="98">
        <v>84633</v>
      </c>
      <c r="AR114" s="98">
        <v>94267</v>
      </c>
      <c r="AS114" s="98">
        <v>104830</v>
      </c>
      <c r="AT114" s="98">
        <v>116449</v>
      </c>
      <c r="AU114" s="98">
        <v>129155</v>
      </c>
      <c r="AV114" s="98">
        <v>143080</v>
      </c>
      <c r="AW114" s="98">
        <v>158123</v>
      </c>
      <c r="AX114" s="98">
        <v>174511</v>
      </c>
      <c r="AY114" s="98">
        <v>192251</v>
      </c>
      <c r="AZ114" s="98">
        <v>211544</v>
      </c>
    </row>
    <row r="115" spans="1:52">
      <c r="A115" s="114" t="s">
        <v>203</v>
      </c>
      <c r="B115" s="98">
        <v>18473309</v>
      </c>
      <c r="C115" s="98">
        <v>19325329</v>
      </c>
      <c r="D115" s="98">
        <v>19923880</v>
      </c>
      <c r="E115" s="98">
        <v>20605800</v>
      </c>
      <c r="F115" s="98">
        <v>21498986</v>
      </c>
      <c r="G115" s="98">
        <v>22312167</v>
      </c>
      <c r="H115" s="98">
        <v>23065641</v>
      </c>
      <c r="I115" s="98">
        <v>24452804</v>
      </c>
      <c r="J115" s="98">
        <v>24750723</v>
      </c>
      <c r="K115" s="98">
        <v>24571070</v>
      </c>
      <c r="L115" s="98">
        <v>24810533</v>
      </c>
      <c r="M115" s="98">
        <v>25030027</v>
      </c>
      <c r="N115" s="98">
        <v>24884593</v>
      </c>
      <c r="O115" s="98">
        <v>25105666</v>
      </c>
      <c r="P115" s="98">
        <v>25689788</v>
      </c>
      <c r="Q115" s="98">
        <v>26430217</v>
      </c>
      <c r="R115" s="98">
        <v>26950001</v>
      </c>
      <c r="S115" s="98">
        <v>27641804</v>
      </c>
      <c r="T115" s="98">
        <v>28301388</v>
      </c>
      <c r="U115" s="98">
        <v>28855073</v>
      </c>
      <c r="V115" s="98">
        <v>29174386</v>
      </c>
      <c r="W115" s="98">
        <v>29427123</v>
      </c>
      <c r="X115" s="98">
        <v>29613467</v>
      </c>
      <c r="Y115" s="98">
        <v>29776528</v>
      </c>
      <c r="Z115" s="98">
        <v>29886240</v>
      </c>
      <c r="AA115" s="98">
        <v>29926492</v>
      </c>
      <c r="AB115" s="98">
        <v>29881781</v>
      </c>
      <c r="AC115" s="98">
        <v>29768304</v>
      </c>
      <c r="AD115" s="98">
        <v>29607479</v>
      </c>
      <c r="AE115" s="98">
        <v>29414235</v>
      </c>
      <c r="AF115" s="98">
        <v>29203176</v>
      </c>
      <c r="AG115" s="98">
        <v>28956249</v>
      </c>
      <c r="AH115" s="98">
        <v>28652489</v>
      </c>
      <c r="AI115" s="98">
        <v>28272411</v>
      </c>
      <c r="AJ115" s="98">
        <v>27842422</v>
      </c>
      <c r="AK115" s="98">
        <v>27371877</v>
      </c>
      <c r="AL115" s="98">
        <v>26866060</v>
      </c>
      <c r="AM115" s="98">
        <v>26334199</v>
      </c>
      <c r="AN115" s="98">
        <v>25786579</v>
      </c>
      <c r="AO115" s="98">
        <v>25242038</v>
      </c>
      <c r="AP115" s="98">
        <v>24711842</v>
      </c>
      <c r="AQ115" s="98">
        <v>24213143</v>
      </c>
      <c r="AR115" s="98">
        <v>23751593</v>
      </c>
      <c r="AS115" s="98">
        <v>23333003</v>
      </c>
      <c r="AT115" s="98">
        <v>22956457</v>
      </c>
      <c r="AU115" s="98">
        <v>22625944</v>
      </c>
      <c r="AV115" s="98">
        <v>22336563</v>
      </c>
      <c r="AW115" s="98">
        <v>22082329</v>
      </c>
      <c r="AX115" s="98">
        <v>21860607</v>
      </c>
      <c r="AY115" s="98">
        <v>21674748</v>
      </c>
      <c r="AZ115" s="98">
        <v>21521228</v>
      </c>
    </row>
    <row r="116" spans="1:52">
      <c r="A116" s="114" t="s">
        <v>204</v>
      </c>
      <c r="B116" s="98">
        <v>0</v>
      </c>
      <c r="C116" s="98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1</v>
      </c>
      <c r="S116" s="98">
        <v>3</v>
      </c>
      <c r="T116" s="98">
        <v>8</v>
      </c>
      <c r="U116" s="98">
        <v>15</v>
      </c>
      <c r="V116" s="98">
        <v>23</v>
      </c>
      <c r="W116" s="98">
        <v>37</v>
      </c>
      <c r="X116" s="98">
        <v>58</v>
      </c>
      <c r="Y116" s="98">
        <v>85</v>
      </c>
      <c r="Z116" s="98">
        <v>124</v>
      </c>
      <c r="AA116" s="98">
        <v>175</v>
      </c>
      <c r="AB116" s="98">
        <v>241</v>
      </c>
      <c r="AC116" s="98">
        <v>327</v>
      </c>
      <c r="AD116" s="98">
        <v>441</v>
      </c>
      <c r="AE116" s="98">
        <v>592</v>
      </c>
      <c r="AF116" s="98">
        <v>792</v>
      </c>
      <c r="AG116" s="98">
        <v>1047</v>
      </c>
      <c r="AH116" s="98">
        <v>1380</v>
      </c>
      <c r="AI116" s="98">
        <v>1786</v>
      </c>
      <c r="AJ116" s="98">
        <v>2315</v>
      </c>
      <c r="AK116" s="98">
        <v>3018</v>
      </c>
      <c r="AL116" s="98">
        <v>3944</v>
      </c>
      <c r="AM116" s="98">
        <v>5125</v>
      </c>
      <c r="AN116" s="98">
        <v>6648</v>
      </c>
      <c r="AO116" s="98">
        <v>8620</v>
      </c>
      <c r="AP116" s="98">
        <v>11190</v>
      </c>
      <c r="AQ116" s="98">
        <v>14534</v>
      </c>
      <c r="AR116" s="98">
        <v>18919</v>
      </c>
      <c r="AS116" s="98">
        <v>24612</v>
      </c>
      <c r="AT116" s="98">
        <v>31976</v>
      </c>
      <c r="AU116" s="98">
        <v>41416</v>
      </c>
      <c r="AV116" s="98">
        <v>53489</v>
      </c>
      <c r="AW116" s="98">
        <v>68654</v>
      </c>
      <c r="AX116" s="98">
        <v>87664</v>
      </c>
      <c r="AY116" s="98">
        <v>111198</v>
      </c>
      <c r="AZ116" s="98">
        <v>140080</v>
      </c>
    </row>
    <row r="117" spans="1:52">
      <c r="A117" s="114" t="s">
        <v>215</v>
      </c>
      <c r="B117" s="98">
        <v>0</v>
      </c>
      <c r="C117" s="98">
        <v>0</v>
      </c>
      <c r="D117" s="98">
        <v>0</v>
      </c>
      <c r="E117" s="98">
        <v>0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0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</row>
    <row r="118" spans="1:52">
      <c r="A118" s="112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</row>
    <row r="119" spans="1:52">
      <c r="A119" s="114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</row>
    <row r="120" spans="1:52">
      <c r="A120" s="114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</row>
    <row r="121" spans="1:52">
      <c r="A121" s="114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</row>
    <row r="122" spans="1:52">
      <c r="A122" s="114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</row>
    <row r="123" spans="1:52">
      <c r="A123" s="114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</row>
    <row r="124" spans="1:52">
      <c r="A124" s="114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</row>
    <row r="125" spans="1:52">
      <c r="A125" s="114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</row>
    <row r="126" spans="1:52">
      <c r="A126" s="112" t="s">
        <v>205</v>
      </c>
      <c r="B126" s="113">
        <v>0</v>
      </c>
      <c r="C126" s="113">
        <v>0</v>
      </c>
      <c r="D126" s="113">
        <v>0</v>
      </c>
      <c r="E126" s="113">
        <v>0</v>
      </c>
      <c r="F126" s="113">
        <v>0</v>
      </c>
      <c r="G126" s="113">
        <v>0</v>
      </c>
      <c r="H126" s="113">
        <v>0</v>
      </c>
      <c r="I126" s="113">
        <v>0</v>
      </c>
      <c r="J126" s="113">
        <v>0</v>
      </c>
      <c r="K126" s="113">
        <v>0</v>
      </c>
      <c r="L126" s="113">
        <v>0</v>
      </c>
      <c r="M126" s="113">
        <v>0</v>
      </c>
      <c r="N126" s="113">
        <v>0</v>
      </c>
      <c r="O126" s="113">
        <v>0</v>
      </c>
      <c r="P126" s="113">
        <v>0</v>
      </c>
      <c r="Q126" s="113">
        <v>0</v>
      </c>
      <c r="R126" s="113">
        <v>8883</v>
      </c>
      <c r="S126" s="113">
        <v>23009</v>
      </c>
      <c r="T126" s="113">
        <v>41910</v>
      </c>
      <c r="U126" s="113">
        <v>65102</v>
      </c>
      <c r="V126" s="113">
        <v>132316</v>
      </c>
      <c r="W126" s="113">
        <v>220122</v>
      </c>
      <c r="X126" s="113">
        <v>320574</v>
      </c>
      <c r="Y126" s="113">
        <v>429566</v>
      </c>
      <c r="Z126" s="113">
        <v>555390</v>
      </c>
      <c r="AA126" s="113">
        <v>708322</v>
      </c>
      <c r="AB126" s="113">
        <v>885532</v>
      </c>
      <c r="AC126" s="113">
        <v>1083788</v>
      </c>
      <c r="AD126" s="113">
        <v>1302083</v>
      </c>
      <c r="AE126" s="113">
        <v>1538675</v>
      </c>
      <c r="AF126" s="113">
        <v>1794896</v>
      </c>
      <c r="AG126" s="113">
        <v>2070220</v>
      </c>
      <c r="AH126" s="113">
        <v>2366949</v>
      </c>
      <c r="AI126" s="113">
        <v>2679320</v>
      </c>
      <c r="AJ126" s="113">
        <v>3010364</v>
      </c>
      <c r="AK126" s="113">
        <v>3355300</v>
      </c>
      <c r="AL126" s="113">
        <v>3711445</v>
      </c>
      <c r="AM126" s="113">
        <v>4070865</v>
      </c>
      <c r="AN126" s="113">
        <v>4428409</v>
      </c>
      <c r="AO126" s="113">
        <v>4774736</v>
      </c>
      <c r="AP126" s="113">
        <v>5103961</v>
      </c>
      <c r="AQ126" s="113">
        <v>5405940</v>
      </c>
      <c r="AR126" s="113">
        <v>5676754</v>
      </c>
      <c r="AS126" s="113">
        <v>5909768</v>
      </c>
      <c r="AT126" s="113">
        <v>6105957</v>
      </c>
      <c r="AU126" s="113">
        <v>6263043</v>
      </c>
      <c r="AV126" s="113">
        <v>6384352</v>
      </c>
      <c r="AW126" s="113">
        <v>6467882</v>
      </c>
      <c r="AX126" s="113">
        <v>6520221</v>
      </c>
      <c r="AY126" s="113">
        <v>6545969</v>
      </c>
      <c r="AZ126" s="113">
        <v>6555702</v>
      </c>
    </row>
    <row r="127" spans="1:52">
      <c r="A127" s="114" t="s">
        <v>212</v>
      </c>
      <c r="B127" s="98">
        <v>0</v>
      </c>
      <c r="C127" s="98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</row>
    <row r="128" spans="1:52">
      <c r="A128" s="114" t="s">
        <v>202</v>
      </c>
      <c r="B128" s="98">
        <v>0</v>
      </c>
      <c r="C128" s="98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840</v>
      </c>
      <c r="S128" s="98">
        <v>2084</v>
      </c>
      <c r="T128" s="98">
        <v>3751</v>
      </c>
      <c r="U128" s="98">
        <v>5801</v>
      </c>
      <c r="V128" s="98">
        <v>11919</v>
      </c>
      <c r="W128" s="98">
        <v>19867</v>
      </c>
      <c r="X128" s="98">
        <v>28904</v>
      </c>
      <c r="Y128" s="98">
        <v>38653</v>
      </c>
      <c r="Z128" s="98">
        <v>49881</v>
      </c>
      <c r="AA128" s="98">
        <v>63561</v>
      </c>
      <c r="AB128" s="98">
        <v>79458</v>
      </c>
      <c r="AC128" s="98">
        <v>97287</v>
      </c>
      <c r="AD128" s="98">
        <v>116977</v>
      </c>
      <c r="AE128" s="98">
        <v>138407</v>
      </c>
      <c r="AF128" s="98">
        <v>161696</v>
      </c>
      <c r="AG128" s="98">
        <v>186834</v>
      </c>
      <c r="AH128" s="98">
        <v>214058</v>
      </c>
      <c r="AI128" s="98">
        <v>242889</v>
      </c>
      <c r="AJ128" s="98">
        <v>273568</v>
      </c>
      <c r="AK128" s="98">
        <v>305800</v>
      </c>
      <c r="AL128" s="98">
        <v>339229</v>
      </c>
      <c r="AM128" s="98">
        <v>373275</v>
      </c>
      <c r="AN128" s="98">
        <v>407358</v>
      </c>
      <c r="AO128" s="98">
        <v>440765</v>
      </c>
      <c r="AP128" s="98">
        <v>472842</v>
      </c>
      <c r="AQ128" s="98">
        <v>502730</v>
      </c>
      <c r="AR128" s="98">
        <v>529965</v>
      </c>
      <c r="AS128" s="98">
        <v>554026</v>
      </c>
      <c r="AT128" s="98">
        <v>574875</v>
      </c>
      <c r="AU128" s="98">
        <v>592363</v>
      </c>
      <c r="AV128" s="98">
        <v>606678</v>
      </c>
      <c r="AW128" s="98">
        <v>617705</v>
      </c>
      <c r="AX128" s="98">
        <v>625971</v>
      </c>
      <c r="AY128" s="98">
        <v>631968</v>
      </c>
      <c r="AZ128" s="98">
        <v>636630</v>
      </c>
    </row>
    <row r="129" spans="1:52">
      <c r="A129" s="114" t="s">
        <v>213</v>
      </c>
      <c r="B129" s="98">
        <v>0</v>
      </c>
      <c r="C129" s="98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</row>
    <row r="130" spans="1:52">
      <c r="A130" s="114" t="s">
        <v>214</v>
      </c>
      <c r="B130" s="98">
        <v>0</v>
      </c>
      <c r="C130" s="98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</row>
    <row r="131" spans="1:52">
      <c r="A131" s="114" t="s">
        <v>203</v>
      </c>
      <c r="B131" s="98">
        <v>0</v>
      </c>
      <c r="C131" s="98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8043</v>
      </c>
      <c r="S131" s="98">
        <v>20925</v>
      </c>
      <c r="T131" s="98">
        <v>38159</v>
      </c>
      <c r="U131" s="98">
        <v>59301</v>
      </c>
      <c r="V131" s="98">
        <v>120397</v>
      </c>
      <c r="W131" s="98">
        <v>200255</v>
      </c>
      <c r="X131" s="98">
        <v>291670</v>
      </c>
      <c r="Y131" s="98">
        <v>390913</v>
      </c>
      <c r="Z131" s="98">
        <v>505509</v>
      </c>
      <c r="AA131" s="98">
        <v>644761</v>
      </c>
      <c r="AB131" s="98">
        <v>806074</v>
      </c>
      <c r="AC131" s="98">
        <v>986501</v>
      </c>
      <c r="AD131" s="98">
        <v>1185106</v>
      </c>
      <c r="AE131" s="98">
        <v>1400268</v>
      </c>
      <c r="AF131" s="98">
        <v>1633200</v>
      </c>
      <c r="AG131" s="98">
        <v>1883386</v>
      </c>
      <c r="AH131" s="98">
        <v>2152891</v>
      </c>
      <c r="AI131" s="98">
        <v>2436431</v>
      </c>
      <c r="AJ131" s="98">
        <v>2736796</v>
      </c>
      <c r="AK131" s="98">
        <v>3049500</v>
      </c>
      <c r="AL131" s="98">
        <v>3372216</v>
      </c>
      <c r="AM131" s="98">
        <v>3697590</v>
      </c>
      <c r="AN131" s="98">
        <v>4021051</v>
      </c>
      <c r="AO131" s="98">
        <v>4333971</v>
      </c>
      <c r="AP131" s="98">
        <v>4631119</v>
      </c>
      <c r="AQ131" s="98">
        <v>4903210</v>
      </c>
      <c r="AR131" s="98">
        <v>5146789</v>
      </c>
      <c r="AS131" s="98">
        <v>5355742</v>
      </c>
      <c r="AT131" s="98">
        <v>5531082</v>
      </c>
      <c r="AU131" s="98">
        <v>5670680</v>
      </c>
      <c r="AV131" s="98">
        <v>5777674</v>
      </c>
      <c r="AW131" s="98">
        <v>5850177</v>
      </c>
      <c r="AX131" s="98">
        <v>5894250</v>
      </c>
      <c r="AY131" s="98">
        <v>5914001</v>
      </c>
      <c r="AZ131" s="98">
        <v>5919072</v>
      </c>
    </row>
    <row r="132" spans="1:52">
      <c r="A132" s="114" t="s">
        <v>204</v>
      </c>
      <c r="B132" s="98">
        <v>0</v>
      </c>
      <c r="C132" s="98">
        <v>0</v>
      </c>
      <c r="D132" s="98">
        <v>0</v>
      </c>
      <c r="E132" s="98">
        <v>0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0</v>
      </c>
      <c r="N132" s="98">
        <v>0</v>
      </c>
      <c r="O132" s="98">
        <v>0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0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0</v>
      </c>
      <c r="AN132" s="98">
        <v>0</v>
      </c>
      <c r="AO132" s="98">
        <v>0</v>
      </c>
      <c r="AP132" s="98">
        <v>0</v>
      </c>
      <c r="AQ132" s="98">
        <v>0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</row>
    <row r="133" spans="1:52">
      <c r="A133" s="114" t="s">
        <v>215</v>
      </c>
      <c r="B133" s="98">
        <v>0</v>
      </c>
      <c r="C133" s="98">
        <v>0</v>
      </c>
      <c r="D133" s="98">
        <v>0</v>
      </c>
      <c r="E133" s="98">
        <v>0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0</v>
      </c>
      <c r="N133" s="98">
        <v>0</v>
      </c>
      <c r="O133" s="98">
        <v>0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0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0</v>
      </c>
      <c r="AN133" s="98">
        <v>0</v>
      </c>
      <c r="AO133" s="98">
        <v>0</v>
      </c>
      <c r="AP133" s="98">
        <v>0</v>
      </c>
      <c r="AQ133" s="98">
        <v>0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</row>
    <row r="134" spans="1:52">
      <c r="A134" s="112" t="s">
        <v>206</v>
      </c>
      <c r="B134" s="113">
        <v>5196</v>
      </c>
      <c r="C134" s="113">
        <v>5904</v>
      </c>
      <c r="D134" s="113">
        <v>6175</v>
      </c>
      <c r="E134" s="113">
        <v>6297</v>
      </c>
      <c r="F134" s="113">
        <v>7483</v>
      </c>
      <c r="G134" s="113">
        <v>7367</v>
      </c>
      <c r="H134" s="113">
        <v>7482</v>
      </c>
      <c r="I134" s="113">
        <v>7665</v>
      </c>
      <c r="J134" s="113">
        <v>7175</v>
      </c>
      <c r="K134" s="113">
        <v>7528</v>
      </c>
      <c r="L134" s="113">
        <v>7333</v>
      </c>
      <c r="M134" s="113">
        <v>8441</v>
      </c>
      <c r="N134" s="113">
        <v>15038</v>
      </c>
      <c r="O134" s="113">
        <v>22502</v>
      </c>
      <c r="P134" s="113">
        <v>31027</v>
      </c>
      <c r="Q134" s="113">
        <v>40504</v>
      </c>
      <c r="R134" s="113">
        <v>49929</v>
      </c>
      <c r="S134" s="113">
        <v>62582</v>
      </c>
      <c r="T134" s="113">
        <v>77770</v>
      </c>
      <c r="U134" s="113">
        <v>94943</v>
      </c>
      <c r="V134" s="113">
        <v>249591</v>
      </c>
      <c r="W134" s="113">
        <v>384830</v>
      </c>
      <c r="X134" s="113">
        <v>493206</v>
      </c>
      <c r="Y134" s="113">
        <v>579090</v>
      </c>
      <c r="Z134" s="113">
        <v>665702</v>
      </c>
      <c r="AA134" s="113">
        <v>773125</v>
      </c>
      <c r="AB134" s="113">
        <v>901025</v>
      </c>
      <c r="AC134" s="113">
        <v>1049072</v>
      </c>
      <c r="AD134" s="113">
        <v>1219562</v>
      </c>
      <c r="AE134" s="113">
        <v>1414955</v>
      </c>
      <c r="AF134" s="113">
        <v>1641535</v>
      </c>
      <c r="AG134" s="113">
        <v>1903195</v>
      </c>
      <c r="AH134" s="113">
        <v>2204906</v>
      </c>
      <c r="AI134" s="113">
        <v>2542323</v>
      </c>
      <c r="AJ134" s="113">
        <v>2920200</v>
      </c>
      <c r="AK134" s="113">
        <v>3337393</v>
      </c>
      <c r="AL134" s="113">
        <v>3792805</v>
      </c>
      <c r="AM134" s="113">
        <v>4281495</v>
      </c>
      <c r="AN134" s="113">
        <v>4797137</v>
      </c>
      <c r="AO134" s="113">
        <v>5332201</v>
      </c>
      <c r="AP134" s="113">
        <v>5879800</v>
      </c>
      <c r="AQ134" s="113">
        <v>6435370</v>
      </c>
      <c r="AR134" s="113">
        <v>6997499</v>
      </c>
      <c r="AS134" s="113">
        <v>7557474</v>
      </c>
      <c r="AT134" s="113">
        <v>8118567</v>
      </c>
      <c r="AU134" s="113">
        <v>8680020</v>
      </c>
      <c r="AV134" s="113">
        <v>9241592</v>
      </c>
      <c r="AW134" s="113">
        <v>9799279</v>
      </c>
      <c r="AX134" s="113">
        <v>10358493</v>
      </c>
      <c r="AY134" s="113">
        <v>10923625</v>
      </c>
      <c r="AZ134" s="113">
        <v>11496650</v>
      </c>
    </row>
    <row r="135" spans="1:52">
      <c r="A135" s="114" t="s">
        <v>207</v>
      </c>
      <c r="B135" s="98">
        <v>5196</v>
      </c>
      <c r="C135" s="98">
        <v>5904</v>
      </c>
      <c r="D135" s="98">
        <v>6175</v>
      </c>
      <c r="E135" s="98">
        <v>6297</v>
      </c>
      <c r="F135" s="98">
        <v>7483</v>
      </c>
      <c r="G135" s="98">
        <v>7367</v>
      </c>
      <c r="H135" s="98">
        <v>7482</v>
      </c>
      <c r="I135" s="98">
        <v>7665</v>
      </c>
      <c r="J135" s="98">
        <v>7175</v>
      </c>
      <c r="K135" s="98">
        <v>7528</v>
      </c>
      <c r="L135" s="98">
        <v>7333</v>
      </c>
      <c r="M135" s="98">
        <v>8441</v>
      </c>
      <c r="N135" s="98">
        <v>15038</v>
      </c>
      <c r="O135" s="98">
        <v>22502</v>
      </c>
      <c r="P135" s="98">
        <v>31027</v>
      </c>
      <c r="Q135" s="98">
        <v>40504</v>
      </c>
      <c r="R135" s="98">
        <v>49928</v>
      </c>
      <c r="S135" s="98">
        <v>62578</v>
      </c>
      <c r="T135" s="98">
        <v>77759</v>
      </c>
      <c r="U135" s="98">
        <v>94913</v>
      </c>
      <c r="V135" s="98">
        <v>249347</v>
      </c>
      <c r="W135" s="98">
        <v>384201</v>
      </c>
      <c r="X135" s="98">
        <v>491953</v>
      </c>
      <c r="Y135" s="98">
        <v>576847</v>
      </c>
      <c r="Z135" s="98">
        <v>661632</v>
      </c>
      <c r="AA135" s="98">
        <v>765379</v>
      </c>
      <c r="AB135" s="98">
        <v>886533</v>
      </c>
      <c r="AC135" s="98">
        <v>1023195</v>
      </c>
      <c r="AD135" s="98">
        <v>1175657</v>
      </c>
      <c r="AE135" s="98">
        <v>1344253</v>
      </c>
      <c r="AF135" s="98">
        <v>1532704</v>
      </c>
      <c r="AG135" s="98">
        <v>1742787</v>
      </c>
      <c r="AH135" s="98">
        <v>1977672</v>
      </c>
      <c r="AI135" s="98">
        <v>2233264</v>
      </c>
      <c r="AJ135" s="98">
        <v>2513630</v>
      </c>
      <c r="AK135" s="98">
        <v>2818646</v>
      </c>
      <c r="AL135" s="98">
        <v>3148270</v>
      </c>
      <c r="AM135" s="98">
        <v>3499833</v>
      </c>
      <c r="AN135" s="98">
        <v>3869110</v>
      </c>
      <c r="AO135" s="98">
        <v>4251409</v>
      </c>
      <c r="AP135" s="98">
        <v>4642111</v>
      </c>
      <c r="AQ135" s="98">
        <v>5039152</v>
      </c>
      <c r="AR135" s="98">
        <v>5442175</v>
      </c>
      <c r="AS135" s="98">
        <v>5844520</v>
      </c>
      <c r="AT135" s="98">
        <v>6249462</v>
      </c>
      <c r="AU135" s="98">
        <v>6657145</v>
      </c>
      <c r="AV135" s="98">
        <v>7066939</v>
      </c>
      <c r="AW135" s="98">
        <v>7476097</v>
      </c>
      <c r="AX135" s="98">
        <v>7888446</v>
      </c>
      <c r="AY135" s="98">
        <v>8307469</v>
      </c>
      <c r="AZ135" s="98">
        <v>8733268</v>
      </c>
    </row>
    <row r="136" spans="1:52">
      <c r="A136" s="114" t="s">
        <v>208</v>
      </c>
      <c r="B136" s="98">
        <v>0</v>
      </c>
      <c r="C136" s="98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1</v>
      </c>
      <c r="S136" s="98">
        <v>4</v>
      </c>
      <c r="T136" s="98">
        <v>11</v>
      </c>
      <c r="U136" s="98">
        <v>30</v>
      </c>
      <c r="V136" s="98">
        <v>244</v>
      </c>
      <c r="W136" s="98">
        <v>629</v>
      </c>
      <c r="X136" s="98">
        <v>1253</v>
      </c>
      <c r="Y136" s="98">
        <v>2243</v>
      </c>
      <c r="Z136" s="98">
        <v>4070</v>
      </c>
      <c r="AA136" s="98">
        <v>7746</v>
      </c>
      <c r="AB136" s="98">
        <v>14492</v>
      </c>
      <c r="AC136" s="98">
        <v>25877</v>
      </c>
      <c r="AD136" s="98">
        <v>43905</v>
      </c>
      <c r="AE136" s="98">
        <v>70702</v>
      </c>
      <c r="AF136" s="98">
        <v>108831</v>
      </c>
      <c r="AG136" s="98">
        <v>160408</v>
      </c>
      <c r="AH136" s="98">
        <v>227234</v>
      </c>
      <c r="AI136" s="98">
        <v>309059</v>
      </c>
      <c r="AJ136" s="98">
        <v>406570</v>
      </c>
      <c r="AK136" s="98">
        <v>518747</v>
      </c>
      <c r="AL136" s="98">
        <v>644535</v>
      </c>
      <c r="AM136" s="98">
        <v>781662</v>
      </c>
      <c r="AN136" s="98">
        <v>928027</v>
      </c>
      <c r="AO136" s="98">
        <v>1080792</v>
      </c>
      <c r="AP136" s="98">
        <v>1237689</v>
      </c>
      <c r="AQ136" s="98">
        <v>1396218</v>
      </c>
      <c r="AR136" s="98">
        <v>1555324</v>
      </c>
      <c r="AS136" s="98">
        <v>1712954</v>
      </c>
      <c r="AT136" s="98">
        <v>1869105</v>
      </c>
      <c r="AU136" s="98">
        <v>2022875</v>
      </c>
      <c r="AV136" s="98">
        <v>2174653</v>
      </c>
      <c r="AW136" s="98">
        <v>2323182</v>
      </c>
      <c r="AX136" s="98">
        <v>2470047</v>
      </c>
      <c r="AY136" s="98">
        <v>2616156</v>
      </c>
      <c r="AZ136" s="98">
        <v>2763382</v>
      </c>
    </row>
    <row r="137" spans="1:52">
      <c r="A137" s="114" t="s">
        <v>209</v>
      </c>
      <c r="B137" s="98">
        <v>0</v>
      </c>
      <c r="C137" s="98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</row>
    <row r="138" spans="1:52">
      <c r="A138" s="114" t="s">
        <v>216</v>
      </c>
      <c r="B138" s="98">
        <v>0</v>
      </c>
      <c r="C138" s="98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</row>
    <row r="139" spans="1:52">
      <c r="A139" s="112" t="s">
        <v>210</v>
      </c>
      <c r="B139" s="113">
        <v>0</v>
      </c>
      <c r="C139" s="113">
        <v>0</v>
      </c>
      <c r="D139" s="113">
        <v>0</v>
      </c>
      <c r="E139" s="113">
        <v>0</v>
      </c>
      <c r="F139" s="113">
        <v>0</v>
      </c>
      <c r="G139" s="113">
        <v>0</v>
      </c>
      <c r="H139" s="113">
        <v>0</v>
      </c>
      <c r="I139" s="113">
        <v>0</v>
      </c>
      <c r="J139" s="113">
        <v>0</v>
      </c>
      <c r="K139" s="113">
        <v>0</v>
      </c>
      <c r="L139" s="113">
        <v>0</v>
      </c>
      <c r="M139" s="113">
        <v>0</v>
      </c>
      <c r="N139" s="113">
        <v>0</v>
      </c>
      <c r="O139" s="113">
        <v>0</v>
      </c>
      <c r="P139" s="113">
        <v>0</v>
      </c>
      <c r="Q139" s="113">
        <v>0</v>
      </c>
      <c r="R139" s="113">
        <v>73</v>
      </c>
      <c r="S139" s="113">
        <v>186</v>
      </c>
      <c r="T139" s="113">
        <v>335</v>
      </c>
      <c r="U139" s="113">
        <v>512</v>
      </c>
      <c r="V139" s="113">
        <v>1087</v>
      </c>
      <c r="W139" s="113">
        <v>1192</v>
      </c>
      <c r="X139" s="113">
        <v>1197</v>
      </c>
      <c r="Y139" s="113">
        <v>1184</v>
      </c>
      <c r="Z139" s="113">
        <v>1160</v>
      </c>
      <c r="AA139" s="113">
        <v>1122</v>
      </c>
      <c r="AB139" s="113">
        <v>1075</v>
      </c>
      <c r="AC139" s="113">
        <v>1017</v>
      </c>
      <c r="AD139" s="113">
        <v>950</v>
      </c>
      <c r="AE139" s="113">
        <v>984</v>
      </c>
      <c r="AF139" s="113">
        <v>2361</v>
      </c>
      <c r="AG139" s="113">
        <v>5766</v>
      </c>
      <c r="AH139" s="113">
        <v>11472</v>
      </c>
      <c r="AI139" s="113">
        <v>19580</v>
      </c>
      <c r="AJ139" s="113">
        <v>30234</v>
      </c>
      <c r="AK139" s="113">
        <v>43471</v>
      </c>
      <c r="AL139" s="113">
        <v>59282</v>
      </c>
      <c r="AM139" s="113">
        <v>77619</v>
      </c>
      <c r="AN139" s="113">
        <v>98393</v>
      </c>
      <c r="AO139" s="113">
        <v>121467</v>
      </c>
      <c r="AP139" s="113">
        <v>146847</v>
      </c>
      <c r="AQ139" s="113">
        <v>174559</v>
      </c>
      <c r="AR139" s="113">
        <v>204707</v>
      </c>
      <c r="AS139" s="113">
        <v>237189</v>
      </c>
      <c r="AT139" s="113">
        <v>271962</v>
      </c>
      <c r="AU139" s="113">
        <v>308997</v>
      </c>
      <c r="AV139" s="113">
        <v>348151</v>
      </c>
      <c r="AW139" s="113">
        <v>389129</v>
      </c>
      <c r="AX139" s="113">
        <v>432007</v>
      </c>
      <c r="AY139" s="113">
        <v>476884</v>
      </c>
      <c r="AZ139" s="113">
        <v>523558</v>
      </c>
    </row>
    <row r="140" spans="1:52">
      <c r="A140" s="114" t="s">
        <v>211</v>
      </c>
      <c r="B140" s="98">
        <v>0</v>
      </c>
      <c r="C140" s="98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4</v>
      </c>
      <c r="S140" s="98">
        <v>12</v>
      </c>
      <c r="T140" s="98">
        <v>26</v>
      </c>
      <c r="U140" s="98">
        <v>46</v>
      </c>
      <c r="V140" s="98">
        <v>180</v>
      </c>
      <c r="W140" s="98">
        <v>205</v>
      </c>
      <c r="X140" s="98">
        <v>210</v>
      </c>
      <c r="Y140" s="98">
        <v>211</v>
      </c>
      <c r="Z140" s="98">
        <v>210</v>
      </c>
      <c r="AA140" s="98">
        <v>208</v>
      </c>
      <c r="AB140" s="98">
        <v>206</v>
      </c>
      <c r="AC140" s="98">
        <v>202</v>
      </c>
      <c r="AD140" s="98">
        <v>199</v>
      </c>
      <c r="AE140" s="98">
        <v>242</v>
      </c>
      <c r="AF140" s="98">
        <v>932</v>
      </c>
      <c r="AG140" s="98">
        <v>2732</v>
      </c>
      <c r="AH140" s="98">
        <v>5951</v>
      </c>
      <c r="AI140" s="98">
        <v>10804</v>
      </c>
      <c r="AJ140" s="98">
        <v>17531</v>
      </c>
      <c r="AK140" s="98">
        <v>26324</v>
      </c>
      <c r="AL140" s="98">
        <v>37326</v>
      </c>
      <c r="AM140" s="98">
        <v>50652</v>
      </c>
      <c r="AN140" s="98">
        <v>66357</v>
      </c>
      <c r="AO140" s="98">
        <v>84443</v>
      </c>
      <c r="AP140" s="98">
        <v>105002</v>
      </c>
      <c r="AQ140" s="98">
        <v>128158</v>
      </c>
      <c r="AR140" s="98">
        <v>154031</v>
      </c>
      <c r="AS140" s="98">
        <v>182584</v>
      </c>
      <c r="AT140" s="98">
        <v>213798</v>
      </c>
      <c r="AU140" s="98">
        <v>247645</v>
      </c>
      <c r="AV140" s="98">
        <v>283953</v>
      </c>
      <c r="AW140" s="98">
        <v>322448</v>
      </c>
      <c r="AX140" s="98">
        <v>363108</v>
      </c>
      <c r="AY140" s="98">
        <v>405953</v>
      </c>
      <c r="AZ140" s="98">
        <v>450759</v>
      </c>
    </row>
    <row r="141" spans="1:52">
      <c r="A141" s="114" t="s">
        <v>217</v>
      </c>
      <c r="B141" s="98">
        <v>0</v>
      </c>
      <c r="C141" s="98">
        <v>0</v>
      </c>
      <c r="D141" s="98">
        <v>0</v>
      </c>
      <c r="E141" s="98">
        <v>0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8">
        <v>0</v>
      </c>
      <c r="Q141" s="98">
        <v>0</v>
      </c>
      <c r="R141" s="98">
        <v>69</v>
      </c>
      <c r="S141" s="98">
        <v>174</v>
      </c>
      <c r="T141" s="98">
        <v>309</v>
      </c>
      <c r="U141" s="98">
        <v>466</v>
      </c>
      <c r="V141" s="98">
        <v>907</v>
      </c>
      <c r="W141" s="98">
        <v>987</v>
      </c>
      <c r="X141" s="98">
        <v>987</v>
      </c>
      <c r="Y141" s="98">
        <v>973</v>
      </c>
      <c r="Z141" s="98">
        <v>950</v>
      </c>
      <c r="AA141" s="98">
        <v>914</v>
      </c>
      <c r="AB141" s="98">
        <v>869</v>
      </c>
      <c r="AC141" s="98">
        <v>815</v>
      </c>
      <c r="AD141" s="98">
        <v>751</v>
      </c>
      <c r="AE141" s="98">
        <v>742</v>
      </c>
      <c r="AF141" s="98">
        <v>1429</v>
      </c>
      <c r="AG141" s="98">
        <v>3034</v>
      </c>
      <c r="AH141" s="98">
        <v>5521</v>
      </c>
      <c r="AI141" s="98">
        <v>8776</v>
      </c>
      <c r="AJ141" s="98">
        <v>12703</v>
      </c>
      <c r="AK141" s="98">
        <v>17147</v>
      </c>
      <c r="AL141" s="98">
        <v>21956</v>
      </c>
      <c r="AM141" s="98">
        <v>26967</v>
      </c>
      <c r="AN141" s="98">
        <v>32036</v>
      </c>
      <c r="AO141" s="98">
        <v>37024</v>
      </c>
      <c r="AP141" s="98">
        <v>41845</v>
      </c>
      <c r="AQ141" s="98">
        <v>46401</v>
      </c>
      <c r="AR141" s="98">
        <v>50676</v>
      </c>
      <c r="AS141" s="98">
        <v>54605</v>
      </c>
      <c r="AT141" s="98">
        <v>58164</v>
      </c>
      <c r="AU141" s="98">
        <v>61352</v>
      </c>
      <c r="AV141" s="98">
        <v>64198</v>
      </c>
      <c r="AW141" s="98">
        <v>66681</v>
      </c>
      <c r="AX141" s="98">
        <v>68899</v>
      </c>
      <c r="AY141" s="98">
        <v>70931</v>
      </c>
      <c r="AZ141" s="98">
        <v>72799</v>
      </c>
    </row>
    <row r="142" spans="1:52">
      <c r="A142" s="110" t="s">
        <v>220</v>
      </c>
      <c r="B142" s="111">
        <v>4977186</v>
      </c>
      <c r="C142" s="111">
        <v>5048061</v>
      </c>
      <c r="D142" s="111">
        <v>5128284</v>
      </c>
      <c r="E142" s="111">
        <v>5160718</v>
      </c>
      <c r="F142" s="111">
        <v>5133236</v>
      </c>
      <c r="G142" s="111">
        <v>5155639</v>
      </c>
      <c r="H142" s="111">
        <v>5258476</v>
      </c>
      <c r="I142" s="111">
        <v>5256191</v>
      </c>
      <c r="J142" s="111">
        <v>5335821</v>
      </c>
      <c r="K142" s="111">
        <v>5331542</v>
      </c>
      <c r="L142" s="111">
        <v>5287311</v>
      </c>
      <c r="M142" s="111">
        <v>5325523</v>
      </c>
      <c r="N142" s="111">
        <v>5253452</v>
      </c>
      <c r="O142" s="111">
        <v>5244760</v>
      </c>
      <c r="P142" s="111">
        <v>5321019</v>
      </c>
      <c r="Q142" s="111">
        <v>5446891</v>
      </c>
      <c r="R142" s="111">
        <v>5698281</v>
      </c>
      <c r="S142" s="111">
        <v>5924240</v>
      </c>
      <c r="T142" s="111">
        <v>6094750</v>
      </c>
      <c r="U142" s="111">
        <v>6221543</v>
      </c>
      <c r="V142" s="111">
        <v>6325780</v>
      </c>
      <c r="W142" s="111">
        <v>6410199</v>
      </c>
      <c r="X142" s="111">
        <v>6476719</v>
      </c>
      <c r="Y142" s="111">
        <v>6539609</v>
      </c>
      <c r="Z142" s="111">
        <v>6599173</v>
      </c>
      <c r="AA142" s="111">
        <v>6658449</v>
      </c>
      <c r="AB142" s="111">
        <v>6717082</v>
      </c>
      <c r="AC142" s="111">
        <v>6769688</v>
      </c>
      <c r="AD142" s="111">
        <v>6816411</v>
      </c>
      <c r="AE142" s="111">
        <v>6858310</v>
      </c>
      <c r="AF142" s="111">
        <v>6897365</v>
      </c>
      <c r="AG142" s="111">
        <v>6935027</v>
      </c>
      <c r="AH142" s="111">
        <v>6976435</v>
      </c>
      <c r="AI142" s="111">
        <v>7014156</v>
      </c>
      <c r="AJ142" s="111">
        <v>7053747</v>
      </c>
      <c r="AK142" s="111">
        <v>7094742</v>
      </c>
      <c r="AL142" s="111">
        <v>7136784</v>
      </c>
      <c r="AM142" s="111">
        <v>7179124</v>
      </c>
      <c r="AN142" s="111">
        <v>7221838</v>
      </c>
      <c r="AO142" s="111">
        <v>7265064</v>
      </c>
      <c r="AP142" s="111">
        <v>7306021</v>
      </c>
      <c r="AQ142" s="111">
        <v>7348791</v>
      </c>
      <c r="AR142" s="111">
        <v>7393319</v>
      </c>
      <c r="AS142" s="111">
        <v>7441505</v>
      </c>
      <c r="AT142" s="111">
        <v>7492039</v>
      </c>
      <c r="AU142" s="111">
        <v>7544511</v>
      </c>
      <c r="AV142" s="111">
        <v>7596652</v>
      </c>
      <c r="AW142" s="111">
        <v>7649452</v>
      </c>
      <c r="AX142" s="111">
        <v>7702962</v>
      </c>
      <c r="AY142" s="111">
        <v>7757602</v>
      </c>
      <c r="AZ142" s="111">
        <v>7813580</v>
      </c>
    </row>
    <row r="143" spans="1:52">
      <c r="A143" s="112" t="s">
        <v>201</v>
      </c>
      <c r="B143" s="113">
        <v>4977186</v>
      </c>
      <c r="C143" s="113">
        <v>5048061</v>
      </c>
      <c r="D143" s="113">
        <v>5128284</v>
      </c>
      <c r="E143" s="113">
        <v>5160718</v>
      </c>
      <c r="F143" s="113">
        <v>5133236</v>
      </c>
      <c r="G143" s="113">
        <v>5155639</v>
      </c>
      <c r="H143" s="113">
        <v>5258476</v>
      </c>
      <c r="I143" s="113">
        <v>5256191</v>
      </c>
      <c r="J143" s="113">
        <v>5335821</v>
      </c>
      <c r="K143" s="113">
        <v>5331542</v>
      </c>
      <c r="L143" s="113">
        <v>5287311</v>
      </c>
      <c r="M143" s="113">
        <v>5325523</v>
      </c>
      <c r="N143" s="113">
        <v>5253452</v>
      </c>
      <c r="O143" s="113">
        <v>5244760</v>
      </c>
      <c r="P143" s="113">
        <v>5321019</v>
      </c>
      <c r="Q143" s="113">
        <v>5446891</v>
      </c>
      <c r="R143" s="113">
        <v>5698266</v>
      </c>
      <c r="S143" s="113">
        <v>5924206</v>
      </c>
      <c r="T143" s="113">
        <v>6094690</v>
      </c>
      <c r="U143" s="113">
        <v>6221450</v>
      </c>
      <c r="V143" s="113">
        <v>6325644</v>
      </c>
      <c r="W143" s="113">
        <v>6410061</v>
      </c>
      <c r="X143" s="113">
        <v>6476581</v>
      </c>
      <c r="Y143" s="113">
        <v>6539471</v>
      </c>
      <c r="Z143" s="113">
        <v>6599035</v>
      </c>
      <c r="AA143" s="113">
        <v>6658310</v>
      </c>
      <c r="AB143" s="113">
        <v>6716942</v>
      </c>
      <c r="AC143" s="113">
        <v>6769549</v>
      </c>
      <c r="AD143" s="113">
        <v>6816268</v>
      </c>
      <c r="AE143" s="113">
        <v>6858086</v>
      </c>
      <c r="AF143" s="113">
        <v>6896324</v>
      </c>
      <c r="AG143" s="113">
        <v>6931809</v>
      </c>
      <c r="AH143" s="113">
        <v>6969436</v>
      </c>
      <c r="AI143" s="113">
        <v>7001616</v>
      </c>
      <c r="AJ143" s="113">
        <v>7033687</v>
      </c>
      <c r="AK143" s="113">
        <v>7065136</v>
      </c>
      <c r="AL143" s="113">
        <v>7095404</v>
      </c>
      <c r="AM143" s="113">
        <v>7123723</v>
      </c>
      <c r="AN143" s="113">
        <v>7150162</v>
      </c>
      <c r="AO143" s="113">
        <v>7174973</v>
      </c>
      <c r="AP143" s="113">
        <v>7195478</v>
      </c>
      <c r="AQ143" s="113">
        <v>7215766</v>
      </c>
      <c r="AR143" s="113">
        <v>7235670</v>
      </c>
      <c r="AS143" s="113">
        <v>7257139</v>
      </c>
      <c r="AT143" s="113">
        <v>7278953</v>
      </c>
      <c r="AU143" s="113">
        <v>7300726</v>
      </c>
      <c r="AV143" s="113">
        <v>7320470</v>
      </c>
      <c r="AW143" s="113">
        <v>7339049</v>
      </c>
      <c r="AX143" s="113">
        <v>7356843</v>
      </c>
      <c r="AY143" s="113">
        <v>7374293</v>
      </c>
      <c r="AZ143" s="113">
        <v>7391953</v>
      </c>
    </row>
    <row r="144" spans="1:52">
      <c r="A144" s="114" t="s">
        <v>203</v>
      </c>
      <c r="B144" s="98">
        <v>4977186</v>
      </c>
      <c r="C144" s="98">
        <v>5048061</v>
      </c>
      <c r="D144" s="98">
        <v>5128284</v>
      </c>
      <c r="E144" s="98">
        <v>5160718</v>
      </c>
      <c r="F144" s="98">
        <v>5133236</v>
      </c>
      <c r="G144" s="98">
        <v>5155639</v>
      </c>
      <c r="H144" s="98">
        <v>5258476</v>
      </c>
      <c r="I144" s="98">
        <v>5256191</v>
      </c>
      <c r="J144" s="98">
        <v>5335821</v>
      </c>
      <c r="K144" s="98">
        <v>5331542</v>
      </c>
      <c r="L144" s="98">
        <v>5287311</v>
      </c>
      <c r="M144" s="98">
        <v>5325523</v>
      </c>
      <c r="N144" s="98">
        <v>5253452</v>
      </c>
      <c r="O144" s="98">
        <v>5244760</v>
      </c>
      <c r="P144" s="98">
        <v>5321019</v>
      </c>
      <c r="Q144" s="98">
        <v>5446891</v>
      </c>
      <c r="R144" s="98">
        <v>5698184</v>
      </c>
      <c r="S144" s="98">
        <v>5924025</v>
      </c>
      <c r="T144" s="98">
        <v>6094390</v>
      </c>
      <c r="U144" s="98">
        <v>6221004</v>
      </c>
      <c r="V144" s="98">
        <v>6325019</v>
      </c>
      <c r="W144" s="98">
        <v>6409206</v>
      </c>
      <c r="X144" s="98">
        <v>6475437</v>
      </c>
      <c r="Y144" s="98">
        <v>6537969</v>
      </c>
      <c r="Z144" s="98">
        <v>6597091</v>
      </c>
      <c r="AA144" s="98">
        <v>6655810</v>
      </c>
      <c r="AB144" s="98">
        <v>6713743</v>
      </c>
      <c r="AC144" s="98">
        <v>6765486</v>
      </c>
      <c r="AD144" s="98">
        <v>6811132</v>
      </c>
      <c r="AE144" s="98">
        <v>6851647</v>
      </c>
      <c r="AF144" s="98">
        <v>6888309</v>
      </c>
      <c r="AG144" s="98">
        <v>6921850</v>
      </c>
      <c r="AH144" s="98">
        <v>6957029</v>
      </c>
      <c r="AI144" s="98">
        <v>6986152</v>
      </c>
      <c r="AJ144" s="98">
        <v>7014380</v>
      </c>
      <c r="AK144" s="98">
        <v>7041055</v>
      </c>
      <c r="AL144" s="98">
        <v>7065367</v>
      </c>
      <c r="AM144" s="98">
        <v>7086233</v>
      </c>
      <c r="AN144" s="98">
        <v>7103290</v>
      </c>
      <c r="AO144" s="98">
        <v>7116441</v>
      </c>
      <c r="AP144" s="98">
        <v>7122355</v>
      </c>
      <c r="AQ144" s="98">
        <v>7124586</v>
      </c>
      <c r="AR144" s="98">
        <v>7122047</v>
      </c>
      <c r="AS144" s="98">
        <v>7115993</v>
      </c>
      <c r="AT144" s="98">
        <v>7103912</v>
      </c>
      <c r="AU144" s="98">
        <v>7084654</v>
      </c>
      <c r="AV144" s="98">
        <v>7054881</v>
      </c>
      <c r="AW144" s="98">
        <v>7014664</v>
      </c>
      <c r="AX144" s="98">
        <v>6962823</v>
      </c>
      <c r="AY144" s="98">
        <v>6899218</v>
      </c>
      <c r="AZ144" s="98">
        <v>6822844</v>
      </c>
    </row>
    <row r="145" spans="1:52">
      <c r="A145" s="114" t="s">
        <v>204</v>
      </c>
      <c r="B145" s="98">
        <v>0</v>
      </c>
      <c r="C145" s="98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5</v>
      </c>
      <c r="S145" s="98">
        <v>12</v>
      </c>
      <c r="T145" s="98">
        <v>19</v>
      </c>
      <c r="U145" s="98">
        <v>31</v>
      </c>
      <c r="V145" s="98">
        <v>48</v>
      </c>
      <c r="W145" s="98">
        <v>74</v>
      </c>
      <c r="X145" s="98">
        <v>109</v>
      </c>
      <c r="Y145" s="98">
        <v>155</v>
      </c>
      <c r="Z145" s="98">
        <v>214</v>
      </c>
      <c r="AA145" s="98">
        <v>297</v>
      </c>
      <c r="AB145" s="98">
        <v>403</v>
      </c>
      <c r="AC145" s="98">
        <v>542</v>
      </c>
      <c r="AD145" s="98">
        <v>722</v>
      </c>
      <c r="AE145" s="98">
        <v>956</v>
      </c>
      <c r="AF145" s="98">
        <v>1239</v>
      </c>
      <c r="AG145" s="98">
        <v>1597</v>
      </c>
      <c r="AH145" s="98">
        <v>2068</v>
      </c>
      <c r="AI145" s="98">
        <v>2687</v>
      </c>
      <c r="AJ145" s="98">
        <v>3490</v>
      </c>
      <c r="AK145" s="98">
        <v>4510</v>
      </c>
      <c r="AL145" s="98">
        <v>5792</v>
      </c>
      <c r="AM145" s="98">
        <v>7430</v>
      </c>
      <c r="AN145" s="98">
        <v>9539</v>
      </c>
      <c r="AO145" s="98">
        <v>12219</v>
      </c>
      <c r="AP145" s="98">
        <v>15633</v>
      </c>
      <c r="AQ145" s="98">
        <v>19938</v>
      </c>
      <c r="AR145" s="98">
        <v>25379</v>
      </c>
      <c r="AS145" s="98">
        <v>32143</v>
      </c>
      <c r="AT145" s="98">
        <v>40557</v>
      </c>
      <c r="AU145" s="98">
        <v>50841</v>
      </c>
      <c r="AV145" s="98">
        <v>63339</v>
      </c>
      <c r="AW145" s="98">
        <v>78236</v>
      </c>
      <c r="AX145" s="98">
        <v>95878</v>
      </c>
      <c r="AY145" s="98">
        <v>116339</v>
      </c>
      <c r="AZ145" s="98">
        <v>139892</v>
      </c>
    </row>
    <row r="146" spans="1:52">
      <c r="A146" s="114" t="s">
        <v>221</v>
      </c>
      <c r="B146" s="98">
        <v>0</v>
      </c>
      <c r="C146" s="98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75</v>
      </c>
      <c r="S146" s="98">
        <v>165</v>
      </c>
      <c r="T146" s="98">
        <v>270</v>
      </c>
      <c r="U146" s="98">
        <v>397</v>
      </c>
      <c r="V146" s="98">
        <v>550</v>
      </c>
      <c r="W146" s="98">
        <v>740</v>
      </c>
      <c r="X146" s="98">
        <v>967</v>
      </c>
      <c r="Y146" s="98">
        <v>1243</v>
      </c>
      <c r="Z146" s="98">
        <v>1574</v>
      </c>
      <c r="AA146" s="98">
        <v>1975</v>
      </c>
      <c r="AB146" s="98">
        <v>2469</v>
      </c>
      <c r="AC146" s="98">
        <v>3059</v>
      </c>
      <c r="AD146" s="98">
        <v>3768</v>
      </c>
      <c r="AE146" s="98">
        <v>4593</v>
      </c>
      <c r="AF146" s="98">
        <v>5559</v>
      </c>
      <c r="AG146" s="98">
        <v>6721</v>
      </c>
      <c r="AH146" s="98">
        <v>8132</v>
      </c>
      <c r="AI146" s="98">
        <v>9809</v>
      </c>
      <c r="AJ146" s="98">
        <v>11824</v>
      </c>
      <c r="AK146" s="98">
        <v>14243</v>
      </c>
      <c r="AL146" s="98">
        <v>17167</v>
      </c>
      <c r="AM146" s="98">
        <v>20669</v>
      </c>
      <c r="AN146" s="98">
        <v>24880</v>
      </c>
      <c r="AO146" s="98">
        <v>29884</v>
      </c>
      <c r="AP146" s="98">
        <v>35870</v>
      </c>
      <c r="AQ146" s="98">
        <v>42947</v>
      </c>
      <c r="AR146" s="98">
        <v>51367</v>
      </c>
      <c r="AS146" s="98">
        <v>61251</v>
      </c>
      <c r="AT146" s="98">
        <v>72951</v>
      </c>
      <c r="AU146" s="98">
        <v>86553</v>
      </c>
      <c r="AV146" s="98">
        <v>102368</v>
      </c>
      <c r="AW146" s="98">
        <v>120506</v>
      </c>
      <c r="AX146" s="98">
        <v>141358</v>
      </c>
      <c r="AY146" s="98">
        <v>164978</v>
      </c>
      <c r="AZ146" s="98">
        <v>191797</v>
      </c>
    </row>
    <row r="147" spans="1:52">
      <c r="A147" s="114" t="s">
        <v>215</v>
      </c>
      <c r="B147" s="98">
        <v>0</v>
      </c>
      <c r="C147" s="98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2</v>
      </c>
      <c r="S147" s="98">
        <v>4</v>
      </c>
      <c r="T147" s="98">
        <v>11</v>
      </c>
      <c r="U147" s="98">
        <v>18</v>
      </c>
      <c r="V147" s="98">
        <v>27</v>
      </c>
      <c r="W147" s="98">
        <v>41</v>
      </c>
      <c r="X147" s="98">
        <v>68</v>
      </c>
      <c r="Y147" s="98">
        <v>104</v>
      </c>
      <c r="Z147" s="98">
        <v>156</v>
      </c>
      <c r="AA147" s="98">
        <v>228</v>
      </c>
      <c r="AB147" s="98">
        <v>327</v>
      </c>
      <c r="AC147" s="98">
        <v>462</v>
      </c>
      <c r="AD147" s="98">
        <v>646</v>
      </c>
      <c r="AE147" s="98">
        <v>890</v>
      </c>
      <c r="AF147" s="98">
        <v>1217</v>
      </c>
      <c r="AG147" s="98">
        <v>1641</v>
      </c>
      <c r="AH147" s="98">
        <v>2207</v>
      </c>
      <c r="AI147" s="98">
        <v>2968</v>
      </c>
      <c r="AJ147" s="98">
        <v>3993</v>
      </c>
      <c r="AK147" s="98">
        <v>5328</v>
      </c>
      <c r="AL147" s="98">
        <v>7078</v>
      </c>
      <c r="AM147" s="98">
        <v>9391</v>
      </c>
      <c r="AN147" s="98">
        <v>12453</v>
      </c>
      <c r="AO147" s="98">
        <v>16429</v>
      </c>
      <c r="AP147" s="98">
        <v>21620</v>
      </c>
      <c r="AQ147" s="98">
        <v>28295</v>
      </c>
      <c r="AR147" s="98">
        <v>36877</v>
      </c>
      <c r="AS147" s="98">
        <v>47752</v>
      </c>
      <c r="AT147" s="98">
        <v>61533</v>
      </c>
      <c r="AU147" s="98">
        <v>78678</v>
      </c>
      <c r="AV147" s="98">
        <v>99882</v>
      </c>
      <c r="AW147" s="98">
        <v>125643</v>
      </c>
      <c r="AX147" s="98">
        <v>156784</v>
      </c>
      <c r="AY147" s="98">
        <v>193758</v>
      </c>
      <c r="AZ147" s="98">
        <v>237420</v>
      </c>
    </row>
    <row r="148" spans="1:52">
      <c r="A148" s="112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</row>
    <row r="149" spans="1:52">
      <c r="A149" s="114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</row>
    <row r="150" spans="1:52">
      <c r="A150" s="114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</row>
    <row r="151" spans="1:52">
      <c r="A151" s="114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</row>
    <row r="152" spans="1:52">
      <c r="A152" s="114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</row>
    <row r="153" spans="1:52">
      <c r="A153" s="112" t="s">
        <v>206</v>
      </c>
      <c r="B153" s="113">
        <v>0</v>
      </c>
      <c r="C153" s="113">
        <v>0</v>
      </c>
      <c r="D153" s="113">
        <v>0</v>
      </c>
      <c r="E153" s="113">
        <v>0</v>
      </c>
      <c r="F153" s="113">
        <v>0</v>
      </c>
      <c r="G153" s="113">
        <v>0</v>
      </c>
      <c r="H153" s="113">
        <v>0</v>
      </c>
      <c r="I153" s="113">
        <v>0</v>
      </c>
      <c r="J153" s="113">
        <v>0</v>
      </c>
      <c r="K153" s="113">
        <v>0</v>
      </c>
      <c r="L153" s="113">
        <v>0</v>
      </c>
      <c r="M153" s="113">
        <v>0</v>
      </c>
      <c r="N153" s="113">
        <v>0</v>
      </c>
      <c r="O153" s="113">
        <v>0</v>
      </c>
      <c r="P153" s="113">
        <v>0</v>
      </c>
      <c r="Q153" s="113">
        <v>0</v>
      </c>
      <c r="R153" s="113">
        <v>0</v>
      </c>
      <c r="S153" s="113">
        <v>0</v>
      </c>
      <c r="T153" s="113">
        <v>1</v>
      </c>
      <c r="U153" s="113">
        <v>4</v>
      </c>
      <c r="V153" s="113">
        <v>9</v>
      </c>
      <c r="W153" s="113">
        <v>10</v>
      </c>
      <c r="X153" s="113">
        <v>10</v>
      </c>
      <c r="Y153" s="113">
        <v>10</v>
      </c>
      <c r="Z153" s="113">
        <v>10</v>
      </c>
      <c r="AA153" s="113">
        <v>11</v>
      </c>
      <c r="AB153" s="113">
        <v>12</v>
      </c>
      <c r="AC153" s="113">
        <v>14</v>
      </c>
      <c r="AD153" s="113">
        <v>25</v>
      </c>
      <c r="AE153" s="113">
        <v>116</v>
      </c>
      <c r="AF153" s="113">
        <v>444</v>
      </c>
      <c r="AG153" s="113">
        <v>1106</v>
      </c>
      <c r="AH153" s="113">
        <v>2175</v>
      </c>
      <c r="AI153" s="113">
        <v>3696</v>
      </c>
      <c r="AJ153" s="113">
        <v>5743</v>
      </c>
      <c r="AK153" s="113">
        <v>8345</v>
      </c>
      <c r="AL153" s="113">
        <v>11551</v>
      </c>
      <c r="AM153" s="113">
        <v>15375</v>
      </c>
      <c r="AN153" s="113">
        <v>19842</v>
      </c>
      <c r="AO153" s="113">
        <v>24925</v>
      </c>
      <c r="AP153" s="113">
        <v>30592</v>
      </c>
      <c r="AQ153" s="113">
        <v>36823</v>
      </c>
      <c r="AR153" s="113">
        <v>43676</v>
      </c>
      <c r="AS153" s="113">
        <v>51167</v>
      </c>
      <c r="AT153" s="113">
        <v>59239</v>
      </c>
      <c r="AU153" s="113">
        <v>67923</v>
      </c>
      <c r="AV153" s="113">
        <v>77117</v>
      </c>
      <c r="AW153" s="113">
        <v>86847</v>
      </c>
      <c r="AX153" s="113">
        <v>97034</v>
      </c>
      <c r="AY153" s="113">
        <v>107672</v>
      </c>
      <c r="AZ153" s="113">
        <v>118644</v>
      </c>
    </row>
    <row r="154" spans="1:52">
      <c r="A154" s="114" t="s">
        <v>207</v>
      </c>
      <c r="B154" s="98">
        <v>0</v>
      </c>
      <c r="C154" s="98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</row>
    <row r="155" spans="1:52">
      <c r="A155" s="114" t="s">
        <v>208</v>
      </c>
      <c r="B155" s="98">
        <v>0</v>
      </c>
      <c r="C155" s="98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</row>
    <row r="156" spans="1:52">
      <c r="A156" s="114" t="s">
        <v>209</v>
      </c>
      <c r="B156" s="98">
        <v>0</v>
      </c>
      <c r="C156" s="98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1</v>
      </c>
      <c r="U156" s="98">
        <v>4</v>
      </c>
      <c r="V156" s="98">
        <v>9</v>
      </c>
      <c r="W156" s="98">
        <v>10</v>
      </c>
      <c r="X156" s="98">
        <v>10</v>
      </c>
      <c r="Y156" s="98">
        <v>10</v>
      </c>
      <c r="Z156" s="98">
        <v>10</v>
      </c>
      <c r="AA156" s="98">
        <v>11</v>
      </c>
      <c r="AB156" s="98">
        <v>12</v>
      </c>
      <c r="AC156" s="98">
        <v>14</v>
      </c>
      <c r="AD156" s="98">
        <v>25</v>
      </c>
      <c r="AE156" s="98">
        <v>116</v>
      </c>
      <c r="AF156" s="98">
        <v>444</v>
      </c>
      <c r="AG156" s="98">
        <v>1106</v>
      </c>
      <c r="AH156" s="98">
        <v>2175</v>
      </c>
      <c r="AI156" s="98">
        <v>3696</v>
      </c>
      <c r="AJ156" s="98">
        <v>5743</v>
      </c>
      <c r="AK156" s="98">
        <v>8345</v>
      </c>
      <c r="AL156" s="98">
        <v>11551</v>
      </c>
      <c r="AM156" s="98">
        <v>15375</v>
      </c>
      <c r="AN156" s="98">
        <v>19842</v>
      </c>
      <c r="AO156" s="98">
        <v>24925</v>
      </c>
      <c r="AP156" s="98">
        <v>30592</v>
      </c>
      <c r="AQ156" s="98">
        <v>36823</v>
      </c>
      <c r="AR156" s="98">
        <v>43676</v>
      </c>
      <c r="AS156" s="98">
        <v>51167</v>
      </c>
      <c r="AT156" s="98">
        <v>59239</v>
      </c>
      <c r="AU156" s="98">
        <v>67923</v>
      </c>
      <c r="AV156" s="98">
        <v>77117</v>
      </c>
      <c r="AW156" s="98">
        <v>86847</v>
      </c>
      <c r="AX156" s="98">
        <v>97034</v>
      </c>
      <c r="AY156" s="98">
        <v>107672</v>
      </c>
      <c r="AZ156" s="98">
        <v>118644</v>
      </c>
    </row>
    <row r="157" spans="1:52">
      <c r="A157" s="114" t="s">
        <v>216</v>
      </c>
      <c r="B157" s="98">
        <v>0</v>
      </c>
      <c r="C157" s="98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</row>
    <row r="158" spans="1:52">
      <c r="A158" s="112" t="s">
        <v>210</v>
      </c>
      <c r="B158" s="113">
        <v>0</v>
      </c>
      <c r="C158" s="113">
        <v>0</v>
      </c>
      <c r="D158" s="113">
        <v>0</v>
      </c>
      <c r="E158" s="113">
        <v>0</v>
      </c>
      <c r="F158" s="113">
        <v>0</v>
      </c>
      <c r="G158" s="113">
        <v>0</v>
      </c>
      <c r="H158" s="113">
        <v>0</v>
      </c>
      <c r="I158" s="113">
        <v>0</v>
      </c>
      <c r="J158" s="113">
        <v>0</v>
      </c>
      <c r="K158" s="113">
        <v>0</v>
      </c>
      <c r="L158" s="113">
        <v>0</v>
      </c>
      <c r="M158" s="113">
        <v>0</v>
      </c>
      <c r="N158" s="113">
        <v>0</v>
      </c>
      <c r="O158" s="113">
        <v>0</v>
      </c>
      <c r="P158" s="113">
        <v>0</v>
      </c>
      <c r="Q158" s="113">
        <v>0</v>
      </c>
      <c r="R158" s="113">
        <v>15</v>
      </c>
      <c r="S158" s="113">
        <v>34</v>
      </c>
      <c r="T158" s="113">
        <v>59</v>
      </c>
      <c r="U158" s="113">
        <v>89</v>
      </c>
      <c r="V158" s="113">
        <v>127</v>
      </c>
      <c r="W158" s="113">
        <v>128</v>
      </c>
      <c r="X158" s="113">
        <v>128</v>
      </c>
      <c r="Y158" s="113">
        <v>128</v>
      </c>
      <c r="Z158" s="113">
        <v>128</v>
      </c>
      <c r="AA158" s="113">
        <v>128</v>
      </c>
      <c r="AB158" s="113">
        <v>128</v>
      </c>
      <c r="AC158" s="113">
        <v>125</v>
      </c>
      <c r="AD158" s="113">
        <v>118</v>
      </c>
      <c r="AE158" s="113">
        <v>108</v>
      </c>
      <c r="AF158" s="113">
        <v>597</v>
      </c>
      <c r="AG158" s="113">
        <v>2112</v>
      </c>
      <c r="AH158" s="113">
        <v>4824</v>
      </c>
      <c r="AI158" s="113">
        <v>8844</v>
      </c>
      <c r="AJ158" s="113">
        <v>14317</v>
      </c>
      <c r="AK158" s="113">
        <v>21261</v>
      </c>
      <c r="AL158" s="113">
        <v>29829</v>
      </c>
      <c r="AM158" s="113">
        <v>40026</v>
      </c>
      <c r="AN158" s="113">
        <v>51834</v>
      </c>
      <c r="AO158" s="113">
        <v>65166</v>
      </c>
      <c r="AP158" s="113">
        <v>79951</v>
      </c>
      <c r="AQ158" s="113">
        <v>96202</v>
      </c>
      <c r="AR158" s="113">
        <v>113973</v>
      </c>
      <c r="AS158" s="113">
        <v>133199</v>
      </c>
      <c r="AT158" s="113">
        <v>153847</v>
      </c>
      <c r="AU158" s="113">
        <v>175862</v>
      </c>
      <c r="AV158" s="113">
        <v>199065</v>
      </c>
      <c r="AW158" s="113">
        <v>223556</v>
      </c>
      <c r="AX158" s="113">
        <v>249085</v>
      </c>
      <c r="AY158" s="113">
        <v>275637</v>
      </c>
      <c r="AZ158" s="113">
        <v>302983</v>
      </c>
    </row>
    <row r="159" spans="1:52">
      <c r="A159" s="114" t="s">
        <v>211</v>
      </c>
      <c r="B159" s="98">
        <v>0</v>
      </c>
      <c r="C159" s="98">
        <v>0</v>
      </c>
      <c r="D159" s="98">
        <v>0</v>
      </c>
      <c r="E159" s="98">
        <v>0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0</v>
      </c>
      <c r="N159" s="98">
        <v>0</v>
      </c>
      <c r="O159" s="98">
        <v>0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1</v>
      </c>
      <c r="V159" s="98">
        <v>4</v>
      </c>
      <c r="W159" s="98">
        <v>4</v>
      </c>
      <c r="X159" s="98">
        <v>4</v>
      </c>
      <c r="Y159" s="98">
        <v>4</v>
      </c>
      <c r="Z159" s="98">
        <v>4</v>
      </c>
      <c r="AA159" s="98">
        <v>4</v>
      </c>
      <c r="AB159" s="98">
        <v>4</v>
      </c>
      <c r="AC159" s="98">
        <v>4</v>
      </c>
      <c r="AD159" s="98">
        <v>4</v>
      </c>
      <c r="AE159" s="98">
        <v>4</v>
      </c>
      <c r="AF159" s="98">
        <v>237</v>
      </c>
      <c r="AG159" s="98">
        <v>1011</v>
      </c>
      <c r="AH159" s="98">
        <v>2500</v>
      </c>
      <c r="AI159" s="98">
        <v>4851</v>
      </c>
      <c r="AJ159" s="98">
        <v>8246</v>
      </c>
      <c r="AK159" s="98">
        <v>12795</v>
      </c>
      <c r="AL159" s="98">
        <v>18687</v>
      </c>
      <c r="AM159" s="98">
        <v>26034</v>
      </c>
      <c r="AN159" s="98">
        <v>34868</v>
      </c>
      <c r="AO159" s="98">
        <v>45236</v>
      </c>
      <c r="AP159" s="98">
        <v>57114</v>
      </c>
      <c r="AQ159" s="98">
        <v>70625</v>
      </c>
      <c r="AR159" s="98">
        <v>85817</v>
      </c>
      <c r="AS159" s="98">
        <v>102672</v>
      </c>
      <c r="AT159" s="98">
        <v>121144</v>
      </c>
      <c r="AU159" s="98">
        <v>141245</v>
      </c>
      <c r="AV159" s="98">
        <v>162724</v>
      </c>
      <c r="AW159" s="98">
        <v>185672</v>
      </c>
      <c r="AX159" s="98">
        <v>209820</v>
      </c>
      <c r="AY159" s="98">
        <v>235156</v>
      </c>
      <c r="AZ159" s="98">
        <v>261375</v>
      </c>
    </row>
    <row r="160" spans="1:52">
      <c r="A160" s="115" t="s">
        <v>217</v>
      </c>
      <c r="B160" s="100">
        <v>0</v>
      </c>
      <c r="C160" s="100">
        <v>0</v>
      </c>
      <c r="D160" s="100">
        <v>0</v>
      </c>
      <c r="E160" s="100">
        <v>0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0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0">
        <v>15</v>
      </c>
      <c r="S160" s="100">
        <v>34</v>
      </c>
      <c r="T160" s="100">
        <v>59</v>
      </c>
      <c r="U160" s="100">
        <v>88</v>
      </c>
      <c r="V160" s="100">
        <v>123</v>
      </c>
      <c r="W160" s="100">
        <v>124</v>
      </c>
      <c r="X160" s="100">
        <v>124</v>
      </c>
      <c r="Y160" s="100">
        <v>124</v>
      </c>
      <c r="Z160" s="100">
        <v>124</v>
      </c>
      <c r="AA160" s="100">
        <v>124</v>
      </c>
      <c r="AB160" s="100">
        <v>124</v>
      </c>
      <c r="AC160" s="100">
        <v>121</v>
      </c>
      <c r="AD160" s="100">
        <v>114</v>
      </c>
      <c r="AE160" s="100">
        <v>104</v>
      </c>
      <c r="AF160" s="100">
        <v>360</v>
      </c>
      <c r="AG160" s="100">
        <v>1101</v>
      </c>
      <c r="AH160" s="100">
        <v>2324</v>
      </c>
      <c r="AI160" s="100">
        <v>3993</v>
      </c>
      <c r="AJ160" s="100">
        <v>6071</v>
      </c>
      <c r="AK160" s="100">
        <v>8466</v>
      </c>
      <c r="AL160" s="100">
        <v>11142</v>
      </c>
      <c r="AM160" s="100">
        <v>13992</v>
      </c>
      <c r="AN160" s="100">
        <v>16966</v>
      </c>
      <c r="AO160" s="100">
        <v>19930</v>
      </c>
      <c r="AP160" s="100">
        <v>22837</v>
      </c>
      <c r="AQ160" s="100">
        <v>25577</v>
      </c>
      <c r="AR160" s="100">
        <v>28156</v>
      </c>
      <c r="AS160" s="100">
        <v>30527</v>
      </c>
      <c r="AT160" s="100">
        <v>32703</v>
      </c>
      <c r="AU160" s="100">
        <v>34617</v>
      </c>
      <c r="AV160" s="100">
        <v>36341</v>
      </c>
      <c r="AW160" s="100">
        <v>37884</v>
      </c>
      <c r="AX160" s="100">
        <v>39265</v>
      </c>
      <c r="AY160" s="100">
        <v>40481</v>
      </c>
      <c r="AZ160" s="100">
        <v>41608</v>
      </c>
    </row>
    <row r="161" spans="1:52">
      <c r="A161" s="110" t="s">
        <v>222</v>
      </c>
      <c r="B161" s="111">
        <v>330063.1790475634</v>
      </c>
      <c r="C161" s="111">
        <v>351009.88082532288</v>
      </c>
      <c r="D161" s="111">
        <v>367916.21092722681</v>
      </c>
      <c r="E161" s="111">
        <v>375039.24138334551</v>
      </c>
      <c r="F161" s="111">
        <v>437118.85675420141</v>
      </c>
      <c r="G161" s="111">
        <v>450916.33850810013</v>
      </c>
      <c r="H161" s="111">
        <v>471389.73345569643</v>
      </c>
      <c r="I161" s="111">
        <v>487164.69491664221</v>
      </c>
      <c r="J161" s="111">
        <v>485137.90327165648</v>
      </c>
      <c r="K161" s="111">
        <v>433480.55668062117</v>
      </c>
      <c r="L161" s="111">
        <v>449102.96609892522</v>
      </c>
      <c r="M161" s="111">
        <v>448425.45298816875</v>
      </c>
      <c r="N161" s="111">
        <v>450237.31172665808</v>
      </c>
      <c r="O161" s="111">
        <v>475561.47037679993</v>
      </c>
      <c r="P161" s="111">
        <v>478848.58149429015</v>
      </c>
      <c r="Q161" s="111">
        <v>490039.99146842147</v>
      </c>
      <c r="R161" s="111">
        <v>514872</v>
      </c>
      <c r="S161" s="111">
        <v>537527</v>
      </c>
      <c r="T161" s="111">
        <v>557528</v>
      </c>
      <c r="U161" s="111">
        <v>573272</v>
      </c>
      <c r="V161" s="111">
        <v>585902</v>
      </c>
      <c r="W161" s="111">
        <v>597249</v>
      </c>
      <c r="X161" s="111">
        <v>607366</v>
      </c>
      <c r="Y161" s="111">
        <v>617124</v>
      </c>
      <c r="Z161" s="111">
        <v>626600</v>
      </c>
      <c r="AA161" s="111">
        <v>635907</v>
      </c>
      <c r="AB161" s="111">
        <v>644339</v>
      </c>
      <c r="AC161" s="111">
        <v>652261</v>
      </c>
      <c r="AD161" s="111">
        <v>659939</v>
      </c>
      <c r="AE161" s="111">
        <v>667517</v>
      </c>
      <c r="AF161" s="111">
        <v>675050</v>
      </c>
      <c r="AG161" s="111">
        <v>682560</v>
      </c>
      <c r="AH161" s="111">
        <v>690298</v>
      </c>
      <c r="AI161" s="111">
        <v>697454</v>
      </c>
      <c r="AJ161" s="111">
        <v>704743</v>
      </c>
      <c r="AK161" s="111">
        <v>712190</v>
      </c>
      <c r="AL161" s="111">
        <v>719868</v>
      </c>
      <c r="AM161" s="111">
        <v>727789</v>
      </c>
      <c r="AN161" s="111">
        <v>735938</v>
      </c>
      <c r="AO161" s="111">
        <v>744308</v>
      </c>
      <c r="AP161" s="111">
        <v>752968</v>
      </c>
      <c r="AQ161" s="111">
        <v>761968</v>
      </c>
      <c r="AR161" s="111">
        <v>771273</v>
      </c>
      <c r="AS161" s="111">
        <v>780842</v>
      </c>
      <c r="AT161" s="111">
        <v>790583</v>
      </c>
      <c r="AU161" s="111">
        <v>800570</v>
      </c>
      <c r="AV161" s="111">
        <v>810711</v>
      </c>
      <c r="AW161" s="111">
        <v>820983</v>
      </c>
      <c r="AX161" s="111">
        <v>831398</v>
      </c>
      <c r="AY161" s="111">
        <v>841970</v>
      </c>
      <c r="AZ161" s="111">
        <v>852765</v>
      </c>
    </row>
    <row r="162" spans="1:52">
      <c r="A162" s="112" t="s">
        <v>201</v>
      </c>
      <c r="B162" s="113">
        <v>330063.1790475634</v>
      </c>
      <c r="C162" s="113">
        <v>351009.88082532288</v>
      </c>
      <c r="D162" s="113">
        <v>367916.21092722681</v>
      </c>
      <c r="E162" s="113">
        <v>375039.24138334551</v>
      </c>
      <c r="F162" s="113">
        <v>437118.85675420141</v>
      </c>
      <c r="G162" s="113">
        <v>450916.33850810013</v>
      </c>
      <c r="H162" s="113">
        <v>471389.73345569643</v>
      </c>
      <c r="I162" s="113">
        <v>487164.69491664221</v>
      </c>
      <c r="J162" s="113">
        <v>485137.90327165648</v>
      </c>
      <c r="K162" s="113">
        <v>433480.55668062117</v>
      </c>
      <c r="L162" s="113">
        <v>449102.96609892522</v>
      </c>
      <c r="M162" s="113">
        <v>448425.45298816875</v>
      </c>
      <c r="N162" s="113">
        <v>450237.31172665808</v>
      </c>
      <c r="O162" s="113">
        <v>475561.47037679993</v>
      </c>
      <c r="P162" s="113">
        <v>478848.58149429015</v>
      </c>
      <c r="Q162" s="113">
        <v>490039.99146842147</v>
      </c>
      <c r="R162" s="113">
        <v>514870</v>
      </c>
      <c r="S162" s="113">
        <v>537523</v>
      </c>
      <c r="T162" s="113">
        <v>557520</v>
      </c>
      <c r="U162" s="113">
        <v>573259</v>
      </c>
      <c r="V162" s="113">
        <v>585882</v>
      </c>
      <c r="W162" s="113">
        <v>597229</v>
      </c>
      <c r="X162" s="113">
        <v>607346</v>
      </c>
      <c r="Y162" s="113">
        <v>617105</v>
      </c>
      <c r="Z162" s="113">
        <v>626585</v>
      </c>
      <c r="AA162" s="113">
        <v>635896</v>
      </c>
      <c r="AB162" s="113">
        <v>644331</v>
      </c>
      <c r="AC162" s="113">
        <v>652257</v>
      </c>
      <c r="AD162" s="113">
        <v>659937</v>
      </c>
      <c r="AE162" s="113">
        <v>667499</v>
      </c>
      <c r="AF162" s="113">
        <v>674836</v>
      </c>
      <c r="AG162" s="113">
        <v>681813</v>
      </c>
      <c r="AH162" s="113">
        <v>688650</v>
      </c>
      <c r="AI162" s="113">
        <v>694513</v>
      </c>
      <c r="AJ162" s="113">
        <v>700141</v>
      </c>
      <c r="AK162" s="113">
        <v>705563</v>
      </c>
      <c r="AL162" s="113">
        <v>710872</v>
      </c>
      <c r="AM162" s="113">
        <v>716119</v>
      </c>
      <c r="AN162" s="113">
        <v>721362</v>
      </c>
      <c r="AO162" s="113">
        <v>726589</v>
      </c>
      <c r="AP162" s="113">
        <v>731867</v>
      </c>
      <c r="AQ162" s="113">
        <v>737195</v>
      </c>
      <c r="AR162" s="113">
        <v>742543</v>
      </c>
      <c r="AS162" s="113">
        <v>747869</v>
      </c>
      <c r="AT162" s="113">
        <v>753090</v>
      </c>
      <c r="AU162" s="113">
        <v>758253</v>
      </c>
      <c r="AV162" s="113">
        <v>763315</v>
      </c>
      <c r="AW162" s="113">
        <v>768224</v>
      </c>
      <c r="AX162" s="113">
        <v>773073</v>
      </c>
      <c r="AY162" s="113">
        <v>777837</v>
      </c>
      <c r="AZ162" s="113">
        <v>782544</v>
      </c>
    </row>
    <row r="163" spans="1:52">
      <c r="A163" s="114" t="s">
        <v>203</v>
      </c>
      <c r="B163" s="98">
        <v>330063.1790475634</v>
      </c>
      <c r="C163" s="98">
        <v>351009.88082532288</v>
      </c>
      <c r="D163" s="98">
        <v>367916.21092722681</v>
      </c>
      <c r="E163" s="98">
        <v>375039.24138334551</v>
      </c>
      <c r="F163" s="98">
        <v>437118.85675420141</v>
      </c>
      <c r="G163" s="98">
        <v>450916.33850810013</v>
      </c>
      <c r="H163" s="98">
        <v>471389.73345569643</v>
      </c>
      <c r="I163" s="98">
        <v>487164.69491664221</v>
      </c>
      <c r="J163" s="98">
        <v>485137.90327165648</v>
      </c>
      <c r="K163" s="98">
        <v>433480.55668062117</v>
      </c>
      <c r="L163" s="98">
        <v>449102.96609892522</v>
      </c>
      <c r="M163" s="98">
        <v>448425.45298816875</v>
      </c>
      <c r="N163" s="98">
        <v>450237.31172665808</v>
      </c>
      <c r="O163" s="98">
        <v>475561.47037679993</v>
      </c>
      <c r="P163" s="98">
        <v>478848.58149429015</v>
      </c>
      <c r="Q163" s="98">
        <v>490039.99146842147</v>
      </c>
      <c r="R163" s="98">
        <v>514859</v>
      </c>
      <c r="S163" s="98">
        <v>537496</v>
      </c>
      <c r="T163" s="98">
        <v>557473</v>
      </c>
      <c r="U163" s="98">
        <v>573188</v>
      </c>
      <c r="V163" s="98">
        <v>585781</v>
      </c>
      <c r="W163" s="98">
        <v>597092</v>
      </c>
      <c r="X163" s="98">
        <v>607166</v>
      </c>
      <c r="Y163" s="98">
        <v>616870</v>
      </c>
      <c r="Z163" s="98">
        <v>626289</v>
      </c>
      <c r="AA163" s="98">
        <v>635524</v>
      </c>
      <c r="AB163" s="98">
        <v>643860</v>
      </c>
      <c r="AC163" s="98">
        <v>651670</v>
      </c>
      <c r="AD163" s="98">
        <v>659209</v>
      </c>
      <c r="AE163" s="98">
        <v>666592</v>
      </c>
      <c r="AF163" s="98">
        <v>673711</v>
      </c>
      <c r="AG163" s="98">
        <v>680414</v>
      </c>
      <c r="AH163" s="98">
        <v>686911</v>
      </c>
      <c r="AI163" s="98">
        <v>692354</v>
      </c>
      <c r="AJ163" s="98">
        <v>697465</v>
      </c>
      <c r="AK163" s="98">
        <v>702259</v>
      </c>
      <c r="AL163" s="98">
        <v>706788</v>
      </c>
      <c r="AM163" s="98">
        <v>711068</v>
      </c>
      <c r="AN163" s="98">
        <v>715111</v>
      </c>
      <c r="AO163" s="98">
        <v>718832</v>
      </c>
      <c r="AP163" s="98">
        <v>722240</v>
      </c>
      <c r="AQ163" s="98">
        <v>725263</v>
      </c>
      <c r="AR163" s="98">
        <v>727785</v>
      </c>
      <c r="AS163" s="98">
        <v>729648</v>
      </c>
      <c r="AT163" s="98">
        <v>730670</v>
      </c>
      <c r="AU163" s="98">
        <v>730760</v>
      </c>
      <c r="AV163" s="98">
        <v>729757</v>
      </c>
      <c r="AW163" s="98">
        <v>727489</v>
      </c>
      <c r="AX163" s="98">
        <v>723911</v>
      </c>
      <c r="AY163" s="98">
        <v>718917</v>
      </c>
      <c r="AZ163" s="98">
        <v>712466</v>
      </c>
    </row>
    <row r="164" spans="1:52">
      <c r="A164" s="114" t="s">
        <v>204</v>
      </c>
      <c r="B164" s="98">
        <v>0</v>
      </c>
      <c r="C164" s="98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1</v>
      </c>
      <c r="U164" s="98">
        <v>2</v>
      </c>
      <c r="V164" s="98">
        <v>4</v>
      </c>
      <c r="W164" s="98">
        <v>6</v>
      </c>
      <c r="X164" s="98">
        <v>9</v>
      </c>
      <c r="Y164" s="98">
        <v>14</v>
      </c>
      <c r="Z164" s="98">
        <v>21</v>
      </c>
      <c r="AA164" s="98">
        <v>32</v>
      </c>
      <c r="AB164" s="98">
        <v>46</v>
      </c>
      <c r="AC164" s="98">
        <v>64</v>
      </c>
      <c r="AD164" s="98">
        <v>86</v>
      </c>
      <c r="AE164" s="98">
        <v>116</v>
      </c>
      <c r="AF164" s="98">
        <v>154</v>
      </c>
      <c r="AG164" s="98">
        <v>202</v>
      </c>
      <c r="AH164" s="98">
        <v>267</v>
      </c>
      <c r="AI164" s="98">
        <v>345</v>
      </c>
      <c r="AJ164" s="98">
        <v>444</v>
      </c>
      <c r="AK164" s="98">
        <v>568</v>
      </c>
      <c r="AL164" s="98">
        <v>728</v>
      </c>
      <c r="AM164" s="98">
        <v>933</v>
      </c>
      <c r="AN164" s="98">
        <v>1191</v>
      </c>
      <c r="AO164" s="98">
        <v>1517</v>
      </c>
      <c r="AP164" s="98">
        <v>1934</v>
      </c>
      <c r="AQ164" s="98">
        <v>2456</v>
      </c>
      <c r="AR164" s="98">
        <v>3103</v>
      </c>
      <c r="AS164" s="98">
        <v>3907</v>
      </c>
      <c r="AT164" s="98">
        <v>4890</v>
      </c>
      <c r="AU164" s="98">
        <v>6088</v>
      </c>
      <c r="AV164" s="98">
        <v>7526</v>
      </c>
      <c r="AW164" s="98">
        <v>9242</v>
      </c>
      <c r="AX164" s="98">
        <v>11250</v>
      </c>
      <c r="AY164" s="98">
        <v>13565</v>
      </c>
      <c r="AZ164" s="98">
        <v>16182</v>
      </c>
    </row>
    <row r="165" spans="1:52">
      <c r="A165" s="114" t="s">
        <v>221</v>
      </c>
      <c r="B165" s="98">
        <v>0</v>
      </c>
      <c r="C165" s="98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11</v>
      </c>
      <c r="S165" s="98">
        <v>27</v>
      </c>
      <c r="T165" s="98">
        <v>46</v>
      </c>
      <c r="U165" s="98">
        <v>69</v>
      </c>
      <c r="V165" s="98">
        <v>96</v>
      </c>
      <c r="W165" s="98">
        <v>128</v>
      </c>
      <c r="X165" s="98">
        <v>166</v>
      </c>
      <c r="Y165" s="98">
        <v>214</v>
      </c>
      <c r="Z165" s="98">
        <v>263</v>
      </c>
      <c r="AA165" s="98">
        <v>321</v>
      </c>
      <c r="AB165" s="98">
        <v>392</v>
      </c>
      <c r="AC165" s="98">
        <v>472</v>
      </c>
      <c r="AD165" s="98">
        <v>568</v>
      </c>
      <c r="AE165" s="98">
        <v>686</v>
      </c>
      <c r="AF165" s="98">
        <v>827</v>
      </c>
      <c r="AG165" s="98">
        <v>999</v>
      </c>
      <c r="AH165" s="98">
        <v>1200</v>
      </c>
      <c r="AI165" s="98">
        <v>1444</v>
      </c>
      <c r="AJ165" s="98">
        <v>1737</v>
      </c>
      <c r="AK165" s="98">
        <v>2083</v>
      </c>
      <c r="AL165" s="98">
        <v>2493</v>
      </c>
      <c r="AM165" s="98">
        <v>2979</v>
      </c>
      <c r="AN165" s="98">
        <v>3561</v>
      </c>
      <c r="AO165" s="98">
        <v>4260</v>
      </c>
      <c r="AP165" s="98">
        <v>5095</v>
      </c>
      <c r="AQ165" s="98">
        <v>6082</v>
      </c>
      <c r="AR165" s="98">
        <v>7256</v>
      </c>
      <c r="AS165" s="98">
        <v>8640</v>
      </c>
      <c r="AT165" s="98">
        <v>10254</v>
      </c>
      <c r="AU165" s="98">
        <v>12128</v>
      </c>
      <c r="AV165" s="98">
        <v>14286</v>
      </c>
      <c r="AW165" s="98">
        <v>16756</v>
      </c>
      <c r="AX165" s="98">
        <v>19581</v>
      </c>
      <c r="AY165" s="98">
        <v>22781</v>
      </c>
      <c r="AZ165" s="98">
        <v>26402</v>
      </c>
    </row>
    <row r="166" spans="1:52">
      <c r="A166" s="114" t="s">
        <v>215</v>
      </c>
      <c r="B166" s="98">
        <v>0</v>
      </c>
      <c r="C166" s="98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1</v>
      </c>
      <c r="W166" s="98">
        <v>3</v>
      </c>
      <c r="X166" s="98">
        <v>5</v>
      </c>
      <c r="Y166" s="98">
        <v>7</v>
      </c>
      <c r="Z166" s="98">
        <v>12</v>
      </c>
      <c r="AA166" s="98">
        <v>19</v>
      </c>
      <c r="AB166" s="98">
        <v>33</v>
      </c>
      <c r="AC166" s="98">
        <v>51</v>
      </c>
      <c r="AD166" s="98">
        <v>74</v>
      </c>
      <c r="AE166" s="98">
        <v>105</v>
      </c>
      <c r="AF166" s="98">
        <v>144</v>
      </c>
      <c r="AG166" s="98">
        <v>198</v>
      </c>
      <c r="AH166" s="98">
        <v>272</v>
      </c>
      <c r="AI166" s="98">
        <v>370</v>
      </c>
      <c r="AJ166" s="98">
        <v>495</v>
      </c>
      <c r="AK166" s="98">
        <v>653</v>
      </c>
      <c r="AL166" s="98">
        <v>863</v>
      </c>
      <c r="AM166" s="98">
        <v>1139</v>
      </c>
      <c r="AN166" s="98">
        <v>1499</v>
      </c>
      <c r="AO166" s="98">
        <v>1980</v>
      </c>
      <c r="AP166" s="98">
        <v>2598</v>
      </c>
      <c r="AQ166" s="98">
        <v>3394</v>
      </c>
      <c r="AR166" s="98">
        <v>4399</v>
      </c>
      <c r="AS166" s="98">
        <v>5674</v>
      </c>
      <c r="AT166" s="98">
        <v>7276</v>
      </c>
      <c r="AU166" s="98">
        <v>9277</v>
      </c>
      <c r="AV166" s="98">
        <v>11746</v>
      </c>
      <c r="AW166" s="98">
        <v>14737</v>
      </c>
      <c r="AX166" s="98">
        <v>18331</v>
      </c>
      <c r="AY166" s="98">
        <v>22574</v>
      </c>
      <c r="AZ166" s="98">
        <v>27494</v>
      </c>
    </row>
    <row r="167" spans="1:52">
      <c r="A167" s="112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  <c r="AE167" s="113"/>
      <c r="AF167" s="113"/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</row>
    <row r="168" spans="1:52">
      <c r="A168" s="114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</row>
    <row r="169" spans="1:52">
      <c r="A169" s="114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</row>
    <row r="170" spans="1:52">
      <c r="A170" s="114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</row>
    <row r="171" spans="1:52">
      <c r="A171" s="114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</row>
    <row r="172" spans="1:52">
      <c r="A172" s="112" t="s">
        <v>206</v>
      </c>
      <c r="B172" s="113">
        <v>0</v>
      </c>
      <c r="C172" s="113">
        <v>0</v>
      </c>
      <c r="D172" s="113">
        <v>0</v>
      </c>
      <c r="E172" s="113">
        <v>0</v>
      </c>
      <c r="F172" s="113">
        <v>0</v>
      </c>
      <c r="G172" s="113">
        <v>0</v>
      </c>
      <c r="H172" s="113">
        <v>0</v>
      </c>
      <c r="I172" s="113">
        <v>0</v>
      </c>
      <c r="J172" s="113">
        <v>0</v>
      </c>
      <c r="K172" s="113">
        <v>0</v>
      </c>
      <c r="L172" s="113">
        <v>0</v>
      </c>
      <c r="M172" s="113">
        <v>0</v>
      </c>
      <c r="N172" s="113">
        <v>0</v>
      </c>
      <c r="O172" s="113">
        <v>0</v>
      </c>
      <c r="P172" s="113">
        <v>0</v>
      </c>
      <c r="Q172" s="113">
        <v>0</v>
      </c>
      <c r="R172" s="113">
        <v>0</v>
      </c>
      <c r="S172" s="113">
        <v>0</v>
      </c>
      <c r="T172" s="113">
        <v>0</v>
      </c>
      <c r="U172" s="113">
        <v>0</v>
      </c>
      <c r="V172" s="113">
        <v>0</v>
      </c>
      <c r="W172" s="113">
        <v>0</v>
      </c>
      <c r="X172" s="113">
        <v>0</v>
      </c>
      <c r="Y172" s="113">
        <v>0</v>
      </c>
      <c r="Z172" s="113">
        <v>0</v>
      </c>
      <c r="AA172" s="113">
        <v>0</v>
      </c>
      <c r="AB172" s="113">
        <v>0</v>
      </c>
      <c r="AC172" s="113">
        <v>0</v>
      </c>
      <c r="AD172" s="113">
        <v>2</v>
      </c>
      <c r="AE172" s="113">
        <v>18</v>
      </c>
      <c r="AF172" s="113">
        <v>85</v>
      </c>
      <c r="AG172" s="113">
        <v>226</v>
      </c>
      <c r="AH172" s="113">
        <v>447</v>
      </c>
      <c r="AI172" s="113">
        <v>758</v>
      </c>
      <c r="AJ172" s="113">
        <v>1151</v>
      </c>
      <c r="AK172" s="113">
        <v>1629</v>
      </c>
      <c r="AL172" s="113">
        <v>2200</v>
      </c>
      <c r="AM172" s="113">
        <v>2838</v>
      </c>
      <c r="AN172" s="113">
        <v>3551</v>
      </c>
      <c r="AO172" s="113">
        <v>4332</v>
      </c>
      <c r="AP172" s="113">
        <v>5172</v>
      </c>
      <c r="AQ172" s="113">
        <v>6083</v>
      </c>
      <c r="AR172" s="113">
        <v>7075</v>
      </c>
      <c r="AS172" s="113">
        <v>8148</v>
      </c>
      <c r="AT172" s="113">
        <v>9295</v>
      </c>
      <c r="AU172" s="113">
        <v>10525</v>
      </c>
      <c r="AV172" s="113">
        <v>11821</v>
      </c>
      <c r="AW172" s="113">
        <v>13179</v>
      </c>
      <c r="AX172" s="113">
        <v>14591</v>
      </c>
      <c r="AY172" s="113">
        <v>16064</v>
      </c>
      <c r="AZ172" s="113">
        <v>17612</v>
      </c>
    </row>
    <row r="173" spans="1:52">
      <c r="A173" s="114" t="s">
        <v>207</v>
      </c>
      <c r="B173" s="98">
        <v>0</v>
      </c>
      <c r="C173" s="98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</row>
    <row r="174" spans="1:52">
      <c r="A174" s="114" t="s">
        <v>208</v>
      </c>
      <c r="B174" s="98">
        <v>0</v>
      </c>
      <c r="C174" s="98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</row>
    <row r="175" spans="1:52">
      <c r="A175" s="114" t="s">
        <v>209</v>
      </c>
      <c r="B175" s="98">
        <v>0</v>
      </c>
      <c r="C175" s="98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2</v>
      </c>
      <c r="AE175" s="98">
        <v>18</v>
      </c>
      <c r="AF175" s="98">
        <v>85</v>
      </c>
      <c r="AG175" s="98">
        <v>226</v>
      </c>
      <c r="AH175" s="98">
        <v>447</v>
      </c>
      <c r="AI175" s="98">
        <v>758</v>
      </c>
      <c r="AJ175" s="98">
        <v>1151</v>
      </c>
      <c r="AK175" s="98">
        <v>1629</v>
      </c>
      <c r="AL175" s="98">
        <v>2200</v>
      </c>
      <c r="AM175" s="98">
        <v>2838</v>
      </c>
      <c r="AN175" s="98">
        <v>3551</v>
      </c>
      <c r="AO175" s="98">
        <v>4332</v>
      </c>
      <c r="AP175" s="98">
        <v>5172</v>
      </c>
      <c r="AQ175" s="98">
        <v>6083</v>
      </c>
      <c r="AR175" s="98">
        <v>7075</v>
      </c>
      <c r="AS175" s="98">
        <v>8148</v>
      </c>
      <c r="AT175" s="98">
        <v>9295</v>
      </c>
      <c r="AU175" s="98">
        <v>10525</v>
      </c>
      <c r="AV175" s="98">
        <v>11821</v>
      </c>
      <c r="AW175" s="98">
        <v>13179</v>
      </c>
      <c r="AX175" s="98">
        <v>14591</v>
      </c>
      <c r="AY175" s="98">
        <v>16064</v>
      </c>
      <c r="AZ175" s="98">
        <v>17612</v>
      </c>
    </row>
    <row r="176" spans="1:52">
      <c r="A176" s="114" t="s">
        <v>216</v>
      </c>
      <c r="B176" s="98">
        <v>0</v>
      </c>
      <c r="C176" s="98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</row>
    <row r="177" spans="1:52">
      <c r="A177" s="112" t="s">
        <v>210</v>
      </c>
      <c r="B177" s="113">
        <v>0</v>
      </c>
      <c r="C177" s="113">
        <v>0</v>
      </c>
      <c r="D177" s="113">
        <v>0</v>
      </c>
      <c r="E177" s="113">
        <v>0</v>
      </c>
      <c r="F177" s="113">
        <v>0</v>
      </c>
      <c r="G177" s="113">
        <v>0</v>
      </c>
      <c r="H177" s="113">
        <v>0</v>
      </c>
      <c r="I177" s="113">
        <v>0</v>
      </c>
      <c r="J177" s="113">
        <v>0</v>
      </c>
      <c r="K177" s="113">
        <v>0</v>
      </c>
      <c r="L177" s="113">
        <v>0</v>
      </c>
      <c r="M177" s="113">
        <v>0</v>
      </c>
      <c r="N177" s="113">
        <v>0</v>
      </c>
      <c r="O177" s="113">
        <v>0</v>
      </c>
      <c r="P177" s="113">
        <v>0</v>
      </c>
      <c r="Q177" s="113">
        <v>0</v>
      </c>
      <c r="R177" s="113">
        <v>2</v>
      </c>
      <c r="S177" s="113">
        <v>4</v>
      </c>
      <c r="T177" s="113">
        <v>8</v>
      </c>
      <c r="U177" s="113">
        <v>13</v>
      </c>
      <c r="V177" s="113">
        <v>20</v>
      </c>
      <c r="W177" s="113">
        <v>20</v>
      </c>
      <c r="X177" s="113">
        <v>20</v>
      </c>
      <c r="Y177" s="113">
        <v>19</v>
      </c>
      <c r="Z177" s="113">
        <v>15</v>
      </c>
      <c r="AA177" s="113">
        <v>11</v>
      </c>
      <c r="AB177" s="113">
        <v>8</v>
      </c>
      <c r="AC177" s="113">
        <v>4</v>
      </c>
      <c r="AD177" s="113">
        <v>0</v>
      </c>
      <c r="AE177" s="113">
        <v>0</v>
      </c>
      <c r="AF177" s="113">
        <v>129</v>
      </c>
      <c r="AG177" s="113">
        <v>521</v>
      </c>
      <c r="AH177" s="113">
        <v>1201</v>
      </c>
      <c r="AI177" s="113">
        <v>2183</v>
      </c>
      <c r="AJ177" s="113">
        <v>3451</v>
      </c>
      <c r="AK177" s="113">
        <v>4998</v>
      </c>
      <c r="AL177" s="113">
        <v>6796</v>
      </c>
      <c r="AM177" s="113">
        <v>8832</v>
      </c>
      <c r="AN177" s="113">
        <v>11025</v>
      </c>
      <c r="AO177" s="113">
        <v>13387</v>
      </c>
      <c r="AP177" s="113">
        <v>15929</v>
      </c>
      <c r="AQ177" s="113">
        <v>18690</v>
      </c>
      <c r="AR177" s="113">
        <v>21655</v>
      </c>
      <c r="AS177" s="113">
        <v>24825</v>
      </c>
      <c r="AT177" s="113">
        <v>28198</v>
      </c>
      <c r="AU177" s="113">
        <v>31792</v>
      </c>
      <c r="AV177" s="113">
        <v>35575</v>
      </c>
      <c r="AW177" s="113">
        <v>39580</v>
      </c>
      <c r="AX177" s="113">
        <v>43734</v>
      </c>
      <c r="AY177" s="113">
        <v>48069</v>
      </c>
      <c r="AZ177" s="113">
        <v>52609</v>
      </c>
    </row>
    <row r="178" spans="1:52">
      <c r="A178" s="114" t="s">
        <v>211</v>
      </c>
      <c r="B178" s="98">
        <v>0</v>
      </c>
      <c r="C178" s="98">
        <v>0</v>
      </c>
      <c r="D178" s="98">
        <v>0</v>
      </c>
      <c r="E178" s="98">
        <v>0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0</v>
      </c>
      <c r="N178" s="98">
        <v>0</v>
      </c>
      <c r="O178" s="98">
        <v>0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0</v>
      </c>
      <c r="AF178" s="98">
        <v>59</v>
      </c>
      <c r="AG178" s="98">
        <v>255</v>
      </c>
      <c r="AH178" s="98">
        <v>625</v>
      </c>
      <c r="AI178" s="98">
        <v>1196</v>
      </c>
      <c r="AJ178" s="98">
        <v>1981</v>
      </c>
      <c r="AK178" s="98">
        <v>2996</v>
      </c>
      <c r="AL178" s="98">
        <v>4246</v>
      </c>
      <c r="AM178" s="98">
        <v>5743</v>
      </c>
      <c r="AN178" s="98">
        <v>7443</v>
      </c>
      <c r="AO178" s="98">
        <v>9358</v>
      </c>
      <c r="AP178" s="98">
        <v>11496</v>
      </c>
      <c r="AQ178" s="98">
        <v>13887</v>
      </c>
      <c r="AR178" s="98">
        <v>16520</v>
      </c>
      <c r="AS178" s="98">
        <v>19387</v>
      </c>
      <c r="AT178" s="98">
        <v>22496</v>
      </c>
      <c r="AU178" s="98">
        <v>25844</v>
      </c>
      <c r="AV178" s="98">
        <v>29400</v>
      </c>
      <c r="AW178" s="98">
        <v>33190</v>
      </c>
      <c r="AX178" s="98">
        <v>37143</v>
      </c>
      <c r="AY178" s="98">
        <v>41295</v>
      </c>
      <c r="AZ178" s="98">
        <v>45643</v>
      </c>
    </row>
    <row r="179" spans="1:52">
      <c r="A179" s="115" t="s">
        <v>217</v>
      </c>
      <c r="B179" s="100">
        <v>0</v>
      </c>
      <c r="C179" s="100">
        <v>0</v>
      </c>
      <c r="D179" s="100">
        <v>0</v>
      </c>
      <c r="E179" s="100">
        <v>0</v>
      </c>
      <c r="F179" s="100">
        <v>0</v>
      </c>
      <c r="G179" s="100">
        <v>0</v>
      </c>
      <c r="H179" s="100">
        <v>0</v>
      </c>
      <c r="I179" s="100">
        <v>0</v>
      </c>
      <c r="J179" s="100">
        <v>0</v>
      </c>
      <c r="K179" s="100">
        <v>0</v>
      </c>
      <c r="L179" s="100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0">
        <v>2</v>
      </c>
      <c r="S179" s="100">
        <v>4</v>
      </c>
      <c r="T179" s="100">
        <v>8</v>
      </c>
      <c r="U179" s="100">
        <v>13</v>
      </c>
      <c r="V179" s="100">
        <v>20</v>
      </c>
      <c r="W179" s="100">
        <v>20</v>
      </c>
      <c r="X179" s="100">
        <v>20</v>
      </c>
      <c r="Y179" s="100">
        <v>19</v>
      </c>
      <c r="Z179" s="100">
        <v>15</v>
      </c>
      <c r="AA179" s="100">
        <v>11</v>
      </c>
      <c r="AB179" s="100">
        <v>8</v>
      </c>
      <c r="AC179" s="100">
        <v>4</v>
      </c>
      <c r="AD179" s="100">
        <v>0</v>
      </c>
      <c r="AE179" s="100">
        <v>0</v>
      </c>
      <c r="AF179" s="100">
        <v>70</v>
      </c>
      <c r="AG179" s="100">
        <v>266</v>
      </c>
      <c r="AH179" s="100">
        <v>576</v>
      </c>
      <c r="AI179" s="100">
        <v>987</v>
      </c>
      <c r="AJ179" s="100">
        <v>1470</v>
      </c>
      <c r="AK179" s="100">
        <v>2002</v>
      </c>
      <c r="AL179" s="100">
        <v>2550</v>
      </c>
      <c r="AM179" s="100">
        <v>3089</v>
      </c>
      <c r="AN179" s="100">
        <v>3582</v>
      </c>
      <c r="AO179" s="100">
        <v>4029</v>
      </c>
      <c r="AP179" s="100">
        <v>4433</v>
      </c>
      <c r="AQ179" s="100">
        <v>4803</v>
      </c>
      <c r="AR179" s="100">
        <v>5135</v>
      </c>
      <c r="AS179" s="100">
        <v>5438</v>
      </c>
      <c r="AT179" s="100">
        <v>5702</v>
      </c>
      <c r="AU179" s="100">
        <v>5948</v>
      </c>
      <c r="AV179" s="100">
        <v>6175</v>
      </c>
      <c r="AW179" s="100">
        <v>6390</v>
      </c>
      <c r="AX179" s="100">
        <v>6591</v>
      </c>
      <c r="AY179" s="100">
        <v>6774</v>
      </c>
      <c r="AZ179" s="100">
        <v>6966</v>
      </c>
    </row>
    <row r="180" spans="1:52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</row>
    <row r="181" spans="1:52">
      <c r="A181" s="12" t="s">
        <v>195</v>
      </c>
      <c r="B181" s="107">
        <v>24799.5</v>
      </c>
      <c r="C181" s="107">
        <v>25140</v>
      </c>
      <c r="D181" s="107">
        <v>25818.5</v>
      </c>
      <c r="E181" s="107">
        <v>26870</v>
      </c>
      <c r="F181" s="107">
        <v>27239</v>
      </c>
      <c r="G181" s="107">
        <v>27797.5</v>
      </c>
      <c r="H181" s="107">
        <v>28308</v>
      </c>
      <c r="I181" s="107">
        <v>28898.5</v>
      </c>
      <c r="J181" s="107">
        <v>29574</v>
      </c>
      <c r="K181" s="107">
        <v>29668.5</v>
      </c>
      <c r="L181" s="107">
        <v>30067.5</v>
      </c>
      <c r="M181" s="107">
        <v>30500.5</v>
      </c>
      <c r="N181" s="107">
        <v>30792</v>
      </c>
      <c r="O181" s="107">
        <v>30755.5</v>
      </c>
      <c r="P181" s="107">
        <v>30829.5</v>
      </c>
      <c r="Q181" s="107">
        <v>30819</v>
      </c>
      <c r="R181" s="107">
        <v>31490.071112255348</v>
      </c>
      <c r="S181" s="107">
        <v>32417.208942362056</v>
      </c>
      <c r="T181" s="107">
        <v>33280.462433404427</v>
      </c>
      <c r="U181" s="107">
        <v>34007.335754202213</v>
      </c>
      <c r="V181" s="107">
        <v>34583.893211580878</v>
      </c>
      <c r="W181" s="107">
        <v>35092.552088072451</v>
      </c>
      <c r="X181" s="107">
        <v>35525.055600280837</v>
      </c>
      <c r="Y181" s="107">
        <v>35954.900911880701</v>
      </c>
      <c r="Z181" s="107">
        <v>36358.751356851986</v>
      </c>
      <c r="AA181" s="107">
        <v>36757.202602236728</v>
      </c>
      <c r="AB181" s="107">
        <v>37159.540767856699</v>
      </c>
      <c r="AC181" s="107">
        <v>37570.431433019396</v>
      </c>
      <c r="AD181" s="107">
        <v>37940.89197443414</v>
      </c>
      <c r="AE181" s="107">
        <v>38311.636169218691</v>
      </c>
      <c r="AF181" s="107">
        <v>38662.728001252857</v>
      </c>
      <c r="AG181" s="107">
        <v>38999.424431977604</v>
      </c>
      <c r="AH181" s="107">
        <v>39311.530900033169</v>
      </c>
      <c r="AI181" s="107">
        <v>39616.639630694561</v>
      </c>
      <c r="AJ181" s="107">
        <v>39913.319717851758</v>
      </c>
      <c r="AK181" s="107">
        <v>40204.84574817284</v>
      </c>
      <c r="AL181" s="107">
        <v>40491.401651296816</v>
      </c>
      <c r="AM181" s="107">
        <v>40776.076131305323</v>
      </c>
      <c r="AN181" s="107">
        <v>41059.598177792883</v>
      </c>
      <c r="AO181" s="107">
        <v>41352.936933798257</v>
      </c>
      <c r="AP181" s="107">
        <v>41651.049139884679</v>
      </c>
      <c r="AQ181" s="107">
        <v>41956.216246911295</v>
      </c>
      <c r="AR181" s="107">
        <v>42265.063704444889</v>
      </c>
      <c r="AS181" s="107">
        <v>42577.670722523624</v>
      </c>
      <c r="AT181" s="107">
        <v>42891.55125257538</v>
      </c>
      <c r="AU181" s="107">
        <v>43210.855864319281</v>
      </c>
      <c r="AV181" s="107">
        <v>43523.289236347904</v>
      </c>
      <c r="AW181" s="107">
        <v>43841.517401560101</v>
      </c>
      <c r="AX181" s="107">
        <v>44171.485063478372</v>
      </c>
      <c r="AY181" s="107">
        <v>44521.946487180045</v>
      </c>
      <c r="AZ181" s="107">
        <v>44904.130939022827</v>
      </c>
    </row>
    <row r="182" spans="1:52">
      <c r="A182" s="108" t="s">
        <v>19</v>
      </c>
      <c r="B182" s="109">
        <v>19438</v>
      </c>
      <c r="C182" s="109">
        <v>19716.5</v>
      </c>
      <c r="D182" s="109">
        <v>20278.5</v>
      </c>
      <c r="E182" s="109">
        <v>21215</v>
      </c>
      <c r="F182" s="109">
        <v>21252</v>
      </c>
      <c r="G182" s="109">
        <v>21670</v>
      </c>
      <c r="H182" s="109">
        <v>22023</v>
      </c>
      <c r="I182" s="109">
        <v>22477.5</v>
      </c>
      <c r="J182" s="109">
        <v>23097.5</v>
      </c>
      <c r="K182" s="109">
        <v>23436.5</v>
      </c>
      <c r="L182" s="109">
        <v>23866.5</v>
      </c>
      <c r="M182" s="109">
        <v>24270.5</v>
      </c>
      <c r="N182" s="109">
        <v>24707</v>
      </c>
      <c r="O182" s="109">
        <v>24839</v>
      </c>
      <c r="P182" s="109">
        <v>25003</v>
      </c>
      <c r="Q182" s="109">
        <v>25061</v>
      </c>
      <c r="R182" s="109">
        <v>25746.705753506118</v>
      </c>
      <c r="S182" s="109">
        <v>26509.714094900373</v>
      </c>
      <c r="T182" s="109">
        <v>27202.581171793296</v>
      </c>
      <c r="U182" s="109">
        <v>27779.933046566301</v>
      </c>
      <c r="V182" s="109">
        <v>28226.852344786428</v>
      </c>
      <c r="W182" s="109">
        <v>28616.032595965662</v>
      </c>
      <c r="X182" s="109">
        <v>28937.256203958466</v>
      </c>
      <c r="Y182" s="109">
        <v>29268.511088346786</v>
      </c>
      <c r="Z182" s="109">
        <v>29577.619678128489</v>
      </c>
      <c r="AA182" s="109">
        <v>29884.04743418036</v>
      </c>
      <c r="AB182" s="109">
        <v>30195.696098387678</v>
      </c>
      <c r="AC182" s="109">
        <v>30515.976464061092</v>
      </c>
      <c r="AD182" s="109">
        <v>30795.71889634338</v>
      </c>
      <c r="AE182" s="109">
        <v>31075.798622062684</v>
      </c>
      <c r="AF182" s="109">
        <v>31336.357463646651</v>
      </c>
      <c r="AG182" s="109">
        <v>31596.237147499764</v>
      </c>
      <c r="AH182" s="109">
        <v>31834.035122277041</v>
      </c>
      <c r="AI182" s="109">
        <v>32064.423917557706</v>
      </c>
      <c r="AJ182" s="109">
        <v>32286.392231257807</v>
      </c>
      <c r="AK182" s="109">
        <v>32501.611237242869</v>
      </c>
      <c r="AL182" s="109">
        <v>32713.718231195344</v>
      </c>
      <c r="AM182" s="109">
        <v>32922.37011394219</v>
      </c>
      <c r="AN182" s="109">
        <v>33128.422306486136</v>
      </c>
      <c r="AO182" s="109">
        <v>33343.172972858025</v>
      </c>
      <c r="AP182" s="109">
        <v>33560.307876147461</v>
      </c>
      <c r="AQ182" s="109">
        <v>33781.148545268792</v>
      </c>
      <c r="AR182" s="109">
        <v>34005.715952573009</v>
      </c>
      <c r="AS182" s="109">
        <v>34232.4448232219</v>
      </c>
      <c r="AT182" s="109">
        <v>34459.889661879002</v>
      </c>
      <c r="AU182" s="109">
        <v>34691.321653954576</v>
      </c>
      <c r="AV182" s="109">
        <v>34918.290614395301</v>
      </c>
      <c r="AW182" s="109">
        <v>35150.49671209287</v>
      </c>
      <c r="AX182" s="109">
        <v>35394.479981554381</v>
      </c>
      <c r="AY182" s="109">
        <v>35659.055378776895</v>
      </c>
      <c r="AZ182" s="109">
        <v>35954.859926382691</v>
      </c>
    </row>
    <row r="183" spans="1:52">
      <c r="A183" s="117" t="s">
        <v>223</v>
      </c>
      <c r="B183" s="113">
        <v>9721</v>
      </c>
      <c r="C183" s="113">
        <v>9843.5</v>
      </c>
      <c r="D183" s="113">
        <v>10207</v>
      </c>
      <c r="E183" s="113">
        <v>10723</v>
      </c>
      <c r="F183" s="113">
        <v>10491</v>
      </c>
      <c r="G183" s="113">
        <v>10754.5</v>
      </c>
      <c r="H183" s="113">
        <v>10863</v>
      </c>
      <c r="I183" s="113">
        <v>11060.5</v>
      </c>
      <c r="J183" s="113">
        <v>11318</v>
      </c>
      <c r="K183" s="113">
        <v>11459</v>
      </c>
      <c r="L183" s="113">
        <v>11666.5</v>
      </c>
      <c r="M183" s="113">
        <v>11900.5</v>
      </c>
      <c r="N183" s="113">
        <v>12126</v>
      </c>
      <c r="O183" s="113">
        <v>12221</v>
      </c>
      <c r="P183" s="113">
        <v>12282</v>
      </c>
      <c r="Q183" s="113">
        <v>12285</v>
      </c>
      <c r="R183" s="113">
        <v>12515.94361810511</v>
      </c>
      <c r="S183" s="113">
        <v>12815.057084579139</v>
      </c>
      <c r="T183" s="113">
        <v>13069.568229449198</v>
      </c>
      <c r="U183" s="113">
        <v>13271.593914184783</v>
      </c>
      <c r="V183" s="113">
        <v>13420.0258214682</v>
      </c>
      <c r="W183" s="113">
        <v>13543.069630931841</v>
      </c>
      <c r="X183" s="113">
        <v>13633.680678066159</v>
      </c>
      <c r="Y183" s="113">
        <v>13730.777228002917</v>
      </c>
      <c r="Z183" s="113">
        <v>13814.683923127201</v>
      </c>
      <c r="AA183" s="113">
        <v>13892.459181007245</v>
      </c>
      <c r="AB183" s="113">
        <v>13982.122523921917</v>
      </c>
      <c r="AC183" s="113">
        <v>14075.571837786687</v>
      </c>
      <c r="AD183" s="113">
        <v>14139.605904007985</v>
      </c>
      <c r="AE183" s="113">
        <v>14211.093151843537</v>
      </c>
      <c r="AF183" s="113">
        <v>14276.007195046097</v>
      </c>
      <c r="AG183" s="113">
        <v>14340.353133689023</v>
      </c>
      <c r="AH183" s="113">
        <v>14380.970258078383</v>
      </c>
      <c r="AI183" s="113">
        <v>14421.543621311073</v>
      </c>
      <c r="AJ183" s="113">
        <v>14457.092818345483</v>
      </c>
      <c r="AK183" s="113">
        <v>14484.313914004211</v>
      </c>
      <c r="AL183" s="113">
        <v>14510.283964451464</v>
      </c>
      <c r="AM183" s="113">
        <v>14532.223794551086</v>
      </c>
      <c r="AN183" s="113">
        <v>14550.224273639928</v>
      </c>
      <c r="AO183" s="113">
        <v>14574.320314637887</v>
      </c>
      <c r="AP183" s="113">
        <v>14596.85136796894</v>
      </c>
      <c r="AQ183" s="113">
        <v>14618.043350868644</v>
      </c>
      <c r="AR183" s="113">
        <v>14637.721987062945</v>
      </c>
      <c r="AS183" s="113">
        <v>14653.528864867059</v>
      </c>
      <c r="AT183" s="113">
        <v>14664.921558678003</v>
      </c>
      <c r="AU183" s="113">
        <v>14673.21408746885</v>
      </c>
      <c r="AV183" s="113">
        <v>14670.585406292294</v>
      </c>
      <c r="AW183" s="113">
        <v>14667.777433171261</v>
      </c>
      <c r="AX183" s="113">
        <v>14676.876128068461</v>
      </c>
      <c r="AY183" s="113">
        <v>14700.876672965482</v>
      </c>
      <c r="AZ183" s="113">
        <v>14749.565188579752</v>
      </c>
    </row>
    <row r="184" spans="1:52">
      <c r="A184" s="97" t="s">
        <v>203</v>
      </c>
      <c r="B184" s="98">
        <v>3289.5</v>
      </c>
      <c r="C184" s="98">
        <v>3233</v>
      </c>
      <c r="D184" s="98">
        <v>3362</v>
      </c>
      <c r="E184" s="98">
        <v>3489.5</v>
      </c>
      <c r="F184" s="98">
        <v>3663.5</v>
      </c>
      <c r="G184" s="98">
        <v>3715</v>
      </c>
      <c r="H184" s="98">
        <v>3790.5</v>
      </c>
      <c r="I184" s="98">
        <v>3887</v>
      </c>
      <c r="J184" s="98">
        <v>3938</v>
      </c>
      <c r="K184" s="98">
        <v>3983.5</v>
      </c>
      <c r="L184" s="98">
        <v>4025.5</v>
      </c>
      <c r="M184" s="98">
        <v>4152</v>
      </c>
      <c r="N184" s="98">
        <v>4272</v>
      </c>
      <c r="O184" s="98">
        <v>4222</v>
      </c>
      <c r="P184" s="98">
        <v>4176</v>
      </c>
      <c r="Q184" s="98">
        <v>4092</v>
      </c>
      <c r="R184" s="98">
        <v>4174.4602960960938</v>
      </c>
      <c r="S184" s="98">
        <v>4284.8621735022189</v>
      </c>
      <c r="T184" s="98">
        <v>4374.2051418477367</v>
      </c>
      <c r="U184" s="98">
        <v>4443.3914996658568</v>
      </c>
      <c r="V184" s="98">
        <v>4496.6039464261521</v>
      </c>
      <c r="W184" s="98">
        <v>4538.5208704662873</v>
      </c>
      <c r="X184" s="98">
        <v>4569.0007128235447</v>
      </c>
      <c r="Y184" s="98">
        <v>4597.1321838265185</v>
      </c>
      <c r="Z184" s="98">
        <v>4619.7547013340918</v>
      </c>
      <c r="AA184" s="98">
        <v>4641.6141626890767</v>
      </c>
      <c r="AB184" s="98">
        <v>4666.1257547937093</v>
      </c>
      <c r="AC184" s="98">
        <v>4687.2094576131012</v>
      </c>
      <c r="AD184" s="98">
        <v>4696.9030074737229</v>
      </c>
      <c r="AE184" s="98">
        <v>4712.6551365631112</v>
      </c>
      <c r="AF184" s="98">
        <v>4721.8727762961316</v>
      </c>
      <c r="AG184" s="98">
        <v>4720.0869628658174</v>
      </c>
      <c r="AH184" s="98">
        <v>4718.2877168217037</v>
      </c>
      <c r="AI184" s="98">
        <v>4718.9968171387418</v>
      </c>
      <c r="AJ184" s="98">
        <v>4715.4500870365064</v>
      </c>
      <c r="AK184" s="98">
        <v>4704.2350808766369</v>
      </c>
      <c r="AL184" s="98">
        <v>4696.5210940746174</v>
      </c>
      <c r="AM184" s="98">
        <v>4676.4409815546815</v>
      </c>
      <c r="AN184" s="98">
        <v>4649.8453862296828</v>
      </c>
      <c r="AO184" s="98">
        <v>4618.9101297347888</v>
      </c>
      <c r="AP184" s="98">
        <v>4583.6500923965377</v>
      </c>
      <c r="AQ184" s="98">
        <v>4548.7269258674842</v>
      </c>
      <c r="AR184" s="98">
        <v>4519.0386072876272</v>
      </c>
      <c r="AS184" s="98">
        <v>4483.6186688340204</v>
      </c>
      <c r="AT184" s="98">
        <v>4432.5384321385427</v>
      </c>
      <c r="AU184" s="98">
        <v>4397.3864744340208</v>
      </c>
      <c r="AV184" s="98">
        <v>4348.0870698056842</v>
      </c>
      <c r="AW184" s="98">
        <v>4277.7798116960257</v>
      </c>
      <c r="AX184" s="98">
        <v>4211.7645361926407</v>
      </c>
      <c r="AY184" s="98">
        <v>4137.0914811181929</v>
      </c>
      <c r="AZ184" s="98">
        <v>4083.118032684687</v>
      </c>
    </row>
    <row r="185" spans="1:52">
      <c r="A185" s="97" t="s">
        <v>224</v>
      </c>
      <c r="B185" s="98">
        <v>6431.5</v>
      </c>
      <c r="C185" s="98">
        <v>6610.5</v>
      </c>
      <c r="D185" s="98">
        <v>6845</v>
      </c>
      <c r="E185" s="98">
        <v>7233.5</v>
      </c>
      <c r="F185" s="98">
        <v>6827.5</v>
      </c>
      <c r="G185" s="98">
        <v>7039.5</v>
      </c>
      <c r="H185" s="98">
        <v>7072.5</v>
      </c>
      <c r="I185" s="98">
        <v>7173.5</v>
      </c>
      <c r="J185" s="98">
        <v>7380</v>
      </c>
      <c r="K185" s="98">
        <v>7475.5</v>
      </c>
      <c r="L185" s="98">
        <v>7641</v>
      </c>
      <c r="M185" s="98">
        <v>7748.5</v>
      </c>
      <c r="N185" s="98">
        <v>7854</v>
      </c>
      <c r="O185" s="98">
        <v>7999</v>
      </c>
      <c r="P185" s="98">
        <v>8106</v>
      </c>
      <c r="Q185" s="98">
        <v>8193</v>
      </c>
      <c r="R185" s="98">
        <v>8341.483322009015</v>
      </c>
      <c r="S185" s="98">
        <v>8530.1949110769201</v>
      </c>
      <c r="T185" s="98">
        <v>8695.3630876014613</v>
      </c>
      <c r="U185" s="98">
        <v>8828.2024145189262</v>
      </c>
      <c r="V185" s="98">
        <v>8923.4218750420478</v>
      </c>
      <c r="W185" s="98">
        <v>9004.5487604655536</v>
      </c>
      <c r="X185" s="98">
        <v>9064.6799652426143</v>
      </c>
      <c r="Y185" s="98">
        <v>9133.6450441763973</v>
      </c>
      <c r="Z185" s="98">
        <v>9194.9292217931088</v>
      </c>
      <c r="AA185" s="98">
        <v>9250.8450183181685</v>
      </c>
      <c r="AB185" s="98">
        <v>9315.9967691282072</v>
      </c>
      <c r="AC185" s="98">
        <v>9388.3623801735866</v>
      </c>
      <c r="AD185" s="98">
        <v>9442.7028965342633</v>
      </c>
      <c r="AE185" s="98">
        <v>9498.438015280426</v>
      </c>
      <c r="AF185" s="98">
        <v>9554.1344187499653</v>
      </c>
      <c r="AG185" s="98">
        <v>9620.2661708232063</v>
      </c>
      <c r="AH185" s="98">
        <v>9662.6825412566795</v>
      </c>
      <c r="AI185" s="98">
        <v>9702.5468041723325</v>
      </c>
      <c r="AJ185" s="98">
        <v>9741.6427313089771</v>
      </c>
      <c r="AK185" s="98">
        <v>9780.0788331275744</v>
      </c>
      <c r="AL185" s="98">
        <v>9813.7628703768478</v>
      </c>
      <c r="AM185" s="98">
        <v>9855.7828129964037</v>
      </c>
      <c r="AN185" s="98">
        <v>9900.3788874102447</v>
      </c>
      <c r="AO185" s="98">
        <v>9955.4101849030976</v>
      </c>
      <c r="AP185" s="98">
        <v>10013.201275572403</v>
      </c>
      <c r="AQ185" s="98">
        <v>10069.31642500116</v>
      </c>
      <c r="AR185" s="98">
        <v>10118.683379775319</v>
      </c>
      <c r="AS185" s="98">
        <v>10169.910196033039</v>
      </c>
      <c r="AT185" s="98">
        <v>10232.38312653946</v>
      </c>
      <c r="AU185" s="98">
        <v>10275.827613034829</v>
      </c>
      <c r="AV185" s="98">
        <v>10322.498336486609</v>
      </c>
      <c r="AW185" s="98">
        <v>10389.997621475235</v>
      </c>
      <c r="AX185" s="98">
        <v>10465.111591875821</v>
      </c>
      <c r="AY185" s="98">
        <v>10563.785191847288</v>
      </c>
      <c r="AZ185" s="98">
        <v>10666.447155895066</v>
      </c>
    </row>
    <row r="186" spans="1:52">
      <c r="A186" s="117" t="s">
        <v>64</v>
      </c>
      <c r="B186" s="113">
        <v>362</v>
      </c>
      <c r="C186" s="113">
        <v>400.5</v>
      </c>
      <c r="D186" s="113">
        <v>419.5</v>
      </c>
      <c r="E186" s="113">
        <v>444.5</v>
      </c>
      <c r="F186" s="113">
        <v>476.5</v>
      </c>
      <c r="G186" s="113">
        <v>502</v>
      </c>
      <c r="H186" s="113">
        <v>520</v>
      </c>
      <c r="I186" s="113">
        <v>545</v>
      </c>
      <c r="J186" s="113">
        <v>599.5</v>
      </c>
      <c r="K186" s="113">
        <v>649</v>
      </c>
      <c r="L186" s="113">
        <v>662</v>
      </c>
      <c r="M186" s="113">
        <v>680</v>
      </c>
      <c r="N186" s="113">
        <v>684</v>
      </c>
      <c r="O186" s="113">
        <v>696</v>
      </c>
      <c r="P186" s="113">
        <v>698</v>
      </c>
      <c r="Q186" s="113">
        <v>705</v>
      </c>
      <c r="R186" s="113">
        <v>705.57106887342138</v>
      </c>
      <c r="S186" s="113">
        <v>732.72676211352189</v>
      </c>
      <c r="T186" s="113">
        <v>758.84445174630207</v>
      </c>
      <c r="U186" s="113">
        <v>787.31380532795004</v>
      </c>
      <c r="V186" s="113">
        <v>815.62177034439776</v>
      </c>
      <c r="W186" s="113">
        <v>842.17190833308041</v>
      </c>
      <c r="X186" s="113">
        <v>875.22006878166144</v>
      </c>
      <c r="Y186" s="113">
        <v>904.27613032274496</v>
      </c>
      <c r="Z186" s="113">
        <v>925.46743105757753</v>
      </c>
      <c r="AA186" s="113">
        <v>956.2302849233206</v>
      </c>
      <c r="AB186" s="113">
        <v>991.13108717724106</v>
      </c>
      <c r="AC186" s="113">
        <v>1032.6970689082098</v>
      </c>
      <c r="AD186" s="113">
        <v>1069.3213882707646</v>
      </c>
      <c r="AE186" s="113">
        <v>1102.8167872667559</v>
      </c>
      <c r="AF186" s="113">
        <v>1131.1062503695987</v>
      </c>
      <c r="AG186" s="113">
        <v>1160.5385404924707</v>
      </c>
      <c r="AH186" s="113">
        <v>1193.3658332535028</v>
      </c>
      <c r="AI186" s="113">
        <v>1218.0245089989983</v>
      </c>
      <c r="AJ186" s="113">
        <v>1238.7070856131352</v>
      </c>
      <c r="AK186" s="113">
        <v>1260.1903604288686</v>
      </c>
      <c r="AL186" s="113">
        <v>1277.7059203412798</v>
      </c>
      <c r="AM186" s="113">
        <v>1293.5525952446394</v>
      </c>
      <c r="AN186" s="113">
        <v>1308.138718182787</v>
      </c>
      <c r="AO186" s="113">
        <v>1322.0273671352377</v>
      </c>
      <c r="AP186" s="113">
        <v>1334.6443852023067</v>
      </c>
      <c r="AQ186" s="113">
        <v>1346.863717897412</v>
      </c>
      <c r="AR186" s="113">
        <v>1358.4560969866964</v>
      </c>
      <c r="AS186" s="113">
        <v>1369.8199201735958</v>
      </c>
      <c r="AT186" s="113">
        <v>1380.5977561828859</v>
      </c>
      <c r="AU186" s="113">
        <v>1390.4539112363379</v>
      </c>
      <c r="AV186" s="113">
        <v>1399.9005655727951</v>
      </c>
      <c r="AW186" s="113">
        <v>1409.4017294687389</v>
      </c>
      <c r="AX186" s="113">
        <v>1414.7922562683063</v>
      </c>
      <c r="AY186" s="113">
        <v>1420.9391566377319</v>
      </c>
      <c r="AZ186" s="113">
        <v>1429.8537910841558</v>
      </c>
    </row>
    <row r="187" spans="1:52">
      <c r="A187" s="117" t="s">
        <v>61</v>
      </c>
      <c r="B187" s="113">
        <v>9355</v>
      </c>
      <c r="C187" s="113">
        <v>9472.5</v>
      </c>
      <c r="D187" s="113">
        <v>9652</v>
      </c>
      <c r="E187" s="113">
        <v>10047.5</v>
      </c>
      <c r="F187" s="113">
        <v>10284.5</v>
      </c>
      <c r="G187" s="113">
        <v>10413.5</v>
      </c>
      <c r="H187" s="113">
        <v>10640</v>
      </c>
      <c r="I187" s="113">
        <v>10872</v>
      </c>
      <c r="J187" s="113">
        <v>11180</v>
      </c>
      <c r="K187" s="113">
        <v>11328.5</v>
      </c>
      <c r="L187" s="113">
        <v>11538</v>
      </c>
      <c r="M187" s="113">
        <v>11690</v>
      </c>
      <c r="N187" s="113">
        <v>11897</v>
      </c>
      <c r="O187" s="113">
        <v>11922</v>
      </c>
      <c r="P187" s="113">
        <v>12023</v>
      </c>
      <c r="Q187" s="113">
        <v>12071</v>
      </c>
      <c r="R187" s="113">
        <v>12525.191066527585</v>
      </c>
      <c r="S187" s="113">
        <v>12961.930248207711</v>
      </c>
      <c r="T187" s="113">
        <v>13374.168490597796</v>
      </c>
      <c r="U187" s="113">
        <v>13721.025327053565</v>
      </c>
      <c r="V187" s="113">
        <v>13991.20475297383</v>
      </c>
      <c r="W187" s="113">
        <v>14230.79105670074</v>
      </c>
      <c r="X187" s="113">
        <v>14428.355457110647</v>
      </c>
      <c r="Y187" s="113">
        <v>14633.457730021124</v>
      </c>
      <c r="Z187" s="113">
        <v>14837.468323943709</v>
      </c>
      <c r="AA187" s="113">
        <v>15035.357968249795</v>
      </c>
      <c r="AB187" s="113">
        <v>15222.442487288523</v>
      </c>
      <c r="AC187" s="113">
        <v>15407.707557366195</v>
      </c>
      <c r="AD187" s="113">
        <v>15586.791604064631</v>
      </c>
      <c r="AE187" s="113">
        <v>15761.888682952393</v>
      </c>
      <c r="AF187" s="113">
        <v>15929.244018230955</v>
      </c>
      <c r="AG187" s="113">
        <v>16095.345473318268</v>
      </c>
      <c r="AH187" s="113">
        <v>16259.699030945154</v>
      </c>
      <c r="AI187" s="113">
        <v>16424.855787247634</v>
      </c>
      <c r="AJ187" s="113">
        <v>16590.592327299186</v>
      </c>
      <c r="AK187" s="113">
        <v>16757.10696280979</v>
      </c>
      <c r="AL187" s="113">
        <v>16925.7283464026</v>
      </c>
      <c r="AM187" s="113">
        <v>17096.593724146464</v>
      </c>
      <c r="AN187" s="113">
        <v>17270.059314663424</v>
      </c>
      <c r="AO187" s="113">
        <v>17446.825291084901</v>
      </c>
      <c r="AP187" s="113">
        <v>17628.812122976211</v>
      </c>
      <c r="AQ187" s="113">
        <v>17816.241476502739</v>
      </c>
      <c r="AR187" s="113">
        <v>18009.53786852337</v>
      </c>
      <c r="AS187" s="113">
        <v>18209.096038181247</v>
      </c>
      <c r="AT187" s="113">
        <v>18414.370347018114</v>
      </c>
      <c r="AU187" s="113">
        <v>18627.653655249385</v>
      </c>
      <c r="AV187" s="113">
        <v>18847.804642530216</v>
      </c>
      <c r="AW187" s="113">
        <v>19073.31754945287</v>
      </c>
      <c r="AX187" s="113">
        <v>19302.811597217609</v>
      </c>
      <c r="AY187" s="113">
        <v>19537.239549173682</v>
      </c>
      <c r="AZ187" s="113">
        <v>19775.440946718787</v>
      </c>
    </row>
    <row r="188" spans="1:52">
      <c r="A188" s="108" t="s">
        <v>23</v>
      </c>
      <c r="B188" s="109">
        <v>5361.5</v>
      </c>
      <c r="C188" s="109">
        <v>5423.5</v>
      </c>
      <c r="D188" s="109">
        <v>5540</v>
      </c>
      <c r="E188" s="109">
        <v>5655</v>
      </c>
      <c r="F188" s="109">
        <v>5987</v>
      </c>
      <c r="G188" s="109">
        <v>6127.5</v>
      </c>
      <c r="H188" s="109">
        <v>6285</v>
      </c>
      <c r="I188" s="109">
        <v>6421</v>
      </c>
      <c r="J188" s="109">
        <v>6476.5</v>
      </c>
      <c r="K188" s="109">
        <v>6232</v>
      </c>
      <c r="L188" s="109">
        <v>6201</v>
      </c>
      <c r="M188" s="109">
        <v>6230</v>
      </c>
      <c r="N188" s="109">
        <v>6085</v>
      </c>
      <c r="O188" s="109">
        <v>5916.5</v>
      </c>
      <c r="P188" s="109">
        <v>5826.5</v>
      </c>
      <c r="Q188" s="109">
        <v>5758</v>
      </c>
      <c r="R188" s="109">
        <v>5743.3653587492317</v>
      </c>
      <c r="S188" s="109">
        <v>5907.4948474616849</v>
      </c>
      <c r="T188" s="109">
        <v>6077.8812616111318</v>
      </c>
      <c r="U188" s="109">
        <v>6227.4027076359134</v>
      </c>
      <c r="V188" s="109">
        <v>6357.0408667944475</v>
      </c>
      <c r="W188" s="109">
        <v>6476.519492106785</v>
      </c>
      <c r="X188" s="109">
        <v>6587.7993963223707</v>
      </c>
      <c r="Y188" s="109">
        <v>6686.3898235339175</v>
      </c>
      <c r="Z188" s="109">
        <v>6781.1316787234955</v>
      </c>
      <c r="AA188" s="109">
        <v>6873.1551680563707</v>
      </c>
      <c r="AB188" s="109">
        <v>6963.844669469021</v>
      </c>
      <c r="AC188" s="109">
        <v>7054.4549689583055</v>
      </c>
      <c r="AD188" s="109">
        <v>7145.173078090761</v>
      </c>
      <c r="AE188" s="109">
        <v>7235.8375471560039</v>
      </c>
      <c r="AF188" s="109">
        <v>7326.370537606208</v>
      </c>
      <c r="AG188" s="109">
        <v>7403.1872844778445</v>
      </c>
      <c r="AH188" s="109">
        <v>7477.4957777561294</v>
      </c>
      <c r="AI188" s="109">
        <v>7552.2157131368567</v>
      </c>
      <c r="AJ188" s="109">
        <v>7626.9274865939551</v>
      </c>
      <c r="AK188" s="109">
        <v>7703.2345109299731</v>
      </c>
      <c r="AL188" s="109">
        <v>7777.6834201014744</v>
      </c>
      <c r="AM188" s="109">
        <v>7853.7060173631344</v>
      </c>
      <c r="AN188" s="109">
        <v>7931.1758713067447</v>
      </c>
      <c r="AO188" s="109">
        <v>8009.7639609402349</v>
      </c>
      <c r="AP188" s="109">
        <v>8090.7412637372154</v>
      </c>
      <c r="AQ188" s="109">
        <v>8175.0677016425052</v>
      </c>
      <c r="AR188" s="109">
        <v>8259.3477518718792</v>
      </c>
      <c r="AS188" s="109">
        <v>8345.2258993017222</v>
      </c>
      <c r="AT188" s="109">
        <v>8431.661590696378</v>
      </c>
      <c r="AU188" s="109">
        <v>8519.5342103647072</v>
      </c>
      <c r="AV188" s="109">
        <v>8604.9986219526036</v>
      </c>
      <c r="AW188" s="109">
        <v>8691.0206894672283</v>
      </c>
      <c r="AX188" s="109">
        <v>8777.0050819239932</v>
      </c>
      <c r="AY188" s="109">
        <v>8862.8911084031497</v>
      </c>
      <c r="AZ188" s="109">
        <v>8949.271012640138</v>
      </c>
    </row>
    <row r="189" spans="1:52">
      <c r="A189" s="118" t="s">
        <v>203</v>
      </c>
      <c r="B189" s="98">
        <v>1701.5</v>
      </c>
      <c r="C189" s="98">
        <v>1710</v>
      </c>
      <c r="D189" s="98">
        <v>1745.5</v>
      </c>
      <c r="E189" s="98">
        <v>1804</v>
      </c>
      <c r="F189" s="98">
        <v>1970</v>
      </c>
      <c r="G189" s="98">
        <v>2052</v>
      </c>
      <c r="H189" s="98">
        <v>2101</v>
      </c>
      <c r="I189" s="98">
        <v>2122.5</v>
      </c>
      <c r="J189" s="98">
        <v>2143</v>
      </c>
      <c r="K189" s="98">
        <v>2101</v>
      </c>
      <c r="L189" s="98">
        <v>2080.5</v>
      </c>
      <c r="M189" s="98">
        <v>2064</v>
      </c>
      <c r="N189" s="98">
        <v>1993.5</v>
      </c>
      <c r="O189" s="98">
        <v>1795</v>
      </c>
      <c r="P189" s="98">
        <v>1724</v>
      </c>
      <c r="Q189" s="98">
        <v>1640.5</v>
      </c>
      <c r="R189" s="98">
        <v>1618.1177511816734</v>
      </c>
      <c r="S189" s="98">
        <v>1648.1566696926079</v>
      </c>
      <c r="T189" s="98">
        <v>1649.5272266797388</v>
      </c>
      <c r="U189" s="98">
        <v>1661.0121017769959</v>
      </c>
      <c r="V189" s="98">
        <v>1673.9084090193946</v>
      </c>
      <c r="W189" s="98">
        <v>1694.1701147162917</v>
      </c>
      <c r="X189" s="98">
        <v>1716.2941060501844</v>
      </c>
      <c r="Y189" s="98">
        <v>1741.6918767045256</v>
      </c>
      <c r="Z189" s="98">
        <v>1766.6498663330881</v>
      </c>
      <c r="AA189" s="98">
        <v>1789.8500575339169</v>
      </c>
      <c r="AB189" s="98">
        <v>1814.9023918069183</v>
      </c>
      <c r="AC189" s="98">
        <v>1836.8030952008799</v>
      </c>
      <c r="AD189" s="98">
        <v>1863.054744897122</v>
      </c>
      <c r="AE189" s="98">
        <v>1888.3164584618814</v>
      </c>
      <c r="AF189" s="98">
        <v>1915.9673641342874</v>
      </c>
      <c r="AG189" s="98">
        <v>1931.5994054855107</v>
      </c>
      <c r="AH189" s="98">
        <v>1948.2039787444912</v>
      </c>
      <c r="AI189" s="98">
        <v>1970.1959002585602</v>
      </c>
      <c r="AJ189" s="98">
        <v>1984.0024121099959</v>
      </c>
      <c r="AK189" s="98">
        <v>2002.4822520237421</v>
      </c>
      <c r="AL189" s="98">
        <v>2021.19880122571</v>
      </c>
      <c r="AM189" s="98">
        <v>2033.579039811151</v>
      </c>
      <c r="AN189" s="98">
        <v>2045.5183052103223</v>
      </c>
      <c r="AO189" s="98">
        <v>2058.0697718592919</v>
      </c>
      <c r="AP189" s="98">
        <v>2069.4416515572857</v>
      </c>
      <c r="AQ189" s="98">
        <v>2079.9563081744782</v>
      </c>
      <c r="AR189" s="98">
        <v>2092.3860637176749</v>
      </c>
      <c r="AS189" s="98">
        <v>2099.4658554046891</v>
      </c>
      <c r="AT189" s="98">
        <v>2113.0712962599086</v>
      </c>
      <c r="AU189" s="98">
        <v>2116.5398732814515</v>
      </c>
      <c r="AV189" s="98">
        <v>2123.8057655688253</v>
      </c>
      <c r="AW189" s="98">
        <v>2109.6097169139261</v>
      </c>
      <c r="AX189" s="98">
        <v>2089.4091207453184</v>
      </c>
      <c r="AY189" s="98">
        <v>2070.9941562270055</v>
      </c>
      <c r="AZ189" s="98">
        <v>2051.3567653578743</v>
      </c>
    </row>
    <row r="190" spans="1:52">
      <c r="A190" s="119" t="s">
        <v>224</v>
      </c>
      <c r="B190" s="100">
        <v>3660</v>
      </c>
      <c r="C190" s="100">
        <v>3713.5</v>
      </c>
      <c r="D190" s="100">
        <v>3794.5</v>
      </c>
      <c r="E190" s="100">
        <v>3851</v>
      </c>
      <c r="F190" s="100">
        <v>4017</v>
      </c>
      <c r="G190" s="100">
        <v>4075.5</v>
      </c>
      <c r="H190" s="100">
        <v>4184</v>
      </c>
      <c r="I190" s="100">
        <v>4298.5</v>
      </c>
      <c r="J190" s="100">
        <v>4333.5</v>
      </c>
      <c r="K190" s="100">
        <v>4131</v>
      </c>
      <c r="L190" s="100">
        <v>4120.5</v>
      </c>
      <c r="M190" s="100">
        <v>4166</v>
      </c>
      <c r="N190" s="100">
        <v>4091.5</v>
      </c>
      <c r="O190" s="100">
        <v>4121.5</v>
      </c>
      <c r="P190" s="100">
        <v>4102.5</v>
      </c>
      <c r="Q190" s="100">
        <v>4117.5</v>
      </c>
      <c r="R190" s="100">
        <v>4125.2476075675586</v>
      </c>
      <c r="S190" s="100">
        <v>4259.3381777690774</v>
      </c>
      <c r="T190" s="100">
        <v>4428.3540349313926</v>
      </c>
      <c r="U190" s="100">
        <v>4566.3906058589173</v>
      </c>
      <c r="V190" s="100">
        <v>4683.1324577750529</v>
      </c>
      <c r="W190" s="100">
        <v>4782.3493773904938</v>
      </c>
      <c r="X190" s="100">
        <v>4871.5052902721864</v>
      </c>
      <c r="Y190" s="100">
        <v>4944.6979468293921</v>
      </c>
      <c r="Z190" s="100">
        <v>5014.481812390407</v>
      </c>
      <c r="AA190" s="100">
        <v>5083.305110522454</v>
      </c>
      <c r="AB190" s="100">
        <v>5148.9422776621022</v>
      </c>
      <c r="AC190" s="100">
        <v>5217.6518737574252</v>
      </c>
      <c r="AD190" s="100">
        <v>5282.118333193639</v>
      </c>
      <c r="AE190" s="100">
        <v>5347.5210886941222</v>
      </c>
      <c r="AF190" s="100">
        <v>5410.4031734719201</v>
      </c>
      <c r="AG190" s="100">
        <v>5471.5878789923336</v>
      </c>
      <c r="AH190" s="100">
        <v>5529.2917990116384</v>
      </c>
      <c r="AI190" s="100">
        <v>5582.0198128782968</v>
      </c>
      <c r="AJ190" s="100">
        <v>5642.9250744839592</v>
      </c>
      <c r="AK190" s="100">
        <v>5700.752258906231</v>
      </c>
      <c r="AL190" s="100">
        <v>5756.4846188757647</v>
      </c>
      <c r="AM190" s="100">
        <v>5820.1269775519831</v>
      </c>
      <c r="AN190" s="100">
        <v>5885.6575660964227</v>
      </c>
      <c r="AO190" s="100">
        <v>5951.694189080943</v>
      </c>
      <c r="AP190" s="100">
        <v>6021.2996121799297</v>
      </c>
      <c r="AQ190" s="100">
        <v>6095.111393468027</v>
      </c>
      <c r="AR190" s="100">
        <v>6166.9616881542051</v>
      </c>
      <c r="AS190" s="100">
        <v>6245.760043897033</v>
      </c>
      <c r="AT190" s="100">
        <v>6318.5902944364689</v>
      </c>
      <c r="AU190" s="100">
        <v>6402.9943370832552</v>
      </c>
      <c r="AV190" s="100">
        <v>6481.1928563837773</v>
      </c>
      <c r="AW190" s="100">
        <v>6581.4109725533017</v>
      </c>
      <c r="AX190" s="100">
        <v>6687.5959611786748</v>
      </c>
      <c r="AY190" s="100">
        <v>6791.8969521761446</v>
      </c>
      <c r="AZ190" s="100">
        <v>6897.9142472822632</v>
      </c>
    </row>
    <row r="191" spans="1:52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</row>
    <row r="192" spans="1:52">
      <c r="A192" s="12" t="s">
        <v>196</v>
      </c>
      <c r="B192" s="107">
        <v>16161411</v>
      </c>
      <c r="C192" s="107">
        <v>15962904</v>
      </c>
      <c r="D192" s="107">
        <v>15728084</v>
      </c>
      <c r="E192" s="107">
        <v>16432046.000000002</v>
      </c>
      <c r="F192" s="107">
        <v>17714841</v>
      </c>
      <c r="G192" s="107">
        <v>18471432</v>
      </c>
      <c r="H192" s="107">
        <v>19300226</v>
      </c>
      <c r="I192" s="107">
        <v>20306735</v>
      </c>
      <c r="J192" s="107">
        <v>20413479</v>
      </c>
      <c r="K192" s="107">
        <v>18535350</v>
      </c>
      <c r="L192" s="107">
        <v>18748774</v>
      </c>
      <c r="M192" s="107">
        <v>19530765</v>
      </c>
      <c r="N192" s="107">
        <v>19031261</v>
      </c>
      <c r="O192" s="107">
        <v>18917398</v>
      </c>
      <c r="P192" s="107">
        <v>19346806</v>
      </c>
      <c r="Q192" s="107">
        <v>20027996</v>
      </c>
      <c r="R192" s="107">
        <v>21538853.783078093</v>
      </c>
      <c r="S192" s="107">
        <v>22437678.977970518</v>
      </c>
      <c r="T192" s="107">
        <v>23278696.317785345</v>
      </c>
      <c r="U192" s="107">
        <v>24021986.874145146</v>
      </c>
      <c r="V192" s="107">
        <v>24673813.263848554</v>
      </c>
      <c r="W192" s="107">
        <v>25326430.829660617</v>
      </c>
      <c r="X192" s="107">
        <v>25944899.945288874</v>
      </c>
      <c r="Y192" s="107">
        <v>26507205.280392371</v>
      </c>
      <c r="Z192" s="107">
        <v>27026391.957357999</v>
      </c>
      <c r="AA192" s="107">
        <v>27582336.855221886</v>
      </c>
      <c r="AB192" s="107">
        <v>28140765.707216259</v>
      </c>
      <c r="AC192" s="107">
        <v>28717433.489515372</v>
      </c>
      <c r="AD192" s="107">
        <v>29338274.514633182</v>
      </c>
      <c r="AE192" s="107">
        <v>29933382.250213172</v>
      </c>
      <c r="AF192" s="107">
        <v>30525837.319968611</v>
      </c>
      <c r="AG192" s="107">
        <v>31130727.398247566</v>
      </c>
      <c r="AH192" s="107">
        <v>31662859.058029294</v>
      </c>
      <c r="AI192" s="107">
        <v>32182936.179306459</v>
      </c>
      <c r="AJ192" s="107">
        <v>32653218.067541387</v>
      </c>
      <c r="AK192" s="107">
        <v>33112890.336493336</v>
      </c>
      <c r="AL192" s="107">
        <v>33603322.803783834</v>
      </c>
      <c r="AM192" s="107">
        <v>34075226.562869102</v>
      </c>
      <c r="AN192" s="107">
        <v>34709906.253118344</v>
      </c>
      <c r="AO192" s="107">
        <v>35196035.561805889</v>
      </c>
      <c r="AP192" s="107">
        <v>35694402.681861334</v>
      </c>
      <c r="AQ192" s="107">
        <v>36251389.473438278</v>
      </c>
      <c r="AR192" s="107">
        <v>36823355.039397299</v>
      </c>
      <c r="AS192" s="107">
        <v>37393680.88958668</v>
      </c>
      <c r="AT192" s="107">
        <v>37959284.592246853</v>
      </c>
      <c r="AU192" s="107">
        <v>38606206.043409601</v>
      </c>
      <c r="AV192" s="107">
        <v>39232815.858461648</v>
      </c>
      <c r="AW192" s="107">
        <v>39785354.703250781</v>
      </c>
      <c r="AX192" s="107">
        <v>40419541.490743339</v>
      </c>
      <c r="AY192" s="107">
        <v>41022047.822267503</v>
      </c>
      <c r="AZ192" s="107">
        <v>41605404.069417767</v>
      </c>
    </row>
    <row r="193" spans="1:52">
      <c r="A193" s="108" t="s">
        <v>19</v>
      </c>
      <c r="B193" s="109">
        <v>15561203</v>
      </c>
      <c r="C193" s="109">
        <v>15380820</v>
      </c>
      <c r="D193" s="109">
        <v>15156378</v>
      </c>
      <c r="E193" s="109">
        <v>15836042.000000002</v>
      </c>
      <c r="F193" s="109">
        <v>17077017</v>
      </c>
      <c r="G193" s="109">
        <v>17815430</v>
      </c>
      <c r="H193" s="109">
        <v>18576154</v>
      </c>
      <c r="I193" s="109">
        <v>19542473</v>
      </c>
      <c r="J193" s="109">
        <v>19628823</v>
      </c>
      <c r="K193" s="109">
        <v>17839366</v>
      </c>
      <c r="L193" s="109">
        <v>17999670</v>
      </c>
      <c r="M193" s="109">
        <v>18767783</v>
      </c>
      <c r="N193" s="109">
        <v>18275321</v>
      </c>
      <c r="O193" s="109">
        <v>18152220</v>
      </c>
      <c r="P193" s="109">
        <v>18570152</v>
      </c>
      <c r="Q193" s="109">
        <v>19219514</v>
      </c>
      <c r="R193" s="109">
        <v>20688759.975937963</v>
      </c>
      <c r="S193" s="109">
        <v>21531946.307701372</v>
      </c>
      <c r="T193" s="109">
        <v>22315262.718272969</v>
      </c>
      <c r="U193" s="109">
        <v>23004081.715570316</v>
      </c>
      <c r="V193" s="109">
        <v>23604768.840222612</v>
      </c>
      <c r="W193" s="109">
        <v>24205985.76146318</v>
      </c>
      <c r="X193" s="109">
        <v>24775852.876021765</v>
      </c>
      <c r="Y193" s="109">
        <v>25290346.203332666</v>
      </c>
      <c r="Z193" s="109">
        <v>25768418.380327012</v>
      </c>
      <c r="AA193" s="109">
        <v>26280155.220368423</v>
      </c>
      <c r="AB193" s="109">
        <v>26790307.533028122</v>
      </c>
      <c r="AC193" s="109">
        <v>27314596.300936691</v>
      </c>
      <c r="AD193" s="109">
        <v>27880335.789699323</v>
      </c>
      <c r="AE193" s="109">
        <v>28420653.994380541</v>
      </c>
      <c r="AF193" s="109">
        <v>28957302.277637236</v>
      </c>
      <c r="AG193" s="109">
        <v>29504383.172391374</v>
      </c>
      <c r="AH193" s="109">
        <v>29983323.4601667</v>
      </c>
      <c r="AI193" s="109">
        <v>30450802.586461887</v>
      </c>
      <c r="AJ193" s="109">
        <v>30868480.784329541</v>
      </c>
      <c r="AK193" s="109">
        <v>31278798.110047646</v>
      </c>
      <c r="AL193" s="109">
        <v>31714976.861365747</v>
      </c>
      <c r="AM193" s="109">
        <v>32131735.663903646</v>
      </c>
      <c r="AN193" s="109">
        <v>32692729.75245294</v>
      </c>
      <c r="AO193" s="109">
        <v>33113101.445654545</v>
      </c>
      <c r="AP193" s="109">
        <v>33544777.400686339</v>
      </c>
      <c r="AQ193" s="109">
        <v>34031216.758976415</v>
      </c>
      <c r="AR193" s="109">
        <v>34531253.3583882</v>
      </c>
      <c r="AS193" s="109">
        <v>35032380.407899424</v>
      </c>
      <c r="AT193" s="109">
        <v>35529733.010815695</v>
      </c>
      <c r="AU193" s="109">
        <v>36099599.022203796</v>
      </c>
      <c r="AV193" s="109">
        <v>36649895.061309457</v>
      </c>
      <c r="AW193" s="109">
        <v>37135283.881815739</v>
      </c>
      <c r="AX193" s="109">
        <v>37694100.114128254</v>
      </c>
      <c r="AY193" s="109">
        <v>38229202.343665957</v>
      </c>
      <c r="AZ193" s="109">
        <v>38747746.68920745</v>
      </c>
    </row>
    <row r="194" spans="1:52">
      <c r="A194" s="117" t="s">
        <v>24</v>
      </c>
      <c r="B194" s="113">
        <v>2143827</v>
      </c>
      <c r="C194" s="113">
        <v>2140888</v>
      </c>
      <c r="D194" s="113">
        <v>2156014</v>
      </c>
      <c r="E194" s="113">
        <v>2273004</v>
      </c>
      <c r="F194" s="113">
        <v>2366395</v>
      </c>
      <c r="G194" s="113">
        <v>2378862</v>
      </c>
      <c r="H194" s="113">
        <v>2396154</v>
      </c>
      <c r="I194" s="113">
        <v>2454881</v>
      </c>
      <c r="J194" s="113">
        <v>2385517</v>
      </c>
      <c r="K194" s="113">
        <v>2214168</v>
      </c>
      <c r="L194" s="113">
        <v>2213628</v>
      </c>
      <c r="M194" s="113">
        <v>2266539</v>
      </c>
      <c r="N194" s="113">
        <v>2108091</v>
      </c>
      <c r="O194" s="113">
        <v>1967042</v>
      </c>
      <c r="P194" s="113">
        <v>1863777.9999999998</v>
      </c>
      <c r="Q194" s="113">
        <v>1877055.9999999998</v>
      </c>
      <c r="R194" s="113">
        <v>1991039.8200281921</v>
      </c>
      <c r="S194" s="113">
        <v>2054850.0453037466</v>
      </c>
      <c r="T194" s="113">
        <v>2098558.3080666796</v>
      </c>
      <c r="U194" s="113">
        <v>2136153.2561859</v>
      </c>
      <c r="V194" s="113">
        <v>2167004.7287359908</v>
      </c>
      <c r="W194" s="113">
        <v>2196766.3499431172</v>
      </c>
      <c r="X194" s="113">
        <v>2223003.4060823731</v>
      </c>
      <c r="Y194" s="113">
        <v>2242482.6707516657</v>
      </c>
      <c r="Z194" s="113">
        <v>2268808.3696261751</v>
      </c>
      <c r="AA194" s="113">
        <v>2299450.2526532835</v>
      </c>
      <c r="AB194" s="113">
        <v>2324859.4958518418</v>
      </c>
      <c r="AC194" s="113">
        <v>2346559.0791954664</v>
      </c>
      <c r="AD194" s="113">
        <v>2376294.298821962</v>
      </c>
      <c r="AE194" s="113">
        <v>2407485.0674876799</v>
      </c>
      <c r="AF194" s="113">
        <v>2439992.1565882238</v>
      </c>
      <c r="AG194" s="113">
        <v>2471782.2939094044</v>
      </c>
      <c r="AH194" s="113">
        <v>2500944.3205586709</v>
      </c>
      <c r="AI194" s="113">
        <v>2534387.8743153834</v>
      </c>
      <c r="AJ194" s="113">
        <v>2564900.8354040603</v>
      </c>
      <c r="AK194" s="113">
        <v>2596130.4016626813</v>
      </c>
      <c r="AL194" s="113">
        <v>2630400.2650036798</v>
      </c>
      <c r="AM194" s="113">
        <v>2663448.9240076342</v>
      </c>
      <c r="AN194" s="113">
        <v>2712838.6004451672</v>
      </c>
      <c r="AO194" s="113">
        <v>2747620.164197444</v>
      </c>
      <c r="AP194" s="113">
        <v>2786589.8163138172</v>
      </c>
      <c r="AQ194" s="113">
        <v>2828500.3798063276</v>
      </c>
      <c r="AR194" s="113">
        <v>2869985.6115534799</v>
      </c>
      <c r="AS194" s="113">
        <v>2914712.3683418916</v>
      </c>
      <c r="AT194" s="113">
        <v>2959197.8580895374</v>
      </c>
      <c r="AU194" s="113">
        <v>3009597.7844210342</v>
      </c>
      <c r="AV194" s="113">
        <v>3059343.6381908339</v>
      </c>
      <c r="AW194" s="113">
        <v>3105933.3802806218</v>
      </c>
      <c r="AX194" s="113">
        <v>3159693.5559004894</v>
      </c>
      <c r="AY194" s="113">
        <v>3211013.2604485932</v>
      </c>
      <c r="AZ194" s="113">
        <v>3261850.1440130463</v>
      </c>
    </row>
    <row r="195" spans="1:52">
      <c r="A195" s="97" t="s">
        <v>225</v>
      </c>
      <c r="B195" s="98">
        <v>2143827</v>
      </c>
      <c r="C195" s="98">
        <v>2140888</v>
      </c>
      <c r="D195" s="98">
        <v>2156014</v>
      </c>
      <c r="E195" s="98">
        <v>2273004</v>
      </c>
      <c r="F195" s="98">
        <v>2366395</v>
      </c>
      <c r="G195" s="98">
        <v>2378862</v>
      </c>
      <c r="H195" s="98">
        <v>2396154</v>
      </c>
      <c r="I195" s="98">
        <v>2454881</v>
      </c>
      <c r="J195" s="98">
        <v>2385517</v>
      </c>
      <c r="K195" s="98">
        <v>2214168</v>
      </c>
      <c r="L195" s="98">
        <v>2213628</v>
      </c>
      <c r="M195" s="98">
        <v>2266539</v>
      </c>
      <c r="N195" s="98">
        <v>2108091</v>
      </c>
      <c r="O195" s="98">
        <v>1967042</v>
      </c>
      <c r="P195" s="98">
        <v>1863777.9999999998</v>
      </c>
      <c r="Q195" s="98">
        <v>1877055.9999999998</v>
      </c>
      <c r="R195" s="98">
        <v>1991039.8049937529</v>
      </c>
      <c r="S195" s="98">
        <v>2054849.9999757917</v>
      </c>
      <c r="T195" s="98">
        <v>2098558.1664310712</v>
      </c>
      <c r="U195" s="98">
        <v>2136152.915386308</v>
      </c>
      <c r="V195" s="98">
        <v>2167004.0586514971</v>
      </c>
      <c r="W195" s="98">
        <v>2196765.1755818236</v>
      </c>
      <c r="X195" s="98">
        <v>2223001.3170930981</v>
      </c>
      <c r="Y195" s="98">
        <v>2242479.1567858625</v>
      </c>
      <c r="Z195" s="98">
        <v>2268802.5046827146</v>
      </c>
      <c r="AA195" s="98">
        <v>2299440.4843441476</v>
      </c>
      <c r="AB195" s="98">
        <v>2324844.0510821934</v>
      </c>
      <c r="AC195" s="98">
        <v>2346535.888984907</v>
      </c>
      <c r="AD195" s="98">
        <v>2376257.0395435779</v>
      </c>
      <c r="AE195" s="98">
        <v>2407425.0828556563</v>
      </c>
      <c r="AF195" s="98">
        <v>2439894.2879923447</v>
      </c>
      <c r="AG195" s="98">
        <v>2471626.7570047178</v>
      </c>
      <c r="AH195" s="98">
        <v>2500683.4100703695</v>
      </c>
      <c r="AI195" s="98">
        <v>2533930.5396236777</v>
      </c>
      <c r="AJ195" s="98">
        <v>2564136.800094692</v>
      </c>
      <c r="AK195" s="98">
        <v>2594842.2199298069</v>
      </c>
      <c r="AL195" s="98">
        <v>2628277.685148071</v>
      </c>
      <c r="AM195" s="98">
        <v>2659974.6242364724</v>
      </c>
      <c r="AN195" s="98">
        <v>2706578.9500244698</v>
      </c>
      <c r="AO195" s="98">
        <v>2738147.6426340286</v>
      </c>
      <c r="AP195" s="98">
        <v>2772108.1584617291</v>
      </c>
      <c r="AQ195" s="98">
        <v>2807323.3480662843</v>
      </c>
      <c r="AR195" s="98">
        <v>2839481.792494603</v>
      </c>
      <c r="AS195" s="98">
        <v>2870579.0339100086</v>
      </c>
      <c r="AT195" s="98">
        <v>2896737.8895957633</v>
      </c>
      <c r="AU195" s="98">
        <v>2921556.5984438676</v>
      </c>
      <c r="AV195" s="98">
        <v>2939625.2763133408</v>
      </c>
      <c r="AW195" s="98">
        <v>2946405.7746187267</v>
      </c>
      <c r="AX195" s="98">
        <v>2949783.325993136</v>
      </c>
      <c r="AY195" s="98">
        <v>2942661.2431120924</v>
      </c>
      <c r="AZ195" s="98">
        <v>2928574.8382179881</v>
      </c>
    </row>
    <row r="196" spans="1:52">
      <c r="A196" s="97" t="s">
        <v>226</v>
      </c>
      <c r="B196" s="98">
        <v>0</v>
      </c>
      <c r="C196" s="98">
        <v>0</v>
      </c>
      <c r="D196" s="98">
        <v>0</v>
      </c>
      <c r="E196" s="98">
        <v>0</v>
      </c>
      <c r="F196" s="98">
        <v>0</v>
      </c>
      <c r="G196" s="98">
        <v>0</v>
      </c>
      <c r="H196" s="98">
        <v>0</v>
      </c>
      <c r="I196" s="98">
        <v>0</v>
      </c>
      <c r="J196" s="98">
        <v>0</v>
      </c>
      <c r="K196" s="98">
        <v>0</v>
      </c>
      <c r="L196" s="98">
        <v>0</v>
      </c>
      <c r="M196" s="98">
        <v>0</v>
      </c>
      <c r="N196" s="98">
        <v>0</v>
      </c>
      <c r="O196" s="98">
        <v>0</v>
      </c>
      <c r="P196" s="98">
        <v>0</v>
      </c>
      <c r="Q196" s="98">
        <v>0</v>
      </c>
      <c r="R196" s="98">
        <v>1.5034439361264168E-2</v>
      </c>
      <c r="S196" s="98">
        <v>4.5327955016281174E-2</v>
      </c>
      <c r="T196" s="98">
        <v>0.14163560834354891</v>
      </c>
      <c r="U196" s="98">
        <v>0.3407995918752747</v>
      </c>
      <c r="V196" s="98">
        <v>0.67008449386099811</v>
      </c>
      <c r="W196" s="98">
        <v>1.1743612935172176</v>
      </c>
      <c r="X196" s="98">
        <v>2.0889892752504249</v>
      </c>
      <c r="Y196" s="98">
        <v>3.5139658031052075</v>
      </c>
      <c r="Z196" s="98">
        <v>5.8649434603575008</v>
      </c>
      <c r="AA196" s="98">
        <v>9.7683091360152723</v>
      </c>
      <c r="AB196" s="98">
        <v>15.444769648410336</v>
      </c>
      <c r="AC196" s="98">
        <v>23.190210559184159</v>
      </c>
      <c r="AD196" s="98">
        <v>37.259278384265492</v>
      </c>
      <c r="AE196" s="98">
        <v>59.984632023522572</v>
      </c>
      <c r="AF196" s="98">
        <v>97.868595879159344</v>
      </c>
      <c r="AG196" s="98">
        <v>155.53690468646263</v>
      </c>
      <c r="AH196" s="98">
        <v>260.91048830159946</v>
      </c>
      <c r="AI196" s="98">
        <v>457.33469170579036</v>
      </c>
      <c r="AJ196" s="98">
        <v>764.03530936840571</v>
      </c>
      <c r="AK196" s="98">
        <v>1288.1817328744971</v>
      </c>
      <c r="AL196" s="98">
        <v>2122.5798556085483</v>
      </c>
      <c r="AM196" s="98">
        <v>3474.2997711619323</v>
      </c>
      <c r="AN196" s="98">
        <v>6259.6504206975096</v>
      </c>
      <c r="AO196" s="98">
        <v>9472.5215634153992</v>
      </c>
      <c r="AP196" s="98">
        <v>14481.657852088034</v>
      </c>
      <c r="AQ196" s="98">
        <v>21177.031740043542</v>
      </c>
      <c r="AR196" s="98">
        <v>30503.819058876761</v>
      </c>
      <c r="AS196" s="98">
        <v>44133.334431882875</v>
      </c>
      <c r="AT196" s="98">
        <v>62459.968493773958</v>
      </c>
      <c r="AU196" s="98">
        <v>88041.185977166664</v>
      </c>
      <c r="AV196" s="98">
        <v>119718.36187749324</v>
      </c>
      <c r="AW196" s="98">
        <v>159527.60566189495</v>
      </c>
      <c r="AX196" s="98">
        <v>209910.2299073532</v>
      </c>
      <c r="AY196" s="98">
        <v>268352.01733650081</v>
      </c>
      <c r="AZ196" s="98">
        <v>333275.30579505808</v>
      </c>
    </row>
    <row r="197" spans="1:52">
      <c r="A197" s="97" t="s">
        <v>227</v>
      </c>
      <c r="B197" s="98">
        <v>0</v>
      </c>
      <c r="C197" s="98">
        <v>0</v>
      </c>
      <c r="D197" s="98">
        <v>0</v>
      </c>
      <c r="E197" s="98">
        <v>0</v>
      </c>
      <c r="F197" s="98">
        <v>0</v>
      </c>
      <c r="G197" s="98">
        <v>0</v>
      </c>
      <c r="H197" s="98">
        <v>0</v>
      </c>
      <c r="I197" s="98">
        <v>0</v>
      </c>
      <c r="J197" s="98">
        <v>0</v>
      </c>
      <c r="K197" s="98">
        <v>0</v>
      </c>
      <c r="L197" s="98">
        <v>0</v>
      </c>
      <c r="M197" s="98">
        <v>0</v>
      </c>
      <c r="N197" s="98">
        <v>0</v>
      </c>
      <c r="O197" s="98">
        <v>0</v>
      </c>
      <c r="P197" s="98">
        <v>0</v>
      </c>
      <c r="Q197" s="98">
        <v>0</v>
      </c>
      <c r="R197" s="98">
        <v>0</v>
      </c>
      <c r="S197" s="98">
        <v>0</v>
      </c>
      <c r="T197" s="98">
        <v>0</v>
      </c>
      <c r="U197" s="98">
        <v>0</v>
      </c>
      <c r="V197" s="98">
        <v>0</v>
      </c>
      <c r="W197" s="98">
        <v>0</v>
      </c>
      <c r="X197" s="98">
        <v>0</v>
      </c>
      <c r="Y197" s="98">
        <v>0</v>
      </c>
      <c r="Z197" s="98">
        <v>0</v>
      </c>
      <c r="AA197" s="98">
        <v>0</v>
      </c>
      <c r="AB197" s="98">
        <v>0</v>
      </c>
      <c r="AC197" s="98">
        <v>0</v>
      </c>
      <c r="AD197" s="98">
        <v>0</v>
      </c>
      <c r="AE197" s="98">
        <v>0</v>
      </c>
      <c r="AF197" s="98">
        <v>0</v>
      </c>
      <c r="AG197" s="98">
        <v>0</v>
      </c>
      <c r="AH197" s="98">
        <v>0</v>
      </c>
      <c r="AI197" s="98">
        <v>0</v>
      </c>
      <c r="AJ197" s="98">
        <v>0</v>
      </c>
      <c r="AK197" s="98">
        <v>0</v>
      </c>
      <c r="AL197" s="98">
        <v>0</v>
      </c>
      <c r="AM197" s="98">
        <v>0</v>
      </c>
      <c r="AN197" s="98">
        <v>0</v>
      </c>
      <c r="AO197" s="98">
        <v>0</v>
      </c>
      <c r="AP197" s="98">
        <v>0</v>
      </c>
      <c r="AQ197" s="98">
        <v>0</v>
      </c>
      <c r="AR197" s="98">
        <v>0</v>
      </c>
      <c r="AS197" s="98">
        <v>0</v>
      </c>
      <c r="AT197" s="98">
        <v>0</v>
      </c>
      <c r="AU197" s="98">
        <v>0</v>
      </c>
      <c r="AV197" s="98">
        <v>0</v>
      </c>
      <c r="AW197" s="98">
        <v>0</v>
      </c>
      <c r="AX197" s="98">
        <v>0</v>
      </c>
      <c r="AY197" s="98">
        <v>0</v>
      </c>
      <c r="AZ197" s="98">
        <v>0</v>
      </c>
    </row>
    <row r="198" spans="1:52">
      <c r="A198" s="97" t="s">
        <v>228</v>
      </c>
      <c r="B198" s="98">
        <v>0</v>
      </c>
      <c r="C198" s="98">
        <v>0</v>
      </c>
      <c r="D198" s="98">
        <v>0</v>
      </c>
      <c r="E198" s="98">
        <v>0</v>
      </c>
      <c r="F198" s="98">
        <v>0</v>
      </c>
      <c r="G198" s="98">
        <v>0</v>
      </c>
      <c r="H198" s="98">
        <v>0</v>
      </c>
      <c r="I198" s="98">
        <v>0</v>
      </c>
      <c r="J198" s="98">
        <v>0</v>
      </c>
      <c r="K198" s="98">
        <v>0</v>
      </c>
      <c r="L198" s="98">
        <v>0</v>
      </c>
      <c r="M198" s="98">
        <v>0</v>
      </c>
      <c r="N198" s="98">
        <v>0</v>
      </c>
      <c r="O198" s="98">
        <v>0</v>
      </c>
      <c r="P198" s="98">
        <v>0</v>
      </c>
      <c r="Q198" s="98">
        <v>0</v>
      </c>
      <c r="R198" s="98">
        <v>0</v>
      </c>
      <c r="S198" s="98">
        <v>0</v>
      </c>
      <c r="T198" s="98">
        <v>0</v>
      </c>
      <c r="U198" s="98">
        <v>0</v>
      </c>
      <c r="V198" s="98">
        <v>0</v>
      </c>
      <c r="W198" s="98">
        <v>0</v>
      </c>
      <c r="X198" s="98">
        <v>0</v>
      </c>
      <c r="Y198" s="98">
        <v>0</v>
      </c>
      <c r="Z198" s="98">
        <v>0</v>
      </c>
      <c r="AA198" s="98">
        <v>0</v>
      </c>
      <c r="AB198" s="98">
        <v>0</v>
      </c>
      <c r="AC198" s="98">
        <v>0</v>
      </c>
      <c r="AD198" s="98">
        <v>0</v>
      </c>
      <c r="AE198" s="98">
        <v>0</v>
      </c>
      <c r="AF198" s="98">
        <v>0</v>
      </c>
      <c r="AG198" s="98">
        <v>0</v>
      </c>
      <c r="AH198" s="98">
        <v>0</v>
      </c>
      <c r="AI198" s="98">
        <v>0</v>
      </c>
      <c r="AJ198" s="98">
        <v>0</v>
      </c>
      <c r="AK198" s="98">
        <v>0</v>
      </c>
      <c r="AL198" s="98">
        <v>0</v>
      </c>
      <c r="AM198" s="98">
        <v>0</v>
      </c>
      <c r="AN198" s="98">
        <v>0</v>
      </c>
      <c r="AO198" s="98">
        <v>0</v>
      </c>
      <c r="AP198" s="98">
        <v>0</v>
      </c>
      <c r="AQ198" s="98">
        <v>0</v>
      </c>
      <c r="AR198" s="98">
        <v>0</v>
      </c>
      <c r="AS198" s="98">
        <v>0</v>
      </c>
      <c r="AT198" s="98">
        <v>0</v>
      </c>
      <c r="AU198" s="98">
        <v>0</v>
      </c>
      <c r="AV198" s="98">
        <v>0</v>
      </c>
      <c r="AW198" s="98">
        <v>0</v>
      </c>
      <c r="AX198" s="98">
        <v>0</v>
      </c>
      <c r="AY198" s="98">
        <v>0</v>
      </c>
      <c r="AZ198" s="98">
        <v>0</v>
      </c>
    </row>
    <row r="199" spans="1:52">
      <c r="A199" s="117" t="s">
        <v>87</v>
      </c>
      <c r="B199" s="113">
        <v>10286902</v>
      </c>
      <c r="C199" s="113">
        <v>10119756</v>
      </c>
      <c r="D199" s="113">
        <v>9873476</v>
      </c>
      <c r="E199" s="113">
        <v>10339584.000000002</v>
      </c>
      <c r="F199" s="113">
        <v>11187250</v>
      </c>
      <c r="G199" s="113">
        <v>11697460</v>
      </c>
      <c r="H199" s="113">
        <v>12255870</v>
      </c>
      <c r="I199" s="113">
        <v>12933616</v>
      </c>
      <c r="J199" s="113">
        <v>12941634.000000002</v>
      </c>
      <c r="K199" s="113">
        <v>11722377.999999998</v>
      </c>
      <c r="L199" s="113">
        <v>11686786</v>
      </c>
      <c r="M199" s="113">
        <v>12306614</v>
      </c>
      <c r="N199" s="113">
        <v>12059138</v>
      </c>
      <c r="O199" s="113">
        <v>12013606</v>
      </c>
      <c r="P199" s="113">
        <v>12391944</v>
      </c>
      <c r="Q199" s="113">
        <v>12972444</v>
      </c>
      <c r="R199" s="113">
        <v>14205523.836820263</v>
      </c>
      <c r="S199" s="113">
        <v>14736833.916600823</v>
      </c>
      <c r="T199" s="113">
        <v>15246440.846967954</v>
      </c>
      <c r="U199" s="113">
        <v>15691582.185128324</v>
      </c>
      <c r="V199" s="113">
        <v>16077369.802879823</v>
      </c>
      <c r="W199" s="113">
        <v>16472234.586032931</v>
      </c>
      <c r="X199" s="113">
        <v>16845415.581387185</v>
      </c>
      <c r="Y199" s="113">
        <v>17179584.26977969</v>
      </c>
      <c r="Z199" s="113">
        <v>17518227.797507472</v>
      </c>
      <c r="AA199" s="113">
        <v>17885282.939515904</v>
      </c>
      <c r="AB199" s="113">
        <v>18247962.824709129</v>
      </c>
      <c r="AC199" s="113">
        <v>18620613.570617896</v>
      </c>
      <c r="AD199" s="113">
        <v>19020067.690712649</v>
      </c>
      <c r="AE199" s="113">
        <v>19398479.920359164</v>
      </c>
      <c r="AF199" s="113">
        <v>19772319.698375363</v>
      </c>
      <c r="AG199" s="113">
        <v>20152782.982736848</v>
      </c>
      <c r="AH199" s="113">
        <v>20483663.804077171</v>
      </c>
      <c r="AI199" s="113">
        <v>20801972.994953852</v>
      </c>
      <c r="AJ199" s="113">
        <v>21081912.608714305</v>
      </c>
      <c r="AK199" s="113">
        <v>21354108.27179965</v>
      </c>
      <c r="AL199" s="113">
        <v>21644882.856762581</v>
      </c>
      <c r="AM199" s="113">
        <v>21921598.967415381</v>
      </c>
      <c r="AN199" s="113">
        <v>22294144.027329471</v>
      </c>
      <c r="AO199" s="113">
        <v>22573442.121356942</v>
      </c>
      <c r="AP199" s="113">
        <v>22854468.538668454</v>
      </c>
      <c r="AQ199" s="113">
        <v>23177026.42053476</v>
      </c>
      <c r="AR199" s="113">
        <v>23506153.364447113</v>
      </c>
      <c r="AS199" s="113">
        <v>23841168.450503126</v>
      </c>
      <c r="AT199" s="113">
        <v>24177685.781413242</v>
      </c>
      <c r="AU199" s="113">
        <v>24556391.71472178</v>
      </c>
      <c r="AV199" s="113">
        <v>24918012.650755163</v>
      </c>
      <c r="AW199" s="113">
        <v>25241249.937108628</v>
      </c>
      <c r="AX199" s="113">
        <v>25606163.855527416</v>
      </c>
      <c r="AY199" s="113">
        <v>25953882.13195261</v>
      </c>
      <c r="AZ199" s="113">
        <v>26285442.534992188</v>
      </c>
    </row>
    <row r="200" spans="1:52">
      <c r="A200" s="97" t="s">
        <v>225</v>
      </c>
      <c r="B200" s="98">
        <v>10286902</v>
      </c>
      <c r="C200" s="98">
        <v>10119756</v>
      </c>
      <c r="D200" s="98">
        <v>9873476</v>
      </c>
      <c r="E200" s="98">
        <v>10339584.000000002</v>
      </c>
      <c r="F200" s="98">
        <v>11187250</v>
      </c>
      <c r="G200" s="98">
        <v>11697460</v>
      </c>
      <c r="H200" s="98">
        <v>12255870</v>
      </c>
      <c r="I200" s="98">
        <v>12933616</v>
      </c>
      <c r="J200" s="98">
        <v>12941634.000000002</v>
      </c>
      <c r="K200" s="98">
        <v>11722377.999999998</v>
      </c>
      <c r="L200" s="98">
        <v>11686786</v>
      </c>
      <c r="M200" s="98">
        <v>12306614</v>
      </c>
      <c r="N200" s="98">
        <v>12059138</v>
      </c>
      <c r="O200" s="98">
        <v>12013606</v>
      </c>
      <c r="P200" s="98">
        <v>12391944</v>
      </c>
      <c r="Q200" s="98">
        <v>12972444</v>
      </c>
      <c r="R200" s="98">
        <v>14205523.836820263</v>
      </c>
      <c r="S200" s="98">
        <v>14736833.916600823</v>
      </c>
      <c r="T200" s="98">
        <v>15246440.846967954</v>
      </c>
      <c r="U200" s="98">
        <v>15691582.185128324</v>
      </c>
      <c r="V200" s="98">
        <v>16077369.802879823</v>
      </c>
      <c r="W200" s="98">
        <v>16472234.586032931</v>
      </c>
      <c r="X200" s="98">
        <v>16845415.581387185</v>
      </c>
      <c r="Y200" s="98">
        <v>17179584.26977969</v>
      </c>
      <c r="Z200" s="98">
        <v>17518227.797507472</v>
      </c>
      <c r="AA200" s="98">
        <v>17885282.939515904</v>
      </c>
      <c r="AB200" s="98">
        <v>18247962.824709129</v>
      </c>
      <c r="AC200" s="98">
        <v>18620613.570617888</v>
      </c>
      <c r="AD200" s="98">
        <v>19020067.690712608</v>
      </c>
      <c r="AE200" s="98">
        <v>19398479.920358893</v>
      </c>
      <c r="AF200" s="98">
        <v>19772319.698373552</v>
      </c>
      <c r="AG200" s="98">
        <v>20152782.982724916</v>
      </c>
      <c r="AH200" s="98">
        <v>20483663.804000929</v>
      </c>
      <c r="AI200" s="98">
        <v>20801972.994495284</v>
      </c>
      <c r="AJ200" s="98">
        <v>21081912.605991032</v>
      </c>
      <c r="AK200" s="98">
        <v>21354108.256540433</v>
      </c>
      <c r="AL200" s="98">
        <v>21644882.776339974</v>
      </c>
      <c r="AM200" s="98">
        <v>21921598.537233133</v>
      </c>
      <c r="AN200" s="98">
        <v>22294141.625042055</v>
      </c>
      <c r="AO200" s="98">
        <v>22573432.668003131</v>
      </c>
      <c r="AP200" s="98">
        <v>22854431.973039839</v>
      </c>
      <c r="AQ200" s="98">
        <v>23176888.225649312</v>
      </c>
      <c r="AR200" s="98">
        <v>23505676.042403303</v>
      </c>
      <c r="AS200" s="98">
        <v>23839674.404762238</v>
      </c>
      <c r="AT200" s="98">
        <v>24173436.721541148</v>
      </c>
      <c r="AU200" s="98">
        <v>24545220.700577151</v>
      </c>
      <c r="AV200" s="98">
        <v>24891837.039222497</v>
      </c>
      <c r="AW200" s="98">
        <v>25184239.966533411</v>
      </c>
      <c r="AX200" s="98">
        <v>25493153.255953465</v>
      </c>
      <c r="AY200" s="98">
        <v>25742776.711591605</v>
      </c>
      <c r="AZ200" s="98">
        <v>25924765.964458477</v>
      </c>
    </row>
    <row r="201" spans="1:52">
      <c r="A201" s="97" t="s">
        <v>226</v>
      </c>
      <c r="B201" s="98">
        <v>0</v>
      </c>
      <c r="C201" s="98">
        <v>0</v>
      </c>
      <c r="D201" s="98">
        <v>0</v>
      </c>
      <c r="E201" s="98">
        <v>0</v>
      </c>
      <c r="F201" s="98">
        <v>0</v>
      </c>
      <c r="G201" s="98">
        <v>0</v>
      </c>
      <c r="H201" s="98">
        <v>0</v>
      </c>
      <c r="I201" s="98">
        <v>0</v>
      </c>
      <c r="J201" s="98">
        <v>0</v>
      </c>
      <c r="K201" s="98">
        <v>0</v>
      </c>
      <c r="L201" s="98">
        <v>0</v>
      </c>
      <c r="M201" s="98">
        <v>0</v>
      </c>
      <c r="N201" s="98">
        <v>0</v>
      </c>
      <c r="O201" s="98">
        <v>0</v>
      </c>
      <c r="P201" s="98">
        <v>0</v>
      </c>
      <c r="Q201" s="98">
        <v>0</v>
      </c>
      <c r="R201" s="98">
        <v>2.6012572193142378E-18</v>
      </c>
      <c r="S201" s="98">
        <v>1.4703922950493065E-17</v>
      </c>
      <c r="T201" s="98">
        <v>1.1508989166918509E-16</v>
      </c>
      <c r="U201" s="98">
        <v>8.651121092154999E-16</v>
      </c>
      <c r="V201" s="98">
        <v>6.1676324429882563E-15</v>
      </c>
      <c r="W201" s="98">
        <v>4.3809269437976134E-14</v>
      </c>
      <c r="X201" s="98">
        <v>3.3290428801216432E-13</v>
      </c>
      <c r="Y201" s="98">
        <v>2.3578119665492684E-12</v>
      </c>
      <c r="Z201" s="98">
        <v>1.6731132802440449E-11</v>
      </c>
      <c r="AA201" s="98">
        <v>1.2042055737961825E-10</v>
      </c>
      <c r="AB201" s="98">
        <v>8.3502723978765309E-10</v>
      </c>
      <c r="AC201" s="98">
        <v>5.6401738948504992E-9</v>
      </c>
      <c r="AD201" s="98">
        <v>4.0825783693465812E-8</v>
      </c>
      <c r="AE201" s="98">
        <v>2.7025266796221769E-7</v>
      </c>
      <c r="AF201" s="98">
        <v>1.8106819912928857E-6</v>
      </c>
      <c r="AG201" s="98">
        <v>1.1931204556019821E-5</v>
      </c>
      <c r="AH201" s="98">
        <v>7.6242707402752959E-5</v>
      </c>
      <c r="AI201" s="98">
        <v>4.5856962666767888E-4</v>
      </c>
      <c r="AJ201" s="98">
        <v>2.7232720595940199E-3</v>
      </c>
      <c r="AK201" s="98">
        <v>1.5259218209807385E-2</v>
      </c>
      <c r="AL201" s="98">
        <v>8.042260535615578E-2</v>
      </c>
      <c r="AM201" s="98">
        <v>0.43018224674694444</v>
      </c>
      <c r="AN201" s="98">
        <v>2.4022874157125034</v>
      </c>
      <c r="AO201" s="98">
        <v>9.4533538120542353</v>
      </c>
      <c r="AP201" s="98">
        <v>36.565628615528126</v>
      </c>
      <c r="AQ201" s="98">
        <v>138.19488544749152</v>
      </c>
      <c r="AR201" s="98">
        <v>477.32204381133874</v>
      </c>
      <c r="AS201" s="98">
        <v>1494.0457408885354</v>
      </c>
      <c r="AT201" s="98">
        <v>4249.0598720944645</v>
      </c>
      <c r="AU201" s="98">
        <v>11171.014144629507</v>
      </c>
      <c r="AV201" s="98">
        <v>26175.611532666717</v>
      </c>
      <c r="AW201" s="98">
        <v>57009.970575215979</v>
      </c>
      <c r="AX201" s="98">
        <v>113010.59957395101</v>
      </c>
      <c r="AY201" s="98">
        <v>211105.42036100439</v>
      </c>
      <c r="AZ201" s="98">
        <v>360676.57053371111</v>
      </c>
    </row>
    <row r="202" spans="1:52">
      <c r="A202" s="97" t="s">
        <v>227</v>
      </c>
      <c r="B202" s="98">
        <v>0</v>
      </c>
      <c r="C202" s="98">
        <v>0</v>
      </c>
      <c r="D202" s="98">
        <v>0</v>
      </c>
      <c r="E202" s="98">
        <v>0</v>
      </c>
      <c r="F202" s="98">
        <v>0</v>
      </c>
      <c r="G202" s="98">
        <v>0</v>
      </c>
      <c r="H202" s="98">
        <v>0</v>
      </c>
      <c r="I202" s="98">
        <v>0</v>
      </c>
      <c r="J202" s="98">
        <v>0</v>
      </c>
      <c r="K202" s="98">
        <v>0</v>
      </c>
      <c r="L202" s="98">
        <v>0</v>
      </c>
      <c r="M202" s="98">
        <v>0</v>
      </c>
      <c r="N202" s="98">
        <v>0</v>
      </c>
      <c r="O202" s="98">
        <v>0</v>
      </c>
      <c r="P202" s="98">
        <v>0</v>
      </c>
      <c r="Q202" s="98">
        <v>0</v>
      </c>
      <c r="R202" s="98">
        <v>0</v>
      </c>
      <c r="S202" s="98">
        <v>0</v>
      </c>
      <c r="T202" s="98">
        <v>0</v>
      </c>
      <c r="U202" s="98">
        <v>0</v>
      </c>
      <c r="V202" s="98">
        <v>0</v>
      </c>
      <c r="W202" s="98">
        <v>0</v>
      </c>
      <c r="X202" s="98">
        <v>0</v>
      </c>
      <c r="Y202" s="98">
        <v>0</v>
      </c>
      <c r="Z202" s="98">
        <v>0</v>
      </c>
      <c r="AA202" s="98">
        <v>0</v>
      </c>
      <c r="AB202" s="98">
        <v>0</v>
      </c>
      <c r="AC202" s="98">
        <v>0</v>
      </c>
      <c r="AD202" s="98">
        <v>0</v>
      </c>
      <c r="AE202" s="98">
        <v>0</v>
      </c>
      <c r="AF202" s="98">
        <v>0</v>
      </c>
      <c r="AG202" s="98">
        <v>0</v>
      </c>
      <c r="AH202" s="98">
        <v>0</v>
      </c>
      <c r="AI202" s="98">
        <v>0</v>
      </c>
      <c r="AJ202" s="98">
        <v>0</v>
      </c>
      <c r="AK202" s="98">
        <v>0</v>
      </c>
      <c r="AL202" s="98">
        <v>0</v>
      </c>
      <c r="AM202" s="98">
        <v>0</v>
      </c>
      <c r="AN202" s="98">
        <v>0</v>
      </c>
      <c r="AO202" s="98">
        <v>0</v>
      </c>
      <c r="AP202" s="98">
        <v>0</v>
      </c>
      <c r="AQ202" s="98">
        <v>0</v>
      </c>
      <c r="AR202" s="98">
        <v>0</v>
      </c>
      <c r="AS202" s="98">
        <v>0</v>
      </c>
      <c r="AT202" s="98">
        <v>0</v>
      </c>
      <c r="AU202" s="98">
        <v>0</v>
      </c>
      <c r="AV202" s="98">
        <v>0</v>
      </c>
      <c r="AW202" s="98">
        <v>0</v>
      </c>
      <c r="AX202" s="98">
        <v>0</v>
      </c>
      <c r="AY202" s="98">
        <v>0</v>
      </c>
      <c r="AZ202" s="98">
        <v>0</v>
      </c>
    </row>
    <row r="203" spans="1:52">
      <c r="A203" s="97" t="s">
        <v>228</v>
      </c>
      <c r="B203" s="98">
        <v>0</v>
      </c>
      <c r="C203" s="98">
        <v>0</v>
      </c>
      <c r="D203" s="98">
        <v>0</v>
      </c>
      <c r="E203" s="98">
        <v>0</v>
      </c>
      <c r="F203" s="98">
        <v>0</v>
      </c>
      <c r="G203" s="98">
        <v>0</v>
      </c>
      <c r="H203" s="98">
        <v>0</v>
      </c>
      <c r="I203" s="98">
        <v>0</v>
      </c>
      <c r="J203" s="98">
        <v>0</v>
      </c>
      <c r="K203" s="98">
        <v>0</v>
      </c>
      <c r="L203" s="98">
        <v>0</v>
      </c>
      <c r="M203" s="98">
        <v>0</v>
      </c>
      <c r="N203" s="98">
        <v>0</v>
      </c>
      <c r="O203" s="98">
        <v>0</v>
      </c>
      <c r="P203" s="98">
        <v>0</v>
      </c>
      <c r="Q203" s="98">
        <v>0</v>
      </c>
      <c r="R203" s="98">
        <v>0</v>
      </c>
      <c r="S203" s="98">
        <v>0</v>
      </c>
      <c r="T203" s="98">
        <v>0</v>
      </c>
      <c r="U203" s="98">
        <v>0</v>
      </c>
      <c r="V203" s="98">
        <v>0</v>
      </c>
      <c r="W203" s="98">
        <v>0</v>
      </c>
      <c r="X203" s="98">
        <v>0</v>
      </c>
      <c r="Y203" s="98">
        <v>0</v>
      </c>
      <c r="Z203" s="98">
        <v>0</v>
      </c>
      <c r="AA203" s="98">
        <v>0</v>
      </c>
      <c r="AB203" s="98">
        <v>0</v>
      </c>
      <c r="AC203" s="98">
        <v>0</v>
      </c>
      <c r="AD203" s="98">
        <v>0</v>
      </c>
      <c r="AE203" s="98">
        <v>0</v>
      </c>
      <c r="AF203" s="98">
        <v>0</v>
      </c>
      <c r="AG203" s="98">
        <v>0</v>
      </c>
      <c r="AH203" s="98">
        <v>0</v>
      </c>
      <c r="AI203" s="98">
        <v>0</v>
      </c>
      <c r="AJ203" s="98">
        <v>0</v>
      </c>
      <c r="AK203" s="98">
        <v>0</v>
      </c>
      <c r="AL203" s="98">
        <v>0</v>
      </c>
      <c r="AM203" s="98">
        <v>0</v>
      </c>
      <c r="AN203" s="98">
        <v>0</v>
      </c>
      <c r="AO203" s="98">
        <v>0</v>
      </c>
      <c r="AP203" s="98">
        <v>0</v>
      </c>
      <c r="AQ203" s="98">
        <v>0</v>
      </c>
      <c r="AR203" s="98">
        <v>0</v>
      </c>
      <c r="AS203" s="98">
        <v>0</v>
      </c>
      <c r="AT203" s="98">
        <v>0</v>
      </c>
      <c r="AU203" s="98">
        <v>0</v>
      </c>
      <c r="AV203" s="98">
        <v>0</v>
      </c>
      <c r="AW203" s="98">
        <v>0</v>
      </c>
      <c r="AX203" s="98">
        <v>0</v>
      </c>
      <c r="AY203" s="98">
        <v>0</v>
      </c>
      <c r="AZ203" s="98">
        <v>0</v>
      </c>
    </row>
    <row r="204" spans="1:52">
      <c r="A204" s="117" t="s">
        <v>88</v>
      </c>
      <c r="B204" s="113">
        <v>3130474</v>
      </c>
      <c r="C204" s="113">
        <v>3120176</v>
      </c>
      <c r="D204" s="113">
        <v>3126888</v>
      </c>
      <c r="E204" s="113">
        <v>3223454</v>
      </c>
      <c r="F204" s="113">
        <v>3523372</v>
      </c>
      <c r="G204" s="113">
        <v>3739108.0000000005</v>
      </c>
      <c r="H204" s="113">
        <v>3924130</v>
      </c>
      <c r="I204" s="113">
        <v>4153975.9999999995</v>
      </c>
      <c r="J204" s="113">
        <v>4301672</v>
      </c>
      <c r="K204" s="113">
        <v>3902820.0000000005</v>
      </c>
      <c r="L204" s="113">
        <v>4099256.0000000005</v>
      </c>
      <c r="M204" s="113">
        <v>4194630</v>
      </c>
      <c r="N204" s="113">
        <v>4108091.9999999986</v>
      </c>
      <c r="O204" s="113">
        <v>4171572.0000000005</v>
      </c>
      <c r="P204" s="113">
        <v>4314430</v>
      </c>
      <c r="Q204" s="113">
        <v>4370014</v>
      </c>
      <c r="R204" s="113">
        <v>4492196.3190895068</v>
      </c>
      <c r="S204" s="113">
        <v>4740262.3457968011</v>
      </c>
      <c r="T204" s="113">
        <v>4970263.5632383339</v>
      </c>
      <c r="U204" s="113">
        <v>5176346.2742560934</v>
      </c>
      <c r="V204" s="113">
        <v>5360394.3086067978</v>
      </c>
      <c r="W204" s="113">
        <v>5536984.8254871331</v>
      </c>
      <c r="X204" s="113">
        <v>5707433.8885522066</v>
      </c>
      <c r="Y204" s="113">
        <v>5868279.262801311</v>
      </c>
      <c r="Z204" s="113">
        <v>5981382.2131933654</v>
      </c>
      <c r="AA204" s="113">
        <v>6095422.0281992359</v>
      </c>
      <c r="AB204" s="113">
        <v>6217485.2124671526</v>
      </c>
      <c r="AC204" s="113">
        <v>6347423.6511233291</v>
      </c>
      <c r="AD204" s="113">
        <v>6483973.8001647117</v>
      </c>
      <c r="AE204" s="113">
        <v>6614689.0065336954</v>
      </c>
      <c r="AF204" s="113">
        <v>6744990.4226736519</v>
      </c>
      <c r="AG204" s="113">
        <v>6879817.8957451209</v>
      </c>
      <c r="AH204" s="113">
        <v>6998715.3355308566</v>
      </c>
      <c r="AI204" s="113">
        <v>7114441.7171926517</v>
      </c>
      <c r="AJ204" s="113">
        <v>7221667.3402111754</v>
      </c>
      <c r="AK204" s="113">
        <v>7328559.4365853146</v>
      </c>
      <c r="AL204" s="113">
        <v>7439693.7395994859</v>
      </c>
      <c r="AM204" s="113">
        <v>7546687.7724806275</v>
      </c>
      <c r="AN204" s="113">
        <v>7685747.1246783026</v>
      </c>
      <c r="AO204" s="113">
        <v>7792039.1601001592</v>
      </c>
      <c r="AP204" s="113">
        <v>7903719.0457040649</v>
      </c>
      <c r="AQ204" s="113">
        <v>8025689.9586353227</v>
      </c>
      <c r="AR204" s="113">
        <v>8155114.3823876083</v>
      </c>
      <c r="AS204" s="113">
        <v>8276499.5890544076</v>
      </c>
      <c r="AT204" s="113">
        <v>8392849.3713129126</v>
      </c>
      <c r="AU204" s="113">
        <v>8533609.523060983</v>
      </c>
      <c r="AV204" s="113">
        <v>8672538.7723634578</v>
      </c>
      <c r="AW204" s="113">
        <v>8788100.564426491</v>
      </c>
      <c r="AX204" s="113">
        <v>8928242.7027003523</v>
      </c>
      <c r="AY204" s="113">
        <v>9064306.9512647577</v>
      </c>
      <c r="AZ204" s="113">
        <v>9200454.0102022123</v>
      </c>
    </row>
    <row r="205" spans="1:52">
      <c r="A205" s="97" t="s">
        <v>225</v>
      </c>
      <c r="B205" s="98">
        <v>3130474</v>
      </c>
      <c r="C205" s="98">
        <v>3120176</v>
      </c>
      <c r="D205" s="98">
        <v>3126888</v>
      </c>
      <c r="E205" s="98">
        <v>3223454</v>
      </c>
      <c r="F205" s="98">
        <v>3523372</v>
      </c>
      <c r="G205" s="98">
        <v>3739108.0000000005</v>
      </c>
      <c r="H205" s="98">
        <v>3924130</v>
      </c>
      <c r="I205" s="98">
        <v>4153975.9999999995</v>
      </c>
      <c r="J205" s="98">
        <v>4301672</v>
      </c>
      <c r="K205" s="98">
        <v>3902820.0000000005</v>
      </c>
      <c r="L205" s="98">
        <v>4099256.0000000005</v>
      </c>
      <c r="M205" s="98">
        <v>4194630</v>
      </c>
      <c r="N205" s="98">
        <v>4108091.9999999986</v>
      </c>
      <c r="O205" s="98">
        <v>4171572.0000000005</v>
      </c>
      <c r="P205" s="98">
        <v>4314430</v>
      </c>
      <c r="Q205" s="98">
        <v>4370014</v>
      </c>
      <c r="R205" s="98">
        <v>4492196.3190895068</v>
      </c>
      <c r="S205" s="98">
        <v>4740262.3457968011</v>
      </c>
      <c r="T205" s="98">
        <v>4970263.5632383339</v>
      </c>
      <c r="U205" s="98">
        <v>5176346.2742560934</v>
      </c>
      <c r="V205" s="98">
        <v>5360394.3086067978</v>
      </c>
      <c r="W205" s="98">
        <v>5536984.8254871331</v>
      </c>
      <c r="X205" s="98">
        <v>5707433.8885522066</v>
      </c>
      <c r="Y205" s="98">
        <v>5868279.262801311</v>
      </c>
      <c r="Z205" s="98">
        <v>5981382.2131933654</v>
      </c>
      <c r="AA205" s="98">
        <v>6095422.0281992359</v>
      </c>
      <c r="AB205" s="98">
        <v>6217485.2124671526</v>
      </c>
      <c r="AC205" s="98">
        <v>6347423.6511233291</v>
      </c>
      <c r="AD205" s="98">
        <v>6483973.8001647117</v>
      </c>
      <c r="AE205" s="98">
        <v>6614689.0065336954</v>
      </c>
      <c r="AF205" s="98">
        <v>6744990.4226736519</v>
      </c>
      <c r="AG205" s="98">
        <v>6879817.8957451209</v>
      </c>
      <c r="AH205" s="98">
        <v>6998715.3355308566</v>
      </c>
      <c r="AI205" s="98">
        <v>7114441.7171926517</v>
      </c>
      <c r="AJ205" s="98">
        <v>7221667.3402111754</v>
      </c>
      <c r="AK205" s="98">
        <v>7328559.4365853146</v>
      </c>
      <c r="AL205" s="98">
        <v>7439693.7395994859</v>
      </c>
      <c r="AM205" s="98">
        <v>7546687.7724806275</v>
      </c>
      <c r="AN205" s="98">
        <v>7685747.124678297</v>
      </c>
      <c r="AO205" s="98">
        <v>7792039.160099715</v>
      </c>
      <c r="AP205" s="98">
        <v>7903719.0456794407</v>
      </c>
      <c r="AQ205" s="98">
        <v>8025689.9577612961</v>
      </c>
      <c r="AR205" s="98">
        <v>8155114.3621680224</v>
      </c>
      <c r="AS205" s="98">
        <v>8276499.2902511004</v>
      </c>
      <c r="AT205" s="98">
        <v>8392846.2296191975</v>
      </c>
      <c r="AU205" s="98">
        <v>8533585.0803789645</v>
      </c>
      <c r="AV205" s="98">
        <v>8672398.6106691379</v>
      </c>
      <c r="AW205" s="98">
        <v>8787478.7346343901</v>
      </c>
      <c r="AX205" s="98">
        <v>8925988.08439398</v>
      </c>
      <c r="AY205" s="98">
        <v>9057404.0898328107</v>
      </c>
      <c r="AZ205" s="98">
        <v>9182980.3580804858</v>
      </c>
    </row>
    <row r="206" spans="1:52">
      <c r="A206" s="97" t="s">
        <v>226</v>
      </c>
      <c r="B206" s="98">
        <v>0</v>
      </c>
      <c r="C206" s="98">
        <v>0</v>
      </c>
      <c r="D206" s="98">
        <v>0</v>
      </c>
      <c r="E206" s="98">
        <v>0</v>
      </c>
      <c r="F206" s="98">
        <v>0</v>
      </c>
      <c r="G206" s="98">
        <v>0</v>
      </c>
      <c r="H206" s="98">
        <v>0</v>
      </c>
      <c r="I206" s="98">
        <v>0</v>
      </c>
      <c r="J206" s="98">
        <v>0</v>
      </c>
      <c r="K206" s="98">
        <v>0</v>
      </c>
      <c r="L206" s="98">
        <v>0</v>
      </c>
      <c r="M206" s="98">
        <v>0</v>
      </c>
      <c r="N206" s="98">
        <v>0</v>
      </c>
      <c r="O206" s="98">
        <v>0</v>
      </c>
      <c r="P206" s="98">
        <v>0</v>
      </c>
      <c r="Q206" s="98">
        <v>0</v>
      </c>
      <c r="R206" s="98">
        <v>6.1651101482077367E-89</v>
      </c>
      <c r="S206" s="98">
        <v>2.0351168295575198E-84</v>
      </c>
      <c r="T206" s="98">
        <v>3.6071988841874721E-80</v>
      </c>
      <c r="U206" s="98">
        <v>6.4196454299539359E-76</v>
      </c>
      <c r="V206" s="98">
        <v>1.0440283775846408E-71</v>
      </c>
      <c r="W206" s="98">
        <v>1.5926249095680749E-67</v>
      </c>
      <c r="X206" s="98">
        <v>2.3925554970100242E-63</v>
      </c>
      <c r="Y206" s="98">
        <v>3.2694527311908476E-59</v>
      </c>
      <c r="Z206" s="98">
        <v>4.4225947090961501E-55</v>
      </c>
      <c r="AA206" s="98">
        <v>4.5393948823153355E-51</v>
      </c>
      <c r="AB206" s="98">
        <v>4.3296487797712022E-47</v>
      </c>
      <c r="AC206" s="98">
        <v>3.5899710446458539E-43</v>
      </c>
      <c r="AD206" s="98">
        <v>2.3042294758929193E-39</v>
      </c>
      <c r="AE206" s="98">
        <v>1.2770117054412511E-35</v>
      </c>
      <c r="AF206" s="98">
        <v>5.2452906752633756E-32</v>
      </c>
      <c r="AG206" s="98">
        <v>1.6139749272348761E-28</v>
      </c>
      <c r="AH206" s="98">
        <v>3.5213984321720571E-25</v>
      </c>
      <c r="AI206" s="98">
        <v>5.2607938134952702E-22</v>
      </c>
      <c r="AJ206" s="98">
        <v>5.4205186372732633E-19</v>
      </c>
      <c r="AK206" s="98">
        <v>3.420334213147912E-16</v>
      </c>
      <c r="AL206" s="98">
        <v>1.3023781021300159E-13</v>
      </c>
      <c r="AM206" s="98">
        <v>3.2876009248101558E-11</v>
      </c>
      <c r="AN206" s="98">
        <v>5.9822320439293063E-9</v>
      </c>
      <c r="AO206" s="98">
        <v>4.4436699207760161E-7</v>
      </c>
      <c r="AP206" s="98">
        <v>2.4624158532322649E-5</v>
      </c>
      <c r="AQ206" s="98">
        <v>8.7402665826674653E-4</v>
      </c>
      <c r="AR206" s="98">
        <v>2.0219585618459459E-2</v>
      </c>
      <c r="AS206" s="98">
        <v>0.29880330694307711</v>
      </c>
      <c r="AT206" s="98">
        <v>3.141693715734434</v>
      </c>
      <c r="AU206" s="98">
        <v>24.442682018673121</v>
      </c>
      <c r="AV206" s="98">
        <v>140.16169431948072</v>
      </c>
      <c r="AW206" s="98">
        <v>621.82979210096573</v>
      </c>
      <c r="AX206" s="98">
        <v>2254.6183063720619</v>
      </c>
      <c r="AY206" s="98">
        <v>6902.8614319463386</v>
      </c>
      <c r="AZ206" s="98">
        <v>17473.652121727016</v>
      </c>
    </row>
    <row r="207" spans="1:52">
      <c r="A207" s="97" t="s">
        <v>227</v>
      </c>
      <c r="B207" s="98">
        <v>0</v>
      </c>
      <c r="C207" s="98">
        <v>0</v>
      </c>
      <c r="D207" s="98">
        <v>0</v>
      </c>
      <c r="E207" s="98">
        <v>0</v>
      </c>
      <c r="F207" s="98">
        <v>0</v>
      </c>
      <c r="G207" s="98">
        <v>0</v>
      </c>
      <c r="H207" s="98">
        <v>0</v>
      </c>
      <c r="I207" s="98">
        <v>0</v>
      </c>
      <c r="J207" s="98">
        <v>0</v>
      </c>
      <c r="K207" s="98">
        <v>0</v>
      </c>
      <c r="L207" s="98">
        <v>0</v>
      </c>
      <c r="M207" s="98">
        <v>0</v>
      </c>
      <c r="N207" s="98">
        <v>0</v>
      </c>
      <c r="O207" s="98">
        <v>0</v>
      </c>
      <c r="P207" s="98">
        <v>0</v>
      </c>
      <c r="Q207" s="98">
        <v>0</v>
      </c>
      <c r="R207" s="98">
        <v>0</v>
      </c>
      <c r="S207" s="98">
        <v>0</v>
      </c>
      <c r="T207" s="98">
        <v>0</v>
      </c>
      <c r="U207" s="98">
        <v>0</v>
      </c>
      <c r="V207" s="98">
        <v>0</v>
      </c>
      <c r="W207" s="98">
        <v>0</v>
      </c>
      <c r="X207" s="98">
        <v>0</v>
      </c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8">
        <v>0</v>
      </c>
      <c r="AE207" s="98">
        <v>0</v>
      </c>
      <c r="AF207" s="98">
        <v>0</v>
      </c>
      <c r="AG207" s="98">
        <v>0</v>
      </c>
      <c r="AH207" s="98">
        <v>0</v>
      </c>
      <c r="AI207" s="98">
        <v>0</v>
      </c>
      <c r="AJ207" s="98">
        <v>0</v>
      </c>
      <c r="AK207" s="98">
        <v>0</v>
      </c>
      <c r="AL207" s="98">
        <v>0</v>
      </c>
      <c r="AM207" s="98">
        <v>0</v>
      </c>
      <c r="AN207" s="98">
        <v>0</v>
      </c>
      <c r="AO207" s="98">
        <v>0</v>
      </c>
      <c r="AP207" s="98">
        <v>0</v>
      </c>
      <c r="AQ207" s="98">
        <v>0</v>
      </c>
      <c r="AR207" s="98">
        <v>0</v>
      </c>
      <c r="AS207" s="98">
        <v>0</v>
      </c>
      <c r="AT207" s="98">
        <v>0</v>
      </c>
      <c r="AU207" s="98">
        <v>0</v>
      </c>
      <c r="AV207" s="98">
        <v>0</v>
      </c>
      <c r="AW207" s="98">
        <v>0</v>
      </c>
      <c r="AX207" s="98">
        <v>0</v>
      </c>
      <c r="AY207" s="98">
        <v>0</v>
      </c>
      <c r="AZ207" s="98">
        <v>0</v>
      </c>
    </row>
    <row r="208" spans="1:52">
      <c r="A208" s="97" t="s">
        <v>228</v>
      </c>
      <c r="B208" s="98">
        <v>0</v>
      </c>
      <c r="C208" s="98">
        <v>0</v>
      </c>
      <c r="D208" s="98">
        <v>0</v>
      </c>
      <c r="E208" s="98">
        <v>0</v>
      </c>
      <c r="F208" s="98">
        <v>0</v>
      </c>
      <c r="G208" s="98">
        <v>0</v>
      </c>
      <c r="H208" s="98">
        <v>0</v>
      </c>
      <c r="I208" s="98">
        <v>0</v>
      </c>
      <c r="J208" s="98">
        <v>0</v>
      </c>
      <c r="K208" s="98">
        <v>0</v>
      </c>
      <c r="L208" s="98">
        <v>0</v>
      </c>
      <c r="M208" s="98">
        <v>0</v>
      </c>
      <c r="N208" s="98">
        <v>0</v>
      </c>
      <c r="O208" s="98">
        <v>0</v>
      </c>
      <c r="P208" s="98">
        <v>0</v>
      </c>
      <c r="Q208" s="98">
        <v>0</v>
      </c>
      <c r="R208" s="98">
        <v>0</v>
      </c>
      <c r="S208" s="98">
        <v>0</v>
      </c>
      <c r="T208" s="98">
        <v>0</v>
      </c>
      <c r="U208" s="98">
        <v>0</v>
      </c>
      <c r="V208" s="98">
        <v>0</v>
      </c>
      <c r="W208" s="98">
        <v>0</v>
      </c>
      <c r="X208" s="98">
        <v>0</v>
      </c>
      <c r="Y208" s="98">
        <v>0</v>
      </c>
      <c r="Z208" s="98">
        <v>0</v>
      </c>
      <c r="AA208" s="98">
        <v>0</v>
      </c>
      <c r="AB208" s="98">
        <v>0</v>
      </c>
      <c r="AC208" s="98">
        <v>0</v>
      </c>
      <c r="AD208" s="98">
        <v>0</v>
      </c>
      <c r="AE208" s="98">
        <v>0</v>
      </c>
      <c r="AF208" s="98">
        <v>0</v>
      </c>
      <c r="AG208" s="98">
        <v>0</v>
      </c>
      <c r="AH208" s="98">
        <v>0</v>
      </c>
      <c r="AI208" s="98">
        <v>0</v>
      </c>
      <c r="AJ208" s="98">
        <v>0</v>
      </c>
      <c r="AK208" s="98">
        <v>0</v>
      </c>
      <c r="AL208" s="98">
        <v>0</v>
      </c>
      <c r="AM208" s="98">
        <v>0</v>
      </c>
      <c r="AN208" s="98">
        <v>0</v>
      </c>
      <c r="AO208" s="98">
        <v>0</v>
      </c>
      <c r="AP208" s="98">
        <v>0</v>
      </c>
      <c r="AQ208" s="98">
        <v>0</v>
      </c>
      <c r="AR208" s="98">
        <v>0</v>
      </c>
      <c r="AS208" s="98">
        <v>0</v>
      </c>
      <c r="AT208" s="98">
        <v>0</v>
      </c>
      <c r="AU208" s="98">
        <v>0</v>
      </c>
      <c r="AV208" s="98">
        <v>0</v>
      </c>
      <c r="AW208" s="98">
        <v>0</v>
      </c>
      <c r="AX208" s="98">
        <v>0</v>
      </c>
      <c r="AY208" s="98">
        <v>0</v>
      </c>
      <c r="AZ208" s="98">
        <v>0</v>
      </c>
    </row>
    <row r="209" spans="1:52">
      <c r="A209" s="108" t="s">
        <v>23</v>
      </c>
      <c r="B209" s="109">
        <v>600208</v>
      </c>
      <c r="C209" s="109">
        <v>582084</v>
      </c>
      <c r="D209" s="109">
        <v>571706</v>
      </c>
      <c r="E209" s="109">
        <v>596004</v>
      </c>
      <c r="F209" s="109">
        <v>637824</v>
      </c>
      <c r="G209" s="109">
        <v>656002</v>
      </c>
      <c r="H209" s="109">
        <v>724072</v>
      </c>
      <c r="I209" s="109">
        <v>764262</v>
      </c>
      <c r="J209" s="109">
        <v>784656</v>
      </c>
      <c r="K209" s="109">
        <v>695984</v>
      </c>
      <c r="L209" s="109">
        <v>749104</v>
      </c>
      <c r="M209" s="109">
        <v>762982</v>
      </c>
      <c r="N209" s="109">
        <v>755940</v>
      </c>
      <c r="O209" s="109">
        <v>765178</v>
      </c>
      <c r="P209" s="109">
        <v>776653.99999999988</v>
      </c>
      <c r="Q209" s="109">
        <v>808482</v>
      </c>
      <c r="R209" s="109">
        <v>850093.80714012985</v>
      </c>
      <c r="S209" s="109">
        <v>905732.67026914831</v>
      </c>
      <c r="T209" s="109">
        <v>963433.59951237449</v>
      </c>
      <c r="U209" s="109">
        <v>1017905.1585748307</v>
      </c>
      <c r="V209" s="109">
        <v>1069044.4236259428</v>
      </c>
      <c r="W209" s="109">
        <v>1120445.068197438</v>
      </c>
      <c r="X209" s="109">
        <v>1169047.0692671081</v>
      </c>
      <c r="Y209" s="109">
        <v>1216859.0770597039</v>
      </c>
      <c r="Z209" s="109">
        <v>1257973.5770309875</v>
      </c>
      <c r="AA209" s="109">
        <v>1302181.6348534632</v>
      </c>
      <c r="AB209" s="109">
        <v>1350458.1741881373</v>
      </c>
      <c r="AC209" s="109">
        <v>1402837.1885786818</v>
      </c>
      <c r="AD209" s="109">
        <v>1457938.724933859</v>
      </c>
      <c r="AE209" s="109">
        <v>1512728.2558326311</v>
      </c>
      <c r="AF209" s="109">
        <v>1568535.0423313756</v>
      </c>
      <c r="AG209" s="109">
        <v>1626344.225856191</v>
      </c>
      <c r="AH209" s="109">
        <v>1679535.5978625957</v>
      </c>
      <c r="AI209" s="109">
        <v>1732133.5928445724</v>
      </c>
      <c r="AJ209" s="109">
        <v>1784737.2832118468</v>
      </c>
      <c r="AK209" s="109">
        <v>1834092.2264456912</v>
      </c>
      <c r="AL209" s="109">
        <v>1888345.9424180905</v>
      </c>
      <c r="AM209" s="109">
        <v>1943490.8989654547</v>
      </c>
      <c r="AN209" s="109">
        <v>2017176.5006654032</v>
      </c>
      <c r="AO209" s="109">
        <v>2082934.1161513417</v>
      </c>
      <c r="AP209" s="109">
        <v>2149625.2811749917</v>
      </c>
      <c r="AQ209" s="109">
        <v>2220172.7144618598</v>
      </c>
      <c r="AR209" s="109">
        <v>2292101.6810090975</v>
      </c>
      <c r="AS209" s="109">
        <v>2361300.4816872547</v>
      </c>
      <c r="AT209" s="109">
        <v>2429551.5814311597</v>
      </c>
      <c r="AU209" s="109">
        <v>2506607.0212058043</v>
      </c>
      <c r="AV209" s="109">
        <v>2582920.7971521895</v>
      </c>
      <c r="AW209" s="109">
        <v>2650070.821435038</v>
      </c>
      <c r="AX209" s="109">
        <v>2725441.3766150819</v>
      </c>
      <c r="AY209" s="109">
        <v>2792845.4786015465</v>
      </c>
      <c r="AZ209" s="109">
        <v>2857657.3802103144</v>
      </c>
    </row>
    <row r="210" spans="1:52">
      <c r="A210" s="117" t="s">
        <v>89</v>
      </c>
      <c r="B210" s="113">
        <v>339994</v>
      </c>
      <c r="C210" s="113">
        <v>324324</v>
      </c>
      <c r="D210" s="113">
        <v>311092</v>
      </c>
      <c r="E210" s="113">
        <v>319067.99999999994</v>
      </c>
      <c r="F210" s="113">
        <v>334827.99999999994</v>
      </c>
      <c r="G210" s="113">
        <v>342158</v>
      </c>
      <c r="H210" s="113">
        <v>379724</v>
      </c>
      <c r="I210" s="113">
        <v>398103.99999999994</v>
      </c>
      <c r="J210" s="113">
        <v>402808</v>
      </c>
      <c r="K210" s="113">
        <v>361990</v>
      </c>
      <c r="L210" s="113">
        <v>360234</v>
      </c>
      <c r="M210" s="113">
        <v>353864</v>
      </c>
      <c r="N210" s="113">
        <v>351830</v>
      </c>
      <c r="O210" s="113">
        <v>344266</v>
      </c>
      <c r="P210" s="113">
        <v>348139.99999999994</v>
      </c>
      <c r="Q210" s="113">
        <v>358013.99999999994</v>
      </c>
      <c r="R210" s="113">
        <v>379951.80241447728</v>
      </c>
      <c r="S210" s="113">
        <v>410589.91277869308</v>
      </c>
      <c r="T210" s="113">
        <v>441977.40615555947</v>
      </c>
      <c r="U210" s="113">
        <v>471364.10217744583</v>
      </c>
      <c r="V210" s="113">
        <v>499056.16254774295</v>
      </c>
      <c r="W210" s="113">
        <v>527393.9857880529</v>
      </c>
      <c r="X210" s="113">
        <v>553866.4999402673</v>
      </c>
      <c r="Y210" s="113">
        <v>579984.77039877593</v>
      </c>
      <c r="Z210" s="113">
        <v>606521.48768702638</v>
      </c>
      <c r="AA210" s="113">
        <v>633913.69348213379</v>
      </c>
      <c r="AB210" s="113">
        <v>663912.00278383144</v>
      </c>
      <c r="AC210" s="113">
        <v>696642.08425369323</v>
      </c>
      <c r="AD210" s="113">
        <v>730571.60921358818</v>
      </c>
      <c r="AE210" s="113">
        <v>765164.39859443286</v>
      </c>
      <c r="AF210" s="113">
        <v>800480.83894234989</v>
      </c>
      <c r="AG210" s="113">
        <v>837810.66625657387</v>
      </c>
      <c r="AH210" s="113">
        <v>871931.76622046623</v>
      </c>
      <c r="AI210" s="113">
        <v>906568.38769230945</v>
      </c>
      <c r="AJ210" s="113">
        <v>941975.87600152963</v>
      </c>
      <c r="AK210" s="113">
        <v>976684.70181517536</v>
      </c>
      <c r="AL210" s="113">
        <v>1014160.6268614928</v>
      </c>
      <c r="AM210" s="113">
        <v>1052712.7560761045</v>
      </c>
      <c r="AN210" s="113">
        <v>1101635.6987019875</v>
      </c>
      <c r="AO210" s="113">
        <v>1145905.6656936021</v>
      </c>
      <c r="AP210" s="113">
        <v>1189420.0904398044</v>
      </c>
      <c r="AQ210" s="113">
        <v>1233970.0484638591</v>
      </c>
      <c r="AR210" s="113">
        <v>1278431.6160837957</v>
      </c>
      <c r="AS210" s="113">
        <v>1322689.8700434854</v>
      </c>
      <c r="AT210" s="113">
        <v>1365977.8726340276</v>
      </c>
      <c r="AU210" s="113">
        <v>1415003.2801075864</v>
      </c>
      <c r="AV210" s="113">
        <v>1463478.0319615148</v>
      </c>
      <c r="AW210" s="113">
        <v>1506385.8960809689</v>
      </c>
      <c r="AX210" s="113">
        <v>1553189.4773685925</v>
      </c>
      <c r="AY210" s="113">
        <v>1594548.7347577554</v>
      </c>
      <c r="AZ210" s="113">
        <v>1634019.7614318891</v>
      </c>
    </row>
    <row r="211" spans="1:52">
      <c r="A211" s="97" t="s">
        <v>225</v>
      </c>
      <c r="B211" s="98">
        <v>339994</v>
      </c>
      <c r="C211" s="98">
        <v>324324</v>
      </c>
      <c r="D211" s="98">
        <v>311092</v>
      </c>
      <c r="E211" s="98">
        <v>319067.99999999994</v>
      </c>
      <c r="F211" s="98">
        <v>334827.99999999994</v>
      </c>
      <c r="G211" s="98">
        <v>342158</v>
      </c>
      <c r="H211" s="98">
        <v>379724</v>
      </c>
      <c r="I211" s="98">
        <v>398103.99999999994</v>
      </c>
      <c r="J211" s="98">
        <v>402808</v>
      </c>
      <c r="K211" s="98">
        <v>361990</v>
      </c>
      <c r="L211" s="98">
        <v>360234</v>
      </c>
      <c r="M211" s="98">
        <v>353864</v>
      </c>
      <c r="N211" s="98">
        <v>351830</v>
      </c>
      <c r="O211" s="98">
        <v>344266</v>
      </c>
      <c r="P211" s="98">
        <v>348139.99999999994</v>
      </c>
      <c r="Q211" s="98">
        <v>358013.99999999994</v>
      </c>
      <c r="R211" s="98">
        <v>379951.80241398362</v>
      </c>
      <c r="S211" s="98">
        <v>410589.91277621605</v>
      </c>
      <c r="T211" s="98">
        <v>441977.40614674229</v>
      </c>
      <c r="U211" s="98">
        <v>471364.10215446475</v>
      </c>
      <c r="V211" s="98">
        <v>499056.16249665723</v>
      </c>
      <c r="W211" s="98">
        <v>527393.98566689854</v>
      </c>
      <c r="X211" s="98">
        <v>553866.49968425417</v>
      </c>
      <c r="Y211" s="98">
        <v>579984.76977173984</v>
      </c>
      <c r="Z211" s="98">
        <v>606521.48636424926</v>
      </c>
      <c r="AA211" s="98">
        <v>633913.69061151403</v>
      </c>
      <c r="AB211" s="98">
        <v>663911.99608729698</v>
      </c>
      <c r="AC211" s="98">
        <v>696642.06915944756</v>
      </c>
      <c r="AD211" s="98">
        <v>730571.57677760173</v>
      </c>
      <c r="AE211" s="98">
        <v>765164.32516756258</v>
      </c>
      <c r="AF211" s="98">
        <v>800480.66685398947</v>
      </c>
      <c r="AG211" s="98">
        <v>837810.27782777965</v>
      </c>
      <c r="AH211" s="98">
        <v>871930.93161076971</v>
      </c>
      <c r="AI211" s="98">
        <v>906566.55168869253</v>
      </c>
      <c r="AJ211" s="98">
        <v>941971.58860823081</v>
      </c>
      <c r="AK211" s="98">
        <v>976674.98909517762</v>
      </c>
      <c r="AL211" s="98">
        <v>1014139.8289719498</v>
      </c>
      <c r="AM211" s="98">
        <v>1052666.2441738348</v>
      </c>
      <c r="AN211" s="98">
        <v>1101510.7785432893</v>
      </c>
      <c r="AO211" s="98">
        <v>1145673.622932923</v>
      </c>
      <c r="AP211" s="98">
        <v>1189010.315168344</v>
      </c>
      <c r="AQ211" s="98">
        <v>1233227.7101873495</v>
      </c>
      <c r="AR211" s="98">
        <v>1277068.2190195827</v>
      </c>
      <c r="AS211" s="98">
        <v>1320244.4217149056</v>
      </c>
      <c r="AT211" s="98">
        <v>1361710.7349022916</v>
      </c>
      <c r="AU211" s="98">
        <v>1407685.821693127</v>
      </c>
      <c r="AV211" s="98">
        <v>1451780.7941126628</v>
      </c>
      <c r="AW211" s="98">
        <v>1488518.8388173354</v>
      </c>
      <c r="AX211" s="98">
        <v>1526474.5676911897</v>
      </c>
      <c r="AY211" s="98">
        <v>1556358.7107318868</v>
      </c>
      <c r="AZ211" s="98">
        <v>1581926.2955740856</v>
      </c>
    </row>
    <row r="212" spans="1:52">
      <c r="A212" s="97" t="s">
        <v>226</v>
      </c>
      <c r="B212" s="98">
        <v>0</v>
      </c>
      <c r="C212" s="98">
        <v>0</v>
      </c>
      <c r="D212" s="98">
        <v>0</v>
      </c>
      <c r="E212" s="98">
        <v>0</v>
      </c>
      <c r="F212" s="98">
        <v>0</v>
      </c>
      <c r="G212" s="98">
        <v>0</v>
      </c>
      <c r="H212" s="98">
        <v>0</v>
      </c>
      <c r="I212" s="98">
        <v>0</v>
      </c>
      <c r="J212" s="98">
        <v>0</v>
      </c>
      <c r="K212" s="98">
        <v>0</v>
      </c>
      <c r="L212" s="98">
        <v>0</v>
      </c>
      <c r="M212" s="98">
        <v>0</v>
      </c>
      <c r="N212" s="98">
        <v>0</v>
      </c>
      <c r="O212" s="98">
        <v>0</v>
      </c>
      <c r="P212" s="98">
        <v>0</v>
      </c>
      <c r="Q212" s="98">
        <v>0</v>
      </c>
      <c r="R212" s="98">
        <v>4.9366374518022206E-7</v>
      </c>
      <c r="S212" s="98">
        <v>2.4770290348674314E-6</v>
      </c>
      <c r="T212" s="98">
        <v>8.8171632361095392E-6</v>
      </c>
      <c r="U212" s="98">
        <v>2.2981110679805923E-5</v>
      </c>
      <c r="V212" s="98">
        <v>5.1085734027663741E-5</v>
      </c>
      <c r="W212" s="98">
        <v>1.2115430256400617E-4</v>
      </c>
      <c r="X212" s="98">
        <v>2.5601317068264866E-4</v>
      </c>
      <c r="Y212" s="98">
        <v>6.2703613986319945E-4</v>
      </c>
      <c r="Z212" s="98">
        <v>1.3227771411824059E-3</v>
      </c>
      <c r="AA212" s="98">
        <v>2.870619742090966E-3</v>
      </c>
      <c r="AB212" s="98">
        <v>6.6965344687248719E-3</v>
      </c>
      <c r="AC212" s="98">
        <v>1.5094245689712758E-2</v>
      </c>
      <c r="AD212" s="98">
        <v>3.2435986460562102E-2</v>
      </c>
      <c r="AE212" s="98">
        <v>7.342687023597641E-2</v>
      </c>
      <c r="AF212" s="98">
        <v>0.17208836042294048</v>
      </c>
      <c r="AG212" s="98">
        <v>0.38842879418194104</v>
      </c>
      <c r="AH212" s="98">
        <v>0.83460969652427019</v>
      </c>
      <c r="AI212" s="98">
        <v>1.8360036169709635</v>
      </c>
      <c r="AJ212" s="98">
        <v>4.2873932988510148</v>
      </c>
      <c r="AK212" s="98">
        <v>9.7127199977391037</v>
      </c>
      <c r="AL212" s="98">
        <v>20.797889542957737</v>
      </c>
      <c r="AM212" s="98">
        <v>46.511902269604576</v>
      </c>
      <c r="AN212" s="98">
        <v>124.92015869812543</v>
      </c>
      <c r="AO212" s="98">
        <v>232.04276067913517</v>
      </c>
      <c r="AP212" s="98">
        <v>409.77527146038636</v>
      </c>
      <c r="AQ212" s="98">
        <v>742.33827650964338</v>
      </c>
      <c r="AR212" s="98">
        <v>1363.3970642128913</v>
      </c>
      <c r="AS212" s="98">
        <v>2445.4483285798378</v>
      </c>
      <c r="AT212" s="98">
        <v>4267.1377317360902</v>
      </c>
      <c r="AU212" s="98">
        <v>7317.4584144593955</v>
      </c>
      <c r="AV212" s="98">
        <v>11697.237848852088</v>
      </c>
      <c r="AW212" s="98">
        <v>17867.057263633473</v>
      </c>
      <c r="AX212" s="98">
        <v>26714.90967740288</v>
      </c>
      <c r="AY212" s="98">
        <v>38190.024025868741</v>
      </c>
      <c r="AZ212" s="98">
        <v>52093.465857803625</v>
      </c>
    </row>
    <row r="213" spans="1:52">
      <c r="A213" s="97" t="s">
        <v>227</v>
      </c>
      <c r="B213" s="98">
        <v>0</v>
      </c>
      <c r="C213" s="98">
        <v>0</v>
      </c>
      <c r="D213" s="98">
        <v>0</v>
      </c>
      <c r="E213" s="98">
        <v>0</v>
      </c>
      <c r="F213" s="98">
        <v>0</v>
      </c>
      <c r="G213" s="98">
        <v>0</v>
      </c>
      <c r="H213" s="98">
        <v>0</v>
      </c>
      <c r="I213" s="98">
        <v>0</v>
      </c>
      <c r="J213" s="98">
        <v>0</v>
      </c>
      <c r="K213" s="98">
        <v>0</v>
      </c>
      <c r="L213" s="98">
        <v>0</v>
      </c>
      <c r="M213" s="98">
        <v>0</v>
      </c>
      <c r="N213" s="98">
        <v>0</v>
      </c>
      <c r="O213" s="98">
        <v>0</v>
      </c>
      <c r="P213" s="98">
        <v>0</v>
      </c>
      <c r="Q213" s="98">
        <v>0</v>
      </c>
      <c r="R213" s="98">
        <v>0</v>
      </c>
      <c r="S213" s="98">
        <v>0</v>
      </c>
      <c r="T213" s="98">
        <v>0</v>
      </c>
      <c r="U213" s="98">
        <v>0</v>
      </c>
      <c r="V213" s="98">
        <v>0</v>
      </c>
      <c r="W213" s="98">
        <v>0</v>
      </c>
      <c r="X213" s="98">
        <v>0</v>
      </c>
      <c r="Y213" s="98">
        <v>0</v>
      </c>
      <c r="Z213" s="98">
        <v>0</v>
      </c>
      <c r="AA213" s="98">
        <v>0</v>
      </c>
      <c r="AB213" s="98">
        <v>0</v>
      </c>
      <c r="AC213" s="98">
        <v>0</v>
      </c>
      <c r="AD213" s="98">
        <v>0</v>
      </c>
      <c r="AE213" s="98">
        <v>0</v>
      </c>
      <c r="AF213" s="98">
        <v>0</v>
      </c>
      <c r="AG213" s="98">
        <v>0</v>
      </c>
      <c r="AH213" s="98">
        <v>0</v>
      </c>
      <c r="AI213" s="98">
        <v>0</v>
      </c>
      <c r="AJ213" s="98">
        <v>0</v>
      </c>
      <c r="AK213" s="98">
        <v>0</v>
      </c>
      <c r="AL213" s="98">
        <v>0</v>
      </c>
      <c r="AM213" s="98">
        <v>0</v>
      </c>
      <c r="AN213" s="98">
        <v>0</v>
      </c>
      <c r="AO213" s="98">
        <v>0</v>
      </c>
      <c r="AP213" s="98">
        <v>0</v>
      </c>
      <c r="AQ213" s="98">
        <v>0</v>
      </c>
      <c r="AR213" s="98">
        <v>0</v>
      </c>
      <c r="AS213" s="98">
        <v>0</v>
      </c>
      <c r="AT213" s="98">
        <v>0</v>
      </c>
      <c r="AU213" s="98">
        <v>0</v>
      </c>
      <c r="AV213" s="98">
        <v>0</v>
      </c>
      <c r="AW213" s="98">
        <v>0</v>
      </c>
      <c r="AX213" s="98">
        <v>0</v>
      </c>
      <c r="AY213" s="98">
        <v>0</v>
      </c>
      <c r="AZ213" s="98">
        <v>0</v>
      </c>
    </row>
    <row r="214" spans="1:52">
      <c r="A214" s="97" t="s">
        <v>228</v>
      </c>
      <c r="B214" s="98">
        <v>0</v>
      </c>
      <c r="C214" s="98">
        <v>0</v>
      </c>
      <c r="D214" s="98">
        <v>0</v>
      </c>
      <c r="E214" s="98">
        <v>0</v>
      </c>
      <c r="F214" s="98">
        <v>0</v>
      </c>
      <c r="G214" s="98">
        <v>0</v>
      </c>
      <c r="H214" s="98">
        <v>0</v>
      </c>
      <c r="I214" s="98">
        <v>0</v>
      </c>
      <c r="J214" s="98">
        <v>0</v>
      </c>
      <c r="K214" s="98">
        <v>0</v>
      </c>
      <c r="L214" s="98">
        <v>0</v>
      </c>
      <c r="M214" s="98">
        <v>0</v>
      </c>
      <c r="N214" s="98">
        <v>0</v>
      </c>
      <c r="O214" s="98">
        <v>0</v>
      </c>
      <c r="P214" s="98">
        <v>0</v>
      </c>
      <c r="Q214" s="98">
        <v>0</v>
      </c>
      <c r="R214" s="98">
        <v>0</v>
      </c>
      <c r="S214" s="98">
        <v>0</v>
      </c>
      <c r="T214" s="98">
        <v>0</v>
      </c>
      <c r="U214" s="98">
        <v>0</v>
      </c>
      <c r="V214" s="98">
        <v>0</v>
      </c>
      <c r="W214" s="98">
        <v>0</v>
      </c>
      <c r="X214" s="98">
        <v>0</v>
      </c>
      <c r="Y214" s="98">
        <v>0</v>
      </c>
      <c r="Z214" s="98">
        <v>0</v>
      </c>
      <c r="AA214" s="98">
        <v>0</v>
      </c>
      <c r="AB214" s="98">
        <v>0</v>
      </c>
      <c r="AC214" s="98">
        <v>0</v>
      </c>
      <c r="AD214" s="98">
        <v>0</v>
      </c>
      <c r="AE214" s="98">
        <v>0</v>
      </c>
      <c r="AF214" s="98">
        <v>0</v>
      </c>
      <c r="AG214" s="98">
        <v>0</v>
      </c>
      <c r="AH214" s="98">
        <v>0</v>
      </c>
      <c r="AI214" s="98">
        <v>0</v>
      </c>
      <c r="AJ214" s="98">
        <v>0</v>
      </c>
      <c r="AK214" s="98">
        <v>0</v>
      </c>
      <c r="AL214" s="98">
        <v>0</v>
      </c>
      <c r="AM214" s="98">
        <v>0</v>
      </c>
      <c r="AN214" s="98">
        <v>0</v>
      </c>
      <c r="AO214" s="98">
        <v>0</v>
      </c>
      <c r="AP214" s="98">
        <v>0</v>
      </c>
      <c r="AQ214" s="98">
        <v>0</v>
      </c>
      <c r="AR214" s="98">
        <v>0</v>
      </c>
      <c r="AS214" s="98">
        <v>0</v>
      </c>
      <c r="AT214" s="98">
        <v>0</v>
      </c>
      <c r="AU214" s="98">
        <v>0</v>
      </c>
      <c r="AV214" s="98">
        <v>0</v>
      </c>
      <c r="AW214" s="98">
        <v>0</v>
      </c>
      <c r="AX214" s="98">
        <v>0</v>
      </c>
      <c r="AY214" s="98">
        <v>0</v>
      </c>
      <c r="AZ214" s="98">
        <v>0</v>
      </c>
    </row>
    <row r="215" spans="1:52">
      <c r="A215" s="117" t="s">
        <v>88</v>
      </c>
      <c r="B215" s="113">
        <v>260214</v>
      </c>
      <c r="C215" s="113">
        <v>257760</v>
      </c>
      <c r="D215" s="113">
        <v>260614</v>
      </c>
      <c r="E215" s="113">
        <v>276936</v>
      </c>
      <c r="F215" s="113">
        <v>302996</v>
      </c>
      <c r="G215" s="113">
        <v>313844</v>
      </c>
      <c r="H215" s="113">
        <v>344348</v>
      </c>
      <c r="I215" s="113">
        <v>366158</v>
      </c>
      <c r="J215" s="113">
        <v>381848</v>
      </c>
      <c r="K215" s="113">
        <v>333994</v>
      </c>
      <c r="L215" s="113">
        <v>388870</v>
      </c>
      <c r="M215" s="113">
        <v>409118</v>
      </c>
      <c r="N215" s="113">
        <v>404110.00000000006</v>
      </c>
      <c r="O215" s="113">
        <v>420911.99999999994</v>
      </c>
      <c r="P215" s="113">
        <v>428513.99999999994</v>
      </c>
      <c r="Q215" s="113">
        <v>450468</v>
      </c>
      <c r="R215" s="113">
        <v>470142.00472565263</v>
      </c>
      <c r="S215" s="113">
        <v>495142.75749045523</v>
      </c>
      <c r="T215" s="113">
        <v>521456.19335681497</v>
      </c>
      <c r="U215" s="113">
        <v>546541.05639738496</v>
      </c>
      <c r="V215" s="113">
        <v>569988.26107819995</v>
      </c>
      <c r="W215" s="113">
        <v>593051.08240938501</v>
      </c>
      <c r="X215" s="113">
        <v>615180.56932684081</v>
      </c>
      <c r="Y215" s="113">
        <v>636874.30666092806</v>
      </c>
      <c r="Z215" s="113">
        <v>651452.0893439611</v>
      </c>
      <c r="AA215" s="113">
        <v>668267.94137132925</v>
      </c>
      <c r="AB215" s="113">
        <v>686546.17140430585</v>
      </c>
      <c r="AC215" s="113">
        <v>706195.10432498856</v>
      </c>
      <c r="AD215" s="113">
        <v>727367.11572027078</v>
      </c>
      <c r="AE215" s="113">
        <v>747563.8572381984</v>
      </c>
      <c r="AF215" s="113">
        <v>768054.20338902588</v>
      </c>
      <c r="AG215" s="113">
        <v>788533.55959961703</v>
      </c>
      <c r="AH215" s="113">
        <v>807603.83164212934</v>
      </c>
      <c r="AI215" s="113">
        <v>825565.20515226282</v>
      </c>
      <c r="AJ215" s="113">
        <v>842761.40721031709</v>
      </c>
      <c r="AK215" s="113">
        <v>857407.52463051572</v>
      </c>
      <c r="AL215" s="113">
        <v>874185.31555659778</v>
      </c>
      <c r="AM215" s="113">
        <v>890778.14288935007</v>
      </c>
      <c r="AN215" s="113">
        <v>915540.8019634157</v>
      </c>
      <c r="AO215" s="113">
        <v>937028.45045773953</v>
      </c>
      <c r="AP215" s="113">
        <v>960205.19073518738</v>
      </c>
      <c r="AQ215" s="113">
        <v>986202.66599800065</v>
      </c>
      <c r="AR215" s="113">
        <v>1013670.0649253019</v>
      </c>
      <c r="AS215" s="113">
        <v>1038610.6116437694</v>
      </c>
      <c r="AT215" s="113">
        <v>1063573.7087971324</v>
      </c>
      <c r="AU215" s="113">
        <v>1091603.7410982181</v>
      </c>
      <c r="AV215" s="113">
        <v>1119442.7651906749</v>
      </c>
      <c r="AW215" s="113">
        <v>1143684.9253540691</v>
      </c>
      <c r="AX215" s="113">
        <v>1172251.8992464894</v>
      </c>
      <c r="AY215" s="113">
        <v>1198296.7438437911</v>
      </c>
      <c r="AZ215" s="113">
        <v>1223637.6187784253</v>
      </c>
    </row>
    <row r="216" spans="1:52">
      <c r="A216" s="97" t="s">
        <v>225</v>
      </c>
      <c r="B216" s="98">
        <v>260214</v>
      </c>
      <c r="C216" s="98">
        <v>257760</v>
      </c>
      <c r="D216" s="98">
        <v>260614</v>
      </c>
      <c r="E216" s="98">
        <v>276936</v>
      </c>
      <c r="F216" s="98">
        <v>302996</v>
      </c>
      <c r="G216" s="98">
        <v>313844</v>
      </c>
      <c r="H216" s="98">
        <v>344348</v>
      </c>
      <c r="I216" s="98">
        <v>366158</v>
      </c>
      <c r="J216" s="98">
        <v>381848</v>
      </c>
      <c r="K216" s="98">
        <v>333994</v>
      </c>
      <c r="L216" s="98">
        <v>388870</v>
      </c>
      <c r="M216" s="98">
        <v>409118</v>
      </c>
      <c r="N216" s="98">
        <v>404110.00000000006</v>
      </c>
      <c r="O216" s="98">
        <v>420911.99999999994</v>
      </c>
      <c r="P216" s="98">
        <v>428513.99999999994</v>
      </c>
      <c r="Q216" s="98">
        <v>450468</v>
      </c>
      <c r="R216" s="98">
        <v>470142.00472565263</v>
      </c>
      <c r="S216" s="98">
        <v>495142.75749045523</v>
      </c>
      <c r="T216" s="98">
        <v>521456.19335681497</v>
      </c>
      <c r="U216" s="98">
        <v>546541.05639738496</v>
      </c>
      <c r="V216" s="98">
        <v>569988.26107819995</v>
      </c>
      <c r="W216" s="98">
        <v>593051.08240938501</v>
      </c>
      <c r="X216" s="98">
        <v>615180.56932684081</v>
      </c>
      <c r="Y216" s="98">
        <v>636874.30666092806</v>
      </c>
      <c r="Z216" s="98">
        <v>651452.0893439611</v>
      </c>
      <c r="AA216" s="98">
        <v>668267.94137132925</v>
      </c>
      <c r="AB216" s="98">
        <v>686546.17140430585</v>
      </c>
      <c r="AC216" s="98">
        <v>706195.10432498856</v>
      </c>
      <c r="AD216" s="98">
        <v>727367.11572027078</v>
      </c>
      <c r="AE216" s="98">
        <v>747563.8572381984</v>
      </c>
      <c r="AF216" s="98">
        <v>768054.20338902588</v>
      </c>
      <c r="AG216" s="98">
        <v>788533.55959961703</v>
      </c>
      <c r="AH216" s="98">
        <v>807603.83164212934</v>
      </c>
      <c r="AI216" s="98">
        <v>825565.20515226282</v>
      </c>
      <c r="AJ216" s="98">
        <v>842761.40721031709</v>
      </c>
      <c r="AK216" s="98">
        <v>857407.52463051572</v>
      </c>
      <c r="AL216" s="98">
        <v>874185.31555659778</v>
      </c>
      <c r="AM216" s="98">
        <v>890778.14288935007</v>
      </c>
      <c r="AN216" s="98">
        <v>915540.801963415</v>
      </c>
      <c r="AO216" s="98">
        <v>937028.45045769273</v>
      </c>
      <c r="AP216" s="98">
        <v>960205.19073245523</v>
      </c>
      <c r="AQ216" s="98">
        <v>986202.66589804343</v>
      </c>
      <c r="AR216" s="98">
        <v>1013670.0626406267</v>
      </c>
      <c r="AS216" s="98">
        <v>1038610.5803091725</v>
      </c>
      <c r="AT216" s="98">
        <v>1063573.3663401778</v>
      </c>
      <c r="AU216" s="98">
        <v>1091601.0692674683</v>
      </c>
      <c r="AV216" s="98">
        <v>1119427.2784463225</v>
      </c>
      <c r="AW216" s="98">
        <v>1143618.2738232622</v>
      </c>
      <c r="AX216" s="98">
        <v>1172006.3797540462</v>
      </c>
      <c r="AY216" s="98">
        <v>1197564.0984323865</v>
      </c>
      <c r="AZ216" s="98">
        <v>1221806.146243894</v>
      </c>
    </row>
    <row r="217" spans="1:52">
      <c r="A217" s="97" t="s">
        <v>226</v>
      </c>
      <c r="B217" s="98">
        <v>0</v>
      </c>
      <c r="C217" s="98">
        <v>0</v>
      </c>
      <c r="D217" s="98">
        <v>0</v>
      </c>
      <c r="E217" s="98">
        <v>0</v>
      </c>
      <c r="F217" s="98">
        <v>0</v>
      </c>
      <c r="G217" s="98">
        <v>0</v>
      </c>
      <c r="H217" s="98">
        <v>0</v>
      </c>
      <c r="I217" s="98">
        <v>0</v>
      </c>
      <c r="J217" s="98">
        <v>0</v>
      </c>
      <c r="K217" s="98">
        <v>0</v>
      </c>
      <c r="L217" s="98">
        <v>0</v>
      </c>
      <c r="M217" s="98">
        <v>0</v>
      </c>
      <c r="N217" s="98">
        <v>0</v>
      </c>
      <c r="O217" s="98">
        <v>0</v>
      </c>
      <c r="P217" s="98">
        <v>0</v>
      </c>
      <c r="Q217" s="98">
        <v>0</v>
      </c>
      <c r="R217" s="98">
        <v>4.6115240465043095E-90</v>
      </c>
      <c r="S217" s="98">
        <v>1.2632280241788655E-85</v>
      </c>
      <c r="T217" s="98">
        <v>2.4581201002391124E-81</v>
      </c>
      <c r="U217" s="98">
        <v>4.1849223186586034E-77</v>
      </c>
      <c r="V217" s="98">
        <v>6.6350832228692413E-73</v>
      </c>
      <c r="W217" s="98">
        <v>1.042815714037213E-68</v>
      </c>
      <c r="X217" s="98">
        <v>1.4328714208811775E-64</v>
      </c>
      <c r="Y217" s="98">
        <v>2.3713151510070101E-60</v>
      </c>
      <c r="Z217" s="98">
        <v>2.9805291877147386E-56</v>
      </c>
      <c r="AA217" s="98">
        <v>3.5664160730539414E-52</v>
      </c>
      <c r="AB217" s="98">
        <v>2.877898590707087E-48</v>
      </c>
      <c r="AC217" s="98">
        <v>2.476500218785955E-44</v>
      </c>
      <c r="AD217" s="98">
        <v>1.9026918802096675E-40</v>
      </c>
      <c r="AE217" s="98">
        <v>8.8233201497273951E-37</v>
      </c>
      <c r="AF217" s="98">
        <v>4.2920974739750185E-33</v>
      </c>
      <c r="AG217" s="98">
        <v>1.0053807445357853E-29</v>
      </c>
      <c r="AH217" s="98">
        <v>2.7468061871839149E-26</v>
      </c>
      <c r="AI217" s="98">
        <v>3.5748836048615572E-23</v>
      </c>
      <c r="AJ217" s="98">
        <v>4.6173024219748309E-20</v>
      </c>
      <c r="AK217" s="98">
        <v>2.2555968038746209E-17</v>
      </c>
      <c r="AL217" s="98">
        <v>1.011835845407758E-14</v>
      </c>
      <c r="AM217" s="98">
        <v>2.6023913852619487E-12</v>
      </c>
      <c r="AN217" s="98">
        <v>6.6967191166829276E-10</v>
      </c>
      <c r="AO217" s="98">
        <v>4.6747264797052127E-8</v>
      </c>
      <c r="AP217" s="98">
        <v>2.7322046876330267E-6</v>
      </c>
      <c r="AQ217" s="98">
        <v>9.99572705402687E-5</v>
      </c>
      <c r="AR217" s="98">
        <v>2.2846752518012881E-3</v>
      </c>
      <c r="AS217" s="98">
        <v>3.1334596887165202E-2</v>
      </c>
      <c r="AT217" s="98">
        <v>0.34245695449736574</v>
      </c>
      <c r="AU217" s="98">
        <v>2.6718307498749119</v>
      </c>
      <c r="AV217" s="98">
        <v>15.486744352481521</v>
      </c>
      <c r="AW217" s="98">
        <v>66.651530806879052</v>
      </c>
      <c r="AX217" s="98">
        <v>245.51949244323632</v>
      </c>
      <c r="AY217" s="98">
        <v>732.64541140461972</v>
      </c>
      <c r="AZ217" s="98">
        <v>1831.4725345311676</v>
      </c>
    </row>
    <row r="218" spans="1:52">
      <c r="A218" s="97" t="s">
        <v>227</v>
      </c>
      <c r="B218" s="98">
        <v>0</v>
      </c>
      <c r="C218" s="98">
        <v>0</v>
      </c>
      <c r="D218" s="98">
        <v>0</v>
      </c>
      <c r="E218" s="98">
        <v>0</v>
      </c>
      <c r="F218" s="98">
        <v>0</v>
      </c>
      <c r="G218" s="98">
        <v>0</v>
      </c>
      <c r="H218" s="98">
        <v>0</v>
      </c>
      <c r="I218" s="98">
        <v>0</v>
      </c>
      <c r="J218" s="98">
        <v>0</v>
      </c>
      <c r="K218" s="98">
        <v>0</v>
      </c>
      <c r="L218" s="98">
        <v>0</v>
      </c>
      <c r="M218" s="98">
        <v>0</v>
      </c>
      <c r="N218" s="98">
        <v>0</v>
      </c>
      <c r="O218" s="98">
        <v>0</v>
      </c>
      <c r="P218" s="98">
        <v>0</v>
      </c>
      <c r="Q218" s="98">
        <v>0</v>
      </c>
      <c r="R218" s="98">
        <v>0</v>
      </c>
      <c r="S218" s="98">
        <v>0</v>
      </c>
      <c r="T218" s="98">
        <v>0</v>
      </c>
      <c r="U218" s="98">
        <v>0</v>
      </c>
      <c r="V218" s="98">
        <v>0</v>
      </c>
      <c r="W218" s="98">
        <v>0</v>
      </c>
      <c r="X218" s="98">
        <v>0</v>
      </c>
      <c r="Y218" s="98">
        <v>0</v>
      </c>
      <c r="Z218" s="98">
        <v>0</v>
      </c>
      <c r="AA218" s="98">
        <v>0</v>
      </c>
      <c r="AB218" s="98">
        <v>0</v>
      </c>
      <c r="AC218" s="98">
        <v>0</v>
      </c>
      <c r="AD218" s="98">
        <v>0</v>
      </c>
      <c r="AE218" s="98">
        <v>0</v>
      </c>
      <c r="AF218" s="98">
        <v>0</v>
      </c>
      <c r="AG218" s="98">
        <v>0</v>
      </c>
      <c r="AH218" s="98">
        <v>0</v>
      </c>
      <c r="AI218" s="98">
        <v>0</v>
      </c>
      <c r="AJ218" s="98">
        <v>0</v>
      </c>
      <c r="AK218" s="98">
        <v>0</v>
      </c>
      <c r="AL218" s="98">
        <v>0</v>
      </c>
      <c r="AM218" s="98">
        <v>0</v>
      </c>
      <c r="AN218" s="98">
        <v>0</v>
      </c>
      <c r="AO218" s="98">
        <v>0</v>
      </c>
      <c r="AP218" s="98">
        <v>0</v>
      </c>
      <c r="AQ218" s="98">
        <v>0</v>
      </c>
      <c r="AR218" s="98">
        <v>0</v>
      </c>
      <c r="AS218" s="98">
        <v>0</v>
      </c>
      <c r="AT218" s="98">
        <v>0</v>
      </c>
      <c r="AU218" s="98">
        <v>0</v>
      </c>
      <c r="AV218" s="98">
        <v>0</v>
      </c>
      <c r="AW218" s="98">
        <v>0</v>
      </c>
      <c r="AX218" s="98">
        <v>0</v>
      </c>
      <c r="AY218" s="98">
        <v>0</v>
      </c>
      <c r="AZ218" s="98">
        <v>0</v>
      </c>
    </row>
    <row r="219" spans="1:52">
      <c r="A219" s="99" t="s">
        <v>228</v>
      </c>
      <c r="B219" s="100">
        <v>0</v>
      </c>
      <c r="C219" s="100">
        <v>0</v>
      </c>
      <c r="D219" s="100">
        <v>0</v>
      </c>
      <c r="E219" s="100">
        <v>0</v>
      </c>
      <c r="F219" s="100">
        <v>0</v>
      </c>
      <c r="G219" s="100">
        <v>0</v>
      </c>
      <c r="H219" s="100">
        <v>0</v>
      </c>
      <c r="I219" s="100">
        <v>0</v>
      </c>
      <c r="J219" s="100">
        <v>0</v>
      </c>
      <c r="K219" s="100">
        <v>0</v>
      </c>
      <c r="L219" s="100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0">
        <v>0</v>
      </c>
      <c r="S219" s="100">
        <v>0</v>
      </c>
      <c r="T219" s="100">
        <v>0</v>
      </c>
      <c r="U219" s="100">
        <v>0</v>
      </c>
      <c r="V219" s="100">
        <v>0</v>
      </c>
      <c r="W219" s="100">
        <v>0</v>
      </c>
      <c r="X219" s="100">
        <v>0</v>
      </c>
      <c r="Y219" s="100">
        <v>0</v>
      </c>
      <c r="Z219" s="100">
        <v>0</v>
      </c>
      <c r="AA219" s="100">
        <v>0</v>
      </c>
      <c r="AB219" s="100">
        <v>0</v>
      </c>
      <c r="AC219" s="100">
        <v>0</v>
      </c>
      <c r="AD219" s="100">
        <v>0</v>
      </c>
      <c r="AE219" s="100">
        <v>0</v>
      </c>
      <c r="AF219" s="100">
        <v>0</v>
      </c>
      <c r="AG219" s="100">
        <v>0</v>
      </c>
      <c r="AH219" s="100">
        <v>0</v>
      </c>
      <c r="AI219" s="100">
        <v>0</v>
      </c>
      <c r="AJ219" s="100">
        <v>0</v>
      </c>
      <c r="AK219" s="100">
        <v>0</v>
      </c>
      <c r="AL219" s="100">
        <v>0</v>
      </c>
      <c r="AM219" s="100">
        <v>0</v>
      </c>
      <c r="AN219" s="100">
        <v>0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  <c r="AU219" s="100">
        <v>0</v>
      </c>
      <c r="AV219" s="100">
        <v>0</v>
      </c>
      <c r="AW219" s="100">
        <v>0</v>
      </c>
      <c r="AX219" s="100">
        <v>0</v>
      </c>
      <c r="AY219" s="100">
        <v>0</v>
      </c>
      <c r="AZ219" s="100">
        <v>0</v>
      </c>
    </row>
    <row r="220" spans="1:52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</row>
    <row r="221" spans="1:52">
      <c r="A221" s="12" t="s">
        <v>200</v>
      </c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</row>
    <row r="222" spans="1:52">
      <c r="A222" s="121" t="s">
        <v>181</v>
      </c>
      <c r="B222" s="113">
        <v>936.93658815081994</v>
      </c>
      <c r="C222" s="113">
        <v>975.15464794521154</v>
      </c>
      <c r="D222" s="113">
        <v>983.99292557647186</v>
      </c>
      <c r="E222" s="113">
        <v>1057.8274808262165</v>
      </c>
      <c r="F222" s="113">
        <v>1081.9735121499584</v>
      </c>
      <c r="G222" s="113">
        <v>1125.7827746816024</v>
      </c>
      <c r="H222" s="113">
        <v>1286.0020552796964</v>
      </c>
      <c r="I222" s="113">
        <v>1237.1102493266558</v>
      </c>
      <c r="J222" s="113">
        <v>1084.3710217799203</v>
      </c>
      <c r="K222" s="113">
        <v>1076.1599915319657</v>
      </c>
      <c r="L222" s="113">
        <v>1067.26382696633</v>
      </c>
      <c r="M222" s="113">
        <v>1024.1145102101418</v>
      </c>
      <c r="N222" s="113">
        <v>996.0549662726113</v>
      </c>
      <c r="O222" s="113">
        <v>919.89620494785231</v>
      </c>
      <c r="P222" s="113">
        <v>886.72069638061407</v>
      </c>
      <c r="Q222" s="113">
        <v>889.17291572099248</v>
      </c>
      <c r="R222" s="113">
        <v>899.25775902703811</v>
      </c>
      <c r="S222" s="113">
        <v>912.48024028958105</v>
      </c>
      <c r="T222" s="113">
        <v>925.12554320207732</v>
      </c>
      <c r="U222" s="113">
        <v>935.87103215788238</v>
      </c>
      <c r="V222" s="113">
        <v>944.70209493978439</v>
      </c>
      <c r="W222" s="113">
        <v>952.39623384268975</v>
      </c>
      <c r="X222" s="113">
        <v>959.09896961608945</v>
      </c>
      <c r="Y222" s="113">
        <v>966.95093606795172</v>
      </c>
      <c r="Z222" s="113">
        <v>974.31039924577692</v>
      </c>
      <c r="AA222" s="113">
        <v>981.92513915826692</v>
      </c>
      <c r="AB222" s="113">
        <v>989.5287562867984</v>
      </c>
      <c r="AC222" s="113">
        <v>996.99821369132087</v>
      </c>
      <c r="AD222" s="113">
        <v>1004.3787079434341</v>
      </c>
      <c r="AE222" s="113">
        <v>1011.6921022649976</v>
      </c>
      <c r="AF222" s="113">
        <v>1019.0463306839886</v>
      </c>
      <c r="AG222" s="113">
        <v>1026.3835638507351</v>
      </c>
      <c r="AH222" s="113">
        <v>1033.7915274392219</v>
      </c>
      <c r="AI222" s="113">
        <v>1040.2676168882708</v>
      </c>
      <c r="AJ222" s="113">
        <v>1046.7766450689803</v>
      </c>
      <c r="AK222" s="113">
        <v>1053.2908159125091</v>
      </c>
      <c r="AL222" s="113">
        <v>1059.9305482207837</v>
      </c>
      <c r="AM222" s="113">
        <v>1066.6743874223896</v>
      </c>
      <c r="AN222" s="113">
        <v>1073.5385351283833</v>
      </c>
      <c r="AO222" s="113">
        <v>1080.6146494565319</v>
      </c>
      <c r="AP222" s="113">
        <v>1088.0604574017477</v>
      </c>
      <c r="AQ222" s="113">
        <v>1095.9901772166459</v>
      </c>
      <c r="AR222" s="113">
        <v>1103.9002070709348</v>
      </c>
      <c r="AS222" s="113">
        <v>1112.3840332425041</v>
      </c>
      <c r="AT222" s="113">
        <v>1121.4096603805581</v>
      </c>
      <c r="AU222" s="113">
        <v>1131.3595305160959</v>
      </c>
      <c r="AV222" s="113">
        <v>1141.8715573592924</v>
      </c>
      <c r="AW222" s="113">
        <v>1152.6868976808416</v>
      </c>
      <c r="AX222" s="113">
        <v>1163.8574542970671</v>
      </c>
      <c r="AY222" s="113">
        <v>1175.4285426073664</v>
      </c>
      <c r="AZ222" s="113">
        <v>1187.4263756501084</v>
      </c>
    </row>
    <row r="223" spans="1:52">
      <c r="A223" s="118" t="s">
        <v>229</v>
      </c>
      <c r="B223" s="98">
        <v>936.93658815081994</v>
      </c>
      <c r="C223" s="98">
        <v>975.15464794521154</v>
      </c>
      <c r="D223" s="98">
        <v>983.99292557647186</v>
      </c>
      <c r="E223" s="98">
        <v>1057.8274808262165</v>
      </c>
      <c r="F223" s="98">
        <v>1081.9735121499584</v>
      </c>
      <c r="G223" s="98">
        <v>1125.7827746816024</v>
      </c>
      <c r="H223" s="98">
        <v>1286.0020552796964</v>
      </c>
      <c r="I223" s="98">
        <v>1237.1102493266558</v>
      </c>
      <c r="J223" s="98">
        <v>1084.3710217799203</v>
      </c>
      <c r="K223" s="98">
        <v>1076.1599915319657</v>
      </c>
      <c r="L223" s="98">
        <v>1067.26382696633</v>
      </c>
      <c r="M223" s="98">
        <v>1024.1145102101418</v>
      </c>
      <c r="N223" s="98">
        <v>996.0549662726113</v>
      </c>
      <c r="O223" s="98">
        <v>919.89620494785231</v>
      </c>
      <c r="P223" s="98">
        <v>886.72069638061407</v>
      </c>
      <c r="Q223" s="98">
        <v>889.17291572099248</v>
      </c>
      <c r="R223" s="98">
        <v>899.24808031745806</v>
      </c>
      <c r="S223" s="98">
        <v>912.4573714674583</v>
      </c>
      <c r="T223" s="98">
        <v>925.08749802323052</v>
      </c>
      <c r="U223" s="98">
        <v>935.81735798249144</v>
      </c>
      <c r="V223" s="98">
        <v>944.63246945580306</v>
      </c>
      <c r="W223" s="98">
        <v>952.31042456344699</v>
      </c>
      <c r="X223" s="98">
        <v>958.99825618598481</v>
      </c>
      <c r="Y223" s="98">
        <v>966.83512597249035</v>
      </c>
      <c r="Z223" s="98">
        <v>974.17998700044723</v>
      </c>
      <c r="AA223" s="98">
        <v>981.77919660180646</v>
      </c>
      <c r="AB223" s="98">
        <v>989.36794191640411</v>
      </c>
      <c r="AC223" s="98">
        <v>996.82278647349199</v>
      </c>
      <c r="AD223" s="98">
        <v>1004.1885596529469</v>
      </c>
      <c r="AE223" s="98">
        <v>1011.4876461899563</v>
      </c>
      <c r="AF223" s="98">
        <v>1018.8246253613046</v>
      </c>
      <c r="AG223" s="98">
        <v>1026.147527703331</v>
      </c>
      <c r="AH223" s="98">
        <v>1033.5408062901042</v>
      </c>
      <c r="AI223" s="98">
        <v>1040.0019071292868</v>
      </c>
      <c r="AJ223" s="98">
        <v>1046.4969077418168</v>
      </c>
      <c r="AK223" s="98">
        <v>1052.9961904127924</v>
      </c>
      <c r="AL223" s="98">
        <v>1059.6197017620357</v>
      </c>
      <c r="AM223" s="98">
        <v>1066.3471556903435</v>
      </c>
      <c r="AN223" s="98">
        <v>1073.1810015839978</v>
      </c>
      <c r="AO223" s="98">
        <v>1080.2405589853174</v>
      </c>
      <c r="AP223" s="98">
        <v>1087.6650366507397</v>
      </c>
      <c r="AQ223" s="98">
        <v>1095.5725677746973</v>
      </c>
      <c r="AR223" s="98">
        <v>1103.4610543829465</v>
      </c>
      <c r="AS223" s="98">
        <v>1111.918675923218</v>
      </c>
      <c r="AT223" s="98">
        <v>1120.9058346132115</v>
      </c>
      <c r="AU223" s="98">
        <v>1130.8265365721422</v>
      </c>
      <c r="AV223" s="98">
        <v>1141.311567410874</v>
      </c>
      <c r="AW223" s="98">
        <v>1152.0942551423263</v>
      </c>
      <c r="AX223" s="98">
        <v>1163.2242315872672</v>
      </c>
      <c r="AY223" s="98">
        <v>1174.7239471067055</v>
      </c>
      <c r="AZ223" s="98">
        <v>1186.6779323023507</v>
      </c>
    </row>
    <row r="224" spans="1:52">
      <c r="A224" s="118" t="s">
        <v>230</v>
      </c>
      <c r="B224" s="98">
        <v>0</v>
      </c>
      <c r="C224" s="98">
        <v>0</v>
      </c>
      <c r="D224" s="98">
        <v>0</v>
      </c>
      <c r="E224" s="98">
        <v>0</v>
      </c>
      <c r="F224" s="98">
        <v>0</v>
      </c>
      <c r="G224" s="98">
        <v>0</v>
      </c>
      <c r="H224" s="98">
        <v>0</v>
      </c>
      <c r="I224" s="98">
        <v>0</v>
      </c>
      <c r="J224" s="98">
        <v>0</v>
      </c>
      <c r="K224" s="98">
        <v>0</v>
      </c>
      <c r="L224" s="98">
        <v>0</v>
      </c>
      <c r="M224" s="98">
        <v>0</v>
      </c>
      <c r="N224" s="98">
        <v>0</v>
      </c>
      <c r="O224" s="98">
        <v>0</v>
      </c>
      <c r="P224" s="98">
        <v>0</v>
      </c>
      <c r="Q224" s="98">
        <v>0</v>
      </c>
      <c r="R224" s="98">
        <v>9.6786356585921943E-3</v>
      </c>
      <c r="S224" s="98">
        <v>2.2868597436554366E-2</v>
      </c>
      <c r="T224" s="98">
        <v>3.8044691854920654E-2</v>
      </c>
      <c r="U224" s="98">
        <v>5.3673282378673082E-2</v>
      </c>
      <c r="V224" s="98">
        <v>6.9623969930171475E-2</v>
      </c>
      <c r="W224" s="98">
        <v>8.5806813402338991E-2</v>
      </c>
      <c r="X224" s="98">
        <v>0.10070964970215547</v>
      </c>
      <c r="Y224" s="98">
        <v>0.11580434424732207</v>
      </c>
      <c r="Z224" s="98">
        <v>0.13040363374278607</v>
      </c>
      <c r="AA224" s="98">
        <v>0.14592940427129147</v>
      </c>
      <c r="AB224" s="98">
        <v>0.16079476573466434</v>
      </c>
      <c r="AC224" s="98">
        <v>0.17539814840165729</v>
      </c>
      <c r="AD224" s="98">
        <v>0.19010516366737798</v>
      </c>
      <c r="AE224" s="98">
        <v>0.20439299609798414</v>
      </c>
      <c r="AF224" s="98">
        <v>0.22160675412358127</v>
      </c>
      <c r="AG224" s="98">
        <v>0.23589505637368269</v>
      </c>
      <c r="AH224" s="98">
        <v>0.25051703299157602</v>
      </c>
      <c r="AI224" s="98">
        <v>0.26541125279528777</v>
      </c>
      <c r="AJ224" s="98">
        <v>0.27931206041334916</v>
      </c>
      <c r="AK224" s="98">
        <v>0.29400937218152923</v>
      </c>
      <c r="AL224" s="98">
        <v>0.3099311471897821</v>
      </c>
      <c r="AM224" s="98">
        <v>0.32589326126205942</v>
      </c>
      <c r="AN224" s="98">
        <v>0.35511067999563711</v>
      </c>
      <c r="AO224" s="98">
        <v>0.37085717588394729</v>
      </c>
      <c r="AP224" s="98">
        <v>0.39075514046474458</v>
      </c>
      <c r="AQ224" s="98">
        <v>0.41100459015342983</v>
      </c>
      <c r="AR224" s="98">
        <v>0.43015171700010146</v>
      </c>
      <c r="AS224" s="98">
        <v>0.45272488470324335</v>
      </c>
      <c r="AT224" s="98">
        <v>0.48454955110680537</v>
      </c>
      <c r="AU224" s="98">
        <v>0.50764183112918626</v>
      </c>
      <c r="AV224" s="98">
        <v>0.52806384630568115</v>
      </c>
      <c r="AW224" s="98">
        <v>0.55173461419656855</v>
      </c>
      <c r="AX224" s="98">
        <v>0.58044798072777803</v>
      </c>
      <c r="AY224" s="98">
        <v>0.62802815638664322</v>
      </c>
      <c r="AZ224" s="98">
        <v>0.65559316230021558</v>
      </c>
    </row>
    <row r="225" spans="1:52">
      <c r="A225" s="118" t="s">
        <v>221</v>
      </c>
      <c r="B225" s="98">
        <v>0</v>
      </c>
      <c r="C225" s="98">
        <v>0</v>
      </c>
      <c r="D225" s="98">
        <v>0</v>
      </c>
      <c r="E225" s="98">
        <v>0</v>
      </c>
      <c r="F225" s="98">
        <v>0</v>
      </c>
      <c r="G225" s="98">
        <v>0</v>
      </c>
      <c r="H225" s="98">
        <v>0</v>
      </c>
      <c r="I225" s="98">
        <v>0</v>
      </c>
      <c r="J225" s="98">
        <v>0</v>
      </c>
      <c r="K225" s="98">
        <v>0</v>
      </c>
      <c r="L225" s="98">
        <v>0</v>
      </c>
      <c r="M225" s="98">
        <v>0</v>
      </c>
      <c r="N225" s="98">
        <v>0</v>
      </c>
      <c r="O225" s="98">
        <v>0</v>
      </c>
      <c r="P225" s="98">
        <v>0</v>
      </c>
      <c r="Q225" s="98">
        <v>0</v>
      </c>
      <c r="R225" s="98">
        <v>7.3921458022301065E-8</v>
      </c>
      <c r="S225" s="98">
        <v>2.2468625260095544E-7</v>
      </c>
      <c r="T225" s="98">
        <v>4.8699187208635841E-7</v>
      </c>
      <c r="U225" s="98">
        <v>8.9301221383120276E-7</v>
      </c>
      <c r="V225" s="98">
        <v>1.5140511493693692E-6</v>
      </c>
      <c r="W225" s="98">
        <v>2.4658404016756677E-6</v>
      </c>
      <c r="X225" s="98">
        <v>3.7804025388586427E-6</v>
      </c>
      <c r="Y225" s="98">
        <v>5.7512140737792294E-6</v>
      </c>
      <c r="Z225" s="98">
        <v>8.6115869992839134E-6</v>
      </c>
      <c r="AA225" s="98">
        <v>1.3152189140173815E-5</v>
      </c>
      <c r="AB225" s="98">
        <v>1.9604659615117214E-5</v>
      </c>
      <c r="AC225" s="98">
        <v>2.9069427191703784E-5</v>
      </c>
      <c r="AD225" s="98">
        <v>4.3126819827897254E-5</v>
      </c>
      <c r="AE225" s="98">
        <v>6.307894335345592E-5</v>
      </c>
      <c r="AF225" s="98">
        <v>9.8568560404616642E-5</v>
      </c>
      <c r="AG225" s="98">
        <v>1.4109103046588495E-4</v>
      </c>
      <c r="AH225" s="98">
        <v>2.0411612596281926E-4</v>
      </c>
      <c r="AI225" s="98">
        <v>2.9850618885788455E-4</v>
      </c>
      <c r="AJ225" s="98">
        <v>4.2526675023082461E-4</v>
      </c>
      <c r="AK225" s="98">
        <v>6.1612753505428588E-4</v>
      </c>
      <c r="AL225" s="98">
        <v>9.1531155847286282E-4</v>
      </c>
      <c r="AM225" s="98">
        <v>1.338470784088728E-3</v>
      </c>
      <c r="AN225" s="98">
        <v>2.422864389760622E-3</v>
      </c>
      <c r="AO225" s="98">
        <v>3.2332953306367209E-3</v>
      </c>
      <c r="AP225" s="98">
        <v>4.6656105433324369E-3</v>
      </c>
      <c r="AQ225" s="98">
        <v>6.6048517951878428E-3</v>
      </c>
      <c r="AR225" s="98">
        <v>9.0009709881124951E-3</v>
      </c>
      <c r="AS225" s="98">
        <v>1.2632434582984589E-2</v>
      </c>
      <c r="AT225" s="98">
        <v>1.9276216239887456E-2</v>
      </c>
      <c r="AU225" s="98">
        <v>2.5352112824570384E-2</v>
      </c>
      <c r="AV225" s="98">
        <v>3.1926102112775939E-2</v>
      </c>
      <c r="AW225" s="98">
        <v>4.0907924318634145E-2</v>
      </c>
      <c r="AX225" s="98">
        <v>5.277472907219196E-2</v>
      </c>
      <c r="AY225" s="98">
        <v>7.6567344274389576E-2</v>
      </c>
      <c r="AZ225" s="98">
        <v>9.2850185457577436E-2</v>
      </c>
    </row>
    <row r="226" spans="1:52">
      <c r="A226" s="118" t="s">
        <v>231</v>
      </c>
      <c r="B226" s="98">
        <v>0</v>
      </c>
      <c r="C226" s="98">
        <v>0</v>
      </c>
      <c r="D226" s="98">
        <v>0</v>
      </c>
      <c r="E226" s="98">
        <v>0</v>
      </c>
      <c r="F226" s="98">
        <v>0</v>
      </c>
      <c r="G226" s="98">
        <v>0</v>
      </c>
      <c r="H226" s="98">
        <v>0</v>
      </c>
      <c r="I226" s="98">
        <v>0</v>
      </c>
      <c r="J226" s="98">
        <v>0</v>
      </c>
      <c r="K226" s="98">
        <v>0</v>
      </c>
      <c r="L226" s="98">
        <v>0</v>
      </c>
      <c r="M226" s="98">
        <v>0</v>
      </c>
      <c r="N226" s="98">
        <v>0</v>
      </c>
      <c r="O226" s="98">
        <v>0</v>
      </c>
      <c r="P226" s="98">
        <v>0</v>
      </c>
      <c r="Q226" s="98">
        <v>0</v>
      </c>
      <c r="R226" s="98">
        <v>0</v>
      </c>
      <c r="S226" s="98">
        <v>0</v>
      </c>
      <c r="T226" s="98">
        <v>0</v>
      </c>
      <c r="U226" s="98">
        <v>0</v>
      </c>
      <c r="V226" s="98">
        <v>0</v>
      </c>
      <c r="W226" s="98">
        <v>0</v>
      </c>
      <c r="X226" s="98">
        <v>0</v>
      </c>
      <c r="Y226" s="98">
        <v>0</v>
      </c>
      <c r="Z226" s="98">
        <v>0</v>
      </c>
      <c r="AA226" s="98">
        <v>0</v>
      </c>
      <c r="AB226" s="98">
        <v>0</v>
      </c>
      <c r="AC226" s="98">
        <v>0</v>
      </c>
      <c r="AD226" s="98">
        <v>0</v>
      </c>
      <c r="AE226" s="98">
        <v>0</v>
      </c>
      <c r="AF226" s="98">
        <v>0</v>
      </c>
      <c r="AG226" s="98">
        <v>0</v>
      </c>
      <c r="AH226" s="98">
        <v>0</v>
      </c>
      <c r="AI226" s="98">
        <v>0</v>
      </c>
      <c r="AJ226" s="98">
        <v>0</v>
      </c>
      <c r="AK226" s="98">
        <v>0</v>
      </c>
      <c r="AL226" s="98">
        <v>0</v>
      </c>
      <c r="AM226" s="98">
        <v>0</v>
      </c>
      <c r="AN226" s="98">
        <v>0</v>
      </c>
      <c r="AO226" s="98">
        <v>0</v>
      </c>
      <c r="AP226" s="98">
        <v>0</v>
      </c>
      <c r="AQ226" s="98">
        <v>0</v>
      </c>
      <c r="AR226" s="98">
        <v>0</v>
      </c>
      <c r="AS226" s="98">
        <v>0</v>
      </c>
      <c r="AT226" s="98">
        <v>0</v>
      </c>
      <c r="AU226" s="98">
        <v>0</v>
      </c>
      <c r="AV226" s="98">
        <v>0</v>
      </c>
      <c r="AW226" s="98">
        <v>0</v>
      </c>
      <c r="AX226" s="98">
        <v>0</v>
      </c>
      <c r="AY226" s="98">
        <v>0</v>
      </c>
      <c r="AZ226" s="98">
        <v>0</v>
      </c>
    </row>
    <row r="227" spans="1:52">
      <c r="A227" s="118" t="s">
        <v>232</v>
      </c>
      <c r="B227" s="98">
        <v>0</v>
      </c>
      <c r="C227" s="98">
        <v>0</v>
      </c>
      <c r="D227" s="98">
        <v>0</v>
      </c>
      <c r="E227" s="98">
        <v>0</v>
      </c>
      <c r="F227" s="98">
        <v>0</v>
      </c>
      <c r="G227" s="98">
        <v>0</v>
      </c>
      <c r="H227" s="98">
        <v>0</v>
      </c>
      <c r="I227" s="98">
        <v>0</v>
      </c>
      <c r="J227" s="98">
        <v>0</v>
      </c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8">
        <v>0</v>
      </c>
      <c r="Q227" s="98">
        <v>0</v>
      </c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8">
        <v>0</v>
      </c>
      <c r="X227" s="98">
        <v>0</v>
      </c>
      <c r="Y227" s="98">
        <v>0</v>
      </c>
      <c r="Z227" s="98">
        <v>0</v>
      </c>
      <c r="AA227" s="98">
        <v>0</v>
      </c>
      <c r="AB227" s="98">
        <v>0</v>
      </c>
      <c r="AC227" s="98">
        <v>0</v>
      </c>
      <c r="AD227" s="98">
        <v>0</v>
      </c>
      <c r="AE227" s="98">
        <v>0</v>
      </c>
      <c r="AF227" s="98">
        <v>0</v>
      </c>
      <c r="AG227" s="98">
        <v>0</v>
      </c>
      <c r="AH227" s="98">
        <v>0</v>
      </c>
      <c r="AI227" s="98">
        <v>0</v>
      </c>
      <c r="AJ227" s="98">
        <v>0</v>
      </c>
      <c r="AK227" s="98">
        <v>0</v>
      </c>
      <c r="AL227" s="98">
        <v>0</v>
      </c>
      <c r="AM227" s="98">
        <v>0</v>
      </c>
      <c r="AN227" s="98">
        <v>0</v>
      </c>
      <c r="AO227" s="98">
        <v>0</v>
      </c>
      <c r="AP227" s="98">
        <v>0</v>
      </c>
      <c r="AQ227" s="98">
        <v>0</v>
      </c>
      <c r="AR227" s="98">
        <v>0</v>
      </c>
      <c r="AS227" s="98">
        <v>0</v>
      </c>
      <c r="AT227" s="98">
        <v>0</v>
      </c>
      <c r="AU227" s="98">
        <v>0</v>
      </c>
      <c r="AV227" s="98">
        <v>0</v>
      </c>
      <c r="AW227" s="98">
        <v>0</v>
      </c>
      <c r="AX227" s="98">
        <v>0</v>
      </c>
      <c r="AY227" s="98">
        <v>0</v>
      </c>
      <c r="AZ227" s="98">
        <v>0</v>
      </c>
    </row>
    <row r="228" spans="1:52">
      <c r="A228" s="118" t="s">
        <v>233</v>
      </c>
      <c r="B228" s="98">
        <v>0</v>
      </c>
      <c r="C228" s="98">
        <v>0</v>
      </c>
      <c r="D228" s="98">
        <v>0</v>
      </c>
      <c r="E228" s="98">
        <v>0</v>
      </c>
      <c r="F228" s="98">
        <v>0</v>
      </c>
      <c r="G228" s="98">
        <v>0</v>
      </c>
      <c r="H228" s="98">
        <v>0</v>
      </c>
      <c r="I228" s="98">
        <v>0</v>
      </c>
      <c r="J228" s="98">
        <v>0</v>
      </c>
      <c r="K228" s="98">
        <v>0</v>
      </c>
      <c r="L228" s="98">
        <v>0</v>
      </c>
      <c r="M228" s="98">
        <v>0</v>
      </c>
      <c r="N228" s="98">
        <v>0</v>
      </c>
      <c r="O228" s="98">
        <v>0</v>
      </c>
      <c r="P228" s="98">
        <v>0</v>
      </c>
      <c r="Q228" s="98">
        <v>0</v>
      </c>
      <c r="R228" s="98">
        <v>0</v>
      </c>
      <c r="S228" s="98">
        <v>0</v>
      </c>
      <c r="T228" s="98">
        <v>0</v>
      </c>
      <c r="U228" s="98">
        <v>0</v>
      </c>
      <c r="V228" s="98">
        <v>0</v>
      </c>
      <c r="W228" s="98">
        <v>0</v>
      </c>
      <c r="X228" s="98">
        <v>0</v>
      </c>
      <c r="Y228" s="98">
        <v>0</v>
      </c>
      <c r="Z228" s="98">
        <v>0</v>
      </c>
      <c r="AA228" s="98">
        <v>0</v>
      </c>
      <c r="AB228" s="98">
        <v>0</v>
      </c>
      <c r="AC228" s="98">
        <v>0</v>
      </c>
      <c r="AD228" s="98">
        <v>0</v>
      </c>
      <c r="AE228" s="98">
        <v>0</v>
      </c>
      <c r="AF228" s="98">
        <v>0</v>
      </c>
      <c r="AG228" s="98">
        <v>0</v>
      </c>
      <c r="AH228" s="98">
        <v>0</v>
      </c>
      <c r="AI228" s="98">
        <v>0</v>
      </c>
      <c r="AJ228" s="98">
        <v>0</v>
      </c>
      <c r="AK228" s="98">
        <v>0</v>
      </c>
      <c r="AL228" s="98">
        <v>0</v>
      </c>
      <c r="AM228" s="98">
        <v>0</v>
      </c>
      <c r="AN228" s="98">
        <v>0</v>
      </c>
      <c r="AO228" s="98">
        <v>0</v>
      </c>
      <c r="AP228" s="98">
        <v>0</v>
      </c>
      <c r="AQ228" s="98">
        <v>0</v>
      </c>
      <c r="AR228" s="98">
        <v>0</v>
      </c>
      <c r="AS228" s="98">
        <v>0</v>
      </c>
      <c r="AT228" s="98">
        <v>0</v>
      </c>
      <c r="AU228" s="98">
        <v>0</v>
      </c>
      <c r="AV228" s="98">
        <v>0</v>
      </c>
      <c r="AW228" s="98">
        <v>0</v>
      </c>
      <c r="AX228" s="98">
        <v>0</v>
      </c>
      <c r="AY228" s="98">
        <v>0</v>
      </c>
      <c r="AZ228" s="98">
        <v>0</v>
      </c>
    </row>
    <row r="229" spans="1:52">
      <c r="A229" s="121" t="s">
        <v>182</v>
      </c>
      <c r="B229" s="113">
        <v>665.39927821564072</v>
      </c>
      <c r="C229" s="113">
        <v>675.49384387334783</v>
      </c>
      <c r="D229" s="113">
        <v>686.88217745268093</v>
      </c>
      <c r="E229" s="113">
        <v>758.44975837586617</v>
      </c>
      <c r="F229" s="113">
        <v>756.17427329966551</v>
      </c>
      <c r="G229" s="113">
        <v>808.95239750803819</v>
      </c>
      <c r="H229" s="113">
        <v>816.68772676138644</v>
      </c>
      <c r="I229" s="113">
        <v>829.50205576635585</v>
      </c>
      <c r="J229" s="113">
        <v>846.67443205258326</v>
      </c>
      <c r="K229" s="113">
        <v>835.70768587830116</v>
      </c>
      <c r="L229" s="113">
        <v>858.56485849913793</v>
      </c>
      <c r="M229" s="113">
        <v>864.78488595707222</v>
      </c>
      <c r="N229" s="113">
        <v>862.98204516244664</v>
      </c>
      <c r="O229" s="113">
        <v>862.89554265688855</v>
      </c>
      <c r="P229" s="113">
        <v>866.84698957427031</v>
      </c>
      <c r="Q229" s="113">
        <v>926.99093151485795</v>
      </c>
      <c r="R229" s="113">
        <v>949.43819461306975</v>
      </c>
      <c r="S229" s="113">
        <v>977.64438734193277</v>
      </c>
      <c r="T229" s="113">
        <v>1004.0616155239373</v>
      </c>
      <c r="U229" s="113">
        <v>1027.9567998668592</v>
      </c>
      <c r="V229" s="113">
        <v>1050.0836156126675</v>
      </c>
      <c r="W229" s="113">
        <v>1070.1546188422221</v>
      </c>
      <c r="X229" s="113">
        <v>1088.5153408950123</v>
      </c>
      <c r="Y229" s="113">
        <v>1108.2644683876658</v>
      </c>
      <c r="Z229" s="113">
        <v>1126.6056149424812</v>
      </c>
      <c r="AA229" s="113">
        <v>1143.6587949764059</v>
      </c>
      <c r="AB229" s="113">
        <v>1160.0661452633831</v>
      </c>
      <c r="AC229" s="113">
        <v>1176.1303683148924</v>
      </c>
      <c r="AD229" s="113">
        <v>1191.9989173212916</v>
      </c>
      <c r="AE229" s="113">
        <v>1207.6640254239301</v>
      </c>
      <c r="AF229" s="113">
        <v>1222.9811528854475</v>
      </c>
      <c r="AG229" s="113">
        <v>1237.9049525958001</v>
      </c>
      <c r="AH229" s="113">
        <v>1252.6360543638093</v>
      </c>
      <c r="AI229" s="113">
        <v>1266.8967416938842</v>
      </c>
      <c r="AJ229" s="113">
        <v>1281.4178556063598</v>
      </c>
      <c r="AK229" s="113">
        <v>1295.9673957809896</v>
      </c>
      <c r="AL229" s="113">
        <v>1310.6678264574211</v>
      </c>
      <c r="AM229" s="113">
        <v>1325.7054220234154</v>
      </c>
      <c r="AN229" s="113">
        <v>1340.6290639477629</v>
      </c>
      <c r="AO229" s="113">
        <v>1356.3736944967377</v>
      </c>
      <c r="AP229" s="113">
        <v>1372.7027132428332</v>
      </c>
      <c r="AQ229" s="113">
        <v>1389.3185503076543</v>
      </c>
      <c r="AR229" s="113">
        <v>1406.0923821025865</v>
      </c>
      <c r="AS229" s="113">
        <v>1423.2204546948922</v>
      </c>
      <c r="AT229" s="113">
        <v>1440.6109202731332</v>
      </c>
      <c r="AU229" s="113">
        <v>1458.2936548498205</v>
      </c>
      <c r="AV229" s="113">
        <v>1476.5166416962118</v>
      </c>
      <c r="AW229" s="113">
        <v>1494.9471272662906</v>
      </c>
      <c r="AX229" s="113">
        <v>1513.2181945455031</v>
      </c>
      <c r="AY229" s="113">
        <v>1531.5514065143332</v>
      </c>
      <c r="AZ229" s="113">
        <v>1549.8742113590547</v>
      </c>
    </row>
    <row r="230" spans="1:52">
      <c r="A230" s="118" t="s">
        <v>229</v>
      </c>
      <c r="B230" s="98">
        <v>665.39927821564072</v>
      </c>
      <c r="C230" s="98">
        <v>675.49384387334783</v>
      </c>
      <c r="D230" s="98">
        <v>686.88217745268093</v>
      </c>
      <c r="E230" s="98">
        <v>758.44975837586617</v>
      </c>
      <c r="F230" s="98">
        <v>756.17427329966551</v>
      </c>
      <c r="G230" s="98">
        <v>808.95239750803819</v>
      </c>
      <c r="H230" s="98">
        <v>816.68772676138644</v>
      </c>
      <c r="I230" s="98">
        <v>829.50205576635585</v>
      </c>
      <c r="J230" s="98">
        <v>846.67443205258326</v>
      </c>
      <c r="K230" s="98">
        <v>835.70768587830116</v>
      </c>
      <c r="L230" s="98">
        <v>858.56485849913793</v>
      </c>
      <c r="M230" s="98">
        <v>864.78488595707222</v>
      </c>
      <c r="N230" s="98">
        <v>862.98204516244664</v>
      </c>
      <c r="O230" s="98">
        <v>862.89554265688855</v>
      </c>
      <c r="P230" s="98">
        <v>866.84698957427031</v>
      </c>
      <c r="Q230" s="98">
        <v>926.99093151485795</v>
      </c>
      <c r="R230" s="98">
        <v>949.42469021257489</v>
      </c>
      <c r="S230" s="98">
        <v>977.61480017807571</v>
      </c>
      <c r="T230" s="98">
        <v>1004.0155209204</v>
      </c>
      <c r="U230" s="98">
        <v>1027.8939377378285</v>
      </c>
      <c r="V230" s="98">
        <v>1050.0033661537325</v>
      </c>
      <c r="W230" s="98">
        <v>1070.0568153359043</v>
      </c>
      <c r="X230" s="98">
        <v>1088.4002518367411</v>
      </c>
      <c r="Y230" s="98">
        <v>1108.1312914401642</v>
      </c>
      <c r="Z230" s="98">
        <v>1126.4555544599095</v>
      </c>
      <c r="AA230" s="98">
        <v>1143.4919557351027</v>
      </c>
      <c r="AB230" s="98">
        <v>1159.8819856259029</v>
      </c>
      <c r="AC230" s="98">
        <v>1175.9281983672654</v>
      </c>
      <c r="AD230" s="98">
        <v>1191.7791728716086</v>
      </c>
      <c r="AE230" s="98">
        <v>1207.4262679532369</v>
      </c>
      <c r="AF230" s="98">
        <v>1222.7252414461695</v>
      </c>
      <c r="AG230" s="98">
        <v>1237.6302683011281</v>
      </c>
      <c r="AH230" s="98">
        <v>1252.3424378744039</v>
      </c>
      <c r="AI230" s="98">
        <v>1266.5849633077507</v>
      </c>
      <c r="AJ230" s="98">
        <v>1281.0874980994638</v>
      </c>
      <c r="AK230" s="98">
        <v>1295.6179588305106</v>
      </c>
      <c r="AL230" s="98">
        <v>1310.2985191497132</v>
      </c>
      <c r="AM230" s="98">
        <v>1325.314921700638</v>
      </c>
      <c r="AN230" s="98">
        <v>1340.1974363853672</v>
      </c>
      <c r="AO230" s="98">
        <v>1355.9204723175155</v>
      </c>
      <c r="AP230" s="98">
        <v>1372.2246838782112</v>
      </c>
      <c r="AQ230" s="98">
        <v>1388.8137788986658</v>
      </c>
      <c r="AR230" s="98">
        <v>1405.5596709038357</v>
      </c>
      <c r="AS230" s="98">
        <v>1422.6541530590944</v>
      </c>
      <c r="AT230" s="98">
        <v>1440.0091610691472</v>
      </c>
      <c r="AU230" s="98">
        <v>1457.6470528655582</v>
      </c>
      <c r="AV230" s="98">
        <v>1475.8255466895343</v>
      </c>
      <c r="AW230" s="98">
        <v>1494.2084360203548</v>
      </c>
      <c r="AX230" s="98">
        <v>1512.4237787271952</v>
      </c>
      <c r="AY230" s="98">
        <v>1530.6899866261924</v>
      </c>
      <c r="AZ230" s="98">
        <v>1548.9406669365183</v>
      </c>
    </row>
    <row r="231" spans="1:52">
      <c r="A231" s="118" t="s">
        <v>230</v>
      </c>
      <c r="B231" s="98">
        <v>0</v>
      </c>
      <c r="C231" s="98">
        <v>0</v>
      </c>
      <c r="D231" s="98">
        <v>0</v>
      </c>
      <c r="E231" s="98">
        <v>0</v>
      </c>
      <c r="F231" s="98">
        <v>0</v>
      </c>
      <c r="G231" s="98">
        <v>0</v>
      </c>
      <c r="H231" s="98">
        <v>0</v>
      </c>
      <c r="I231" s="98">
        <v>0</v>
      </c>
      <c r="J231" s="98">
        <v>0</v>
      </c>
      <c r="K231" s="98">
        <v>0</v>
      </c>
      <c r="L231" s="98">
        <v>0</v>
      </c>
      <c r="M231" s="98">
        <v>0</v>
      </c>
      <c r="N231" s="98">
        <v>0</v>
      </c>
      <c r="O231" s="98">
        <v>0</v>
      </c>
      <c r="P231" s="98">
        <v>0</v>
      </c>
      <c r="Q231" s="98">
        <v>0</v>
      </c>
      <c r="R231" s="98">
        <v>1.3504399964450752E-2</v>
      </c>
      <c r="S231" s="98">
        <v>2.9587162196050065E-2</v>
      </c>
      <c r="T231" s="98">
        <v>4.6094599808589543E-2</v>
      </c>
      <c r="U231" s="98">
        <v>6.2862121565551654E-2</v>
      </c>
      <c r="V231" s="98">
        <v>8.0249444585786089E-2</v>
      </c>
      <c r="W231" s="98">
        <v>9.7803479618869496E-2</v>
      </c>
      <c r="X231" s="98">
        <v>0.11508901003446437</v>
      </c>
      <c r="Y231" s="98">
        <v>0.13317685940433852</v>
      </c>
      <c r="Z231" s="98">
        <v>0.15006032870850852</v>
      </c>
      <c r="AA231" s="98">
        <v>0.16683897230995173</v>
      </c>
      <c r="AB231" s="98">
        <v>0.18415915963364138</v>
      </c>
      <c r="AC231" s="98">
        <v>0.20216908802466396</v>
      </c>
      <c r="AD231" s="98">
        <v>0.21974293995705843</v>
      </c>
      <c r="AE231" s="98">
        <v>0.23775479475002376</v>
      </c>
      <c r="AF231" s="98">
        <v>0.25590672658068497</v>
      </c>
      <c r="AG231" s="98">
        <v>0.27467593765910525</v>
      </c>
      <c r="AH231" s="98">
        <v>0.29360184290464258</v>
      </c>
      <c r="AI231" s="98">
        <v>0.31175341128573397</v>
      </c>
      <c r="AJ231" s="98">
        <v>0.33031466510820057</v>
      </c>
      <c r="AK231" s="98">
        <v>0.34936334010333575</v>
      </c>
      <c r="AL231" s="98">
        <v>0.36918044097913749</v>
      </c>
      <c r="AM231" s="98">
        <v>0.39028011697813392</v>
      </c>
      <c r="AN231" s="98">
        <v>0.43111622298680291</v>
      </c>
      <c r="AO231" s="98">
        <v>0.45246607171323117</v>
      </c>
      <c r="AP231" s="98">
        <v>0.47683587949128076</v>
      </c>
      <c r="AQ231" s="98">
        <v>0.50286030766451373</v>
      </c>
      <c r="AR231" s="98">
        <v>0.52969514141891283</v>
      </c>
      <c r="AS231" s="98">
        <v>0.56137097622576848</v>
      </c>
      <c r="AT231" s="98">
        <v>0.59401434012642018</v>
      </c>
      <c r="AU231" s="98">
        <v>0.63406701651893382</v>
      </c>
      <c r="AV231" s="98">
        <v>0.67239435996440766</v>
      </c>
      <c r="AW231" s="98">
        <v>0.71170565947967157</v>
      </c>
      <c r="AX231" s="98">
        <v>0.75564995652119926</v>
      </c>
      <c r="AY231" s="98">
        <v>0.80593207211098938</v>
      </c>
      <c r="AZ231" s="98">
        <v>0.85739291110673921</v>
      </c>
    </row>
    <row r="232" spans="1:52">
      <c r="A232" s="118" t="s">
        <v>221</v>
      </c>
      <c r="B232" s="98">
        <v>0</v>
      </c>
      <c r="C232" s="98">
        <v>0</v>
      </c>
      <c r="D232" s="98">
        <v>0</v>
      </c>
      <c r="E232" s="98">
        <v>0</v>
      </c>
      <c r="F232" s="98">
        <v>0</v>
      </c>
      <c r="G232" s="98">
        <v>0</v>
      </c>
      <c r="H232" s="98">
        <v>0</v>
      </c>
      <c r="I232" s="98">
        <v>0</v>
      </c>
      <c r="J232" s="98">
        <v>0</v>
      </c>
      <c r="K232" s="98">
        <v>0</v>
      </c>
      <c r="L232" s="98">
        <v>0</v>
      </c>
      <c r="M232" s="98">
        <v>0</v>
      </c>
      <c r="N232" s="98">
        <v>0</v>
      </c>
      <c r="O232" s="98">
        <v>0</v>
      </c>
      <c r="P232" s="98">
        <v>0</v>
      </c>
      <c r="Q232" s="98">
        <v>0</v>
      </c>
      <c r="R232" s="98">
        <v>5.3049575121732507E-10</v>
      </c>
      <c r="S232" s="98">
        <v>1.6609869220336984E-9</v>
      </c>
      <c r="T232" s="98">
        <v>3.7287522490271341E-9</v>
      </c>
      <c r="U232" s="98">
        <v>7.4650667719648133E-9</v>
      </c>
      <c r="V232" s="98">
        <v>1.4349107803961971E-8</v>
      </c>
      <c r="W232" s="98">
        <v>2.6698990173398758E-8</v>
      </c>
      <c r="X232" s="98">
        <v>4.8236827816657259E-8</v>
      </c>
      <c r="Y232" s="98">
        <v>8.8097196177149087E-8</v>
      </c>
      <c r="Z232" s="98">
        <v>1.5386297598362831E-7</v>
      </c>
      <c r="AA232" s="98">
        <v>2.6899335533022651E-7</v>
      </c>
      <c r="AB232" s="98">
        <v>4.7784637623135878E-7</v>
      </c>
      <c r="AC232" s="98">
        <v>8.5960228463920359E-7</v>
      </c>
      <c r="AD232" s="98">
        <v>1.5097259990152391E-6</v>
      </c>
      <c r="AE232" s="98">
        <v>2.6759431063350277E-6</v>
      </c>
      <c r="AF232" s="98">
        <v>4.7126972490300335E-6</v>
      </c>
      <c r="AG232" s="98">
        <v>8.3570127555630529E-6</v>
      </c>
      <c r="AH232" s="98">
        <v>1.464650093134189E-5</v>
      </c>
      <c r="AI232" s="98">
        <v>2.4974847804614807E-5</v>
      </c>
      <c r="AJ232" s="98">
        <v>4.2841787711782282E-5</v>
      </c>
      <c r="AK232" s="98">
        <v>7.361037575416492E-5</v>
      </c>
      <c r="AL232" s="98">
        <v>1.2686672887251643E-4</v>
      </c>
      <c r="AM232" s="98">
        <v>2.2020579924530336E-4</v>
      </c>
      <c r="AN232" s="98">
        <v>5.1133940905039726E-4</v>
      </c>
      <c r="AO232" s="98">
        <v>7.5610750903042339E-4</v>
      </c>
      <c r="AP232" s="98">
        <v>1.1934851307642412E-3</v>
      </c>
      <c r="AQ232" s="98">
        <v>1.9111013239865135E-3</v>
      </c>
      <c r="AR232" s="98">
        <v>3.0160573319520708E-3</v>
      </c>
      <c r="AS232" s="98">
        <v>4.9306595720337212E-3</v>
      </c>
      <c r="AT232" s="98">
        <v>7.7448638593893612E-3</v>
      </c>
      <c r="AU232" s="98">
        <v>1.2534967743546189E-2</v>
      </c>
      <c r="AV232" s="98">
        <v>1.8700646713136537E-2</v>
      </c>
      <c r="AW232" s="98">
        <v>2.6985586455955869E-2</v>
      </c>
      <c r="AX232" s="98">
        <v>3.8765861786825416E-2</v>
      </c>
      <c r="AY232" s="98">
        <v>5.5487816029593302E-2</v>
      </c>
      <c r="AZ232" s="98">
        <v>7.6151511429828844E-2</v>
      </c>
    </row>
    <row r="233" spans="1:52">
      <c r="A233" s="118" t="s">
        <v>231</v>
      </c>
      <c r="B233" s="98">
        <v>0</v>
      </c>
      <c r="C233" s="98">
        <v>0</v>
      </c>
      <c r="D233" s="98">
        <v>0</v>
      </c>
      <c r="E233" s="98">
        <v>0</v>
      </c>
      <c r="F233" s="98">
        <v>0</v>
      </c>
      <c r="G233" s="98">
        <v>0</v>
      </c>
      <c r="H233" s="98">
        <v>0</v>
      </c>
      <c r="I233" s="98">
        <v>0</v>
      </c>
      <c r="J233" s="98">
        <v>0</v>
      </c>
      <c r="K233" s="98">
        <v>0</v>
      </c>
      <c r="L233" s="98">
        <v>0</v>
      </c>
      <c r="M233" s="98">
        <v>0</v>
      </c>
      <c r="N233" s="98">
        <v>0</v>
      </c>
      <c r="O233" s="98">
        <v>0</v>
      </c>
      <c r="P233" s="98">
        <v>0</v>
      </c>
      <c r="Q233" s="98">
        <v>0</v>
      </c>
      <c r="R233" s="98">
        <v>0</v>
      </c>
      <c r="S233" s="98">
        <v>0</v>
      </c>
      <c r="T233" s="98">
        <v>0</v>
      </c>
      <c r="U233" s="98">
        <v>0</v>
      </c>
      <c r="V233" s="98">
        <v>0</v>
      </c>
      <c r="W233" s="98">
        <v>0</v>
      </c>
      <c r="X233" s="98">
        <v>0</v>
      </c>
      <c r="Y233" s="98">
        <v>0</v>
      </c>
      <c r="Z233" s="98">
        <v>0</v>
      </c>
      <c r="AA233" s="98">
        <v>0</v>
      </c>
      <c r="AB233" s="98">
        <v>0</v>
      </c>
      <c r="AC233" s="98">
        <v>0</v>
      </c>
      <c r="AD233" s="98">
        <v>0</v>
      </c>
      <c r="AE233" s="98">
        <v>0</v>
      </c>
      <c r="AF233" s="98">
        <v>0</v>
      </c>
      <c r="AG233" s="98">
        <v>0</v>
      </c>
      <c r="AH233" s="98">
        <v>0</v>
      </c>
      <c r="AI233" s="98">
        <v>0</v>
      </c>
      <c r="AJ233" s="98">
        <v>0</v>
      </c>
      <c r="AK233" s="98">
        <v>0</v>
      </c>
      <c r="AL233" s="98">
        <v>0</v>
      </c>
      <c r="AM233" s="98">
        <v>0</v>
      </c>
      <c r="AN233" s="98">
        <v>0</v>
      </c>
      <c r="AO233" s="98">
        <v>0</v>
      </c>
      <c r="AP233" s="98">
        <v>0</v>
      </c>
      <c r="AQ233" s="98">
        <v>0</v>
      </c>
      <c r="AR233" s="98">
        <v>0</v>
      </c>
      <c r="AS233" s="98">
        <v>0</v>
      </c>
      <c r="AT233" s="98">
        <v>0</v>
      </c>
      <c r="AU233" s="98">
        <v>0</v>
      </c>
      <c r="AV233" s="98">
        <v>0</v>
      </c>
      <c r="AW233" s="98">
        <v>0</v>
      </c>
      <c r="AX233" s="98">
        <v>0</v>
      </c>
      <c r="AY233" s="98">
        <v>0</v>
      </c>
      <c r="AZ233" s="98">
        <v>0</v>
      </c>
    </row>
    <row r="234" spans="1:52">
      <c r="A234" s="118" t="s">
        <v>232</v>
      </c>
      <c r="B234" s="98">
        <v>0</v>
      </c>
      <c r="C234" s="98">
        <v>0</v>
      </c>
      <c r="D234" s="98">
        <v>0</v>
      </c>
      <c r="E234" s="98">
        <v>0</v>
      </c>
      <c r="F234" s="98">
        <v>0</v>
      </c>
      <c r="G234" s="98">
        <v>0</v>
      </c>
      <c r="H234" s="98">
        <v>0</v>
      </c>
      <c r="I234" s="98">
        <v>0</v>
      </c>
      <c r="J234" s="98">
        <v>0</v>
      </c>
      <c r="K234" s="98">
        <v>0</v>
      </c>
      <c r="L234" s="98">
        <v>0</v>
      </c>
      <c r="M234" s="98">
        <v>0</v>
      </c>
      <c r="N234" s="98">
        <v>0</v>
      </c>
      <c r="O234" s="98">
        <v>0</v>
      </c>
      <c r="P234" s="98">
        <v>0</v>
      </c>
      <c r="Q234" s="98">
        <v>0</v>
      </c>
      <c r="R234" s="98">
        <v>0</v>
      </c>
      <c r="S234" s="98">
        <v>0</v>
      </c>
      <c r="T234" s="98">
        <v>0</v>
      </c>
      <c r="U234" s="98">
        <v>0</v>
      </c>
      <c r="V234" s="98">
        <v>0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8">
        <v>0</v>
      </c>
      <c r="AE234" s="98">
        <v>0</v>
      </c>
      <c r="AF234" s="98">
        <v>0</v>
      </c>
      <c r="AG234" s="98">
        <v>0</v>
      </c>
      <c r="AH234" s="98">
        <v>0</v>
      </c>
      <c r="AI234" s="98">
        <v>0</v>
      </c>
      <c r="AJ234" s="98">
        <v>0</v>
      </c>
      <c r="AK234" s="98">
        <v>0</v>
      </c>
      <c r="AL234" s="98">
        <v>0</v>
      </c>
      <c r="AM234" s="98">
        <v>0</v>
      </c>
      <c r="AN234" s="98">
        <v>0</v>
      </c>
      <c r="AO234" s="98">
        <v>0</v>
      </c>
      <c r="AP234" s="98">
        <v>0</v>
      </c>
      <c r="AQ234" s="98">
        <v>0</v>
      </c>
      <c r="AR234" s="98">
        <v>0</v>
      </c>
      <c r="AS234" s="98">
        <v>0</v>
      </c>
      <c r="AT234" s="98">
        <v>0</v>
      </c>
      <c r="AU234" s="98">
        <v>0</v>
      </c>
      <c r="AV234" s="98">
        <v>0</v>
      </c>
      <c r="AW234" s="98">
        <v>0</v>
      </c>
      <c r="AX234" s="98">
        <v>0</v>
      </c>
      <c r="AY234" s="98">
        <v>0</v>
      </c>
      <c r="AZ234" s="98">
        <v>0</v>
      </c>
    </row>
    <row r="235" spans="1:52">
      <c r="A235" s="119" t="s">
        <v>233</v>
      </c>
      <c r="B235" s="100">
        <v>0</v>
      </c>
      <c r="C235" s="100">
        <v>0</v>
      </c>
      <c r="D235" s="100">
        <v>0</v>
      </c>
      <c r="E235" s="100">
        <v>0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0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0</v>
      </c>
      <c r="R235" s="100">
        <v>0</v>
      </c>
      <c r="S235" s="100">
        <v>0</v>
      </c>
      <c r="T235" s="100">
        <v>0</v>
      </c>
      <c r="U235" s="100">
        <v>0</v>
      </c>
      <c r="V235" s="100">
        <v>0</v>
      </c>
      <c r="W235" s="100">
        <v>0</v>
      </c>
      <c r="X235" s="100">
        <v>0</v>
      </c>
      <c r="Y235" s="100">
        <v>0</v>
      </c>
      <c r="Z235" s="100">
        <v>0</v>
      </c>
      <c r="AA235" s="100">
        <v>0</v>
      </c>
      <c r="AB235" s="100">
        <v>0</v>
      </c>
      <c r="AC235" s="100">
        <v>0</v>
      </c>
      <c r="AD235" s="100">
        <v>0</v>
      </c>
      <c r="AE235" s="100">
        <v>0</v>
      </c>
      <c r="AF235" s="100">
        <v>0</v>
      </c>
      <c r="AG235" s="100">
        <v>0</v>
      </c>
      <c r="AH235" s="100">
        <v>0</v>
      </c>
      <c r="AI235" s="100">
        <v>0</v>
      </c>
      <c r="AJ235" s="100"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0</v>
      </c>
      <c r="AP235" s="100">
        <v>0</v>
      </c>
      <c r="AQ235" s="100">
        <v>0</v>
      </c>
      <c r="AR235" s="100">
        <v>0</v>
      </c>
      <c r="AS235" s="100">
        <v>0</v>
      </c>
      <c r="AT235" s="100">
        <v>0</v>
      </c>
      <c r="AU235" s="100">
        <v>0</v>
      </c>
      <c r="AV235" s="100">
        <v>0</v>
      </c>
      <c r="AW235" s="100">
        <v>0</v>
      </c>
      <c r="AX235" s="100">
        <v>0</v>
      </c>
      <c r="AY235" s="100">
        <v>0</v>
      </c>
      <c r="AZ235" s="100">
        <v>0</v>
      </c>
    </row>
    <row r="236" spans="1:52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</row>
    <row r="237" spans="1:52">
      <c r="A237" s="12" t="s">
        <v>234</v>
      </c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</row>
    <row r="238" spans="1:52">
      <c r="A238" s="121" t="s">
        <v>235</v>
      </c>
      <c r="B238" s="113">
        <v>488.55765784366469</v>
      </c>
      <c r="C238" s="113">
        <v>502.07044358593964</v>
      </c>
      <c r="D238" s="113">
        <v>515.84662473341382</v>
      </c>
      <c r="E238" s="113">
        <v>520.63370105432341</v>
      </c>
      <c r="F238" s="113">
        <v>540.19247954387788</v>
      </c>
      <c r="G238" s="113">
        <v>551.74414555644512</v>
      </c>
      <c r="H238" s="113">
        <v>559.36794483516928</v>
      </c>
      <c r="I238" s="113">
        <v>559.38468531654939</v>
      </c>
      <c r="J238" s="113">
        <v>564.58277876649163</v>
      </c>
      <c r="K238" s="113">
        <v>548.18839997336147</v>
      </c>
      <c r="L238" s="113">
        <v>550.09675691825316</v>
      </c>
      <c r="M238" s="113">
        <v>552.24809089270389</v>
      </c>
      <c r="N238" s="113">
        <v>549.66867966692291</v>
      </c>
      <c r="O238" s="113">
        <v>551.79021736053232</v>
      </c>
      <c r="P238" s="113">
        <v>568.8984744738309</v>
      </c>
      <c r="Q238" s="113">
        <v>541.99808770295169</v>
      </c>
      <c r="R238" s="113">
        <v>548.19610531184696</v>
      </c>
      <c r="S238" s="113">
        <v>556.17825443956428</v>
      </c>
      <c r="T238" s="113">
        <v>563.64310508452104</v>
      </c>
      <c r="U238" s="113">
        <v>570.06649321262671</v>
      </c>
      <c r="V238" s="113">
        <v>575.61002262867112</v>
      </c>
      <c r="W238" s="113">
        <v>580.58756730170239</v>
      </c>
      <c r="X238" s="113">
        <v>585.10417831043685</v>
      </c>
      <c r="Y238" s="113">
        <v>590.08079323776383</v>
      </c>
      <c r="Z238" s="113">
        <v>594.83349585390215</v>
      </c>
      <c r="AA238" s="113">
        <v>599.49983535610011</v>
      </c>
      <c r="AB238" s="113">
        <v>604.27197229573017</v>
      </c>
      <c r="AC238" s="113">
        <v>609.10040232874144</v>
      </c>
      <c r="AD238" s="113">
        <v>613.96213167969756</v>
      </c>
      <c r="AE238" s="113">
        <v>618.82297357224411</v>
      </c>
      <c r="AF238" s="113">
        <v>623.631113936426</v>
      </c>
      <c r="AG238" s="113">
        <v>628.32269922896273</v>
      </c>
      <c r="AH238" s="113">
        <v>632.96182644016062</v>
      </c>
      <c r="AI238" s="113">
        <v>637.65007328444597</v>
      </c>
      <c r="AJ238" s="113">
        <v>642.46505133431151</v>
      </c>
      <c r="AK238" s="113">
        <v>647.4644290374431</v>
      </c>
      <c r="AL238" s="113">
        <v>652.71286515337556</v>
      </c>
      <c r="AM238" s="113">
        <v>657.74534265460079</v>
      </c>
      <c r="AN238" s="113">
        <v>662.97860767896429</v>
      </c>
      <c r="AO238" s="113">
        <v>668.39069529995811</v>
      </c>
      <c r="AP238" s="113">
        <v>673.97238733969778</v>
      </c>
      <c r="AQ238" s="113">
        <v>679.39243940168024</v>
      </c>
      <c r="AR238" s="113">
        <v>684.9717371907451</v>
      </c>
      <c r="AS238" s="113">
        <v>690.64590741364634</v>
      </c>
      <c r="AT238" s="113">
        <v>696.50897759153395</v>
      </c>
      <c r="AU238" s="113">
        <v>702.62750624992225</v>
      </c>
      <c r="AV238" s="113">
        <v>709.03837273790271</v>
      </c>
      <c r="AW238" s="113">
        <v>715.59941041100171</v>
      </c>
      <c r="AX238" s="113">
        <v>722.25300853157955</v>
      </c>
      <c r="AY238" s="113">
        <v>728.98677089661749</v>
      </c>
      <c r="AZ238" s="113">
        <v>735.75242542401634</v>
      </c>
    </row>
    <row r="239" spans="1:52">
      <c r="A239" s="118" t="s">
        <v>229</v>
      </c>
      <c r="B239" s="98">
        <v>488.55765784366469</v>
      </c>
      <c r="C239" s="98">
        <v>502.07044358593964</v>
      </c>
      <c r="D239" s="98">
        <v>515.84662473341382</v>
      </c>
      <c r="E239" s="98">
        <v>520.63370105432341</v>
      </c>
      <c r="F239" s="98">
        <v>540.19247954387788</v>
      </c>
      <c r="G239" s="98">
        <v>551.74414555644512</v>
      </c>
      <c r="H239" s="98">
        <v>559.36794483516928</v>
      </c>
      <c r="I239" s="98">
        <v>559.38468531654939</v>
      </c>
      <c r="J239" s="98">
        <v>564.58277876649163</v>
      </c>
      <c r="K239" s="98">
        <v>548.18839997336147</v>
      </c>
      <c r="L239" s="98">
        <v>550.09675691825316</v>
      </c>
      <c r="M239" s="98">
        <v>552.24809089270389</v>
      </c>
      <c r="N239" s="98">
        <v>549.66867966692291</v>
      </c>
      <c r="O239" s="98">
        <v>551.79021736053232</v>
      </c>
      <c r="P239" s="98">
        <v>568.8984744738309</v>
      </c>
      <c r="Q239" s="98">
        <v>541.99808770295169</v>
      </c>
      <c r="R239" s="98">
        <v>548.19103669105323</v>
      </c>
      <c r="S239" s="98">
        <v>556.16716210224615</v>
      </c>
      <c r="T239" s="98">
        <v>563.62578986909364</v>
      </c>
      <c r="U239" s="98">
        <v>570.04314930105488</v>
      </c>
      <c r="V239" s="98">
        <v>575.58031409401929</v>
      </c>
      <c r="W239" s="98">
        <v>580.55162893046963</v>
      </c>
      <c r="X239" s="98">
        <v>585.06234265632156</v>
      </c>
      <c r="Y239" s="98">
        <v>590.03257591943338</v>
      </c>
      <c r="Z239" s="98">
        <v>594.77943391986662</v>
      </c>
      <c r="AA239" s="98">
        <v>599.44017075738088</v>
      </c>
      <c r="AB239" s="98">
        <v>604.20657701300854</v>
      </c>
      <c r="AC239" s="98">
        <v>609.02917879388542</v>
      </c>
      <c r="AD239" s="98">
        <v>613.88553945713159</v>
      </c>
      <c r="AE239" s="98">
        <v>618.74064706965123</v>
      </c>
      <c r="AF239" s="98">
        <v>623.54325099313814</v>
      </c>
      <c r="AG239" s="98">
        <v>628.22918364023042</v>
      </c>
      <c r="AH239" s="98">
        <v>632.86257040934163</v>
      </c>
      <c r="AI239" s="98">
        <v>637.54485244521368</v>
      </c>
      <c r="AJ239" s="98">
        <v>642.35435135060675</v>
      </c>
      <c r="AK239" s="98">
        <v>647.34763812684923</v>
      </c>
      <c r="AL239" s="98">
        <v>652.59012233063891</v>
      </c>
      <c r="AM239" s="98">
        <v>657.61635215463536</v>
      </c>
      <c r="AN239" s="98">
        <v>662.84387060690312</v>
      </c>
      <c r="AO239" s="98">
        <v>668.25103007578434</v>
      </c>
      <c r="AP239" s="98">
        <v>673.82744879783627</v>
      </c>
      <c r="AQ239" s="98">
        <v>679.24013045601862</v>
      </c>
      <c r="AR239" s="98">
        <v>684.81151256975329</v>
      </c>
      <c r="AS239" s="98">
        <v>690.47901670653914</v>
      </c>
      <c r="AT239" s="98">
        <v>696.30699155506136</v>
      </c>
      <c r="AU239" s="98">
        <v>702.41677840966167</v>
      </c>
      <c r="AV239" s="98">
        <v>708.81836481723781</v>
      </c>
      <c r="AW239" s="98">
        <v>715.36722155959183</v>
      </c>
      <c r="AX239" s="98">
        <v>722.00542346699319</v>
      </c>
      <c r="AY239" s="98">
        <v>728.72410288404888</v>
      </c>
      <c r="AZ239" s="98">
        <v>735.46767562915829</v>
      </c>
    </row>
    <row r="240" spans="1:52">
      <c r="A240" s="118" t="s">
        <v>230</v>
      </c>
      <c r="B240" s="98">
        <v>0</v>
      </c>
      <c r="C240" s="98">
        <v>0</v>
      </c>
      <c r="D240" s="98">
        <v>0</v>
      </c>
      <c r="E240" s="98">
        <v>0</v>
      </c>
      <c r="F240" s="98">
        <v>0</v>
      </c>
      <c r="G240" s="98">
        <v>0</v>
      </c>
      <c r="H240" s="98">
        <v>0</v>
      </c>
      <c r="I240" s="98">
        <v>0</v>
      </c>
      <c r="J240" s="98">
        <v>0</v>
      </c>
      <c r="K240" s="98">
        <v>0</v>
      </c>
      <c r="L240" s="98">
        <v>0</v>
      </c>
      <c r="M240" s="98">
        <v>0</v>
      </c>
      <c r="N240" s="98">
        <v>0</v>
      </c>
      <c r="O240" s="98">
        <v>0</v>
      </c>
      <c r="P240" s="98">
        <v>0</v>
      </c>
      <c r="Q240" s="98">
        <v>0</v>
      </c>
      <c r="R240" s="98">
        <v>5.0685171430528463E-3</v>
      </c>
      <c r="S240" s="98">
        <v>1.1092054001879778E-2</v>
      </c>
      <c r="T240" s="98">
        <v>1.7314662550977158E-2</v>
      </c>
      <c r="U240" s="98">
        <v>2.3342978767050795E-2</v>
      </c>
      <c r="V240" s="98">
        <v>2.9707018072344452E-2</v>
      </c>
      <c r="W240" s="98">
        <v>3.5936025862610466E-2</v>
      </c>
      <c r="X240" s="98">
        <v>4.1832166510717472E-2</v>
      </c>
      <c r="Y240" s="98">
        <v>4.8212056069409245E-2</v>
      </c>
      <c r="Z240" s="98">
        <v>5.4054327588779039E-2</v>
      </c>
      <c r="AA240" s="98">
        <v>5.9653793347647643E-2</v>
      </c>
      <c r="AB240" s="98">
        <v>6.5379780700926426E-2</v>
      </c>
      <c r="AC240" s="98">
        <v>7.1201248770634121E-2</v>
      </c>
      <c r="AD240" s="98">
        <v>7.6561083428985294E-2</v>
      </c>
      <c r="AE240" s="98">
        <v>8.228192373976799E-2</v>
      </c>
      <c r="AF240" s="98">
        <v>8.7800365920204265E-2</v>
      </c>
      <c r="AG240" s="98">
        <v>9.3428604190597148E-2</v>
      </c>
      <c r="AH240" s="98">
        <v>9.9132886370547429E-2</v>
      </c>
      <c r="AI240" s="98">
        <v>0.10504587605136292</v>
      </c>
      <c r="AJ240" s="98">
        <v>0.11045971430230521</v>
      </c>
      <c r="AK240" s="98">
        <v>0.11645271750810168</v>
      </c>
      <c r="AL240" s="98">
        <v>0.12228247275587273</v>
      </c>
      <c r="AM240" s="98">
        <v>0.12835081743783566</v>
      </c>
      <c r="AN240" s="98">
        <v>0.1338824602327614</v>
      </c>
      <c r="AO240" s="98">
        <v>0.13857180076270723</v>
      </c>
      <c r="AP240" s="98">
        <v>0.14354173545703544</v>
      </c>
      <c r="AQ240" s="98">
        <v>0.15037216355698185</v>
      </c>
      <c r="AR240" s="98">
        <v>0.15753128823830112</v>
      </c>
      <c r="AS240" s="98">
        <v>0.16342186755624599</v>
      </c>
      <c r="AT240" s="98">
        <v>0.1939409754515708</v>
      </c>
      <c r="AU240" s="98">
        <v>0.20126795186642066</v>
      </c>
      <c r="AV240" s="98">
        <v>0.20881088137048442</v>
      </c>
      <c r="AW240" s="98">
        <v>0.21838537621200177</v>
      </c>
      <c r="AX240" s="98">
        <v>0.23014295900574963</v>
      </c>
      <c r="AY240" s="98">
        <v>0.24124356972078959</v>
      </c>
      <c r="AZ240" s="98">
        <v>0.25696116813447262</v>
      </c>
    </row>
    <row r="241" spans="1:52">
      <c r="A241" s="118" t="s">
        <v>221</v>
      </c>
      <c r="B241" s="98">
        <v>0</v>
      </c>
      <c r="C241" s="98">
        <v>0</v>
      </c>
      <c r="D241" s="98">
        <v>0</v>
      </c>
      <c r="E241" s="98">
        <v>0</v>
      </c>
      <c r="F241" s="98">
        <v>0</v>
      </c>
      <c r="G241" s="98">
        <v>0</v>
      </c>
      <c r="H241" s="98">
        <v>0</v>
      </c>
      <c r="I241" s="98">
        <v>0</v>
      </c>
      <c r="J241" s="98">
        <v>0</v>
      </c>
      <c r="K241" s="98">
        <v>0</v>
      </c>
      <c r="L241" s="98">
        <v>0</v>
      </c>
      <c r="M241" s="98">
        <v>0</v>
      </c>
      <c r="N241" s="98">
        <v>0</v>
      </c>
      <c r="O241" s="98">
        <v>0</v>
      </c>
      <c r="P241" s="98">
        <v>0</v>
      </c>
      <c r="Q241" s="98">
        <v>0</v>
      </c>
      <c r="R241" s="98">
        <v>1.0365068780176973E-7</v>
      </c>
      <c r="S241" s="98">
        <v>2.8331629391674839E-7</v>
      </c>
      <c r="T241" s="98">
        <v>5.5287640844178105E-7</v>
      </c>
      <c r="U241" s="98">
        <v>9.3280481537636192E-7</v>
      </c>
      <c r="V241" s="98">
        <v>1.5165794989745292E-6</v>
      </c>
      <c r="W241" s="98">
        <v>2.3453701042799668E-6</v>
      </c>
      <c r="X241" s="98">
        <v>3.48760457198792E-6</v>
      </c>
      <c r="Y241" s="98">
        <v>5.2622610785387706E-6</v>
      </c>
      <c r="Z241" s="98">
        <v>7.6064467044410447E-6</v>
      </c>
      <c r="AA241" s="98">
        <v>1.0805371582712779E-5</v>
      </c>
      <c r="AB241" s="98">
        <v>1.5502020718976094E-5</v>
      </c>
      <c r="AC241" s="98">
        <v>2.2286085371834354E-5</v>
      </c>
      <c r="AD241" s="98">
        <v>3.1139137033321906E-5</v>
      </c>
      <c r="AE241" s="98">
        <v>4.4578853156500985E-5</v>
      </c>
      <c r="AF241" s="98">
        <v>6.2577367641408088E-5</v>
      </c>
      <c r="AG241" s="98">
        <v>8.6984541650014248E-5</v>
      </c>
      <c r="AH241" s="98">
        <v>1.2314444849438307E-4</v>
      </c>
      <c r="AI241" s="98">
        <v>1.7496318090285393E-4</v>
      </c>
      <c r="AJ241" s="98">
        <v>2.4026940240594078E-4</v>
      </c>
      <c r="AK241" s="98">
        <v>3.3819308575669491E-4</v>
      </c>
      <c r="AL241" s="98">
        <v>4.6034998081863072E-4</v>
      </c>
      <c r="AM241" s="98">
        <v>6.3968252753856603E-4</v>
      </c>
      <c r="AN241" s="98">
        <v>8.5461182844301571E-4</v>
      </c>
      <c r="AO241" s="98">
        <v>1.0934234110386489E-3</v>
      </c>
      <c r="AP241" s="98">
        <v>1.396806404464151E-3</v>
      </c>
      <c r="AQ241" s="98">
        <v>1.9367821046160423E-3</v>
      </c>
      <c r="AR241" s="98">
        <v>2.6933327535488467E-3</v>
      </c>
      <c r="AS241" s="98">
        <v>3.4688395509136641E-3</v>
      </c>
      <c r="AT241" s="98">
        <v>8.0450610209917596E-3</v>
      </c>
      <c r="AU241" s="98">
        <v>9.4598883941681422E-3</v>
      </c>
      <c r="AV241" s="98">
        <v>1.11970392944379E-2</v>
      </c>
      <c r="AW241" s="98">
        <v>1.3803475197833218E-2</v>
      </c>
      <c r="AX241" s="98">
        <v>1.7442105580573831E-2</v>
      </c>
      <c r="AY241" s="98">
        <v>2.1424442847787419E-2</v>
      </c>
      <c r="AZ241" s="98">
        <v>2.7788626723525455E-2</v>
      </c>
    </row>
    <row r="242" spans="1:52">
      <c r="A242" s="118" t="s">
        <v>231</v>
      </c>
      <c r="B242" s="98">
        <v>0</v>
      </c>
      <c r="C242" s="98">
        <v>0</v>
      </c>
      <c r="D242" s="98">
        <v>0</v>
      </c>
      <c r="E242" s="98">
        <v>0</v>
      </c>
      <c r="F242" s="98">
        <v>0</v>
      </c>
      <c r="G242" s="98">
        <v>0</v>
      </c>
      <c r="H242" s="98">
        <v>0</v>
      </c>
      <c r="I242" s="98">
        <v>0</v>
      </c>
      <c r="J242" s="98">
        <v>0</v>
      </c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98">
        <v>0</v>
      </c>
      <c r="T242" s="98">
        <v>0</v>
      </c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0</v>
      </c>
      <c r="AE242" s="98">
        <v>0</v>
      </c>
      <c r="AF242" s="98">
        <v>0</v>
      </c>
      <c r="AG242" s="98">
        <v>0</v>
      </c>
      <c r="AH242" s="98">
        <v>0</v>
      </c>
      <c r="AI242" s="98">
        <v>0</v>
      </c>
      <c r="AJ242" s="98">
        <v>0</v>
      </c>
      <c r="AK242" s="98">
        <v>0</v>
      </c>
      <c r="AL242" s="98">
        <v>0</v>
      </c>
      <c r="AM242" s="98">
        <v>0</v>
      </c>
      <c r="AN242" s="98">
        <v>0</v>
      </c>
      <c r="AO242" s="98">
        <v>0</v>
      </c>
      <c r="AP242" s="98">
        <v>0</v>
      </c>
      <c r="AQ242" s="98">
        <v>0</v>
      </c>
      <c r="AR242" s="98">
        <v>0</v>
      </c>
      <c r="AS242" s="98">
        <v>0</v>
      </c>
      <c r="AT242" s="98">
        <v>0</v>
      </c>
      <c r="AU242" s="98">
        <v>0</v>
      </c>
      <c r="AV242" s="98">
        <v>0</v>
      </c>
      <c r="AW242" s="98">
        <v>0</v>
      </c>
      <c r="AX242" s="98">
        <v>0</v>
      </c>
      <c r="AY242" s="98">
        <v>0</v>
      </c>
      <c r="AZ242" s="98">
        <v>0</v>
      </c>
    </row>
    <row r="243" spans="1:52">
      <c r="A243" s="118" t="s">
        <v>232</v>
      </c>
      <c r="B243" s="98">
        <v>0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8">
        <v>0</v>
      </c>
      <c r="J243" s="98">
        <v>0</v>
      </c>
      <c r="K243" s="98">
        <v>0</v>
      </c>
      <c r="L243" s="98">
        <v>0</v>
      </c>
      <c r="M243" s="98">
        <v>0</v>
      </c>
      <c r="N243" s="98">
        <v>0</v>
      </c>
      <c r="O243" s="98">
        <v>0</v>
      </c>
      <c r="P243" s="98">
        <v>0</v>
      </c>
      <c r="Q243" s="98">
        <v>0</v>
      </c>
      <c r="R243" s="98">
        <v>0</v>
      </c>
      <c r="S243" s="98">
        <v>0</v>
      </c>
      <c r="T243" s="98">
        <v>0</v>
      </c>
      <c r="U243" s="98">
        <v>0</v>
      </c>
      <c r="V243" s="98">
        <v>0</v>
      </c>
      <c r="W243" s="98">
        <v>0</v>
      </c>
      <c r="X243" s="98">
        <v>0</v>
      </c>
      <c r="Y243" s="98">
        <v>0</v>
      </c>
      <c r="Z243" s="98">
        <v>0</v>
      </c>
      <c r="AA243" s="98">
        <v>0</v>
      </c>
      <c r="AB243" s="98">
        <v>0</v>
      </c>
      <c r="AC243" s="98">
        <v>0</v>
      </c>
      <c r="AD243" s="98">
        <v>0</v>
      </c>
      <c r="AE243" s="98">
        <v>0</v>
      </c>
      <c r="AF243" s="98">
        <v>0</v>
      </c>
      <c r="AG243" s="98">
        <v>0</v>
      </c>
      <c r="AH243" s="98">
        <v>0</v>
      </c>
      <c r="AI243" s="98">
        <v>0</v>
      </c>
      <c r="AJ243" s="98">
        <v>0</v>
      </c>
      <c r="AK243" s="98">
        <v>0</v>
      </c>
      <c r="AL243" s="98">
        <v>0</v>
      </c>
      <c r="AM243" s="98">
        <v>0</v>
      </c>
      <c r="AN243" s="98">
        <v>0</v>
      </c>
      <c r="AO243" s="98">
        <v>0</v>
      </c>
      <c r="AP243" s="98">
        <v>0</v>
      </c>
      <c r="AQ243" s="98">
        <v>0</v>
      </c>
      <c r="AR243" s="98">
        <v>0</v>
      </c>
      <c r="AS243" s="98">
        <v>0</v>
      </c>
      <c r="AT243" s="98">
        <v>0</v>
      </c>
      <c r="AU243" s="98">
        <v>0</v>
      </c>
      <c r="AV243" s="98">
        <v>0</v>
      </c>
      <c r="AW243" s="98">
        <v>0</v>
      </c>
      <c r="AX243" s="98">
        <v>0</v>
      </c>
      <c r="AY243" s="98">
        <v>0</v>
      </c>
      <c r="AZ243" s="98">
        <v>0</v>
      </c>
    </row>
    <row r="244" spans="1:52">
      <c r="A244" s="118" t="s">
        <v>233</v>
      </c>
      <c r="B244" s="98">
        <v>0</v>
      </c>
      <c r="C244" s="98">
        <v>0</v>
      </c>
      <c r="D244" s="98">
        <v>0</v>
      </c>
      <c r="E244" s="98">
        <v>0</v>
      </c>
      <c r="F244" s="98">
        <v>0</v>
      </c>
      <c r="G244" s="98">
        <v>0</v>
      </c>
      <c r="H244" s="98">
        <v>0</v>
      </c>
      <c r="I244" s="98">
        <v>0</v>
      </c>
      <c r="J244" s="98">
        <v>0</v>
      </c>
      <c r="K244" s="98">
        <v>0</v>
      </c>
      <c r="L244" s="98">
        <v>0</v>
      </c>
      <c r="M244" s="98">
        <v>0</v>
      </c>
      <c r="N244" s="98">
        <v>0</v>
      </c>
      <c r="O244" s="98">
        <v>0</v>
      </c>
      <c r="P244" s="98">
        <v>0</v>
      </c>
      <c r="Q244" s="98">
        <v>0</v>
      </c>
      <c r="R244" s="98">
        <v>0</v>
      </c>
      <c r="S244" s="98">
        <v>0</v>
      </c>
      <c r="T244" s="98">
        <v>0</v>
      </c>
      <c r="U244" s="98">
        <v>0</v>
      </c>
      <c r="V244" s="98">
        <v>0</v>
      </c>
      <c r="W244" s="98">
        <v>0</v>
      </c>
      <c r="X244" s="98">
        <v>0</v>
      </c>
      <c r="Y244" s="98">
        <v>0</v>
      </c>
      <c r="Z244" s="98">
        <v>0</v>
      </c>
      <c r="AA244" s="98">
        <v>0</v>
      </c>
      <c r="AB244" s="98">
        <v>0</v>
      </c>
      <c r="AC244" s="98">
        <v>0</v>
      </c>
      <c r="AD244" s="98">
        <v>0</v>
      </c>
      <c r="AE244" s="98">
        <v>0</v>
      </c>
      <c r="AF244" s="98">
        <v>0</v>
      </c>
      <c r="AG244" s="98">
        <v>0</v>
      </c>
      <c r="AH244" s="98">
        <v>0</v>
      </c>
      <c r="AI244" s="98">
        <v>0</v>
      </c>
      <c r="AJ244" s="98">
        <v>0</v>
      </c>
      <c r="AK244" s="98">
        <v>0</v>
      </c>
      <c r="AL244" s="98">
        <v>0</v>
      </c>
      <c r="AM244" s="98">
        <v>0</v>
      </c>
      <c r="AN244" s="98">
        <v>0</v>
      </c>
      <c r="AO244" s="98">
        <v>0</v>
      </c>
      <c r="AP244" s="98">
        <v>0</v>
      </c>
      <c r="AQ244" s="98">
        <v>0</v>
      </c>
      <c r="AR244" s="98">
        <v>0</v>
      </c>
      <c r="AS244" s="98">
        <v>0</v>
      </c>
      <c r="AT244" s="98">
        <v>0</v>
      </c>
      <c r="AU244" s="98">
        <v>0</v>
      </c>
      <c r="AV244" s="98">
        <v>0</v>
      </c>
      <c r="AW244" s="98">
        <v>0</v>
      </c>
      <c r="AX244" s="98">
        <v>0</v>
      </c>
      <c r="AY244" s="98">
        <v>0</v>
      </c>
      <c r="AZ244" s="98">
        <v>0</v>
      </c>
    </row>
    <row r="245" spans="1:52">
      <c r="A245" s="121" t="s">
        <v>236</v>
      </c>
      <c r="B245" s="113">
        <v>1090.2823104109523</v>
      </c>
      <c r="C245" s="113">
        <v>1172.0131425657821</v>
      </c>
      <c r="D245" s="113">
        <v>1238.6202254178199</v>
      </c>
      <c r="E245" s="113">
        <v>1288.6209952109646</v>
      </c>
      <c r="F245" s="113">
        <v>1344.630730454207</v>
      </c>
      <c r="G245" s="113">
        <v>1417.9857592388087</v>
      </c>
      <c r="H245" s="113">
        <v>1510.0022499218928</v>
      </c>
      <c r="I245" s="113">
        <v>1598.3080893276233</v>
      </c>
      <c r="J245" s="113">
        <v>1666.3654943148597</v>
      </c>
      <c r="K245" s="113">
        <v>1628.6224513836073</v>
      </c>
      <c r="L245" s="113">
        <v>1654.2604324086071</v>
      </c>
      <c r="M245" s="113">
        <v>1637.168242884494</v>
      </c>
      <c r="N245" s="113">
        <v>1579.4563883580136</v>
      </c>
      <c r="O245" s="113">
        <v>1526.3323607475409</v>
      </c>
      <c r="P245" s="113">
        <v>1487.0962406607127</v>
      </c>
      <c r="Q245" s="113">
        <v>1461.8425210976316</v>
      </c>
      <c r="R245" s="113">
        <v>1479.7718494775042</v>
      </c>
      <c r="S245" s="113">
        <v>1502.5697943618645</v>
      </c>
      <c r="T245" s="113">
        <v>1524.5574956698276</v>
      </c>
      <c r="U245" s="113">
        <v>1543.8220135677041</v>
      </c>
      <c r="V245" s="113">
        <v>1560.6960889340075</v>
      </c>
      <c r="W245" s="113">
        <v>1575.4854910792656</v>
      </c>
      <c r="X245" s="113">
        <v>1588.4257639101211</v>
      </c>
      <c r="Y245" s="113">
        <v>1603.1529672716006</v>
      </c>
      <c r="Z245" s="113">
        <v>1616.6853457190441</v>
      </c>
      <c r="AA245" s="113">
        <v>1629.6964600741687</v>
      </c>
      <c r="AB245" s="113">
        <v>1642.5703881856123</v>
      </c>
      <c r="AC245" s="113">
        <v>1655.2244440708891</v>
      </c>
      <c r="AD245" s="113">
        <v>1667.9011561867278</v>
      </c>
      <c r="AE245" s="113">
        <v>1680.7861712508331</v>
      </c>
      <c r="AF245" s="113">
        <v>1693.9886997339747</v>
      </c>
      <c r="AG245" s="113">
        <v>1707.3244053541237</v>
      </c>
      <c r="AH245" s="113">
        <v>1720.8339049053889</v>
      </c>
      <c r="AI245" s="113">
        <v>1734.8185204942877</v>
      </c>
      <c r="AJ245" s="113">
        <v>1749.4314927362595</v>
      </c>
      <c r="AK245" s="113">
        <v>1764.7789270478022</v>
      </c>
      <c r="AL245" s="113">
        <v>1781.090478935761</v>
      </c>
      <c r="AM245" s="113">
        <v>1791.9566720575997</v>
      </c>
      <c r="AN245" s="113">
        <v>1803.474047551819</v>
      </c>
      <c r="AO245" s="113">
        <v>1815.5415322083138</v>
      </c>
      <c r="AP245" s="113">
        <v>1828.0616032665928</v>
      </c>
      <c r="AQ245" s="113">
        <v>1840.5935213703999</v>
      </c>
      <c r="AR245" s="113">
        <v>1853.5311819497065</v>
      </c>
      <c r="AS245" s="113">
        <v>1866.9348929570203</v>
      </c>
      <c r="AT245" s="113">
        <v>1881.2023495352321</v>
      </c>
      <c r="AU245" s="113">
        <v>1896.7425550588093</v>
      </c>
      <c r="AV245" s="113">
        <v>1913.5797554880783</v>
      </c>
      <c r="AW245" s="113">
        <v>1931.2746001975402</v>
      </c>
      <c r="AX245" s="113">
        <v>1949.5022928762003</v>
      </c>
      <c r="AY245" s="113">
        <v>1968.0802179125853</v>
      </c>
      <c r="AZ245" s="113">
        <v>1986.771687715725</v>
      </c>
    </row>
    <row r="246" spans="1:52">
      <c r="A246" s="118" t="s">
        <v>229</v>
      </c>
      <c r="B246" s="98">
        <v>1090.2823104109523</v>
      </c>
      <c r="C246" s="98">
        <v>1172.0131425657821</v>
      </c>
      <c r="D246" s="98">
        <v>1238.6202254178199</v>
      </c>
      <c r="E246" s="98">
        <v>1288.6209952109646</v>
      </c>
      <c r="F246" s="98">
        <v>1344.630730454207</v>
      </c>
      <c r="G246" s="98">
        <v>1417.9857592388087</v>
      </c>
      <c r="H246" s="98">
        <v>1510.0022499218928</v>
      </c>
      <c r="I246" s="98">
        <v>1598.3080893276233</v>
      </c>
      <c r="J246" s="98">
        <v>1666.3654943148597</v>
      </c>
      <c r="K246" s="98">
        <v>1628.6224513836073</v>
      </c>
      <c r="L246" s="98">
        <v>1654.2604324086071</v>
      </c>
      <c r="M246" s="98">
        <v>1637.168242884494</v>
      </c>
      <c r="N246" s="98">
        <v>1579.4563883580136</v>
      </c>
      <c r="O246" s="98">
        <v>1526.3323607475409</v>
      </c>
      <c r="P246" s="98">
        <v>1487.0962406607127</v>
      </c>
      <c r="Q246" s="98">
        <v>1461.8425210976316</v>
      </c>
      <c r="R246" s="98">
        <v>1479.757812068045</v>
      </c>
      <c r="S246" s="98">
        <v>1502.5396487453852</v>
      </c>
      <c r="T246" s="98">
        <v>1524.5102450364682</v>
      </c>
      <c r="U246" s="98">
        <v>1543.7581416954192</v>
      </c>
      <c r="V246" s="98">
        <v>1560.6153150767111</v>
      </c>
      <c r="W246" s="98">
        <v>1575.3876931383672</v>
      </c>
      <c r="X246" s="98">
        <v>1588.3109552703438</v>
      </c>
      <c r="Y246" s="98">
        <v>1603.0197297830932</v>
      </c>
      <c r="Z246" s="98">
        <v>1616.5340271975681</v>
      </c>
      <c r="AA246" s="98">
        <v>1629.5272464213626</v>
      </c>
      <c r="AB246" s="98">
        <v>1642.3816790890287</v>
      </c>
      <c r="AC246" s="98">
        <v>1655.017428784065</v>
      </c>
      <c r="AD246" s="98">
        <v>1667.67556219583</v>
      </c>
      <c r="AE246" s="98">
        <v>1680.5415338860535</v>
      </c>
      <c r="AF246" s="98">
        <v>1693.7240131248441</v>
      </c>
      <c r="AG246" s="98">
        <v>1707.040428960971</v>
      </c>
      <c r="AH246" s="98">
        <v>1720.5291308232181</v>
      </c>
      <c r="AI246" s="98">
        <v>1734.4928763434143</v>
      </c>
      <c r="AJ246" s="98">
        <v>1749.0867328452975</v>
      </c>
      <c r="AK246" s="98">
        <v>1764.412905382675</v>
      </c>
      <c r="AL246" s="98">
        <v>1780.7034176337502</v>
      </c>
      <c r="AM246" s="98">
        <v>1791.5471439931018</v>
      </c>
      <c r="AN246" s="98">
        <v>1803.0432685532057</v>
      </c>
      <c r="AO246" s="98">
        <v>1815.085994267268</v>
      </c>
      <c r="AP246" s="98">
        <v>1827.5773894450306</v>
      </c>
      <c r="AQ246" s="98">
        <v>1840.0815369004567</v>
      </c>
      <c r="AR246" s="98">
        <v>1852.9877163249057</v>
      </c>
      <c r="AS246" s="98">
        <v>1866.3536516939009</v>
      </c>
      <c r="AT246" s="98">
        <v>1880.5540373725114</v>
      </c>
      <c r="AU246" s="98">
        <v>1896.0428030567004</v>
      </c>
      <c r="AV246" s="98">
        <v>1912.8314882777374</v>
      </c>
      <c r="AW246" s="98">
        <v>1930.468347986078</v>
      </c>
      <c r="AX246" s="98">
        <v>1948.6263296688146</v>
      </c>
      <c r="AY246" s="98">
        <v>1967.1351511665239</v>
      </c>
      <c r="AZ246" s="98">
        <v>1985.7379073944742</v>
      </c>
    </row>
    <row r="247" spans="1:52">
      <c r="A247" s="118" t="s">
        <v>230</v>
      </c>
      <c r="B247" s="98">
        <v>0</v>
      </c>
      <c r="C247" s="98">
        <v>0</v>
      </c>
      <c r="D247" s="98">
        <v>0</v>
      </c>
      <c r="E247" s="98">
        <v>0</v>
      </c>
      <c r="F247" s="98">
        <v>0</v>
      </c>
      <c r="G247" s="98">
        <v>0</v>
      </c>
      <c r="H247" s="98">
        <v>0</v>
      </c>
      <c r="I247" s="98">
        <v>0</v>
      </c>
      <c r="J247" s="98">
        <v>0</v>
      </c>
      <c r="K247" s="98">
        <v>0</v>
      </c>
      <c r="L247" s="98">
        <v>0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8">
        <v>1.4037081443949599E-2</v>
      </c>
      <c r="S247" s="98">
        <v>3.0144737079375337E-2</v>
      </c>
      <c r="T247" s="98">
        <v>4.7248890375887691E-2</v>
      </c>
      <c r="U247" s="98">
        <v>6.3868903781363076E-2</v>
      </c>
      <c r="V247" s="98">
        <v>8.0769082062662603E-2</v>
      </c>
      <c r="W247" s="98">
        <v>9.7790508521903491E-2</v>
      </c>
      <c r="X247" s="98">
        <v>0.11479738038156008</v>
      </c>
      <c r="Y247" s="98">
        <v>0.1332202173313711</v>
      </c>
      <c r="Z247" s="98">
        <v>0.15129272671793811</v>
      </c>
      <c r="AA247" s="98">
        <v>0.16917581938716694</v>
      </c>
      <c r="AB247" s="98">
        <v>0.18865236088123113</v>
      </c>
      <c r="AC247" s="98">
        <v>0.2069333575335148</v>
      </c>
      <c r="AD247" s="98">
        <v>0.22547516986593502</v>
      </c>
      <c r="AE247" s="98">
        <v>0.24446570924321273</v>
      </c>
      <c r="AF247" s="98">
        <v>0.26443658920036028</v>
      </c>
      <c r="AG247" s="98">
        <v>0.28362198315884546</v>
      </c>
      <c r="AH247" s="98">
        <v>0.30426287516241579</v>
      </c>
      <c r="AI247" s="98">
        <v>0.32491972406168201</v>
      </c>
      <c r="AJ247" s="98">
        <v>0.34376059222704725</v>
      </c>
      <c r="AK247" s="98">
        <v>0.36461464439840374</v>
      </c>
      <c r="AL247" s="98">
        <v>0.38511123317228291</v>
      </c>
      <c r="AM247" s="98">
        <v>0.40683424569526361</v>
      </c>
      <c r="AN247" s="98">
        <v>0.42712248819539184</v>
      </c>
      <c r="AO247" s="98">
        <v>0.45046369133525022</v>
      </c>
      <c r="AP247" s="98">
        <v>0.47703997279579735</v>
      </c>
      <c r="AQ247" s="98">
        <v>0.50221305189948517</v>
      </c>
      <c r="AR247" s="98">
        <v>0.53022001546940944</v>
      </c>
      <c r="AS247" s="98">
        <v>0.56282413487173621</v>
      </c>
      <c r="AT247" s="98">
        <v>0.61922457638395501</v>
      </c>
      <c r="AU247" s="98">
        <v>0.66109098616479556</v>
      </c>
      <c r="AV247" s="98">
        <v>0.69886139327143892</v>
      </c>
      <c r="AW247" s="98">
        <v>0.74286550548335717</v>
      </c>
      <c r="AX247" s="98">
        <v>0.79386218738939229</v>
      </c>
      <c r="AY247" s="98">
        <v>0.84230953051624069</v>
      </c>
      <c r="AZ247" s="98">
        <v>0.90163831107047276</v>
      </c>
    </row>
    <row r="248" spans="1:52">
      <c r="A248" s="118" t="s">
        <v>221</v>
      </c>
      <c r="B248" s="98">
        <v>0</v>
      </c>
      <c r="C248" s="98">
        <v>0</v>
      </c>
      <c r="D248" s="98">
        <v>0</v>
      </c>
      <c r="E248" s="98">
        <v>0</v>
      </c>
      <c r="F248" s="98">
        <v>0</v>
      </c>
      <c r="G248" s="98">
        <v>0</v>
      </c>
      <c r="H248" s="98">
        <v>0</v>
      </c>
      <c r="I248" s="98">
        <v>0</v>
      </c>
      <c r="J248" s="98">
        <v>0</v>
      </c>
      <c r="K248" s="98">
        <v>0</v>
      </c>
      <c r="L248" s="98">
        <v>0</v>
      </c>
      <c r="M248" s="98">
        <v>0</v>
      </c>
      <c r="N248" s="98">
        <v>0</v>
      </c>
      <c r="O248" s="98">
        <v>0</v>
      </c>
      <c r="P248" s="98">
        <v>0</v>
      </c>
      <c r="Q248" s="98">
        <v>0</v>
      </c>
      <c r="R248" s="98">
        <v>3.2801521047796358E-7</v>
      </c>
      <c r="S248" s="98">
        <v>8.793999121085532E-7</v>
      </c>
      <c r="T248" s="98">
        <v>1.7429835500466979E-6</v>
      </c>
      <c r="U248" s="98">
        <v>2.9685033890788189E-6</v>
      </c>
      <c r="V248" s="98">
        <v>4.7752337905193197E-6</v>
      </c>
      <c r="W248" s="98">
        <v>7.4323764919607562E-6</v>
      </c>
      <c r="X248" s="98">
        <v>1.1259395782906885E-5</v>
      </c>
      <c r="Y248" s="98">
        <v>1.7271176007127036E-5</v>
      </c>
      <c r="Z248" s="98">
        <v>2.57947581246354E-5</v>
      </c>
      <c r="AA248" s="98">
        <v>3.7833418957716937E-5</v>
      </c>
      <c r="AB248" s="98">
        <v>5.6735702315738502E-5</v>
      </c>
      <c r="AC248" s="98">
        <v>8.1929290785560637E-5</v>
      </c>
      <c r="AD248" s="98">
        <v>1.1882103186535713E-4</v>
      </c>
      <c r="AE248" s="98">
        <v>1.716555363432275E-4</v>
      </c>
      <c r="AF248" s="98">
        <v>2.5001993015431472E-4</v>
      </c>
      <c r="AG248" s="98">
        <v>3.5440999397348688E-4</v>
      </c>
      <c r="AH248" s="98">
        <v>5.1120700815219784E-4</v>
      </c>
      <c r="AI248" s="98">
        <v>7.2442681171928762E-4</v>
      </c>
      <c r="AJ248" s="98">
        <v>9.9929873495387773E-4</v>
      </c>
      <c r="AK248" s="98">
        <v>1.4070207286887083E-3</v>
      </c>
      <c r="AL248" s="98">
        <v>1.9500688385385189E-3</v>
      </c>
      <c r="AM248" s="98">
        <v>2.6938188024615275E-3</v>
      </c>
      <c r="AN248" s="98">
        <v>3.6565104179377126E-3</v>
      </c>
      <c r="AO248" s="98">
        <v>5.0742497106020306E-3</v>
      </c>
      <c r="AP248" s="98">
        <v>7.1738487663727847E-3</v>
      </c>
      <c r="AQ248" s="98">
        <v>9.7714180438423157E-3</v>
      </c>
      <c r="AR248" s="98">
        <v>1.3245609331224274E-2</v>
      </c>
      <c r="AS248" s="98">
        <v>1.8417128247528142E-2</v>
      </c>
      <c r="AT248" s="98">
        <v>2.908758633676858E-2</v>
      </c>
      <c r="AU248" s="98">
        <v>3.866101594416408E-2</v>
      </c>
      <c r="AV248" s="98">
        <v>4.9405817069356102E-2</v>
      </c>
      <c r="AW248" s="98">
        <v>6.3386705978634716E-2</v>
      </c>
      <c r="AX248" s="98">
        <v>8.2101019996432462E-2</v>
      </c>
      <c r="AY248" s="98">
        <v>0.10275721554508384</v>
      </c>
      <c r="AZ248" s="98">
        <v>0.13214201018046556</v>
      </c>
    </row>
    <row r="249" spans="1:52">
      <c r="A249" s="118" t="s">
        <v>231</v>
      </c>
      <c r="B249" s="98">
        <v>0</v>
      </c>
      <c r="C249" s="98">
        <v>0</v>
      </c>
      <c r="D249" s="98">
        <v>0</v>
      </c>
      <c r="E249" s="98">
        <v>0</v>
      </c>
      <c r="F249" s="98">
        <v>0</v>
      </c>
      <c r="G249" s="98">
        <v>0</v>
      </c>
      <c r="H249" s="98">
        <v>0</v>
      </c>
      <c r="I249" s="98">
        <v>0</v>
      </c>
      <c r="J249" s="98">
        <v>0</v>
      </c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>
        <v>0</v>
      </c>
      <c r="Q249" s="98">
        <v>0</v>
      </c>
      <c r="R249" s="98">
        <v>0</v>
      </c>
      <c r="S249" s="98">
        <v>0</v>
      </c>
      <c r="T249" s="98">
        <v>0</v>
      </c>
      <c r="U249" s="98">
        <v>0</v>
      </c>
      <c r="V249" s="98">
        <v>0</v>
      </c>
      <c r="W249" s="98">
        <v>0</v>
      </c>
      <c r="X249" s="98">
        <v>0</v>
      </c>
      <c r="Y249" s="98">
        <v>0</v>
      </c>
      <c r="Z249" s="98">
        <v>0</v>
      </c>
      <c r="AA249" s="98">
        <v>0</v>
      </c>
      <c r="AB249" s="98">
        <v>0</v>
      </c>
      <c r="AC249" s="98">
        <v>0</v>
      </c>
      <c r="AD249" s="98">
        <v>0</v>
      </c>
      <c r="AE249" s="98">
        <v>0</v>
      </c>
      <c r="AF249" s="98">
        <v>0</v>
      </c>
      <c r="AG249" s="98">
        <v>0</v>
      </c>
      <c r="AH249" s="98">
        <v>0</v>
      </c>
      <c r="AI249" s="98">
        <v>0</v>
      </c>
      <c r="AJ249" s="98">
        <v>0</v>
      </c>
      <c r="AK249" s="98">
        <v>0</v>
      </c>
      <c r="AL249" s="98">
        <v>0</v>
      </c>
      <c r="AM249" s="98">
        <v>0</v>
      </c>
      <c r="AN249" s="98">
        <v>0</v>
      </c>
      <c r="AO249" s="98">
        <v>0</v>
      </c>
      <c r="AP249" s="98">
        <v>0</v>
      </c>
      <c r="AQ249" s="98">
        <v>0</v>
      </c>
      <c r="AR249" s="98">
        <v>0</v>
      </c>
      <c r="AS249" s="98">
        <v>0</v>
      </c>
      <c r="AT249" s="98">
        <v>0</v>
      </c>
      <c r="AU249" s="98">
        <v>0</v>
      </c>
      <c r="AV249" s="98">
        <v>0</v>
      </c>
      <c r="AW249" s="98">
        <v>0</v>
      </c>
      <c r="AX249" s="98">
        <v>0</v>
      </c>
      <c r="AY249" s="98">
        <v>0</v>
      </c>
      <c r="AZ249" s="98">
        <v>0</v>
      </c>
    </row>
    <row r="250" spans="1:52">
      <c r="A250" s="118" t="s">
        <v>232</v>
      </c>
      <c r="B250" s="98">
        <v>0</v>
      </c>
      <c r="C250" s="98">
        <v>0</v>
      </c>
      <c r="D250" s="98">
        <v>0</v>
      </c>
      <c r="E250" s="98">
        <v>0</v>
      </c>
      <c r="F250" s="98">
        <v>0</v>
      </c>
      <c r="G250" s="98">
        <v>0</v>
      </c>
      <c r="H250" s="98">
        <v>0</v>
      </c>
      <c r="I250" s="98">
        <v>0</v>
      </c>
      <c r="J250" s="98">
        <v>0</v>
      </c>
      <c r="K250" s="98">
        <v>0</v>
      </c>
      <c r="L250" s="98">
        <v>0</v>
      </c>
      <c r="M250" s="98">
        <v>0</v>
      </c>
      <c r="N250" s="98">
        <v>0</v>
      </c>
      <c r="O250" s="98">
        <v>0</v>
      </c>
      <c r="P250" s="98">
        <v>0</v>
      </c>
      <c r="Q250" s="98">
        <v>0</v>
      </c>
      <c r="R250" s="98">
        <v>0</v>
      </c>
      <c r="S250" s="98">
        <v>0</v>
      </c>
      <c r="T250" s="98">
        <v>0</v>
      </c>
      <c r="U250" s="98">
        <v>0</v>
      </c>
      <c r="V250" s="98">
        <v>0</v>
      </c>
      <c r="W250" s="98">
        <v>0</v>
      </c>
      <c r="X250" s="98">
        <v>0</v>
      </c>
      <c r="Y250" s="98">
        <v>0</v>
      </c>
      <c r="Z250" s="98">
        <v>0</v>
      </c>
      <c r="AA250" s="98">
        <v>0</v>
      </c>
      <c r="AB250" s="98">
        <v>0</v>
      </c>
      <c r="AC250" s="98">
        <v>0</v>
      </c>
      <c r="AD250" s="98">
        <v>0</v>
      </c>
      <c r="AE250" s="98">
        <v>0</v>
      </c>
      <c r="AF250" s="98">
        <v>0</v>
      </c>
      <c r="AG250" s="98">
        <v>0</v>
      </c>
      <c r="AH250" s="98">
        <v>0</v>
      </c>
      <c r="AI250" s="98">
        <v>0</v>
      </c>
      <c r="AJ250" s="98">
        <v>0</v>
      </c>
      <c r="AK250" s="98">
        <v>0</v>
      </c>
      <c r="AL250" s="98">
        <v>0</v>
      </c>
      <c r="AM250" s="98">
        <v>0</v>
      </c>
      <c r="AN250" s="98">
        <v>0</v>
      </c>
      <c r="AO250" s="98">
        <v>0</v>
      </c>
      <c r="AP250" s="98">
        <v>0</v>
      </c>
      <c r="AQ250" s="98">
        <v>0</v>
      </c>
      <c r="AR250" s="98">
        <v>0</v>
      </c>
      <c r="AS250" s="98">
        <v>0</v>
      </c>
      <c r="AT250" s="98">
        <v>0</v>
      </c>
      <c r="AU250" s="98">
        <v>0</v>
      </c>
      <c r="AV250" s="98">
        <v>0</v>
      </c>
      <c r="AW250" s="98">
        <v>0</v>
      </c>
      <c r="AX250" s="98">
        <v>0</v>
      </c>
      <c r="AY250" s="98">
        <v>0</v>
      </c>
      <c r="AZ250" s="98">
        <v>0</v>
      </c>
    </row>
    <row r="251" spans="1:52">
      <c r="A251" s="119" t="s">
        <v>233</v>
      </c>
      <c r="B251" s="100">
        <v>0</v>
      </c>
      <c r="C251" s="100">
        <v>0</v>
      </c>
      <c r="D251" s="100">
        <v>0</v>
      </c>
      <c r="E251" s="100">
        <v>0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0</v>
      </c>
      <c r="L251" s="100">
        <v>0</v>
      </c>
      <c r="M251" s="100">
        <v>0</v>
      </c>
      <c r="N251" s="100">
        <v>0</v>
      </c>
      <c r="O251" s="100">
        <v>0</v>
      </c>
      <c r="P251" s="100">
        <v>0</v>
      </c>
      <c r="Q251" s="100">
        <v>0</v>
      </c>
      <c r="R251" s="100">
        <v>0</v>
      </c>
      <c r="S251" s="100">
        <v>0</v>
      </c>
      <c r="T251" s="100">
        <v>0</v>
      </c>
      <c r="U251" s="100">
        <v>0</v>
      </c>
      <c r="V251" s="100">
        <v>0</v>
      </c>
      <c r="W251" s="100">
        <v>0</v>
      </c>
      <c r="X251" s="100">
        <v>0</v>
      </c>
      <c r="Y251" s="100">
        <v>0</v>
      </c>
      <c r="Z251" s="100">
        <v>0</v>
      </c>
      <c r="AA251" s="100">
        <v>0</v>
      </c>
      <c r="AB251" s="100">
        <v>0</v>
      </c>
      <c r="AC251" s="100">
        <v>0</v>
      </c>
      <c r="AD251" s="100">
        <v>0</v>
      </c>
      <c r="AE251" s="100">
        <v>0</v>
      </c>
      <c r="AF251" s="100">
        <v>0</v>
      </c>
      <c r="AG251" s="100">
        <v>0</v>
      </c>
      <c r="AH251" s="100">
        <v>0</v>
      </c>
      <c r="AI251" s="100">
        <v>0</v>
      </c>
      <c r="AJ251" s="100">
        <v>0</v>
      </c>
      <c r="AK251" s="100">
        <v>0</v>
      </c>
      <c r="AL251" s="100">
        <v>0</v>
      </c>
      <c r="AM251" s="100">
        <v>0</v>
      </c>
      <c r="AN251" s="100">
        <v>0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0</v>
      </c>
      <c r="AU251" s="100">
        <v>0</v>
      </c>
      <c r="AV251" s="100">
        <v>0</v>
      </c>
      <c r="AW251" s="100">
        <v>0</v>
      </c>
      <c r="AX251" s="100">
        <v>0</v>
      </c>
      <c r="AY251" s="100">
        <v>0</v>
      </c>
      <c r="AZ251" s="1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zoomScale="90" zoomScaleNormal="90" workbookViewId="0">
      <selection activeCell="E3" sqref="E3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8">
      <c r="A1" s="84" t="s">
        <v>18</v>
      </c>
      <c r="B1" s="85" t="s">
        <v>9</v>
      </c>
      <c r="C1" s="85" t="s">
        <v>10</v>
      </c>
      <c r="D1" s="85" t="s">
        <v>11</v>
      </c>
      <c r="E1" s="85" t="s">
        <v>12</v>
      </c>
      <c r="F1" s="85" t="s">
        <v>13</v>
      </c>
      <c r="G1" s="85" t="s">
        <v>16</v>
      </c>
      <c r="H1" s="85" t="s">
        <v>17</v>
      </c>
    </row>
    <row r="2" spans="1:8">
      <c r="A2" s="86" t="s">
        <v>3</v>
      </c>
      <c r="B2" s="6">
        <f>TRA_StockTot!U70</f>
        <v>682695</v>
      </c>
      <c r="C2" s="6">
        <f>TRA_StockTot!U49</f>
        <v>1524302</v>
      </c>
      <c r="D2" s="6">
        <f>SUM(TRA_StockTot!U48,TRA_StockTot!U50,TRA_StockTot!U52)</f>
        <v>146016357</v>
      </c>
      <c r="E2" s="6">
        <f>TRA_StockTot!U51</f>
        <v>117416552</v>
      </c>
      <c r="F2" s="6">
        <f>TRA_StockTot!U62</f>
        <v>782673</v>
      </c>
      <c r="G2" s="6">
        <f>TRA_StockTot!U47</f>
        <v>7965579</v>
      </c>
      <c r="H2" s="6">
        <f>TRA_StockTot!U75</f>
        <v>2727</v>
      </c>
    </row>
    <row r="3" spans="1:8">
      <c r="A3" s="86" t="s">
        <v>4</v>
      </c>
      <c r="B3" s="6">
        <f>TRA_StockTot!U100</f>
        <v>8785</v>
      </c>
      <c r="C3" s="6">
        <f>TRA_StockTot!U82</f>
        <v>45184</v>
      </c>
      <c r="D3" s="6">
        <f>SUM(TRA_StockTot!U84:U85,TRA_StockTot!U81)</f>
        <v>3647</v>
      </c>
      <c r="E3" s="6">
        <f>TRA_StockTot!U83</f>
        <v>722002</v>
      </c>
      <c r="F3" s="6">
        <f>TRA_StockTot!U93</f>
        <v>1677</v>
      </c>
      <c r="G3" s="6">
        <f>TRA_StockTot!U80</f>
        <v>1800</v>
      </c>
      <c r="H3" s="6">
        <f>TRA_StockTot!U105</f>
        <v>10</v>
      </c>
    </row>
    <row r="4" spans="1:8">
      <c r="A4" s="86" t="s">
        <v>5</v>
      </c>
      <c r="B4" s="6">
        <v>0</v>
      </c>
      <c r="C4" s="6">
        <v>0</v>
      </c>
      <c r="D4" s="6">
        <v>0</v>
      </c>
      <c r="E4" s="6">
        <f>TrAvia_act!S40</f>
        <v>8271.5546728681056</v>
      </c>
      <c r="F4" s="6">
        <v>0</v>
      </c>
      <c r="G4" s="6">
        <v>0</v>
      </c>
      <c r="H4" s="6">
        <v>0</v>
      </c>
    </row>
    <row r="5" spans="1:8">
      <c r="A5" s="86" t="s">
        <v>6</v>
      </c>
      <c r="B5" s="6">
        <f>(TRA_StockTot!U185/TRA_StockTot!U183)*TRA_StockTot!U182+SUM(TRA_StockTot!U186:U187)</f>
        <v>32987.421116253026</v>
      </c>
      <c r="C5" s="6">
        <v>0</v>
      </c>
      <c r="D5" s="6">
        <v>0</v>
      </c>
      <c r="E5" s="6">
        <f>(TRA_StockTot!U184/TRA_StockTot!U183)*TRA_StockTot!U182</f>
        <v>9300.8510626947973</v>
      </c>
      <c r="F5" s="6">
        <v>0</v>
      </c>
      <c r="G5" s="6">
        <v>0</v>
      </c>
      <c r="H5" s="6">
        <v>0</v>
      </c>
    </row>
    <row r="6" spans="1:8">
      <c r="A6" s="86" t="s">
        <v>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8">
      <c r="A7" s="86" t="s">
        <v>8</v>
      </c>
      <c r="B7" s="6">
        <f>TRA_StockTot!U39</f>
        <v>2214542</v>
      </c>
      <c r="C7" s="6">
        <v>0</v>
      </c>
      <c r="D7" s="6">
        <f>TRA_StockTot!U34</f>
        <v>39570369</v>
      </c>
      <c r="E7" s="6">
        <v>0</v>
      </c>
      <c r="F7" s="6">
        <v>0</v>
      </c>
      <c r="G7" s="6">
        <v>0</v>
      </c>
      <c r="H7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tabSelected="1" zoomScale="90" zoomScaleNormal="90" workbookViewId="0">
      <selection activeCell="B2" sqref="B2:H7"/>
    </sheetView>
  </sheetViews>
  <sheetFormatPr defaultColWidth="9.1328125"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8">
      <c r="A1" s="7" t="s">
        <v>18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16</v>
      </c>
      <c r="H1" s="5" t="s">
        <v>17</v>
      </c>
    </row>
    <row r="2" spans="1:8">
      <c r="A2" s="1" t="s">
        <v>3</v>
      </c>
      <c r="B2" s="123">
        <f>TRA_StockTot!U134</f>
        <v>94943</v>
      </c>
      <c r="C2" s="123">
        <f>TRA_StockTot!U113</f>
        <v>159546</v>
      </c>
      <c r="D2" s="123">
        <f>SUM(TRA_StockTot!U112,TRA_StockTot!U114,TRA_StockTot!U116)</f>
        <v>2341779</v>
      </c>
      <c r="E2" s="123">
        <f>TRA_StockTot!U115</f>
        <v>28855073</v>
      </c>
      <c r="F2" s="123">
        <f>TRA_StockTot!U126</f>
        <v>65102</v>
      </c>
      <c r="G2" s="123">
        <f>TRA_StockTot!U111</f>
        <v>292214</v>
      </c>
      <c r="H2" s="124">
        <f>TRA_StockTot!U139</f>
        <v>512</v>
      </c>
    </row>
    <row r="3" spans="1:8">
      <c r="A3" s="1" t="s">
        <v>4</v>
      </c>
      <c r="B3" s="124">
        <f>TRA_StockTot!U153</f>
        <v>4</v>
      </c>
      <c r="C3" s="124">
        <f>TRA_StockTot!U146</f>
        <v>397</v>
      </c>
      <c r="D3" s="123">
        <f>TRA_StockTot!U145+TRA_StockTot!U164</f>
        <v>33</v>
      </c>
      <c r="E3" s="123">
        <f>TRA_StockTot!U144+TRA_StockTot!U163</f>
        <v>6794192</v>
      </c>
      <c r="F3" s="123">
        <v>0</v>
      </c>
      <c r="G3" s="123">
        <f>'Alternative Fuel Vehicles'!G12</f>
        <v>0</v>
      </c>
      <c r="H3" s="124">
        <f>TRA_StockTot!U158</f>
        <v>89</v>
      </c>
    </row>
    <row r="4" spans="1:8">
      <c r="A4" s="1" t="s">
        <v>5</v>
      </c>
      <c r="B4" s="123">
        <v>0</v>
      </c>
      <c r="C4" s="123">
        <v>0</v>
      </c>
      <c r="D4" s="123">
        <v>0</v>
      </c>
      <c r="E4" s="123">
        <f>TrAvia_act!S44</f>
        <v>499.94334089238419</v>
      </c>
      <c r="F4" s="123">
        <v>0</v>
      </c>
      <c r="G4" s="123">
        <v>0</v>
      </c>
      <c r="H4" s="123">
        <v>0</v>
      </c>
    </row>
    <row r="5" spans="1:8">
      <c r="A5" s="1" t="s">
        <v>6</v>
      </c>
      <c r="B5" s="6">
        <f>TRA_StockTot!U190</f>
        <v>4566.3906058589173</v>
      </c>
      <c r="C5" s="123">
        <v>0</v>
      </c>
      <c r="D5" s="123">
        <v>0</v>
      </c>
      <c r="E5" s="123">
        <f>TRA_StockTot!U189</f>
        <v>1661.0121017769959</v>
      </c>
      <c r="F5" s="123">
        <v>0</v>
      </c>
      <c r="G5" s="123">
        <v>0</v>
      </c>
      <c r="H5" s="123">
        <v>0</v>
      </c>
    </row>
    <row r="6" spans="1:8">
      <c r="A6" s="1" t="s">
        <v>7</v>
      </c>
      <c r="B6" s="123">
        <v>0</v>
      </c>
      <c r="C6" s="123">
        <v>0</v>
      </c>
      <c r="D6" s="123">
        <v>0</v>
      </c>
      <c r="E6" s="123">
        <f>TRA_StockTot!U223+TRA_StockTot!U230+TRA_StockTot!U239+TRA_StockTot!U246</f>
        <v>4077.5125867167935</v>
      </c>
      <c r="F6" s="123">
        <v>0</v>
      </c>
      <c r="G6" s="123">
        <v>0</v>
      </c>
      <c r="H6" s="123">
        <v>0</v>
      </c>
    </row>
    <row r="7" spans="1:8">
      <c r="A7" s="1" t="s">
        <v>8</v>
      </c>
      <c r="B7" s="123">
        <v>0</v>
      </c>
      <c r="C7" s="123">
        <v>0</v>
      </c>
      <c r="D7" s="123">
        <v>0</v>
      </c>
      <c r="E7" s="123">
        <v>0</v>
      </c>
      <c r="F7" s="123">
        <v>0</v>
      </c>
      <c r="G7" s="123">
        <v>0</v>
      </c>
      <c r="H7" s="123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TrRail_act</vt:lpstr>
      <vt:lpstr>TrNavi_act</vt:lpstr>
      <vt:lpstr>TrAvia_act</vt:lpstr>
      <vt:lpstr>Alternative Fuel Vehicles</vt:lpstr>
      <vt:lpstr>ACEA</vt:lpstr>
      <vt:lpstr>TRA_StockTot</vt:lpstr>
      <vt:lpstr>SYVbT-passenger</vt:lpstr>
      <vt:lpstr>SYVbT-freight</vt:lpstr>
      <vt:lpstr>TrAvia_act!Print_Titles</vt:lpstr>
      <vt:lpstr>TrNavi_act!Print_Titles</vt:lpstr>
      <vt:lpstr>TrRail_act!Print_Titles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2017-06-22T21:46:10Z</dcterms:created>
  <dcterms:modified xsi:type="dcterms:W3CDTF">2021-07-02T20:20:10Z</dcterms:modified>
</cp:coreProperties>
</file>