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Modeling\EPS\EU\eps-eu\InputData\hydgn\BHPSbP\"/>
    </mc:Choice>
  </mc:AlternateContent>
  <xr:revisionPtr revIDLastSave="0" documentId="13_ncr:1_{78824979-273D-4058-8BE3-8BBEA84B18F2}" xr6:coauthVersionLast="47" xr6:coauthVersionMax="47" xr10:uidLastSave="{00000000-0000-0000-0000-000000000000}"/>
  <bookViews>
    <workbookView xWindow="60930" yWindow="1635" windowWidth="23025" windowHeight="13440" tabRatio="685" firstSheet="2" activeTab="7" xr2:uid="{507E633D-E752-41BB-B866-72E946289DF3}"/>
  </bookViews>
  <sheets>
    <sheet name="About" sheetId="1" r:id="rId1"/>
    <sheet name="GREET1 Fuel_Specs" sheetId="7" r:id="rId2"/>
    <sheet name="REF2020" sheetId="4" r:id="rId3"/>
    <sheet name="Clean H2 monitor" sheetId="5" r:id="rId4"/>
    <sheet name="TYNDP Data" sheetId="2" r:id="rId5"/>
    <sheet name="(BIFUbC) Historical Production" sheetId="8" r:id="rId6"/>
    <sheet name="Calculations" sheetId="6" r:id="rId7"/>
    <sheet name="BHPSbP" sheetId="3" r:id="rId8"/>
  </sheets>
  <externalReferences>
    <externalReference r:id="rId9"/>
    <externalReference r:id="rId10"/>
    <externalReference r:id="rId11"/>
  </externalReferences>
  <definedNames>
    <definedName name="BTU_Conversion">[1]About!$C$183</definedName>
    <definedName name="BTU_Converter">[1]About!#REF!</definedName>
    <definedName name="BTU_per_ktoe">[2]About!$A$77</definedName>
    <definedName name="BTU_per_TJ">[2]About!$A$76</definedName>
    <definedName name="Egon">[1]About!#REF!</definedName>
    <definedName name="EuroStat_EPS_Fuel">#REF!</definedName>
    <definedName name="EurostatCategory">#REF!</definedName>
    <definedName name="EuroStatData">#REF!</definedName>
    <definedName name="EuroStatYear">#REF!</definedName>
    <definedName name="gal_per_barrel">[3]About!$A$63</definedName>
    <definedName name="gwh_to_btu">[1]About!$C$186</definedName>
    <definedName name="JRC_EPS_Mapping">#REF!</definedName>
    <definedName name="JRCData">#REF!</definedName>
    <definedName name="JRC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 i="6" l="1"/>
  <c r="V3" i="6"/>
  <c r="L3" i="6"/>
  <c r="B3" i="6"/>
  <c r="AF6" i="6"/>
  <c r="V6" i="6"/>
  <c r="L6" i="6"/>
  <c r="B6" i="6"/>
  <c r="C60" i="8"/>
  <c r="C8" i="8" l="1"/>
  <c r="AH59" i="8"/>
  <c r="AG59" i="8"/>
  <c r="AF59" i="8"/>
  <c r="AE59" i="8"/>
  <c r="AD59" i="8"/>
  <c r="AC59" i="8"/>
  <c r="AB59" i="8"/>
  <c r="AA59" i="8"/>
  <c r="Z59" i="8"/>
  <c r="Y59" i="8"/>
  <c r="X59" i="8"/>
  <c r="W59" i="8"/>
  <c r="V59" i="8"/>
  <c r="U59" i="8"/>
  <c r="T59" i="8"/>
  <c r="S59" i="8"/>
  <c r="R59" i="8"/>
  <c r="Q59" i="8"/>
  <c r="P59" i="8"/>
  <c r="O59" i="8"/>
  <c r="N59" i="8"/>
  <c r="M59" i="8"/>
  <c r="L59" i="8"/>
  <c r="K59" i="8"/>
  <c r="J59" i="8"/>
  <c r="I59" i="8"/>
  <c r="H59" i="8"/>
  <c r="G59" i="8"/>
  <c r="F59" i="8"/>
  <c r="E59" i="8"/>
  <c r="D59" i="8"/>
  <c r="C59" i="8"/>
  <c r="C39" i="8"/>
  <c r="B39" i="8"/>
  <c r="B46" i="8" s="1"/>
  <c r="A39" i="8"/>
  <c r="A46" i="8" s="1"/>
  <c r="B38" i="8"/>
  <c r="B45" i="8" s="1"/>
  <c r="A38" i="8"/>
  <c r="A45" i="8" s="1"/>
  <c r="B37" i="8"/>
  <c r="B44" i="8" s="1"/>
  <c r="A37" i="8"/>
  <c r="A44" i="8" s="1"/>
  <c r="C36" i="8"/>
  <c r="B36" i="8"/>
  <c r="B43" i="8" s="1"/>
  <c r="A36" i="8"/>
  <c r="A43" i="8" s="1"/>
  <c r="D38" i="8"/>
  <c r="C45" i="8" s="1"/>
  <c r="D37" i="8"/>
  <c r="C44" i="8" s="1"/>
  <c r="D36" i="8"/>
  <c r="C52" i="8" l="1"/>
  <c r="C61" i="8" s="1"/>
  <c r="E37" i="8"/>
  <c r="C43" i="8"/>
  <c r="D43" i="8" s="1"/>
  <c r="E43" i="8" s="1"/>
  <c r="F43" i="8" s="1"/>
  <c r="E36" i="8"/>
  <c r="F38" i="8"/>
  <c r="D39" i="8"/>
  <c r="C46" i="8" s="1"/>
  <c r="G43" i="8" l="1"/>
  <c r="H43" i="8" s="1"/>
  <c r="I43" i="8" s="1"/>
  <c r="J43" i="8" s="1"/>
  <c r="K43" i="8" s="1"/>
  <c r="L43" i="8" s="1"/>
  <c r="M43" i="8" s="1"/>
  <c r="N43" i="8" s="1"/>
  <c r="O43" i="8" s="1"/>
  <c r="P43" i="8" s="1"/>
  <c r="Q43" i="8" s="1"/>
  <c r="R43" i="8" s="1"/>
  <c r="S43" i="8" s="1"/>
  <c r="T43" i="8" s="1"/>
  <c r="U43" i="8" s="1"/>
  <c r="V43" i="8" s="1"/>
  <c r="W43" i="8" s="1"/>
  <c r="X43" i="8" s="1"/>
  <c r="Y43" i="8" s="1"/>
  <c r="Z43" i="8" s="1"/>
  <c r="AA43" i="8" s="1"/>
  <c r="AB43" i="8" s="1"/>
  <c r="AC43" i="8" s="1"/>
  <c r="AD43" i="8" s="1"/>
  <c r="AE43" i="8" s="1"/>
  <c r="AF43" i="8" s="1"/>
  <c r="AG43" i="8" s="1"/>
  <c r="AH43" i="8" s="1"/>
  <c r="D44" i="8"/>
  <c r="D45" i="8"/>
  <c r="C62" i="8"/>
  <c r="D46" i="8"/>
  <c r="E46" i="8" s="1"/>
  <c r="F46" i="8" s="1"/>
  <c r="G46" i="8" s="1"/>
  <c r="H46" i="8" s="1"/>
  <c r="I46" i="8" s="1"/>
  <c r="J46" i="8" s="1"/>
  <c r="K46" i="8" s="1"/>
  <c r="L46" i="8" s="1"/>
  <c r="M46" i="8" s="1"/>
  <c r="N46" i="8" s="1"/>
  <c r="O46" i="8" s="1"/>
  <c r="P46" i="8" s="1"/>
  <c r="Q46" i="8" s="1"/>
  <c r="R46" i="8" s="1"/>
  <c r="S46" i="8" s="1"/>
  <c r="T46" i="8" s="1"/>
  <c r="U46" i="8" s="1"/>
  <c r="V46" i="8" s="1"/>
  <c r="W46" i="8" s="1"/>
  <c r="X46" i="8" s="1"/>
  <c r="Y46" i="8" s="1"/>
  <c r="Z46" i="8" s="1"/>
  <c r="AA46" i="8" s="1"/>
  <c r="AB46" i="8" s="1"/>
  <c r="AC46" i="8" s="1"/>
  <c r="AD46" i="8" s="1"/>
  <c r="AE46" i="8" s="1"/>
  <c r="AF46" i="8" s="1"/>
  <c r="AG46" i="8" s="1"/>
  <c r="AH46" i="8" s="1"/>
  <c r="AH52" i="8" s="1"/>
  <c r="AH61" i="8" s="1"/>
  <c r="E39" i="8"/>
  <c r="C51" i="8"/>
  <c r="W52" i="8" l="1"/>
  <c r="W61" i="8" s="1"/>
  <c r="R52" i="8"/>
  <c r="R61" i="8" s="1"/>
  <c r="H52" i="8"/>
  <c r="H61" i="8" s="1"/>
  <c r="F52" i="8"/>
  <c r="F61" i="8" s="1"/>
  <c r="G52" i="8"/>
  <c r="G61" i="8" s="1"/>
  <c r="D52" i="8"/>
  <c r="D61" i="8" s="1"/>
  <c r="T52" i="8"/>
  <c r="T61" i="8" s="1"/>
  <c r="J52" i="8"/>
  <c r="J61" i="8" s="1"/>
  <c r="AG52" i="8"/>
  <c r="AG61" i="8" s="1"/>
  <c r="E44" i="8"/>
  <c r="D60" i="8"/>
  <c r="K52" i="8"/>
  <c r="K61" i="8" s="1"/>
  <c r="E52" i="8"/>
  <c r="E61" i="8" s="1"/>
  <c r="Q52" i="8"/>
  <c r="Q61" i="8" s="1"/>
  <c r="I52" i="8"/>
  <c r="I61" i="8" s="1"/>
  <c r="S52" i="8"/>
  <c r="S61" i="8" s="1"/>
  <c r="Z52" i="8"/>
  <c r="Z61" i="8" s="1"/>
  <c r="L52" i="8"/>
  <c r="L61" i="8" s="1"/>
  <c r="AB52" i="8"/>
  <c r="AB61" i="8" s="1"/>
  <c r="Y52" i="8"/>
  <c r="Y61" i="8" s="1"/>
  <c r="X52" i="8"/>
  <c r="X61" i="8" s="1"/>
  <c r="AA52" i="8"/>
  <c r="AA61" i="8" s="1"/>
  <c r="AE52" i="8"/>
  <c r="AE61" i="8" s="1"/>
  <c r="N52" i="8"/>
  <c r="N61" i="8" s="1"/>
  <c r="AC52" i="8"/>
  <c r="AC61" i="8" s="1"/>
  <c r="AD52" i="8"/>
  <c r="AD61" i="8" s="1"/>
  <c r="V52" i="8"/>
  <c r="V61" i="8" s="1"/>
  <c r="U52" i="8"/>
  <c r="U61" i="8" s="1"/>
  <c r="D62" i="8"/>
  <c r="E45" i="8"/>
  <c r="D51" i="8"/>
  <c r="AF52" i="8"/>
  <c r="AF61" i="8" s="1"/>
  <c r="O52" i="8"/>
  <c r="O61" i="8" s="1"/>
  <c r="M52" i="8"/>
  <c r="M61" i="8" s="1"/>
  <c r="P52" i="8"/>
  <c r="P61" i="8" s="1"/>
  <c r="E60" i="8" l="1"/>
  <c r="F44" i="8"/>
  <c r="F48" i="8" s="1"/>
  <c r="E62" i="8"/>
  <c r="F45" i="8"/>
  <c r="E51" i="8"/>
  <c r="F60" i="8" l="1"/>
  <c r="G44" i="8"/>
  <c r="F62" i="8"/>
  <c r="G45" i="8"/>
  <c r="F51" i="8"/>
  <c r="G60" i="8" l="1"/>
  <c r="H44" i="8"/>
  <c r="G62" i="8"/>
  <c r="H45" i="8"/>
  <c r="G51" i="8"/>
  <c r="H60" i="8" l="1"/>
  <c r="I44" i="8"/>
  <c r="H62" i="8"/>
  <c r="I45" i="8"/>
  <c r="H51" i="8"/>
  <c r="I60" i="8" l="1"/>
  <c r="J44" i="8"/>
  <c r="I62" i="8"/>
  <c r="J45" i="8"/>
  <c r="I51" i="8"/>
  <c r="J60" i="8" l="1"/>
  <c r="K44" i="8"/>
  <c r="J62" i="8"/>
  <c r="K45" i="8"/>
  <c r="J51" i="8"/>
  <c r="L44" i="8" l="1"/>
  <c r="K60" i="8"/>
  <c r="K62" i="8"/>
  <c r="L45" i="8"/>
  <c r="K51" i="8"/>
  <c r="M44" i="8" l="1"/>
  <c r="L60" i="8"/>
  <c r="L62" i="8"/>
  <c r="M45" i="8"/>
  <c r="L51" i="8"/>
  <c r="M60" i="8" l="1"/>
  <c r="N44" i="8"/>
  <c r="M62" i="8"/>
  <c r="N45" i="8"/>
  <c r="M51" i="8"/>
  <c r="N60" i="8" l="1"/>
  <c r="O44" i="8"/>
  <c r="N62" i="8"/>
  <c r="O45" i="8"/>
  <c r="N51" i="8"/>
  <c r="P44" i="8" l="1"/>
  <c r="O60" i="8"/>
  <c r="O62" i="8"/>
  <c r="P45" i="8"/>
  <c r="O51" i="8"/>
  <c r="Q44" i="8" l="1"/>
  <c r="P60" i="8"/>
  <c r="P62" i="8"/>
  <c r="Q45" i="8"/>
  <c r="P51" i="8"/>
  <c r="Q60" i="8" l="1"/>
  <c r="R44" i="8"/>
  <c r="Q62" i="8"/>
  <c r="R45" i="8"/>
  <c r="Q51" i="8"/>
  <c r="R60" i="8" l="1"/>
  <c r="S44" i="8"/>
  <c r="R62" i="8"/>
  <c r="S45" i="8"/>
  <c r="R51" i="8"/>
  <c r="T44" i="8" l="1"/>
  <c r="S60" i="8"/>
  <c r="T45" i="8"/>
  <c r="S62" i="8"/>
  <c r="S51" i="8"/>
  <c r="T60" i="8" l="1"/>
  <c r="U44" i="8"/>
  <c r="T62" i="8"/>
  <c r="U45" i="8"/>
  <c r="T51" i="8"/>
  <c r="U60" i="8" l="1"/>
  <c r="V44" i="8"/>
  <c r="U62" i="8"/>
  <c r="V45" i="8"/>
  <c r="U51" i="8"/>
  <c r="V60" i="8" l="1"/>
  <c r="W44" i="8"/>
  <c r="V62" i="8"/>
  <c r="W45" i="8"/>
  <c r="V51" i="8"/>
  <c r="W60" i="8" l="1"/>
  <c r="X44" i="8"/>
  <c r="W62" i="8"/>
  <c r="X45" i="8"/>
  <c r="W51" i="8"/>
  <c r="X60" i="8" l="1"/>
  <c r="Y44" i="8"/>
  <c r="X62" i="8"/>
  <c r="Y45" i="8"/>
  <c r="X51" i="8"/>
  <c r="Y60" i="8" l="1"/>
  <c r="Z44" i="8"/>
  <c r="Y62" i="8"/>
  <c r="Z45" i="8"/>
  <c r="Y51" i="8"/>
  <c r="Z60" i="8" l="1"/>
  <c r="AA44" i="8"/>
  <c r="Z62" i="8"/>
  <c r="AA45" i="8"/>
  <c r="Z51" i="8"/>
  <c r="AB44" i="8" l="1"/>
  <c r="AA60" i="8"/>
  <c r="AB45" i="8"/>
  <c r="AA62" i="8"/>
  <c r="AA51" i="8"/>
  <c r="AB60" i="8" l="1"/>
  <c r="AC44" i="8"/>
  <c r="AB62" i="8"/>
  <c r="AC45" i="8"/>
  <c r="AB51" i="8"/>
  <c r="AC60" i="8" l="1"/>
  <c r="AD44" i="8"/>
  <c r="AC62" i="8"/>
  <c r="AD45" i="8"/>
  <c r="AC51" i="8"/>
  <c r="AD60" i="8" l="1"/>
  <c r="AE44" i="8"/>
  <c r="AD62" i="8"/>
  <c r="AE45" i="8"/>
  <c r="AD51" i="8"/>
  <c r="AE60" i="8" l="1"/>
  <c r="AF44" i="8"/>
  <c r="AE62" i="8"/>
  <c r="AF45" i="8"/>
  <c r="AE51" i="8"/>
  <c r="AG44" i="8" l="1"/>
  <c r="AF60" i="8"/>
  <c r="AF62" i="8"/>
  <c r="AG45" i="8"/>
  <c r="AF51" i="8"/>
  <c r="AG60" i="8" l="1"/>
  <c r="AH44" i="8"/>
  <c r="AH60" i="8" s="1"/>
  <c r="AG62" i="8"/>
  <c r="AH45" i="8"/>
  <c r="AG51" i="8"/>
  <c r="AH62" i="8" l="1"/>
  <c r="AH51" i="8"/>
  <c r="Z6" i="6" l="1"/>
  <c r="O6" i="6"/>
  <c r="J6" i="6"/>
  <c r="G6" i="6"/>
  <c r="D25" i="1"/>
  <c r="AA6" i="6" l="1"/>
  <c r="AB6" i="6"/>
  <c r="R6" i="6"/>
  <c r="C6" i="6"/>
  <c r="K6" i="6"/>
  <c r="AD6" i="6"/>
  <c r="S6" i="6"/>
  <c r="D6" i="6"/>
  <c r="W6" i="6"/>
  <c r="AE6" i="6"/>
  <c r="T6" i="6"/>
  <c r="P6" i="6"/>
  <c r="Q6" i="6"/>
  <c r="E6" i="6"/>
  <c r="X6" i="6"/>
  <c r="M6" i="6"/>
  <c r="U6" i="6"/>
  <c r="AC6" i="6"/>
  <c r="F6" i="6"/>
  <c r="Y6" i="6"/>
  <c r="N6" i="6"/>
  <c r="H6" i="6"/>
  <c r="I6" i="6"/>
  <c r="I75" i="4"/>
  <c r="B19" i="2" l="1"/>
  <c r="B23" i="2"/>
  <c r="K74" i="4"/>
  <c r="K75" i="4" l="1"/>
  <c r="O82" i="4"/>
  <c r="B6" i="5"/>
  <c r="B16" i="2"/>
  <c r="D16" i="2"/>
  <c r="D17" i="2" s="1"/>
  <c r="E16" i="2"/>
  <c r="E17" i="2" s="1"/>
  <c r="C16" i="2"/>
  <c r="C17" i="2" s="1"/>
  <c r="P74" i="4" l="1"/>
  <c r="AF2" i="6"/>
  <c r="E19" i="2"/>
  <c r="E23" i="2" s="1"/>
  <c r="D19" i="2"/>
  <c r="D23" i="2" s="1"/>
  <c r="B75" i="4"/>
  <c r="C75" i="4"/>
  <c r="D75" i="4"/>
  <c r="E75" i="4"/>
  <c r="B2" i="6" s="1"/>
  <c r="F75" i="4"/>
  <c r="G75" i="4"/>
  <c r="L2" i="6" s="1"/>
  <c r="H75" i="4"/>
  <c r="V2" i="6"/>
  <c r="J75" i="4"/>
  <c r="B18" i="2"/>
  <c r="B17" i="2"/>
  <c r="B24" i="2" s="1"/>
  <c r="C19" i="2"/>
  <c r="C23" i="2" s="1"/>
  <c r="B20" i="2"/>
  <c r="E18" i="2"/>
  <c r="C18" i="2"/>
  <c r="D18" i="2"/>
  <c r="B4" i="3" l="1"/>
  <c r="V2" i="3"/>
  <c r="R2" i="6"/>
  <c r="AB2" i="6"/>
  <c r="X2" i="6"/>
  <c r="AA2" i="6"/>
  <c r="Y2" i="6"/>
  <c r="AC2" i="6"/>
  <c r="D2" i="6"/>
  <c r="L3" i="3"/>
  <c r="O2" i="6"/>
  <c r="E2" i="6"/>
  <c r="S2" i="6"/>
  <c r="E24" i="2"/>
  <c r="U2" i="6"/>
  <c r="B3" i="3"/>
  <c r="Q2" i="6"/>
  <c r="AF3" i="3"/>
  <c r="J2" i="6"/>
  <c r="M2" i="6"/>
  <c r="AD2" i="6"/>
  <c r="H2" i="6"/>
  <c r="G2" i="6"/>
  <c r="C24" i="2"/>
  <c r="C25" i="2" s="1"/>
  <c r="E25" i="2"/>
  <c r="AE2" i="6"/>
  <c r="V7" i="6"/>
  <c r="V3" i="3"/>
  <c r="Z2" i="6"/>
  <c r="F2" i="6"/>
  <c r="C2" i="6"/>
  <c r="B25" i="2"/>
  <c r="I2" i="6"/>
  <c r="T2" i="6"/>
  <c r="N2" i="6"/>
  <c r="W2" i="6"/>
  <c r="K2" i="6"/>
  <c r="P2" i="6"/>
  <c r="D24" i="2"/>
  <c r="D25" i="2" s="1"/>
  <c r="D20" i="2"/>
  <c r="C20" i="2"/>
  <c r="E20" i="2"/>
  <c r="AF4" i="3" l="1"/>
  <c r="L6" i="3"/>
  <c r="AF5" i="3"/>
  <c r="L4" i="3"/>
  <c r="AF6" i="3"/>
  <c r="L5" i="3"/>
  <c r="AF2" i="3"/>
  <c r="L2" i="3"/>
  <c r="V5" i="3"/>
  <c r="B5" i="3"/>
  <c r="V4" i="3"/>
  <c r="B6" i="3"/>
  <c r="V6" i="3"/>
  <c r="B2" i="3"/>
  <c r="AB3" i="6"/>
  <c r="AB3" i="3" s="1"/>
  <c r="AE3" i="6"/>
  <c r="AE3" i="3" s="1"/>
  <c r="Y3" i="6"/>
  <c r="Y3" i="3" s="1"/>
  <c r="AC3" i="6"/>
  <c r="AC3" i="3" s="1"/>
  <c r="W3" i="6"/>
  <c r="AA3" i="6"/>
  <c r="AA3" i="3" s="1"/>
  <c r="X3" i="6"/>
  <c r="X3" i="3" s="1"/>
  <c r="Z3" i="6"/>
  <c r="Z3" i="3" s="1"/>
  <c r="AD3" i="6"/>
  <c r="AD3" i="3" s="1"/>
  <c r="T3" i="6"/>
  <c r="T3" i="3" s="1"/>
  <c r="P3" i="6"/>
  <c r="P3" i="3" s="1"/>
  <c r="R3" i="6"/>
  <c r="R3" i="3" s="1"/>
  <c r="Q3" i="6"/>
  <c r="Q3" i="3" s="1"/>
  <c r="N3" i="6"/>
  <c r="N3" i="3" s="1"/>
  <c r="S3" i="6"/>
  <c r="S3" i="3" s="1"/>
  <c r="M3" i="6"/>
  <c r="M3" i="3" s="1"/>
  <c r="O3" i="6"/>
  <c r="O3" i="3" s="1"/>
  <c r="U3" i="6"/>
  <c r="U3" i="3" s="1"/>
  <c r="B7" i="6"/>
  <c r="E3" i="6"/>
  <c r="E3" i="3" s="1"/>
  <c r="K3" i="6"/>
  <c r="K3" i="3" s="1"/>
  <c r="D3" i="6"/>
  <c r="D3" i="3" s="1"/>
  <c r="F3" i="6"/>
  <c r="F3" i="3" s="1"/>
  <c r="C3" i="6"/>
  <c r="C3" i="3" s="1"/>
  <c r="I3" i="6"/>
  <c r="I3" i="3" s="1"/>
  <c r="G3" i="6"/>
  <c r="G3" i="3" s="1"/>
  <c r="H3" i="6"/>
  <c r="H3" i="3" s="1"/>
  <c r="J3" i="6"/>
  <c r="J3" i="3" s="1"/>
  <c r="V9" i="6"/>
  <c r="L7" i="6"/>
  <c r="Q7" i="6" s="1"/>
  <c r="AF7" i="6"/>
  <c r="AE4" i="3" l="1"/>
  <c r="W3" i="3"/>
  <c r="W9" i="6"/>
  <c r="P4" i="3"/>
  <c r="AC6" i="3"/>
  <c r="Y5" i="3"/>
  <c r="W6" i="3"/>
  <c r="Z5" i="3"/>
  <c r="W2" i="3"/>
  <c r="W4" i="3"/>
  <c r="AC2" i="3"/>
  <c r="Z2" i="3"/>
  <c r="AE6" i="3"/>
  <c r="U4" i="3"/>
  <c r="U5" i="3"/>
  <c r="T5" i="3"/>
  <c r="P5" i="3"/>
  <c r="R4" i="3"/>
  <c r="T6" i="3"/>
  <c r="Q2" i="3"/>
  <c r="Q5" i="3"/>
  <c r="S2" i="3"/>
  <c r="M4" i="3"/>
  <c r="R5" i="3"/>
  <c r="H6" i="3"/>
  <c r="D4" i="3"/>
  <c r="K6" i="3"/>
  <c r="C4" i="3"/>
  <c r="E4" i="3"/>
  <c r="E6" i="3"/>
  <c r="G6" i="3"/>
  <c r="G2" i="3"/>
  <c r="K4" i="3"/>
  <c r="H4" i="3"/>
  <c r="X2" i="3"/>
  <c r="I2" i="3"/>
  <c r="AB4" i="3"/>
  <c r="N5" i="3"/>
  <c r="X5" i="3"/>
  <c r="AD6" i="3"/>
  <c r="C6" i="3"/>
  <c r="AA4" i="3"/>
  <c r="F4" i="3"/>
  <c r="J2" i="3"/>
  <c r="D5" i="3"/>
  <c r="I4" i="3"/>
  <c r="AB6" i="3"/>
  <c r="M6" i="3"/>
  <c r="N4" i="3"/>
  <c r="X6" i="3"/>
  <c r="AD2" i="3"/>
  <c r="K2" i="3"/>
  <c r="C2" i="3"/>
  <c r="AA5" i="3"/>
  <c r="F5" i="3"/>
  <c r="G4" i="3"/>
  <c r="T2" i="3"/>
  <c r="J5" i="3"/>
  <c r="D2" i="3"/>
  <c r="I5" i="3"/>
  <c r="AD5" i="3"/>
  <c r="AB5" i="3"/>
  <c r="M2" i="3"/>
  <c r="N6" i="3"/>
  <c r="S5" i="3"/>
  <c r="Z6" i="3"/>
  <c r="U6" i="3"/>
  <c r="O5" i="3"/>
  <c r="AA6" i="3"/>
  <c r="F6" i="3"/>
  <c r="Y6" i="3"/>
  <c r="AE5" i="3"/>
  <c r="J6" i="3"/>
  <c r="Q6" i="3"/>
  <c r="AB2" i="3"/>
  <c r="M5" i="3"/>
  <c r="N2" i="3"/>
  <c r="S4" i="3"/>
  <c r="O6" i="3"/>
  <c r="AA2" i="3"/>
  <c r="F2" i="3"/>
  <c r="Y2" i="3"/>
  <c r="J4" i="3"/>
  <c r="E2" i="3"/>
  <c r="W5" i="3"/>
  <c r="S6" i="3"/>
  <c r="Z4" i="3"/>
  <c r="U2" i="3"/>
  <c r="O2" i="3"/>
  <c r="H5" i="3"/>
  <c r="P2" i="3"/>
  <c r="Y4" i="3"/>
  <c r="AE2" i="3"/>
  <c r="AC4" i="3"/>
  <c r="Q4" i="3"/>
  <c r="R6" i="3"/>
  <c r="O4" i="3"/>
  <c r="E5" i="3"/>
  <c r="X4" i="3"/>
  <c r="AD4" i="3"/>
  <c r="K5" i="3"/>
  <c r="C5" i="3"/>
  <c r="H2" i="3"/>
  <c r="P6" i="3"/>
  <c r="G5" i="3"/>
  <c r="T4" i="3"/>
  <c r="AC5" i="3"/>
  <c r="D6" i="3"/>
  <c r="I6" i="3"/>
  <c r="R2" i="3"/>
  <c r="T7" i="6"/>
  <c r="R7" i="6"/>
  <c r="U7" i="6"/>
  <c r="O7" i="6"/>
  <c r="R9" i="6"/>
  <c r="K7" i="6"/>
  <c r="G7" i="6"/>
  <c r="F7" i="6"/>
  <c r="C7" i="6"/>
  <c r="I7" i="6"/>
  <c r="H7" i="6"/>
  <c r="D7" i="6"/>
  <c r="E7" i="6"/>
  <c r="J7" i="6"/>
  <c r="L9" i="6"/>
  <c r="P7" i="6"/>
  <c r="N7" i="6"/>
  <c r="Q9" i="6"/>
  <c r="B9" i="6"/>
  <c r="AB9" i="6"/>
  <c r="AC7" i="6"/>
  <c r="Y7" i="6"/>
  <c r="AE7" i="6"/>
  <c r="AA7" i="6"/>
  <c r="AB7" i="6"/>
  <c r="W7" i="6"/>
  <c r="Z7" i="6"/>
  <c r="AD7" i="6"/>
  <c r="AF9" i="6"/>
  <c r="X7" i="6"/>
  <c r="M7" i="6"/>
  <c r="S7" i="6"/>
  <c r="Z9" i="6" l="1"/>
  <c r="AC9" i="6"/>
  <c r="U9" i="6"/>
  <c r="X9" i="6"/>
  <c r="F9" i="6"/>
  <c r="Y9" i="6"/>
  <c r="T9" i="6"/>
  <c r="O9" i="6"/>
  <c r="D9" i="6"/>
  <c r="AA9" i="6"/>
  <c r="AE9" i="6"/>
  <c r="E9" i="6"/>
  <c r="N9" i="6"/>
  <c r="P9" i="6"/>
  <c r="S9" i="6"/>
  <c r="M9" i="6"/>
  <c r="J9" i="6"/>
  <c r="H9" i="6"/>
  <c r="G9" i="6"/>
  <c r="AD9" i="6"/>
  <c r="K9" i="6"/>
  <c r="I9" i="6"/>
  <c r="C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3AF5CA02-B70A-4162-B1B7-44DD6A860283}">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40862C22-9EC7-4A0D-AAFF-BDB54D9B4676}">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B89283B9-0896-497A-A492-A0175CC0D42F}">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8E4409A7-BD2A-491B-B1B1-E0F44AAC26BE}">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943D6DFF-2D83-4AEC-A33B-5707BC53CD6A}">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34E32B5B-D626-4EAA-92A8-8DEEC1552057}">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3C208E31-D291-4109-BA11-99E9CDCCBCF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5F562793-2F2D-4E14-87B6-CD6B95BE8E6F}">
      <text>
        <r>
          <rPr>
            <sz val="9"/>
            <color indexed="81"/>
            <rFont val="Tahoma"/>
            <family val="2"/>
          </rPr>
          <t>For algae-based renewable diesel only</t>
        </r>
      </text>
    </comment>
    <comment ref="A63" authorId="3" shapeId="0" xr:uid="{DAECFFC6-A0BE-4827-9CE2-3D9A30DEE1B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C4DAB66D-8231-4A6E-926B-02ADEF4C5EC6}">
      <text>
        <r>
          <rPr>
            <b/>
            <sz val="10"/>
            <color indexed="81"/>
            <rFont val="Tahoma"/>
            <family val="2"/>
          </rPr>
          <t>Btu per (short ton, as received)</t>
        </r>
        <r>
          <rPr>
            <sz val="10"/>
            <color indexed="81"/>
            <rFont val="Tahoma"/>
            <family val="2"/>
          </rPr>
          <t xml:space="preserve">
</t>
        </r>
      </text>
    </comment>
    <comment ref="A66" authorId="0" shapeId="0" xr:uid="{2AF054C2-DCBF-492D-97C4-55BB5CB5DF34}">
      <text>
        <r>
          <rPr>
            <sz val="8"/>
            <color indexed="81"/>
            <rFont val="Tahoma"/>
            <family val="2"/>
          </rPr>
          <t xml:space="preserve">As feedstock for coal-based H2 and FTD production pathways.
</t>
        </r>
      </text>
    </comment>
    <comment ref="B66" authorId="4" shapeId="0" xr:uid="{8A352EE7-5BFA-479E-9ADF-41433C89A33C}">
      <text>
        <r>
          <rPr>
            <b/>
            <sz val="10"/>
            <color indexed="81"/>
            <rFont val="Tahoma"/>
            <family val="2"/>
          </rPr>
          <t>Btu per (short ton, as received)
Moisture Content: 4.5% wt.</t>
        </r>
        <r>
          <rPr>
            <sz val="10"/>
            <color indexed="81"/>
            <rFont val="Tahoma"/>
            <family val="2"/>
          </rPr>
          <t xml:space="preserve">
</t>
        </r>
      </text>
    </comment>
    <comment ref="D66" authorId="3" shapeId="0" xr:uid="{92AA5196-4740-4FE1-8436-3D16D0888042}">
      <text>
        <r>
          <rPr>
            <sz val="9"/>
            <color indexed="81"/>
            <rFont val="Tahoma"/>
            <family val="2"/>
          </rPr>
          <t>Based on EIA-423</t>
        </r>
      </text>
    </comment>
    <comment ref="F66" authorId="3" shapeId="0" xr:uid="{F3A446D2-7FE3-429C-BB23-1665E7370670}">
      <text>
        <r>
          <rPr>
            <sz val="9"/>
            <color indexed="81"/>
            <rFont val="Tahoma"/>
            <family val="2"/>
          </rPr>
          <t>Calculated from the USGS database (2006)</t>
        </r>
      </text>
    </comment>
    <comment ref="G66" authorId="3" shapeId="0" xr:uid="{CD7F24B2-972B-4F2A-92E7-FF863B3769E6}">
      <text>
        <r>
          <rPr>
            <sz val="9"/>
            <color indexed="81"/>
            <rFont val="Tahoma"/>
            <family val="2"/>
          </rPr>
          <t>Based on EIA-423</t>
        </r>
      </text>
    </comment>
    <comment ref="I66" authorId="3" shapeId="0" xr:uid="{CECC3997-AF2E-404A-BE70-D77DC415DF83}">
      <text>
        <r>
          <rPr>
            <sz val="9"/>
            <color indexed="81"/>
            <rFont val="Tahoma"/>
            <family val="2"/>
          </rPr>
          <t>Calculated from the USGS database (2006)</t>
        </r>
      </text>
    </comment>
    <comment ref="B67" authorId="4" shapeId="0" xr:uid="{E1E3F242-E549-43FB-A7B4-C5C9BDC3A1BA}">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CE48D4AF-5DB2-4D17-BBB0-6178629941ED}">
      <text>
        <r>
          <rPr>
            <sz val="9"/>
            <color indexed="81"/>
            <rFont val="Tahoma"/>
            <family val="2"/>
          </rPr>
          <t>Based on EIA-423</t>
        </r>
      </text>
    </comment>
    <comment ref="F67" authorId="3" shapeId="0" xr:uid="{A6C68327-EFAA-4B9A-827C-16D7298EC101}">
      <text>
        <r>
          <rPr>
            <sz val="9"/>
            <color indexed="81"/>
            <rFont val="Tahoma"/>
            <family val="2"/>
          </rPr>
          <t>Calculated from the USGS database (2006)</t>
        </r>
      </text>
    </comment>
    <comment ref="G67" authorId="3" shapeId="0" xr:uid="{90A3CF4A-5DC2-451D-8A31-6C16A92A8E84}">
      <text>
        <r>
          <rPr>
            <sz val="9"/>
            <color indexed="81"/>
            <rFont val="Tahoma"/>
            <family val="2"/>
          </rPr>
          <t>Based on EIA-423</t>
        </r>
      </text>
    </comment>
    <comment ref="I67" authorId="3" shapeId="0" xr:uid="{295701B3-8735-4DBC-9B26-63045D03F09C}">
      <text>
        <r>
          <rPr>
            <sz val="9"/>
            <color indexed="81"/>
            <rFont val="Tahoma"/>
            <family val="2"/>
          </rPr>
          <t>Calculated from the USGS database (2006)</t>
        </r>
      </text>
    </comment>
    <comment ref="B68" authorId="4" shapeId="0" xr:uid="{60A806F6-ECCE-4BB3-AC74-C102012D692C}">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B33F30AF-84DA-4378-AB09-EE4B388CA5F1}">
      <text>
        <r>
          <rPr>
            <sz val="9"/>
            <color indexed="81"/>
            <rFont val="Tahoma"/>
            <family val="2"/>
          </rPr>
          <t>Based on EIA-423</t>
        </r>
      </text>
    </comment>
    <comment ref="F68" authorId="3" shapeId="0" xr:uid="{4F906994-44AF-493A-B1A7-BE420E780BE5}">
      <text>
        <r>
          <rPr>
            <sz val="9"/>
            <color indexed="81"/>
            <rFont val="Tahoma"/>
            <family val="2"/>
          </rPr>
          <t>Calculated from the USGS database (2006)</t>
        </r>
      </text>
    </comment>
    <comment ref="G68" authorId="3" shapeId="0" xr:uid="{6E1E6746-8CF2-4F42-92B5-56480192DAF6}">
      <text>
        <r>
          <rPr>
            <sz val="9"/>
            <color indexed="81"/>
            <rFont val="Tahoma"/>
            <family val="2"/>
          </rPr>
          <t>Based on EIA-423</t>
        </r>
      </text>
    </comment>
    <comment ref="I68" authorId="3" shapeId="0" xr:uid="{7ACCA2A8-E3DB-4A50-9B51-E380F549B418}">
      <text>
        <r>
          <rPr>
            <sz val="9"/>
            <color indexed="81"/>
            <rFont val="Tahoma"/>
            <family val="2"/>
          </rPr>
          <t>Calculated from the USGS database (2006)</t>
        </r>
      </text>
    </comment>
    <comment ref="B69" authorId="4" shapeId="0" xr:uid="{A62E38DB-20FC-44A0-B54C-0D6407B22F40}">
      <text>
        <r>
          <rPr>
            <b/>
            <sz val="10"/>
            <color indexed="81"/>
            <rFont val="Tahoma"/>
            <family val="2"/>
          </rPr>
          <t>Btu per (short ton, as received)</t>
        </r>
        <r>
          <rPr>
            <sz val="10"/>
            <color indexed="81"/>
            <rFont val="Tahoma"/>
            <family val="2"/>
          </rPr>
          <t xml:space="preserve">
</t>
        </r>
      </text>
    </comment>
    <comment ref="D69" authorId="3" shapeId="0" xr:uid="{F50AA6DF-72FF-4097-8538-025E22F86125}">
      <text>
        <r>
          <rPr>
            <sz val="9"/>
            <color indexed="81"/>
            <rFont val="Tahoma"/>
            <family val="2"/>
          </rPr>
          <t>Assumed to be the same as bituminous coal</t>
        </r>
      </text>
    </comment>
    <comment ref="F69" authorId="3" shapeId="0" xr:uid="{405B7188-9421-4B5F-9818-A82DDFB81315}">
      <text>
        <r>
          <rPr>
            <sz val="9"/>
            <color indexed="81"/>
            <rFont val="Tahoma"/>
            <family val="2"/>
          </rPr>
          <t>Based on EIA-423</t>
        </r>
      </text>
    </comment>
    <comment ref="G69" authorId="3" shapeId="0" xr:uid="{05181B32-78B5-4F19-8F1C-9C66080CE544}">
      <text>
        <r>
          <rPr>
            <sz val="9"/>
            <color indexed="81"/>
            <rFont val="Tahoma"/>
            <family val="2"/>
          </rPr>
          <t>Based on EIA-423</t>
        </r>
      </text>
    </comment>
    <comment ref="I69" authorId="3" shapeId="0" xr:uid="{32BF2F0B-98C7-4242-AB57-545CCCB6D9E3}">
      <text>
        <r>
          <rPr>
            <sz val="9"/>
            <color indexed="81"/>
            <rFont val="Tahoma"/>
            <family val="2"/>
          </rPr>
          <t>Assumed to be the same as bituminous coal</t>
        </r>
      </text>
    </comment>
    <comment ref="B70" authorId="4" shapeId="0" xr:uid="{5F6C1755-F4D9-4344-B325-F45D31639099}">
      <text>
        <r>
          <rPr>
            <b/>
            <sz val="10"/>
            <color indexed="81"/>
            <rFont val="Tahoma"/>
            <family val="2"/>
          </rPr>
          <t>Btu per (short ton, as received)</t>
        </r>
        <r>
          <rPr>
            <sz val="10"/>
            <color indexed="81"/>
            <rFont val="Tahoma"/>
            <family val="2"/>
          </rPr>
          <t xml:space="preserve">
</t>
        </r>
      </text>
    </comment>
    <comment ref="D70" authorId="3" shapeId="0" xr:uid="{87D3D626-8C6C-4D08-8157-36896C8D4D06}">
      <text>
        <r>
          <rPr>
            <sz val="9"/>
            <color indexed="81"/>
            <rFont val="Tahoma"/>
            <family val="2"/>
          </rPr>
          <t>Based on EIA-423</t>
        </r>
      </text>
    </comment>
    <comment ref="F70" authorId="3" shapeId="0" xr:uid="{06DE1FC6-F6BE-4D52-B34E-418B968108B1}">
      <text>
        <r>
          <rPr>
            <sz val="9"/>
            <color indexed="81"/>
            <rFont val="Tahoma"/>
            <family val="2"/>
          </rPr>
          <t>Based on EIA-423</t>
        </r>
      </text>
    </comment>
    <comment ref="G70" authorId="3" shapeId="0" xr:uid="{6D82A322-FCF8-4A08-87ED-BC8AC0F9FD2E}">
      <text>
        <r>
          <rPr>
            <sz val="9"/>
            <color indexed="81"/>
            <rFont val="Tahoma"/>
            <family val="2"/>
          </rPr>
          <t>Assumed to be the same as lignite coal</t>
        </r>
      </text>
    </comment>
    <comment ref="I70" authorId="3" shapeId="0" xr:uid="{E6E62E9E-DCBA-424E-B961-CAD4A75EFBC5}">
      <text>
        <r>
          <rPr>
            <sz val="9"/>
            <color indexed="81"/>
            <rFont val="Tahoma"/>
            <family val="2"/>
          </rPr>
          <t>Assumed to be the same as lignite coal</t>
        </r>
      </text>
    </comment>
    <comment ref="B71" authorId="4" shapeId="0" xr:uid="{66FF75EC-6CDE-4977-8ABE-82B630FAE5CD}">
      <text>
        <r>
          <rPr>
            <b/>
            <sz val="10"/>
            <color indexed="81"/>
            <rFont val="Tahoma"/>
            <family val="2"/>
          </rPr>
          <t>Btu per (short ton, as received)</t>
        </r>
        <r>
          <rPr>
            <sz val="10"/>
            <color indexed="81"/>
            <rFont val="Tahoma"/>
            <family val="2"/>
          </rPr>
          <t xml:space="preserve">
</t>
        </r>
      </text>
    </comment>
    <comment ref="D71" authorId="3" shapeId="0" xr:uid="{F6FC7E8A-9DB8-48C7-9210-939E41ABB34D}">
      <text>
        <r>
          <rPr>
            <sz val="9"/>
            <color indexed="81"/>
            <rFont val="Tahoma"/>
            <family val="2"/>
          </rPr>
          <t>Based on EIA-423</t>
        </r>
      </text>
    </comment>
    <comment ref="F71" authorId="3" shapeId="0" xr:uid="{373EBAEE-CCC4-4A6E-8435-10B4331F1E6D}">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A5A8B636-D9A1-43ED-A7CF-1B94455ACF70}">
      <text>
        <r>
          <rPr>
            <sz val="9"/>
            <color indexed="81"/>
            <rFont val="Tahoma"/>
            <family val="2"/>
          </rPr>
          <t>Based on EIA-423</t>
        </r>
      </text>
    </comment>
    <comment ref="I71" authorId="3" shapeId="0" xr:uid="{3EBFA8F3-8332-4B35-8FF1-E987BF1CFAF7}">
      <text>
        <r>
          <rPr>
            <sz val="9"/>
            <color indexed="81"/>
            <rFont val="Tahoma"/>
            <family val="2"/>
          </rPr>
          <t>Based on the ratio in the previous GREET</t>
        </r>
      </text>
    </comment>
    <comment ref="B72" authorId="4" shapeId="0" xr:uid="{418FC4F3-F93C-47A8-A444-D17811D23CEA}">
      <text>
        <r>
          <rPr>
            <b/>
            <sz val="10"/>
            <color indexed="81"/>
            <rFont val="Tahoma"/>
            <family val="2"/>
          </rPr>
          <t>Btu per (short ton, as received)</t>
        </r>
        <r>
          <rPr>
            <sz val="10"/>
            <color indexed="81"/>
            <rFont val="Tahoma"/>
            <family val="2"/>
          </rPr>
          <t xml:space="preserve">
</t>
        </r>
      </text>
    </comment>
    <comment ref="D72" authorId="3" shapeId="0" xr:uid="{9D7FFE12-307F-4FCE-94D3-A500684F9CA1}">
      <text>
        <r>
          <rPr>
            <sz val="9"/>
            <color indexed="81"/>
            <rFont val="Tahoma"/>
            <family val="2"/>
          </rPr>
          <t>Based on EIA-423</t>
        </r>
      </text>
    </comment>
    <comment ref="F72" authorId="3" shapeId="0" xr:uid="{6653A7D2-6B44-4167-B8E1-E258262B25A9}">
      <text>
        <r>
          <rPr>
            <sz val="9"/>
            <color indexed="81"/>
            <rFont val="Tahoma"/>
            <family val="2"/>
          </rPr>
          <t>Based on EIA-423</t>
        </r>
      </text>
    </comment>
    <comment ref="G72" authorId="3" shapeId="0" xr:uid="{593A8ACC-BB41-4230-B7C1-4478CD7A351B}">
      <text>
        <r>
          <rPr>
            <sz val="9"/>
            <color indexed="81"/>
            <rFont val="Tahoma"/>
            <family val="2"/>
          </rPr>
          <t>Assumed to be the same as pet coke</t>
        </r>
      </text>
    </comment>
    <comment ref="I72" authorId="3" shapeId="0" xr:uid="{688B162B-EFEA-4FB9-BC16-12E5A588E329}">
      <text>
        <r>
          <rPr>
            <sz val="9"/>
            <color indexed="81"/>
            <rFont val="Tahoma"/>
            <family val="2"/>
          </rPr>
          <t>Assumed to be the same as pet coke</t>
        </r>
      </text>
    </comment>
    <comment ref="B73" authorId="4" shapeId="0" xr:uid="{99A6E81F-5EE3-4975-B7E3-6DA30F56F28C}">
      <text>
        <r>
          <rPr>
            <b/>
            <sz val="10"/>
            <color indexed="81"/>
            <rFont val="Tahoma"/>
            <family val="2"/>
          </rPr>
          <t>Btu per (short ton, as received)</t>
        </r>
        <r>
          <rPr>
            <sz val="10"/>
            <color indexed="81"/>
            <rFont val="Tahoma"/>
            <family val="2"/>
          </rPr>
          <t xml:space="preserve">
</t>
        </r>
      </text>
    </comment>
    <comment ref="B74" authorId="4" shapeId="0" xr:uid="{41D233D4-1233-4740-9AE1-549C1E1D2FD4}">
      <text>
        <r>
          <rPr>
            <b/>
            <sz val="10"/>
            <color indexed="81"/>
            <rFont val="Tahoma"/>
            <family val="2"/>
          </rPr>
          <t>Btu per (short ton, dry matter)</t>
        </r>
        <r>
          <rPr>
            <sz val="10"/>
            <color indexed="81"/>
            <rFont val="Tahoma"/>
            <family val="2"/>
          </rPr>
          <t xml:space="preserve">
</t>
        </r>
      </text>
    </comment>
    <comment ref="B76" authorId="4" shapeId="0" xr:uid="{642B5DE4-3E7C-4C50-9ED2-78DA43AC72C4}">
      <text>
        <r>
          <rPr>
            <b/>
            <sz val="10"/>
            <color indexed="81"/>
            <rFont val="Tahoma"/>
            <family val="2"/>
          </rPr>
          <t>Btu per (short ton, dry matter)</t>
        </r>
        <r>
          <rPr>
            <sz val="10"/>
            <color indexed="81"/>
            <rFont val="Tahoma"/>
            <family val="2"/>
          </rPr>
          <t xml:space="preserve">
</t>
        </r>
      </text>
    </comment>
    <comment ref="B77" authorId="4" shapeId="0" xr:uid="{9A3FAFB6-7F74-4104-929B-BE87B4387298}">
      <text>
        <r>
          <rPr>
            <b/>
            <sz val="10"/>
            <color indexed="81"/>
            <rFont val="Tahoma"/>
            <family val="2"/>
          </rPr>
          <t>Btu per (short ton, dry matter)</t>
        </r>
        <r>
          <rPr>
            <sz val="10"/>
            <color indexed="81"/>
            <rFont val="Tahoma"/>
            <family val="2"/>
          </rPr>
          <t xml:space="preserve">
</t>
        </r>
      </text>
    </comment>
    <comment ref="B78" authorId="4" shapeId="0" xr:uid="{FA49B00F-FCF7-4CE1-B9F5-43F9146BF63B}">
      <text>
        <r>
          <rPr>
            <b/>
            <sz val="10"/>
            <color indexed="81"/>
            <rFont val="Tahoma"/>
            <family val="2"/>
          </rPr>
          <t>Btu per (short ton, dry matter)</t>
        </r>
        <r>
          <rPr>
            <sz val="10"/>
            <color indexed="81"/>
            <rFont val="Tahoma"/>
            <family val="2"/>
          </rPr>
          <t xml:space="preserve">
</t>
        </r>
      </text>
    </comment>
    <comment ref="B79" authorId="4" shapeId="0" xr:uid="{9950B5E7-C9AF-4FF3-93F9-6C6F5F925D76}">
      <text>
        <r>
          <rPr>
            <b/>
            <sz val="10"/>
            <color indexed="81"/>
            <rFont val="Tahoma"/>
            <family val="2"/>
          </rPr>
          <t>Btu per (short ton, dry matter)</t>
        </r>
        <r>
          <rPr>
            <sz val="10"/>
            <color indexed="81"/>
            <rFont val="Tahoma"/>
            <family val="2"/>
          </rPr>
          <t xml:space="preserve">
</t>
        </r>
      </text>
    </comment>
    <comment ref="B80" authorId="4" shapeId="0" xr:uid="{A0771389-1933-413B-AED8-2A2D58069670}">
      <text>
        <r>
          <rPr>
            <b/>
            <sz val="10"/>
            <color indexed="81"/>
            <rFont val="Tahoma"/>
            <family val="2"/>
          </rPr>
          <t>Btu per (short ton, dry matter)</t>
        </r>
        <r>
          <rPr>
            <sz val="10"/>
            <color indexed="81"/>
            <rFont val="Tahoma"/>
            <family val="2"/>
          </rPr>
          <t xml:space="preserve">
</t>
        </r>
      </text>
    </comment>
    <comment ref="B81" authorId="4" shapeId="0" xr:uid="{4BDC880D-C71F-4996-9C58-E6BAEC196FFC}">
      <text>
        <r>
          <rPr>
            <b/>
            <sz val="10"/>
            <color indexed="81"/>
            <rFont val="Tahoma"/>
            <family val="2"/>
          </rPr>
          <t>Btu per (short ton, dry matter)</t>
        </r>
        <r>
          <rPr>
            <sz val="10"/>
            <color indexed="81"/>
            <rFont val="Tahoma"/>
            <family val="2"/>
          </rPr>
          <t xml:space="preserve">
</t>
        </r>
      </text>
    </comment>
    <comment ref="B82" authorId="4" shapeId="0" xr:uid="{AB17983B-78B7-4D63-B919-B288541526C8}">
      <text>
        <r>
          <rPr>
            <b/>
            <sz val="10"/>
            <color indexed="81"/>
            <rFont val="Tahoma"/>
            <family val="2"/>
          </rPr>
          <t>Btu per (short ton, dry matter)</t>
        </r>
        <r>
          <rPr>
            <sz val="10"/>
            <color indexed="81"/>
            <rFont val="Tahoma"/>
            <family val="2"/>
          </rPr>
          <t xml:space="preserve">
</t>
        </r>
      </text>
    </comment>
    <comment ref="B83" authorId="4" shapeId="0" xr:uid="{4248B61A-50D0-48DC-86D1-74B84A393B42}">
      <text>
        <r>
          <rPr>
            <b/>
            <sz val="10"/>
            <color indexed="81"/>
            <rFont val="Tahoma"/>
            <family val="2"/>
          </rPr>
          <t>Btu per (short ton, as received)</t>
        </r>
        <r>
          <rPr>
            <sz val="10"/>
            <color indexed="81"/>
            <rFont val="Tahoma"/>
            <family val="2"/>
          </rPr>
          <t xml:space="preserve">
</t>
        </r>
      </text>
    </comment>
    <comment ref="B84" authorId="4" shapeId="0" xr:uid="{747190D4-B862-4B55-8D5F-7EB5117E69DC}">
      <text>
        <r>
          <rPr>
            <b/>
            <sz val="10"/>
            <color indexed="81"/>
            <rFont val="Tahoma"/>
            <family val="2"/>
          </rPr>
          <t>Btu per (short ton, as received)</t>
        </r>
        <r>
          <rPr>
            <sz val="10"/>
            <color indexed="81"/>
            <rFont val="Tahoma"/>
            <family val="2"/>
          </rPr>
          <t xml:space="preserve">
</t>
        </r>
      </text>
    </comment>
    <comment ref="B85" authorId="4" shapeId="0" xr:uid="{8050FC0C-57CF-4B71-873D-ED12CE39C2B3}">
      <text>
        <r>
          <rPr>
            <b/>
            <sz val="10"/>
            <color indexed="81"/>
            <rFont val="Tahoma"/>
            <family val="2"/>
          </rPr>
          <t>Btu per (short ton, as received)</t>
        </r>
        <r>
          <rPr>
            <sz val="10"/>
            <color indexed="81"/>
            <rFont val="Tahoma"/>
            <family val="2"/>
          </rPr>
          <t xml:space="preserve">
</t>
        </r>
      </text>
    </comment>
    <comment ref="B86" authorId="4" shapeId="0" xr:uid="{642BD6BD-3DE9-4F30-BE58-98CA515B8A68}">
      <text>
        <r>
          <rPr>
            <b/>
            <sz val="10"/>
            <color indexed="81"/>
            <rFont val="Tahoma"/>
            <family val="2"/>
          </rPr>
          <t>Btu per (short ton, as received)</t>
        </r>
        <r>
          <rPr>
            <sz val="10"/>
            <color indexed="81"/>
            <rFont val="Tahoma"/>
            <family val="2"/>
          </rPr>
          <t xml:space="preserve">
</t>
        </r>
      </text>
    </comment>
    <comment ref="B87" authorId="4" shapeId="0" xr:uid="{5EFC4985-DDAE-4FD0-B7CC-9FE7D28B6FC1}">
      <text>
        <r>
          <rPr>
            <b/>
            <sz val="10"/>
            <color indexed="81"/>
            <rFont val="Tahoma"/>
            <family val="2"/>
          </rPr>
          <t>Btu per (short ton, dry matter)</t>
        </r>
        <r>
          <rPr>
            <sz val="10"/>
            <color indexed="81"/>
            <rFont val="Tahoma"/>
            <family val="2"/>
          </rPr>
          <t xml:space="preserve">
</t>
        </r>
      </text>
    </comment>
    <comment ref="B88" authorId="4" shapeId="0" xr:uid="{761B7309-787B-4C20-B6D6-E372FEB4DF70}">
      <text>
        <r>
          <rPr>
            <b/>
            <sz val="10"/>
            <color indexed="81"/>
            <rFont val="Tahoma"/>
            <family val="2"/>
          </rPr>
          <t>Btu per (short ton, dry matter)</t>
        </r>
        <r>
          <rPr>
            <sz val="10"/>
            <color indexed="81"/>
            <rFont val="Tahoma"/>
            <family val="2"/>
          </rPr>
          <t xml:space="preserve">
</t>
        </r>
      </text>
    </comment>
    <comment ref="A90" authorId="0" shapeId="0" xr:uid="{914CFF90-5A65-4D14-82EA-50B68BBDA6E8}">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<sst xmlns="http://schemas.openxmlformats.org/spreadsheetml/2006/main" count="524" uniqueCount="400">
  <si>
    <t>BHPSbP BAU Hydrogen Production Shares by Pathway</t>
  </si>
  <si>
    <t>Sources</t>
  </si>
  <si>
    <t>Generation from electrolysis between 2020 and 2050</t>
  </si>
  <si>
    <t>EU REF2020 scenario</t>
  </si>
  <si>
    <t>Total hydrogen consumption 2020</t>
  </si>
  <si>
    <t>Clean Hydrogen Monitor 2020</t>
  </si>
  <si>
    <t>Split between SMR and by-product hydrogen are taken from TYNDP2022</t>
  </si>
  <si>
    <t>TYNDP 2022</t>
  </si>
  <si>
    <t>Notes</t>
  </si>
  <si>
    <t>Hydrogen total consumption in 2020 (historic data) is taken from Clean Hydrogen Monitor Europe 2020</t>
  </si>
  <si>
    <t>Hydrogen production from electrolysis between 2020 and 2050 is taken from REF2020 (since this study is before the Green Deal)</t>
  </si>
  <si>
    <t>However, EU REF scenario does not provide any values on the total hydrogen consumption (including the hydrogen produced from SMR, and obtained as a byproduct).</t>
  </si>
  <si>
    <t>Therefore, historical data of 2020 (from the Clean Hydrogen Monitor Europe 2020) has been used to estimate to share of electrolysis in the total hydrogen production (which, in a way, supposes that the hydrogen consumption remains stable until 2050)</t>
  </si>
  <si>
    <t>Then, among the share of hydrogen not produced by electrolysis, the split between by-product hydrogen and SMR hydrogen is calculated by maintaining the same split as for the year 2020 in the TYNDP scenario.</t>
  </si>
  <si>
    <t>EU:Reference Scenario 2020 (REF2020)</t>
  </si>
  <si>
    <t>'10-'20</t>
  </si>
  <si>
    <t>'20-'30</t>
  </si>
  <si>
    <t>'30-'50</t>
  </si>
  <si>
    <t>MACROECONOMIC INPUTS</t>
  </si>
  <si>
    <t>Population (in million)</t>
  </si>
  <si>
    <t>GDP (in 000 M€15)</t>
  </si>
  <si>
    <t>Share of Gross Value-Added: Agriculture (%)</t>
  </si>
  <si>
    <t>Share of Gross Value-Added: Industry (%)</t>
  </si>
  <si>
    <t>Share of Gross Value-Added: Services (%)</t>
  </si>
  <si>
    <t>POLICY INDICATORS</t>
  </si>
  <si>
    <r>
      <t xml:space="preserve">Total GHG emissions incl. intra-EU bunkers, excl LULUCF (MtCO2eq) </t>
    </r>
    <r>
      <rPr>
        <b/>
        <vertAlign val="superscript"/>
        <sz val="8"/>
        <rFont val="Arial"/>
        <family val="2"/>
        <charset val="161"/>
      </rPr>
      <t>(1)</t>
    </r>
  </si>
  <si>
    <t>RES in Gross Final Energy Consumption  (%)</t>
  </si>
  <si>
    <t>RES-H&amp;C share</t>
  </si>
  <si>
    <t>RES-E share</t>
  </si>
  <si>
    <r>
      <t xml:space="preserve">RES-T share (based on REDII formula) </t>
    </r>
    <r>
      <rPr>
        <vertAlign val="superscript"/>
        <sz val="8"/>
        <rFont val="Arial"/>
        <family val="2"/>
        <charset val="161"/>
      </rPr>
      <t>(2)</t>
    </r>
  </si>
  <si>
    <t>-</t>
  </si>
  <si>
    <r>
      <rPr>
        <b/>
        <sz val="8"/>
        <rFont val="Arial"/>
        <family val="2"/>
        <charset val="161"/>
      </rPr>
      <t>Final Energy Consumption (Mtoe)</t>
    </r>
    <r>
      <rPr>
        <b/>
        <vertAlign val="superscript"/>
        <sz val="8"/>
        <rFont val="Arial"/>
        <family val="2"/>
        <charset val="161"/>
      </rPr>
      <t xml:space="preserve"> (3)</t>
    </r>
  </si>
  <si>
    <r>
      <rPr>
        <b/>
        <sz val="8"/>
        <rFont val="Arial"/>
        <family val="2"/>
        <charset val="161"/>
      </rPr>
      <t>Primary Energy Consumption (Mtoe)</t>
    </r>
    <r>
      <rPr>
        <b/>
        <vertAlign val="superscript"/>
        <sz val="8"/>
        <rFont val="Arial"/>
        <family val="2"/>
        <charset val="161"/>
      </rPr>
      <t xml:space="preserve"> (4)</t>
    </r>
  </si>
  <si>
    <r>
      <t xml:space="preserve">Annual renovation rate (as % of entire housing stock) </t>
    </r>
    <r>
      <rPr>
        <b/>
        <vertAlign val="superscript"/>
        <sz val="8"/>
        <rFont val="Arial"/>
        <family val="2"/>
        <charset val="161"/>
      </rPr>
      <t>(5)</t>
    </r>
    <r>
      <rPr>
        <b/>
        <sz val="8"/>
        <rFont val="Arial"/>
        <family val="2"/>
        <charset val="161"/>
      </rPr>
      <t xml:space="preserve"> </t>
    </r>
  </si>
  <si>
    <t/>
  </si>
  <si>
    <t>Energy consumption per capita in residential sector (toe/capita)</t>
  </si>
  <si>
    <t>ENERGY DEMAND</t>
  </si>
  <si>
    <t>Gross Available Energy (ktoe)</t>
  </si>
  <si>
    <t>Solid fossil fuels</t>
  </si>
  <si>
    <t>Crude oil and petroleum products</t>
  </si>
  <si>
    <t>Natural and manufactured gases</t>
  </si>
  <si>
    <t>Nuclear</t>
  </si>
  <si>
    <r>
      <t xml:space="preserve">Biomass &amp; Waste </t>
    </r>
    <r>
      <rPr>
        <vertAlign val="superscript"/>
        <sz val="8"/>
        <rFont val="Arial"/>
        <family val="2"/>
        <charset val="161"/>
      </rPr>
      <t>(6)</t>
    </r>
  </si>
  <si>
    <t>Hydro</t>
  </si>
  <si>
    <t>Wind</t>
  </si>
  <si>
    <t>Solar</t>
  </si>
  <si>
    <t>Geothermal and ambient heat</t>
  </si>
  <si>
    <t>Others</t>
  </si>
  <si>
    <t>Electricity net imports</t>
  </si>
  <si>
    <t>Final Energy Consumption (ktoe)</t>
  </si>
  <si>
    <t>by sector</t>
  </si>
  <si>
    <t>Industry</t>
  </si>
  <si>
    <r>
      <t xml:space="preserve"> Energy intensive industries </t>
    </r>
    <r>
      <rPr>
        <i/>
        <vertAlign val="superscript"/>
        <sz val="8"/>
        <rFont val="Arial"/>
        <family val="2"/>
        <charset val="161"/>
      </rPr>
      <t>(7)</t>
    </r>
  </si>
  <si>
    <t xml:space="preserve"> Other industrial sectors</t>
  </si>
  <si>
    <t>Residential</t>
  </si>
  <si>
    <r>
      <t xml:space="preserve">Tertiary </t>
    </r>
    <r>
      <rPr>
        <vertAlign val="superscript"/>
        <sz val="8"/>
        <rFont val="Arial"/>
        <family val="2"/>
        <charset val="161"/>
      </rPr>
      <t>(8)</t>
    </r>
  </si>
  <si>
    <r>
      <t xml:space="preserve">Transport </t>
    </r>
    <r>
      <rPr>
        <vertAlign val="superscript"/>
        <sz val="8"/>
        <rFont val="Arial"/>
        <family val="2"/>
        <charset val="161"/>
      </rPr>
      <t>(9)</t>
    </r>
  </si>
  <si>
    <t>by fuel</t>
  </si>
  <si>
    <t>Petroleum products</t>
  </si>
  <si>
    <t>Electricity</t>
  </si>
  <si>
    <t>Heat (from CHP and District Heating)</t>
  </si>
  <si>
    <t>Renewables</t>
  </si>
  <si>
    <r>
      <t xml:space="preserve">Biomass &amp; waste </t>
    </r>
    <r>
      <rPr>
        <i/>
        <vertAlign val="superscript"/>
        <sz val="8"/>
        <rFont val="Arial"/>
        <family val="2"/>
        <charset val="161"/>
      </rPr>
      <t>(6)</t>
    </r>
  </si>
  <si>
    <t>Geothermal and solar heat</t>
  </si>
  <si>
    <t>Ambient heat</t>
  </si>
  <si>
    <t>Hydrogen</t>
  </si>
  <si>
    <t>Synthetic hydrocarbons</t>
  </si>
  <si>
    <t>Non-Energy Uses (ktoe)</t>
  </si>
  <si>
    <t>Total transformation input (ktoe)</t>
  </si>
  <si>
    <t xml:space="preserve">Transformation inputs into Thermal Power Generation and District heating </t>
  </si>
  <si>
    <t>Hydro, solar, wind and other renewables</t>
  </si>
  <si>
    <t>Geothermal heat</t>
  </si>
  <si>
    <t xml:space="preserve">Transformation inputs to other transformations </t>
  </si>
  <si>
    <t>Transformation inputs into synthetic fuels processes</t>
  </si>
  <si>
    <t>315 TWh HHV=</t>
  </si>
  <si>
    <t>ktoe</t>
  </si>
  <si>
    <t>Share of hydrogen produced using electrolysis</t>
  </si>
  <si>
    <t>The share of hydrogen production using electrolysis is calculated assuming the total amount of hydrogen produced in Europe is constant at its 2020 level (315TWh)</t>
  </si>
  <si>
    <t>Total transformation output (ktoe)</t>
  </si>
  <si>
    <t xml:space="preserve">Transformation output of Thermal Power Generation and District heating </t>
  </si>
  <si>
    <t>Heat</t>
  </si>
  <si>
    <t>Transformation outputs from other transformations</t>
  </si>
  <si>
    <t>Transformation outputs of synthetic fuels processes</t>
  </si>
  <si>
    <t>Hydrogen (produced using electrolysis)</t>
  </si>
  <si>
    <t>TWh HHV of hydrogen produced using electrolysis in 2050</t>
  </si>
  <si>
    <t>Energy Branch Consumption (ktoe)</t>
  </si>
  <si>
    <r>
      <t>Biomass &amp; Waste</t>
    </r>
    <r>
      <rPr>
        <vertAlign val="superscript"/>
        <sz val="8"/>
        <rFont val="Arial"/>
        <family val="2"/>
        <charset val="161"/>
      </rPr>
      <t xml:space="preserve"> (6)</t>
    </r>
    <r>
      <rPr>
        <sz val="8"/>
        <rFont val="Arial"/>
        <family val="2"/>
        <charset val="161"/>
      </rPr>
      <t xml:space="preserve"> and Geothermal heat</t>
    </r>
  </si>
  <si>
    <t>SECURITY OF SUPPLY</t>
  </si>
  <si>
    <t>Primary Production (incl. recovery of products) (ktoe)</t>
  </si>
  <si>
    <t>Natural gas</t>
  </si>
  <si>
    <t>Renewable energy sources</t>
  </si>
  <si>
    <t>Net Imports (ktoe)</t>
  </si>
  <si>
    <t>Biomass</t>
  </si>
  <si>
    <r>
      <t xml:space="preserve">Import Dependency (%) </t>
    </r>
    <r>
      <rPr>
        <b/>
        <vertAlign val="superscript"/>
        <sz val="8"/>
        <rFont val="Arial"/>
        <family val="2"/>
        <charset val="161"/>
      </rPr>
      <t>(10)</t>
    </r>
  </si>
  <si>
    <t>ECONOMIC INDICATORS</t>
  </si>
  <si>
    <r>
      <t xml:space="preserve">Total energy-related costs (in 000 M€15) </t>
    </r>
    <r>
      <rPr>
        <b/>
        <vertAlign val="superscript"/>
        <sz val="8"/>
        <rFont val="Arial"/>
        <family val="2"/>
        <charset val="161"/>
      </rPr>
      <t>(11)</t>
    </r>
  </si>
  <si>
    <t>as % of GDP</t>
  </si>
  <si>
    <t>Energy cost indicators</t>
  </si>
  <si>
    <r>
      <t xml:space="preserve">Energy expenditure in households (% of private consumption) </t>
    </r>
    <r>
      <rPr>
        <vertAlign val="superscript"/>
        <sz val="8"/>
        <rFont val="Arial"/>
        <family val="2"/>
        <charset val="161"/>
      </rPr>
      <t>(12)</t>
    </r>
  </si>
  <si>
    <t>fuel cost</t>
  </si>
  <si>
    <t>capital cost</t>
  </si>
  <si>
    <t>Average Cost of Gross Electricity Generation (€'15/MWh)</t>
  </si>
  <si>
    <r>
      <t xml:space="preserve">Average Price of Electricity in Final demand sectors (€'15/MWh) </t>
    </r>
    <r>
      <rPr>
        <vertAlign val="superscript"/>
        <sz val="8"/>
        <rFont val="Arial"/>
        <family val="2"/>
        <charset val="161"/>
      </rPr>
      <t>(13)</t>
    </r>
  </si>
  <si>
    <t>Energy Intensity indicator</t>
  </si>
  <si>
    <t>Gross Available Energy/GDP (toe/M€15)</t>
  </si>
  <si>
    <t>(1) Global Warming Potential from IPCC AR5</t>
  </si>
  <si>
    <t>(2) The calculation of the Renewable energy share in transport follows the rules specified in the Article 27 of the Directive (EU) 2018/2001. The calculation includes the multipliers specified in Article 27(2) to demonstrate compliance with the minimum shares referred to in Article 25(1)</t>
  </si>
  <si>
    <t>(3) Final Energy Consumption without ambient heat; including international aviation</t>
  </si>
  <si>
    <t>(4) Gross Inland Consumption, without ambient heat and excluding non-energy consumption</t>
  </si>
  <si>
    <t>(5) Renovation of building envelope only</t>
  </si>
  <si>
    <t>(6) Including non renewable waste</t>
  </si>
  <si>
    <t>(7) Including Iron and steel, Non ferrous metals, Chemicals, Non-metallic minerals and Pulp and paper</t>
  </si>
  <si>
    <t>(8) Including Agriculture</t>
  </si>
  <si>
    <t>(9) Excluding international aviation and maritime; including pipeline transport and other non-specified transport</t>
  </si>
  <si>
    <t>(10) Calculated from the ratio between primary production and the sum of primary production and net imports, which is equal to the Gross Available Energy (= GIC + maritime bunkers)</t>
  </si>
  <si>
    <t>(11) Excluding carbon pricing payments and disutility costs</t>
  </si>
  <si>
    <t>(12) Energy expenditure in households does not cover costs related to transport</t>
  </si>
  <si>
    <t xml:space="preserve">(13) For final demand sectors excluding refineries and energy branch </t>
  </si>
  <si>
    <t>Source: PRIMES model</t>
  </si>
  <si>
    <t>Clean-Hydrogen-Monitor-2020 figure 7</t>
  </si>
  <si>
    <t>Total hydrogen demand (TWh HHV)</t>
  </si>
  <si>
    <t>UE + UK</t>
  </si>
  <si>
    <t>UK</t>
  </si>
  <si>
    <t>UE</t>
  </si>
  <si>
    <t>TYNDP Data</t>
  </si>
  <si>
    <t>National Trends</t>
  </si>
  <si>
    <t>Distributed Energy</t>
  </si>
  <si>
    <t>Global Ambition</t>
  </si>
  <si>
    <t>Current</t>
  </si>
  <si>
    <t>Low carbon import</t>
  </si>
  <si>
    <t>Renewable import</t>
  </si>
  <si>
    <t>SMR/ATR</t>
  </si>
  <si>
    <t>SMR/ATR+CCS</t>
  </si>
  <si>
    <t>P2G for H2</t>
  </si>
  <si>
    <t>P2G for P2M</t>
  </si>
  <si>
    <t xml:space="preserve">P2G for P2L </t>
  </si>
  <si>
    <t>By-products</t>
  </si>
  <si>
    <t>Unspecified</t>
  </si>
  <si>
    <t>Hydrogen supply in Europe (TWh)</t>
  </si>
  <si>
    <t>%SMR/ATR</t>
  </si>
  <si>
    <t>%electrolysis</t>
  </si>
  <si>
    <t>%by products</t>
  </si>
  <si>
    <t xml:space="preserve">total </t>
  </si>
  <si>
    <t>Hydorgen split between SMR and by-products</t>
  </si>
  <si>
    <t>% by products</t>
  </si>
  <si>
    <t>% SMR</t>
  </si>
  <si>
    <t>total</t>
  </si>
  <si>
    <t xml:space="preserve">The 2020 split between by-product and SMR is assumed to be constant until 2050  (BAU scenario)  </t>
  </si>
  <si>
    <t>The share of hydrogen produced using electrolysis in the baseline scenario is much lower than in the TYNDP scenarios, which are post-Green-Deal and therefore more ambitious in terms of hydrogen strategy for the EU.</t>
  </si>
  <si>
    <t>Production Share (dimensionless)</t>
  </si>
  <si>
    <t>electrolysis</t>
  </si>
  <si>
    <t>natural gas reforming</t>
  </si>
  <si>
    <t>coal gasification</t>
  </si>
  <si>
    <t>biomass gasification</t>
  </si>
  <si>
    <t>by products</t>
  </si>
  <si>
    <t xml:space="preserve">Total </t>
  </si>
  <si>
    <t>REF2020</t>
  </si>
  <si>
    <t>Interpolated</t>
  </si>
  <si>
    <t>electrolysis with guaranteed clean electricity</t>
  </si>
  <si>
    <t>natural gas reforming with CCS</t>
  </si>
  <si>
    <t>EI Note: byproduct H2 is accounted for in the industry sector, not demanded by H2 producers, so it is excluded from production pathways here in the final BHPSbP tab</t>
  </si>
  <si>
    <t>hydrocarbon partial oxidation</t>
  </si>
  <si>
    <t>Hydrogen BTU/Mt</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</si>
  <si>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</si>
  <si>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</si>
  <si>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</si>
  <si>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</si>
  <si>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</si>
  <si>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</si>
  <si>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</si>
  <si>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</si>
  <si>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</si>
  <si>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</si>
  <si>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</si>
  <si>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</si>
  <si>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</si>
  <si>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</si>
  <si>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</si>
  <si>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</si>
  <si>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</si>
  <si>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</si>
  <si>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</si>
  <si>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</si>
  <si>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</si>
  <si>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</si>
  <si>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</si>
  <si>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</si>
  <si>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</si>
  <si>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</si>
  <si>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</si>
  <si>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</si>
  <si>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</si>
  <si>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</si>
  <si>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</si>
  <si>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</si>
  <si>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</si>
  <si>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</si>
  <si>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</si>
  <si>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</si>
  <si>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</si>
  <si>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</si>
  <si>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</si>
  <si>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</si>
  <si>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</si>
  <si>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</si>
  <si>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</si>
  <si>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</si>
  <si>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</si>
  <si>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</si>
  <si>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</si>
  <si>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</si>
  <si>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</si>
  <si>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</si>
  <si>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</si>
  <si>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</si>
  <si>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</si>
  <si>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</si>
  <si>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</si>
  <si>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</si>
  <si>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</si>
  <si>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</si>
  <si>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</si>
  <si>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</si>
  <si>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</si>
  <si>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</si>
  <si>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</si>
  <si>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</si>
  <si>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</si>
  <si>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</si>
  <si>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</si>
  <si>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</si>
  <si>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</si>
  <si>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</si>
  <si>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</si>
  <si>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Gaseous Fuels (at 32F and 1atm):</t>
  </si>
  <si>
    <t>Btu/ft3</t>
  </si>
  <si>
    <t>gms/ft3</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</si>
  <si>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</si>
  <si>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</si>
  <si>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</si>
  <si>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</si>
  <si>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</si>
  <si>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</si>
  <si>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</si>
  <si>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</si>
  <si>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</si>
  <si>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</si>
  <si>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</si>
  <si>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</si>
  <si>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</si>
  <si>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</si>
  <si>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</si>
  <si>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</si>
  <si>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</si>
  <si>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</si>
  <si>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</si>
  <si>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</si>
  <si>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</si>
  <si>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</si>
  <si>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</si>
  <si>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</si>
  <si>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</si>
  <si>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</si>
  <si>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</si>
  <si>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</si>
  <si>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</si>
  <si>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</si>
  <si>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</si>
  <si>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</si>
  <si>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</si>
  <si>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Lubricants</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</si>
  <si>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</si>
  <si>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</si>
  <si>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</si>
  <si>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</si>
  <si>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</si>
  <si>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</si>
  <si>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</si>
  <si>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</si>
  <si>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</si>
  <si>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</si>
  <si>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</si>
  <si>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</si>
  <si>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</si>
  <si>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</si>
  <si>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</si>
  <si>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</si>
  <si>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</si>
  <si>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</si>
  <si>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</si>
  <si>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</si>
  <si>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</si>
  <si>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</si>
  <si>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</si>
  <si>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</si>
  <si>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</si>
  <si>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</si>
  <si>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</si>
  <si>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</si>
  <si>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</si>
  <si>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</si>
  <si>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</si>
  <si>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</si>
  <si>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</si>
  <si>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</si>
  <si>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</si>
  <si>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</si>
  <si>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</si>
  <si>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</si>
  <si>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</si>
  <si>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</si>
  <si>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</si>
  <si>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</si>
  <si>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</si>
  <si>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</si>
  <si>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</si>
  <si>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</si>
  <si>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</si>
  <si>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</si>
  <si>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</si>
  <si>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</si>
  <si>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</si>
  <si>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</si>
  <si>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</si>
  <si>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</si>
  <si>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</si>
  <si>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</si>
  <si>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</si>
  <si>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</si>
  <si>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</si>
  <si>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</si>
  <si>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</si>
  <si>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</si>
  <si>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</si>
  <si>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</si>
  <si>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</si>
  <si>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</si>
  <si>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</si>
  <si>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</si>
  <si>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</si>
  <si>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</si>
  <si>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</si>
  <si>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</si>
  <si>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</si>
  <si>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</si>
  <si>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</si>
  <si>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</si>
  <si>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</si>
  <si>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</si>
  <si>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</si>
  <si>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</si>
  <si>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</si>
  <si>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</si>
  <si>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</si>
  <si>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</si>
  <si>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BTU/TWh</t>
  </si>
  <si>
    <t>Split between SMR and POx are taken from Petrochemicals Europe</t>
  </si>
  <si>
    <t>Hydrogen Overview Paper</t>
  </si>
  <si>
    <t>Historical Hydrogen Demand</t>
  </si>
  <si>
    <t>Source</t>
  </si>
  <si>
    <t>EPS Sector</t>
  </si>
  <si>
    <t>2019 Total H2 Demand (Mt/year)</t>
  </si>
  <si>
    <t>2019 Total H2 Demand (BTU/year)</t>
  </si>
  <si>
    <t>On purpose (dedicated)</t>
  </si>
  <si>
    <t>Fertilizers</t>
  </si>
  <si>
    <t>chemicals 20</t>
  </si>
  <si>
    <t>refined petroleum and coke 19</t>
  </si>
  <si>
    <t>SMR</t>
  </si>
  <si>
    <t>POx</t>
  </si>
  <si>
    <t>Refineries*</t>
  </si>
  <si>
    <t>Dedicated production as listed in EUROSTAT**</t>
  </si>
  <si>
    <t xml:space="preserve">  ** third-party SMR H2 imported by refineries -- (classify production under chemicals industry)</t>
  </si>
  <si>
    <t>Among the share of hydrogen not produced by electrolysis, the split between by-product hydrogen and fossil-fuel hydrogen is calculated by maintaining the same split as for the year 2020 in the TYNDP scenario.</t>
  </si>
  <si>
    <t xml:space="preserve">  * see Petrochemicals Europe section 4.2 for a breakdown</t>
  </si>
  <si>
    <t xml:space="preserve">Natural Gas as Feedstock </t>
  </si>
  <si>
    <t>H2 Demand (MMT/year)</t>
  </si>
  <si>
    <t>H2 Demand (BTU/year)</t>
  </si>
  <si>
    <t>Natural Gas Feedstock Consumption (BTU/year)</t>
  </si>
  <si>
    <t>POx Feedstock Consumption (BTU/yr)</t>
  </si>
  <si>
    <t xml:space="preserve">  *** in the US model, we account for only merchant hydrogen, hence needing to classify on- vs off-site H2. Here we account for all non-byproduct H2</t>
  </si>
  <si>
    <t>Hydrogen Demand [BTU] ****</t>
  </si>
  <si>
    <t xml:space="preserve">  **** although the "dedicated production" category is made by the chemicals industry, we tie its growth to refining output, as the consumer is refineries</t>
  </si>
  <si>
    <t>Hydrogen Demand [BTU]</t>
  </si>
  <si>
    <t>non-byproduct BAU Production Shares (hydgn/BHPSbP)</t>
  </si>
  <si>
    <t>fossil fueled (SMR/POx)</t>
  </si>
  <si>
    <t>Reduction in Fuel Use by Industry [BTU]</t>
  </si>
  <si>
    <t>natural gas</t>
  </si>
  <si>
    <t>POx heavy oils</t>
  </si>
  <si>
    <t>Assumptions</t>
  </si>
  <si>
    <t>btu/cubic foot natural gas</t>
  </si>
  <si>
    <t>https://www.eia.gov/tools/faqs/faq.php?id=45&amp;t=8#:~:text=In%202020%2C%20the%20U.S.%20annual,103%2C700%20Btu%2C%20or%201.037%20therms.</t>
  </si>
  <si>
    <t>cubic foot of gas per cubic meter of H2</t>
  </si>
  <si>
    <t>https://www.epa.gov/sites/default/files/2015-02/documents/subpartp-tsd_hydrogenproduction.pdf</t>
  </si>
  <si>
    <t>cubic feet per cubic meter</t>
  </si>
  <si>
    <t>SMR Conversion efficiency</t>
  </si>
  <si>
    <t>https://www.nrel.gov/docs/fy14osti/60528.pdf</t>
  </si>
  <si>
    <t>kg/lb</t>
  </si>
  <si>
    <t>POX conversion efficiency</t>
  </si>
  <si>
    <t>https://www.scirp.org/journal/paperinformation?paperid=90227</t>
  </si>
  <si>
    <t>EU Reference Scenario 2020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</si>
</sst>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_(* \(#,##0.00\);_(* &quot;-&quot;??_);_(@_)"/>
    <numFmt numFmtId="164" formatCode="_-* #,##0.00_-;\-* #,##0.00_-;_-* &quot;-&quot;??_-;_-@_-"/>
    <numFmt numFmtId="165" formatCode="General_)"/>
    <numFmt numFmtId="166" formatCode="0.0"/>
    <numFmt numFmtId="167" formatCode="0_)"/>
    <numFmt numFmtId="168" formatCode="_-* #,##0.0\ _€_-;\-* #,##0.0\ _€_-;_-* &quot;-&quot;??\ _€_-;_-@_-"/>
    <numFmt numFmtId="169" formatCode="_(* #,##0_);_(* \(#,##0\);_(* &quot;-&quot;??_);_(@_)"/>
    <numFmt numFmtId="170" formatCode="0.0_)"/>
    <numFmt numFmtId="171" formatCode="0.0%"/>
    <numFmt numFmtId="172" formatCode="0.000"/>
    <numFmt numFmtId="173" formatCode="0.0000"/>
    <numFmt numFmtId="174" formatCode="0.000000"/>
    <numFmt numFmtId="175" formatCode="#,##0.000000"/>
    <numFmt numFmtId="176" formatCode="#,##0.0"/>
    <numFmt numFmtId="177" formatCode="#,##0.000"/>
    <numFmt numFmtId="178" formatCode="#,##0.0000"/>
    <numFmt numFmtId="179" formatCode="#,##0.000000000"/>
    <numFmt numFmtId="180" formatCode="#,##0.0000000000"/>
    <numFmt numFmtId="181" formatCode="#,##0.0000000"/>
    <numFmt numFmtId="182" formatCode="0.000E+00"/>
  </numFmts>
  <fonts count="39" x14ac:knownFonts="1">
    <font>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12"/>
      <color theme="0"/>
      <name val="Calibri"/>
      <family val="2"/>
      <scheme val="minor"/>
    </font>
    <font>
      <sz val="10"/>
      <name val="Courier"/>
      <family val="3"/>
    </font>
    <font>
      <b/>
      <sz val="10"/>
      <name val="Arial"/>
      <family val="2"/>
      <charset val="161"/>
    </font>
    <font>
      <b/>
      <sz val="10"/>
      <color theme="0"/>
      <name val="Arial"/>
      <family val="2"/>
      <charset val="161"/>
    </font>
    <font>
      <sz val="8"/>
      <name val="Tahoma"/>
      <family val="2"/>
    </font>
    <font>
      <sz val="8"/>
      <name val="Tahoma"/>
      <family val="2"/>
      <charset val="161"/>
    </font>
    <font>
      <sz val="8"/>
      <name val="Arial Narrow"/>
      <family val="2"/>
      <charset val="161"/>
    </font>
    <font>
      <b/>
      <sz val="8"/>
      <name val="Arial"/>
      <family val="2"/>
      <charset val="161"/>
    </font>
    <font>
      <sz val="8"/>
      <name val="Arial"/>
      <family val="2"/>
      <charset val="161"/>
    </font>
    <font>
      <sz val="9"/>
      <color theme="1"/>
      <name val="Calibri"/>
      <family val="2"/>
      <scheme val="minor"/>
    </font>
    <font>
      <b/>
      <vertAlign val="superscript"/>
      <sz val="8"/>
      <name val="Arial"/>
      <family val="2"/>
      <charset val="161"/>
    </font>
    <font>
      <vertAlign val="superscript"/>
      <sz val="8"/>
      <name val="Arial"/>
      <family val="2"/>
      <charset val="161"/>
    </font>
    <font>
      <b/>
      <i/>
      <sz val="8"/>
      <name val="Arial"/>
      <family val="2"/>
      <charset val="161"/>
    </font>
    <font>
      <i/>
      <sz val="8"/>
      <name val="Arial"/>
      <family val="2"/>
      <charset val="161"/>
    </font>
    <font>
      <i/>
      <vertAlign val="superscript"/>
      <sz val="8"/>
      <name val="Arial"/>
      <family val="2"/>
      <charset val="161"/>
    </font>
    <font>
      <u/>
      <sz val="8"/>
      <name val="Arial"/>
      <family val="2"/>
      <charset val="161"/>
    </font>
    <font>
      <sz val="7"/>
      <name val="Arial"/>
      <family val="2"/>
      <charset val="161"/>
    </font>
    <font>
      <sz val="7"/>
      <name val="Arial Narrow"/>
      <family val="2"/>
      <charset val="161"/>
    </font>
    <font>
      <i/>
      <sz val="8"/>
      <color rgb="FFFF0000"/>
      <name val="Arial"/>
      <family val="2"/>
      <charset val="161"/>
    </font>
    <font>
      <b/>
      <sz val="11"/>
      <color theme="1"/>
      <name val="Calibri"/>
      <family val="2"/>
      <scheme val="minor"/>
    </font>
    <font>
      <i/>
      <sz val="11"/>
      <color theme="1"/>
      <name val="Calibri"/>
      <family val="2"/>
      <scheme val="minor"/>
    </font>
    <font>
      <i/>
      <sz val="11"/>
      <color rgb="FF000000"/>
      <name val="Calibri"/>
      <family val="2"/>
      <scheme val="minor"/>
    </font>
    <font>
      <sz val="11"/>
      <name val="Calibri"/>
      <family val="2"/>
      <scheme val="minor"/>
    </font>
    <font>
      <b/>
      <i/>
      <sz val="11"/>
      <color rgb="FFFF0000"/>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u/>
      <sz val="10"/>
      <color theme="4"/>
      <name val="Calibri"/>
      <family val="2"/>
      <scheme val="minor"/>
    </font>
  </fonts>
  <fills count="22">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4"/>
        <bgColor indexed="64"/>
      </patternFill>
    </fill>
    <fill>
      <patternFill patternType="solid">
        <fgColor indexed="23"/>
        <bgColor indexed="64"/>
      </patternFill>
    </fill>
    <fill>
      <patternFill patternType="solid">
        <fgColor indexed="5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2" tint="-9.9978637043366805E-2"/>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dashed">
        <color auto="1"/>
      </bottom>
      <diagonal/>
    </border>
    <border>
      <left/>
      <right/>
      <top style="dashed">
        <color indexed="64"/>
      </top>
      <bottom style="dashed">
        <color indexed="64"/>
      </bottom>
      <diagonal/>
    </border>
    <border>
      <left/>
      <right/>
      <top/>
      <bottom style="dotted">
        <color indexed="64"/>
      </bottom>
      <diagonal/>
    </border>
    <border>
      <left/>
      <right/>
      <top style="dashed">
        <color auto="1"/>
      </top>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indexed="64"/>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s>
  <cellStyleXfs count="10">
    <xf numFmtId="0" fontId="0" fillId="0" borderId="0"/>
    <xf numFmtId="0" fontId="1" fillId="0" borderId="0" applyNumberFormat="0" applyFill="0" applyBorder="0" applyAlignment="0" applyProtection="0"/>
    <xf numFmtId="9" fontId="4" fillId="0" borderId="0" applyFont="0" applyFill="0" applyBorder="0" applyAlignment="0" applyProtection="0"/>
    <xf numFmtId="164" fontId="4" fillId="0" borderId="0" applyFont="0" applyFill="0" applyBorder="0" applyAlignment="0" applyProtection="0"/>
    <xf numFmtId="165" fontId="6" fillId="0" borderId="0"/>
    <xf numFmtId="0" fontId="9" fillId="0" borderId="0"/>
    <xf numFmtId="9" fontId="14" fillId="0" borderId="0" applyFont="0" applyFill="0" applyBorder="0" applyAlignment="0" applyProtection="0"/>
    <xf numFmtId="0" fontId="13" fillId="0" borderId="0"/>
    <xf numFmtId="43" fontId="4" fillId="0" borderId="0" applyFont="0" applyFill="0" applyBorder="0" applyAlignment="0" applyProtection="0"/>
    <xf numFmtId="0" fontId="38" fillId="0" borderId="0" applyNumberFormat="0" applyFill="0" applyBorder="0" applyAlignment="0" applyProtection="0">
      <alignment vertical="top"/>
      <protection locked="0"/>
    </xf>
  </cellStyleXfs>
  <cellXfs count="284">
    <xf numFmtId="0" fontId="0" fillId="0" borderId="0" xfId="0"/>
    <xf numFmtId="0" fontId="2" fillId="2" borderId="0" xfId="0" applyFont="1" applyFill="1" applyAlignment="1">
      <alignment horizontal="left"/>
    </xf>
    <xf numFmtId="0" fontId="3" fillId="2" borderId="0" xfId="0" applyFont="1" applyFill="1"/>
    <xf numFmtId="0" fontId="0" fillId="2" borderId="0" xfId="0" applyFill="1"/>
    <xf numFmtId="0" fontId="2" fillId="2" borderId="0" xfId="0" applyFont="1" applyFill="1"/>
    <xf numFmtId="0" fontId="1" fillId="2" borderId="0" xfId="1" applyFill="1"/>
    <xf numFmtId="0" fontId="3" fillId="3" borderId="0" xfId="0" applyFont="1" applyFill="1"/>
    <xf numFmtId="0" fontId="3" fillId="0" borderId="0" xfId="0" applyFont="1"/>
    <xf numFmtId="0" fontId="2" fillId="0" borderId="0" xfId="0" applyFont="1"/>
    <xf numFmtId="0" fontId="0" fillId="0" borderId="1" xfId="0" applyBorder="1"/>
    <xf numFmtId="1" fontId="0" fillId="0" borderId="1" xfId="0" applyNumberFormat="1" applyBorder="1"/>
    <xf numFmtId="9" fontId="0" fillId="0" borderId="0" xfId="2" applyFont="1"/>
    <xf numFmtId="1" fontId="0" fillId="0" borderId="0" xfId="0" applyNumberFormat="1"/>
    <xf numFmtId="1" fontId="0" fillId="0" borderId="0" xfId="2" applyNumberFormat="1" applyFont="1"/>
    <xf numFmtId="9" fontId="0" fillId="0" borderId="0" xfId="0" applyNumberFormat="1"/>
    <xf numFmtId="165" fontId="7" fillId="5" borderId="0" xfId="4" applyFont="1" applyFill="1" applyAlignment="1">
      <alignment horizontal="left" vertical="center" indent="1"/>
    </xf>
    <xf numFmtId="165" fontId="8" fillId="5" borderId="0" xfId="4" applyFont="1" applyFill="1" applyAlignment="1">
      <alignment horizontal="right" vertical="center"/>
    </xf>
    <xf numFmtId="0" fontId="10" fillId="0" borderId="0" xfId="5" applyFont="1"/>
    <xf numFmtId="165" fontId="11" fillId="0" borderId="0" xfId="4" applyFont="1"/>
    <xf numFmtId="165" fontId="12" fillId="6" borderId="0" xfId="4" quotePrefix="1" applyFont="1" applyFill="1" applyAlignment="1">
      <alignment horizontal="center"/>
    </xf>
    <xf numFmtId="165" fontId="12" fillId="6" borderId="3" xfId="4" applyFont="1" applyFill="1" applyBorder="1" applyAlignment="1">
      <alignment horizontal="centerContinuous"/>
    </xf>
    <xf numFmtId="165" fontId="13" fillId="6" borderId="3" xfId="4" applyFont="1" applyFill="1" applyBorder="1" applyAlignment="1">
      <alignment horizontal="centerContinuous"/>
    </xf>
    <xf numFmtId="166" fontId="12" fillId="6" borderId="0" xfId="2" applyNumberFormat="1" applyFont="1" applyFill="1" applyAlignment="1">
      <alignment horizontal="right"/>
    </xf>
    <xf numFmtId="166" fontId="13" fillId="6" borderId="0" xfId="2" applyNumberFormat="1" applyFont="1" applyFill="1" applyAlignment="1">
      <alignment horizontal="right"/>
    </xf>
    <xf numFmtId="166" fontId="13" fillId="6" borderId="4" xfId="2" applyNumberFormat="1" applyFont="1" applyFill="1" applyBorder="1" applyAlignment="1">
      <alignment horizontal="right"/>
    </xf>
    <xf numFmtId="1" fontId="10" fillId="0" borderId="0" xfId="5" applyNumberFormat="1" applyFont="1"/>
    <xf numFmtId="1" fontId="13" fillId="7" borderId="0" xfId="4" applyNumberFormat="1" applyFont="1" applyFill="1" applyAlignment="1">
      <alignment horizontal="right"/>
    </xf>
    <xf numFmtId="164" fontId="10" fillId="0" borderId="0" xfId="3" applyFont="1"/>
    <xf numFmtId="1" fontId="13" fillId="7" borderId="0" xfId="4" applyNumberFormat="1" applyFont="1" applyFill="1"/>
    <xf numFmtId="169" fontId="13" fillId="7" borderId="0" xfId="3" applyNumberFormat="1" applyFont="1" applyFill="1"/>
    <xf numFmtId="166" fontId="13" fillId="6" borderId="4" xfId="6" applyNumberFormat="1" applyFont="1" applyFill="1" applyBorder="1" applyAlignment="1">
      <alignment horizontal="right"/>
    </xf>
    <xf numFmtId="166" fontId="12" fillId="6" borderId="0" xfId="6" applyNumberFormat="1" applyFont="1" applyFill="1" applyAlignment="1">
      <alignment horizontal="right"/>
    </xf>
    <xf numFmtId="166" fontId="12" fillId="6" borderId="0" xfId="6" applyNumberFormat="1" applyFont="1" applyFill="1"/>
    <xf numFmtId="166" fontId="13" fillId="6" borderId="2" xfId="2" applyNumberFormat="1" applyFont="1" applyFill="1" applyBorder="1" applyAlignment="1">
      <alignment horizontal="right"/>
    </xf>
    <xf numFmtId="165" fontId="22" fillId="0" borderId="0" xfId="4" applyFont="1"/>
    <xf numFmtId="165" fontId="18" fillId="0" borderId="7" xfId="4" applyFont="1" applyBorder="1"/>
    <xf numFmtId="165" fontId="12" fillId="8" borderId="0" xfId="4" applyFont="1" applyFill="1"/>
    <xf numFmtId="165" fontId="12" fillId="8" borderId="0" xfId="4" quotePrefix="1" applyFont="1" applyFill="1"/>
    <xf numFmtId="165" fontId="12" fillId="8" borderId="2" xfId="4" applyFont="1" applyFill="1" applyBorder="1" applyAlignment="1">
      <alignment horizontal="left" indent="1"/>
    </xf>
    <xf numFmtId="165" fontId="13" fillId="8" borderId="3" xfId="4" applyFont="1" applyFill="1" applyBorder="1"/>
    <xf numFmtId="165" fontId="12" fillId="8" borderId="0" xfId="4" applyFont="1" applyFill="1" applyAlignment="1">
      <alignment horizontal="left" indent="1"/>
    </xf>
    <xf numFmtId="166" fontId="12" fillId="8" borderId="0" xfId="4" applyNumberFormat="1" applyFont="1" applyFill="1"/>
    <xf numFmtId="1" fontId="12" fillId="8" borderId="0" xfId="4" applyNumberFormat="1" applyFont="1" applyFill="1"/>
    <xf numFmtId="165" fontId="13" fillId="8" borderId="0" xfId="4" applyFont="1" applyFill="1" applyAlignment="1">
      <alignment horizontal="left" indent="1"/>
    </xf>
    <xf numFmtId="166" fontId="13" fillId="8" borderId="0" xfId="6" applyNumberFormat="1" applyFont="1" applyFill="1" applyAlignment="1">
      <alignment horizontal="right"/>
    </xf>
    <xf numFmtId="165" fontId="12" fillId="8" borderId="4" xfId="4" applyFont="1" applyFill="1" applyBorder="1" applyAlignment="1">
      <alignment horizontal="left" indent="1"/>
    </xf>
    <xf numFmtId="1" fontId="12" fillId="8" borderId="4" xfId="4" applyNumberFormat="1" applyFont="1" applyFill="1" applyBorder="1"/>
    <xf numFmtId="165" fontId="12" fillId="8" borderId="0" xfId="4" applyFont="1" applyFill="1" applyAlignment="1">
      <alignment horizontal="left" vertical="top" indent="1"/>
    </xf>
    <xf numFmtId="166" fontId="12" fillId="8" borderId="0" xfId="4" applyNumberFormat="1" applyFont="1" applyFill="1" applyAlignment="1">
      <alignment horizontal="right"/>
    </xf>
    <xf numFmtId="165" fontId="13" fillId="8" borderId="0" xfId="4" applyFont="1" applyFill="1" applyAlignment="1">
      <alignment horizontal="left" indent="2"/>
    </xf>
    <xf numFmtId="166" fontId="13" fillId="8" borderId="0" xfId="4" applyNumberFormat="1" applyFont="1" applyFill="1"/>
    <xf numFmtId="165" fontId="13" fillId="8" borderId="0" xfId="4" applyFont="1" applyFill="1" applyAlignment="1">
      <alignment horizontal="left" vertical="top" indent="2"/>
    </xf>
    <xf numFmtId="165" fontId="15" fillId="8" borderId="0" xfId="4" applyFont="1" applyFill="1" applyAlignment="1">
      <alignment horizontal="left" vertical="top" indent="1"/>
    </xf>
    <xf numFmtId="2" fontId="12" fillId="8" borderId="0" xfId="4" applyNumberFormat="1" applyFont="1" applyFill="1" applyAlignment="1">
      <alignment horizontal="right"/>
    </xf>
    <xf numFmtId="165" fontId="12" fillId="8" borderId="5" xfId="4" applyFont="1" applyFill="1" applyBorder="1" applyAlignment="1">
      <alignment horizontal="left" indent="1"/>
    </xf>
    <xf numFmtId="1" fontId="12" fillId="8" borderId="5" xfId="3" applyNumberFormat="1" applyFont="1" applyFill="1" applyBorder="1" applyAlignment="1">
      <alignment horizontal="right"/>
    </xf>
    <xf numFmtId="1" fontId="13" fillId="8" borderId="0" xfId="4" applyNumberFormat="1" applyFont="1" applyFill="1"/>
    <xf numFmtId="167" fontId="13" fillId="8" borderId="0" xfId="4" applyNumberFormat="1" applyFont="1" applyFill="1"/>
    <xf numFmtId="1" fontId="13" fillId="8" borderId="0" xfId="4" applyNumberFormat="1" applyFont="1" applyFill="1" applyAlignment="1">
      <alignment horizontal="right"/>
    </xf>
    <xf numFmtId="165" fontId="12" fillId="8" borderId="0" xfId="4" applyFont="1" applyFill="1" applyAlignment="1">
      <alignment horizontal="right" indent="1"/>
    </xf>
    <xf numFmtId="165" fontId="17" fillId="8" borderId="0" xfId="4" applyFont="1" applyFill="1" applyAlignment="1">
      <alignment horizontal="left" indent="1"/>
    </xf>
    <xf numFmtId="165" fontId="18" fillId="8" borderId="0" xfId="4" applyFont="1" applyFill="1" applyAlignment="1">
      <alignment horizontal="left" vertical="top" indent="3"/>
    </xf>
    <xf numFmtId="165" fontId="18" fillId="8" borderId="0" xfId="4" applyFont="1" applyFill="1" applyAlignment="1">
      <alignment horizontal="left" indent="3"/>
    </xf>
    <xf numFmtId="165" fontId="18" fillId="8" borderId="0" xfId="4" applyFont="1" applyFill="1" applyAlignment="1">
      <alignment horizontal="left" indent="2"/>
    </xf>
    <xf numFmtId="168" fontId="18" fillId="8" borderId="0" xfId="3" applyNumberFormat="1" applyFont="1" applyFill="1" applyBorder="1" applyAlignment="1">
      <alignment horizontal="left" indent="2"/>
    </xf>
    <xf numFmtId="169" fontId="12" fillId="8" borderId="0" xfId="3" applyNumberFormat="1" applyFont="1" applyFill="1"/>
    <xf numFmtId="165" fontId="20" fillId="8" borderId="0" xfId="4" applyFont="1" applyFill="1" applyAlignment="1">
      <alignment horizontal="left" indent="1"/>
    </xf>
    <xf numFmtId="169" fontId="13" fillId="8" borderId="0" xfId="3" applyNumberFormat="1" applyFont="1" applyFill="1"/>
    <xf numFmtId="169" fontId="13" fillId="8" borderId="0" xfId="3" applyNumberFormat="1" applyFont="1" applyFill="1" applyAlignment="1">
      <alignment horizontal="right"/>
    </xf>
    <xf numFmtId="169" fontId="18" fillId="8" borderId="0" xfId="3" applyNumberFormat="1" applyFont="1" applyFill="1" applyAlignment="1">
      <alignment horizontal="left" indent="2"/>
    </xf>
    <xf numFmtId="9" fontId="13" fillId="8" borderId="0" xfId="2" applyFont="1" applyFill="1"/>
    <xf numFmtId="165" fontId="18" fillId="8" borderId="2" xfId="4" applyFont="1" applyFill="1" applyBorder="1" applyAlignment="1">
      <alignment horizontal="left" indent="2"/>
    </xf>
    <xf numFmtId="1" fontId="12" fillId="8" borderId="0" xfId="4" applyNumberFormat="1" applyFont="1" applyFill="1" applyAlignment="1">
      <alignment horizontal="right"/>
    </xf>
    <xf numFmtId="166" fontId="13" fillId="8" borderId="0" xfId="4" applyNumberFormat="1" applyFont="1" applyFill="1" applyAlignment="1">
      <alignment horizontal="right"/>
    </xf>
    <xf numFmtId="170" fontId="12" fillId="8" borderId="0" xfId="4" applyNumberFormat="1" applyFont="1" applyFill="1"/>
    <xf numFmtId="165" fontId="13" fillId="8" borderId="2" xfId="4" applyFont="1" applyFill="1" applyBorder="1" applyAlignment="1">
      <alignment horizontal="left" indent="2"/>
    </xf>
    <xf numFmtId="1" fontId="13" fillId="8" borderId="2" xfId="4" applyNumberFormat="1" applyFont="1" applyFill="1" applyBorder="1"/>
    <xf numFmtId="9" fontId="23" fillId="9" borderId="9" xfId="2" applyFont="1" applyFill="1" applyBorder="1" applyAlignment="1">
      <alignment horizontal="left" indent="2"/>
    </xf>
    <xf numFmtId="9" fontId="23" fillId="9" borderId="10" xfId="2" applyFont="1" applyFill="1" applyBorder="1" applyAlignment="1">
      <alignment horizontal="left" indent="2"/>
    </xf>
    <xf numFmtId="165" fontId="23" fillId="9" borderId="8" xfId="4" applyFont="1" applyFill="1" applyBorder="1" applyAlignment="1">
      <alignment horizontal="left" indent="2"/>
    </xf>
    <xf numFmtId="9" fontId="10" fillId="0" borderId="0" xfId="2" applyFont="1"/>
    <xf numFmtId="171" fontId="10" fillId="0" borderId="0" xfId="2" applyNumberFormat="1" applyFont="1"/>
    <xf numFmtId="0" fontId="1" fillId="0" borderId="0" xfId="1"/>
    <xf numFmtId="0" fontId="24" fillId="0" borderId="8" xfId="0" applyFont="1" applyBorder="1"/>
    <xf numFmtId="0" fontId="24" fillId="0" borderId="10" xfId="0" applyFont="1" applyBorder="1"/>
    <xf numFmtId="9" fontId="0" fillId="10" borderId="0" xfId="0" applyNumberFormat="1" applyFill="1"/>
    <xf numFmtId="9" fontId="0" fillId="11" borderId="0" xfId="0" applyNumberFormat="1" applyFill="1"/>
    <xf numFmtId="0" fontId="0" fillId="11" borderId="0" xfId="0" applyFill="1"/>
    <xf numFmtId="0" fontId="0" fillId="9" borderId="11" xfId="0" applyFill="1" applyBorder="1"/>
    <xf numFmtId="9" fontId="0" fillId="9" borderId="12" xfId="0" applyNumberFormat="1" applyFill="1" applyBorder="1"/>
    <xf numFmtId="0" fontId="0" fillId="9" borderId="13" xfId="0" applyFill="1" applyBorder="1"/>
    <xf numFmtId="0" fontId="0" fillId="8" borderId="0" xfId="0" applyFill="1"/>
    <xf numFmtId="0" fontId="0" fillId="10" borderId="0" xfId="0" applyFill="1"/>
    <xf numFmtId="165" fontId="11" fillId="7" borderId="0" xfId="4" applyFont="1" applyFill="1"/>
    <xf numFmtId="1" fontId="10" fillId="0" borderId="0" xfId="2" applyNumberFormat="1" applyFont="1"/>
    <xf numFmtId="0" fontId="25" fillId="2" borderId="0" xfId="0" applyFont="1" applyFill="1"/>
    <xf numFmtId="0" fontId="26" fillId="3" borderId="0" xfId="0" applyFont="1" applyFill="1"/>
    <xf numFmtId="0" fontId="25" fillId="0" borderId="0" xfId="0" applyFont="1"/>
    <xf numFmtId="0" fontId="27" fillId="0" borderId="0" xfId="1" applyFont="1" applyFill="1"/>
    <xf numFmtId="2" fontId="0" fillId="0" borderId="0" xfId="0" applyNumberFormat="1"/>
    <xf numFmtId="172" fontId="0" fillId="0" borderId="0" xfId="0" applyNumberFormat="1"/>
    <xf numFmtId="0" fontId="28" fillId="0" borderId="0" xfId="0" applyFont="1"/>
    <xf numFmtId="0" fontId="29" fillId="0" borderId="0" xfId="0" applyFont="1"/>
    <xf numFmtId="0" fontId="30" fillId="0" borderId="0" xfId="0" applyFont="1"/>
    <xf numFmtId="0" fontId="31" fillId="0" borderId="14" xfId="0" applyFont="1" applyBorder="1" applyAlignment="1">
      <alignment horizontal="left"/>
    </xf>
    <xf numFmtId="0" fontId="31" fillId="0" borderId="14" xfId="0" applyFont="1" applyBorder="1" applyAlignment="1">
      <alignment horizontal="centerContinuous"/>
    </xf>
    <xf numFmtId="0" fontId="31" fillId="0" borderId="15" xfId="0" applyFont="1" applyBorder="1" applyAlignment="1">
      <alignment horizontal="centerContinuous"/>
    </xf>
    <xf numFmtId="0" fontId="31" fillId="0" borderId="15" xfId="0" applyFont="1" applyBorder="1" applyAlignment="1">
      <alignment horizontal="right"/>
    </xf>
    <xf numFmtId="172" fontId="31" fillId="0" borderId="16" xfId="0" applyNumberFormat="1" applyFont="1" applyBorder="1" applyAlignment="1">
      <alignment horizontal="right"/>
    </xf>
    <xf numFmtId="0" fontId="31" fillId="0" borderId="17" xfId="0" applyFont="1" applyBorder="1" applyAlignment="1">
      <alignment horizontal="right"/>
    </xf>
    <xf numFmtId="0" fontId="31" fillId="0" borderId="17" xfId="0" applyFont="1" applyBorder="1" applyAlignment="1">
      <alignment horizontal="right" wrapText="1"/>
    </xf>
    <xf numFmtId="0" fontId="31" fillId="0" borderId="0" xfId="0" applyFont="1" applyAlignment="1">
      <alignment horizontal="right"/>
    </xf>
    <xf numFmtId="0" fontId="31" fillId="0" borderId="0" xfId="0" applyFont="1" applyAlignment="1">
      <alignment horizontal="right" wrapText="1"/>
    </xf>
    <xf numFmtId="172" fontId="31" fillId="0" borderId="18" xfId="0" applyNumberFormat="1" applyFont="1" applyBorder="1" applyAlignment="1">
      <alignment horizontal="right" wrapText="1"/>
    </xf>
    <xf numFmtId="0" fontId="31" fillId="0" borderId="17" xfId="0" applyFont="1" applyBorder="1"/>
    <xf numFmtId="0" fontId="31" fillId="12" borderId="17" xfId="0" applyFont="1" applyFill="1" applyBorder="1"/>
    <xf numFmtId="0" fontId="32" fillId="0" borderId="0" xfId="0" applyFont="1"/>
    <xf numFmtId="0" fontId="31" fillId="0" borderId="0" xfId="0" applyFont="1"/>
    <xf numFmtId="172" fontId="31" fillId="0" borderId="18" xfId="0" applyNumberFormat="1" applyFont="1" applyBorder="1"/>
    <xf numFmtId="0" fontId="31" fillId="0" borderId="19" xfId="0" applyFont="1" applyBorder="1"/>
    <xf numFmtId="0" fontId="31" fillId="0" borderId="19" xfId="0" applyFont="1" applyBorder="1" applyAlignment="1">
      <alignment horizontal="right"/>
    </xf>
    <xf numFmtId="0" fontId="31" fillId="0" borderId="20" xfId="0" applyFont="1" applyBorder="1" applyAlignment="1">
      <alignment horizontal="right"/>
    </xf>
    <xf numFmtId="0" fontId="31" fillId="0" borderId="20" xfId="0" applyFont="1" applyBorder="1"/>
    <xf numFmtId="172" fontId="31" fillId="0" borderId="21" xfId="0" applyNumberFormat="1" applyFont="1" applyBorder="1"/>
    <xf numFmtId="0" fontId="0" fillId="0" borderId="17" xfId="0" applyBorder="1"/>
    <xf numFmtId="3" fontId="32" fillId="0" borderId="17" xfId="8" applyNumberFormat="1" applyFont="1" applyFill="1" applyBorder="1" applyAlignment="1"/>
    <xf numFmtId="3" fontId="32" fillId="13" borderId="0" xfId="8" applyNumberFormat="1" applyFont="1" applyFill="1" applyBorder="1" applyAlignment="1"/>
    <xf numFmtId="171" fontId="32" fillId="13" borderId="0" xfId="2" applyNumberFormat="1" applyFont="1" applyFill="1" applyBorder="1" applyAlignment="1"/>
    <xf numFmtId="3" fontId="32" fillId="14" borderId="0" xfId="8" applyNumberFormat="1" applyFont="1" applyFill="1" applyBorder="1" applyAlignment="1"/>
    <xf numFmtId="175" fontId="32" fillId="0" borderId="0" xfId="8" applyNumberFormat="1" applyFont="1" applyFill="1" applyBorder="1" applyAlignment="1"/>
    <xf numFmtId="172" fontId="32" fillId="0" borderId="18" xfId="8" applyNumberFormat="1" applyFont="1" applyFill="1" applyBorder="1" applyAlignment="1"/>
    <xf numFmtId="3" fontId="32" fillId="15" borderId="0" xfId="8" applyNumberFormat="1" applyFont="1" applyFill="1" applyBorder="1" applyAlignment="1"/>
    <xf numFmtId="171" fontId="32" fillId="15" borderId="0" xfId="2" applyNumberFormat="1" applyFont="1" applyFill="1" applyBorder="1" applyAlignment="1"/>
    <xf numFmtId="3" fontId="32" fillId="0" borderId="0" xfId="8" applyNumberFormat="1" applyFont="1" applyFill="1" applyBorder="1" applyAlignment="1"/>
    <xf numFmtId="171" fontId="32" fillId="0" borderId="0" xfId="2" applyNumberFormat="1" applyFont="1" applyFill="1" applyBorder="1" applyAlignment="1"/>
    <xf numFmtId="172" fontId="32" fillId="0" borderId="0" xfId="8" applyNumberFormat="1" applyFont="1" applyFill="1" applyBorder="1" applyAlignment="1"/>
    <xf numFmtId="3" fontId="0" fillId="0" borderId="0" xfId="0" applyNumberFormat="1"/>
    <xf numFmtId="3" fontId="32" fillId="0" borderId="0" xfId="0" applyNumberFormat="1" applyFont="1" applyAlignment="1">
      <alignment vertical="top"/>
    </xf>
    <xf numFmtId="0" fontId="0" fillId="16" borderId="0" xfId="0" applyFill="1"/>
    <xf numFmtId="171" fontId="0" fillId="0" borderId="0" xfId="0" applyNumberFormat="1"/>
    <xf numFmtId="1" fontId="32" fillId="0" borderId="0" xfId="2" applyNumberFormat="1" applyFont="1" applyFill="1" applyBorder="1" applyAlignment="1"/>
    <xf numFmtId="0" fontId="32" fillId="0" borderId="17" xfId="0" applyFont="1" applyBorder="1"/>
    <xf numFmtId="171" fontId="32" fillId="0" borderId="0" xfId="8" applyNumberFormat="1" applyFont="1" applyFill="1" applyBorder="1" applyAlignment="1"/>
    <xf numFmtId="3" fontId="32" fillId="7" borderId="0" xfId="8" applyNumberFormat="1" applyFont="1" applyFill="1" applyBorder="1" applyAlignment="1"/>
    <xf numFmtId="171" fontId="32" fillId="14" borderId="0" xfId="2" applyNumberFormat="1" applyFont="1" applyFill="1" applyBorder="1" applyAlignment="1"/>
    <xf numFmtId="3" fontId="0" fillId="7" borderId="0" xfId="0" applyNumberFormat="1" applyFill="1"/>
    <xf numFmtId="171" fontId="0" fillId="7" borderId="0" xfId="0" applyNumberFormat="1" applyFill="1"/>
    <xf numFmtId="171" fontId="32" fillId="7" borderId="0" xfId="2" applyNumberFormat="1" applyFont="1" applyFill="1" applyBorder="1" applyAlignment="1"/>
    <xf numFmtId="3" fontId="32" fillId="0" borderId="0" xfId="2" applyNumberFormat="1" applyFont="1" applyFill="1" applyBorder="1" applyAlignment="1"/>
    <xf numFmtId="3" fontId="32" fillId="0" borderId="0" xfId="8" applyNumberFormat="1" applyFont="1" applyBorder="1" applyAlignment="1"/>
    <xf numFmtId="171" fontId="32" fillId="0" borderId="0" xfId="2" applyNumberFormat="1" applyFont="1" applyBorder="1" applyAlignment="1"/>
    <xf numFmtId="3" fontId="31" fillId="0" borderId="19" xfId="8" applyNumberFormat="1" applyFont="1" applyFill="1" applyBorder="1" applyAlignment="1">
      <alignment horizontal="right"/>
    </xf>
    <xf numFmtId="3" fontId="31" fillId="0" borderId="20" xfId="8" applyNumberFormat="1" applyFont="1" applyFill="1" applyBorder="1" applyAlignment="1">
      <alignment horizontal="right"/>
    </xf>
    <xf numFmtId="171" fontId="31" fillId="0" borderId="20" xfId="2" applyNumberFormat="1" applyFont="1" applyFill="1" applyBorder="1" applyAlignment="1"/>
    <xf numFmtId="3" fontId="31" fillId="0" borderId="20" xfId="8" applyNumberFormat="1" applyFont="1" applyBorder="1" applyAlignment="1"/>
    <xf numFmtId="175" fontId="31" fillId="0" borderId="20" xfId="8" applyNumberFormat="1" applyFont="1" applyFill="1" applyBorder="1" applyAlignment="1"/>
    <xf numFmtId="172" fontId="31" fillId="0" borderId="21" xfId="8" applyNumberFormat="1" applyFont="1" applyFill="1" applyBorder="1" applyAlignment="1"/>
    <xf numFmtId="176" fontId="32" fillId="13" borderId="0" xfId="8" applyNumberFormat="1" applyFont="1" applyFill="1" applyBorder="1" applyAlignment="1"/>
    <xf numFmtId="3" fontId="32" fillId="17" borderId="0" xfId="8" applyNumberFormat="1" applyFont="1" applyFill="1" applyBorder="1" applyAlignment="1"/>
    <xf numFmtId="176" fontId="32" fillId="17" borderId="0" xfId="8" applyNumberFormat="1" applyFont="1" applyFill="1" applyBorder="1" applyAlignment="1"/>
    <xf numFmtId="176" fontId="32" fillId="7" borderId="0" xfId="8" applyNumberFormat="1" applyFont="1" applyFill="1" applyBorder="1" applyAlignment="1"/>
    <xf numFmtId="176" fontId="32" fillId="15" borderId="0" xfId="8" applyNumberFormat="1" applyFont="1" applyFill="1" applyBorder="1" applyAlignment="1"/>
    <xf numFmtId="3" fontId="31" fillId="0" borderId="20" xfId="8" applyNumberFormat="1" applyFont="1" applyBorder="1" applyAlignment="1">
      <alignment horizontal="right"/>
    </xf>
    <xf numFmtId="172" fontId="32" fillId="7" borderId="18" xfId="8" applyNumberFormat="1" applyFont="1" applyFill="1" applyBorder="1" applyAlignment="1"/>
    <xf numFmtId="10" fontId="0" fillId="0" borderId="0" xfId="0" applyNumberFormat="1"/>
    <xf numFmtId="3" fontId="32" fillId="18" borderId="0" xfId="8" applyNumberFormat="1" applyFont="1" applyFill="1" applyBorder="1" applyAlignment="1"/>
    <xf numFmtId="0" fontId="32" fillId="0" borderId="0" xfId="2" applyNumberFormat="1" applyFont="1" applyBorder="1" applyAlignment="1"/>
    <xf numFmtId="174" fontId="32" fillId="0" borderId="0" xfId="8" applyNumberFormat="1" applyFont="1" applyFill="1" applyBorder="1" applyAlignment="1"/>
    <xf numFmtId="171" fontId="32" fillId="14" borderId="0" xfId="0" applyNumberFormat="1" applyFont="1" applyFill="1"/>
    <xf numFmtId="175" fontId="0" fillId="0" borderId="0" xfId="0" applyNumberFormat="1"/>
    <xf numFmtId="172" fontId="0" fillId="0" borderId="18" xfId="0" applyNumberFormat="1" applyBorder="1"/>
    <xf numFmtId="0" fontId="32" fillId="0" borderId="22" xfId="0" applyFont="1" applyBorder="1"/>
    <xf numFmtId="171" fontId="32" fillId="7" borderId="0" xfId="0" applyNumberFormat="1" applyFont="1" applyFill="1"/>
    <xf numFmtId="171" fontId="32" fillId="0" borderId="0" xfId="0" applyNumberFormat="1" applyFont="1"/>
    <xf numFmtId="0" fontId="0" fillId="0" borderId="22" xfId="0" applyBorder="1"/>
    <xf numFmtId="0" fontId="0" fillId="0" borderId="23" xfId="0" applyBorder="1"/>
    <xf numFmtId="3" fontId="32" fillId="0" borderId="24" xfId="8" applyNumberFormat="1" applyFont="1" applyFill="1" applyBorder="1" applyAlignment="1"/>
    <xf numFmtId="3" fontId="32" fillId="7" borderId="24" xfId="8" applyNumberFormat="1" applyFont="1" applyFill="1" applyBorder="1" applyAlignment="1"/>
    <xf numFmtId="171" fontId="32" fillId="7" borderId="24" xfId="0" applyNumberFormat="1" applyFont="1" applyFill="1" applyBorder="1"/>
    <xf numFmtId="175" fontId="0" fillId="0" borderId="24" xfId="0" applyNumberFormat="1" applyBorder="1"/>
    <xf numFmtId="172" fontId="0" fillId="0" borderId="25" xfId="0" applyNumberFormat="1" applyBorder="1"/>
    <xf numFmtId="3" fontId="0" fillId="0" borderId="0" xfId="8" applyNumberFormat="1" applyFont="1" applyFill="1" applyBorder="1" applyAlignment="1"/>
    <xf numFmtId="0" fontId="0" fillId="0" borderId="0" xfId="8" applyNumberFormat="1" applyFont="1" applyFill="1" applyBorder="1" applyAlignment="1"/>
    <xf numFmtId="171" fontId="0" fillId="0" borderId="0" xfId="2" applyNumberFormat="1" applyFont="1" applyFill="1" applyBorder="1" applyAlignment="1"/>
    <xf numFmtId="0" fontId="32" fillId="0" borderId="0" xfId="8" applyNumberFormat="1" applyFont="1" applyBorder="1" applyAlignment="1"/>
    <xf numFmtId="0" fontId="0" fillId="0" borderId="14" xfId="0" applyBorder="1" applyAlignment="1">
      <alignment horizontal="right"/>
    </xf>
    <xf numFmtId="0" fontId="32" fillId="19" borderId="26" xfId="8" applyNumberFormat="1" applyFont="1" applyFill="1" applyBorder="1" applyAlignment="1">
      <alignment horizontal="right"/>
    </xf>
    <xf numFmtId="0" fontId="0" fillId="0" borderId="15" xfId="8" applyNumberFormat="1" applyFont="1" applyBorder="1" applyAlignment="1">
      <alignment horizontal="right"/>
    </xf>
    <xf numFmtId="0" fontId="0" fillId="0" borderId="15" xfId="8" applyNumberFormat="1" applyFont="1" applyFill="1" applyBorder="1" applyAlignment="1">
      <alignment horizontal="right"/>
    </xf>
    <xf numFmtId="0" fontId="0" fillId="0" borderId="16" xfId="8" applyNumberFormat="1" applyFont="1" applyFill="1" applyBorder="1" applyAlignment="1">
      <alignment horizontal="right"/>
    </xf>
    <xf numFmtId="0" fontId="0" fillId="0" borderId="27" xfId="0" applyBorder="1" applyAlignment="1">
      <alignment horizontal="right"/>
    </xf>
    <xf numFmtId="0" fontId="32" fillId="19" borderId="23" xfId="8" applyNumberFormat="1" applyFont="1" applyFill="1" applyBorder="1" applyAlignment="1">
      <alignment horizontal="right"/>
    </xf>
    <xf numFmtId="0" fontId="32" fillId="0" borderId="24" xfId="8" applyNumberFormat="1" applyFont="1" applyBorder="1" applyAlignment="1">
      <alignment horizontal="right"/>
    </xf>
    <xf numFmtId="0" fontId="32" fillId="0" borderId="25" xfId="8" applyNumberFormat="1" applyFont="1" applyBorder="1" applyAlignment="1">
      <alignment horizontal="right"/>
    </xf>
    <xf numFmtId="0" fontId="0" fillId="0" borderId="17" xfId="0" applyBorder="1" applyAlignment="1">
      <alignment horizontal="right"/>
    </xf>
    <xf numFmtId="3" fontId="0" fillId="0" borderId="22" xfId="0" applyNumberFormat="1" applyBorder="1"/>
    <xf numFmtId="0" fontId="0" fillId="0" borderId="18" xfId="0" applyBorder="1"/>
    <xf numFmtId="3" fontId="0" fillId="0" borderId="23" xfId="0" applyNumberFormat="1" applyBorder="1"/>
    <xf numFmtId="0" fontId="0" fillId="0" borderId="24" xfId="0" applyBorder="1"/>
    <xf numFmtId="0" fontId="0" fillId="0" borderId="25" xfId="0" applyBorder="1"/>
    <xf numFmtId="0" fontId="0" fillId="0" borderId="0" xfId="0" applyAlignment="1">
      <alignment horizontal="right"/>
    </xf>
    <xf numFmtId="0" fontId="0" fillId="0" borderId="0" xfId="0" applyAlignment="1">
      <alignment horizontal="left"/>
    </xf>
    <xf numFmtId="0" fontId="0" fillId="0" borderId="14" xfId="0" applyBorder="1" applyAlignment="1">
      <alignment horizontal="left"/>
    </xf>
    <xf numFmtId="3" fontId="0" fillId="19" borderId="26" xfId="0" applyNumberFormat="1" applyFill="1" applyBorder="1" applyAlignment="1">
      <alignment horizontal="right"/>
    </xf>
    <xf numFmtId="0" fontId="0" fillId="0" borderId="15" xfId="0" applyBorder="1" applyAlignment="1">
      <alignment horizontal="right"/>
    </xf>
    <xf numFmtId="0" fontId="0" fillId="0" borderId="16" xfId="0" applyBorder="1" applyAlignment="1">
      <alignment horizontal="right"/>
    </xf>
    <xf numFmtId="0" fontId="0" fillId="0" borderId="24" xfId="0" applyBorder="1" applyAlignment="1">
      <alignment horizontal="right"/>
    </xf>
    <xf numFmtId="0" fontId="0" fillId="0" borderId="25" xfId="0" applyBorder="1" applyAlignment="1">
      <alignment horizontal="right"/>
    </xf>
    <xf numFmtId="0" fontId="0" fillId="18" borderId="0" xfId="0" applyFill="1"/>
    <xf numFmtId="0" fontId="0" fillId="18" borderId="18" xfId="0" applyFill="1" applyBorder="1"/>
    <xf numFmtId="2" fontId="0" fillId="0" borderId="16" xfId="0" applyNumberFormat="1" applyBorder="1"/>
    <xf numFmtId="2" fontId="0" fillId="0" borderId="18" xfId="0" applyNumberFormat="1" applyBorder="1"/>
    <xf numFmtId="2" fontId="0" fillId="0" borderId="25" xfId="0" applyNumberFormat="1" applyBorder="1"/>
    <xf numFmtId="0" fontId="0" fillId="14" borderId="0" xfId="0" applyFill="1" applyAlignment="1">
      <alignment horizontal="center"/>
    </xf>
    <xf numFmtId="166" fontId="0" fillId="14" borderId="0" xfId="0" applyNumberFormat="1" applyFill="1" applyAlignment="1">
      <alignment horizontal="center"/>
    </xf>
    <xf numFmtId="176" fontId="0" fillId="14" borderId="0" xfId="0" applyNumberFormat="1" applyFill="1" applyAlignment="1">
      <alignment horizontal="center"/>
    </xf>
    <xf numFmtId="0" fontId="0" fillId="0" borderId="0" xfId="0" applyAlignment="1">
      <alignment horizontal="center"/>
    </xf>
    <xf numFmtId="166" fontId="0" fillId="0" borderId="0" xfId="0" applyNumberFormat="1" applyAlignment="1">
      <alignment horizontal="center"/>
    </xf>
    <xf numFmtId="176" fontId="0" fillId="0" borderId="0" xfId="0" applyNumberFormat="1" applyAlignment="1">
      <alignment horizontal="center"/>
    </xf>
    <xf numFmtId="0" fontId="31" fillId="0" borderId="19" xfId="0" applyFont="1" applyBorder="1" applyAlignment="1">
      <alignment horizontal="right" wrapText="1"/>
    </xf>
    <xf numFmtId="0" fontId="31" fillId="0" borderId="20" xfId="0" applyFont="1" applyBorder="1" applyAlignment="1">
      <alignment horizontal="center" wrapText="1"/>
    </xf>
    <xf numFmtId="0" fontId="31" fillId="0" borderId="21" xfId="0" applyFont="1" applyBorder="1" applyAlignment="1">
      <alignment horizontal="right" wrapText="1"/>
    </xf>
    <xf numFmtId="0" fontId="31" fillId="0" borderId="20" xfId="0" applyFont="1" applyBorder="1" applyAlignment="1">
      <alignment horizontal="right" wrapText="1"/>
    </xf>
    <xf numFmtId="0" fontId="0" fillId="0" borderId="14" xfId="0" applyBorder="1" applyAlignment="1">
      <alignment horizontal="center"/>
    </xf>
    <xf numFmtId="176" fontId="0" fillId="0" borderId="15" xfId="0" applyNumberFormat="1" applyBorder="1" applyAlignment="1">
      <alignment horizontal="center"/>
    </xf>
    <xf numFmtId="171" fontId="0" fillId="0" borderId="16" xfId="0" applyNumberFormat="1" applyBorder="1" applyAlignment="1">
      <alignment horizontal="center"/>
    </xf>
    <xf numFmtId="0" fontId="0" fillId="0" borderId="17" xfId="0" applyBorder="1" applyAlignment="1">
      <alignment horizontal="center"/>
    </xf>
    <xf numFmtId="171" fontId="0" fillId="0" borderId="18" xfId="0" applyNumberFormat="1" applyBorder="1" applyAlignment="1">
      <alignment horizontal="center"/>
    </xf>
    <xf numFmtId="0" fontId="31" fillId="0" borderId="17" xfId="0" applyFont="1" applyBorder="1" applyAlignment="1">
      <alignment horizontal="center"/>
    </xf>
    <xf numFmtId="176" fontId="31" fillId="0" borderId="0" xfId="0" applyNumberFormat="1" applyFont="1" applyAlignment="1">
      <alignment horizontal="center"/>
    </xf>
    <xf numFmtId="171" fontId="31" fillId="0" borderId="18" xfId="0" applyNumberFormat="1" applyFont="1" applyBorder="1" applyAlignment="1">
      <alignment horizontal="center"/>
    </xf>
    <xf numFmtId="0" fontId="0" fillId="0" borderId="27" xfId="0" applyBorder="1" applyAlignment="1">
      <alignment horizontal="center"/>
    </xf>
    <xf numFmtId="176" fontId="0" fillId="0" borderId="24" xfId="0" applyNumberFormat="1" applyBorder="1" applyAlignment="1">
      <alignment horizontal="center"/>
    </xf>
    <xf numFmtId="171" fontId="0" fillId="0" borderId="25" xfId="0" applyNumberFormat="1" applyBorder="1" applyAlignment="1">
      <alignment horizontal="center"/>
    </xf>
    <xf numFmtId="0" fontId="31" fillId="0" borderId="1" xfId="0" applyFont="1"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3" fontId="0" fillId="0" borderId="0" xfId="0" applyNumberFormat="1" applyAlignment="1">
      <alignment horizontal="center"/>
    </xf>
    <xf numFmtId="177" fontId="0" fillId="0" borderId="0" xfId="0" applyNumberFormat="1" applyAlignment="1">
      <alignment horizontal="center"/>
    </xf>
    <xf numFmtId="3" fontId="0" fillId="0" borderId="18" xfId="0" applyNumberFormat="1" applyBorder="1" applyAlignment="1">
      <alignment horizontal="center"/>
    </xf>
    <xf numFmtId="175" fontId="0" fillId="0" borderId="0" xfId="0" applyNumberFormat="1" applyAlignment="1">
      <alignment horizontal="center"/>
    </xf>
    <xf numFmtId="177" fontId="0" fillId="0" borderId="18" xfId="0" applyNumberFormat="1" applyBorder="1" applyAlignment="1">
      <alignment horizontal="center"/>
    </xf>
    <xf numFmtId="0" fontId="0" fillId="0" borderId="23" xfId="0" applyBorder="1" applyAlignment="1">
      <alignment horizontal="center"/>
    </xf>
    <xf numFmtId="175" fontId="0" fillId="0" borderId="24" xfId="0" applyNumberFormat="1" applyBorder="1" applyAlignment="1">
      <alignment horizontal="center"/>
    </xf>
    <xf numFmtId="177" fontId="0" fillId="0" borderId="24" xfId="0" applyNumberFormat="1" applyBorder="1" applyAlignment="1">
      <alignment horizontal="center"/>
    </xf>
    <xf numFmtId="3" fontId="0" fillId="0" borderId="25" xfId="0" applyNumberFormat="1" applyBorder="1" applyAlignment="1">
      <alignment horizontal="center"/>
    </xf>
    <xf numFmtId="174" fontId="0" fillId="0" borderId="0" xfId="0" applyNumberFormat="1" applyAlignment="1">
      <alignment horizontal="center"/>
    </xf>
    <xf numFmtId="172" fontId="0" fillId="0" borderId="0" xfId="0" applyNumberFormat="1" applyAlignment="1">
      <alignment horizontal="center"/>
    </xf>
    <xf numFmtId="173" fontId="0" fillId="0" borderId="0" xfId="0" applyNumberFormat="1" applyAlignment="1">
      <alignment horizontal="center"/>
    </xf>
    <xf numFmtId="173" fontId="0" fillId="0" borderId="18" xfId="0" applyNumberFormat="1" applyBorder="1" applyAlignment="1">
      <alignment horizontal="center"/>
    </xf>
    <xf numFmtId="178" fontId="0" fillId="0" borderId="0" xfId="0" applyNumberFormat="1" applyAlignment="1">
      <alignment horizontal="center"/>
    </xf>
    <xf numFmtId="179" fontId="0" fillId="0" borderId="0" xfId="0" applyNumberFormat="1" applyAlignment="1">
      <alignment horizontal="center"/>
    </xf>
    <xf numFmtId="180" fontId="0" fillId="0" borderId="0" xfId="0" applyNumberFormat="1" applyAlignment="1">
      <alignment horizontal="center"/>
    </xf>
    <xf numFmtId="181" fontId="0" fillId="0" borderId="0" xfId="0" applyNumberFormat="1" applyAlignment="1">
      <alignment horizontal="center"/>
    </xf>
    <xf numFmtId="11" fontId="0" fillId="2" borderId="0" xfId="0" applyNumberFormat="1" applyFill="1"/>
    <xf numFmtId="0" fontId="1" fillId="0" borderId="0" xfId="1" applyFill="1"/>
    <xf numFmtId="0" fontId="24" fillId="20" borderId="0" xfId="0" applyFont="1" applyFill="1"/>
    <xf numFmtId="0" fontId="0" fillId="20" borderId="0" xfId="0" applyFill="1"/>
    <xf numFmtId="0" fontId="24" fillId="0" borderId="0" xfId="0" applyFont="1" applyAlignment="1">
      <alignment wrapText="1"/>
    </xf>
    <xf numFmtId="0" fontId="24" fillId="0" borderId="20" xfId="0" applyFont="1" applyBorder="1" applyAlignment="1">
      <alignment wrapText="1"/>
    </xf>
    <xf numFmtId="0" fontId="0" fillId="0" borderId="0" xfId="0" applyAlignment="1">
      <alignment wrapText="1"/>
    </xf>
    <xf numFmtId="0" fontId="0" fillId="0" borderId="20" xfId="0" applyBorder="1"/>
    <xf numFmtId="173" fontId="0" fillId="0" borderId="0" xfId="0" applyNumberFormat="1"/>
    <xf numFmtId="0" fontId="0" fillId="0" borderId="20" xfId="0" applyBorder="1" applyAlignment="1">
      <alignment wrapText="1"/>
    </xf>
    <xf numFmtId="0" fontId="38" fillId="0" borderId="20" xfId="9" applyBorder="1" applyAlignment="1" applyProtection="1"/>
    <xf numFmtId="0" fontId="38" fillId="0" borderId="0" xfId="9" applyAlignment="1" applyProtection="1"/>
    <xf numFmtId="0" fontId="24" fillId="0" borderId="0" xfId="0" applyFont="1" applyAlignment="1">
      <alignment vertical="center" wrapText="1"/>
    </xf>
    <xf numFmtId="0" fontId="24" fillId="0" borderId="0" xfId="0" applyFont="1" applyAlignment="1">
      <alignment horizontal="center" vertical="center" wrapText="1"/>
    </xf>
    <xf numFmtId="0" fontId="24" fillId="0" borderId="0" xfId="0" applyFont="1"/>
    <xf numFmtId="171" fontId="0" fillId="0" borderId="0" xfId="2" applyNumberFormat="1" applyFont="1"/>
    <xf numFmtId="182" fontId="0" fillId="0" borderId="0" xfId="0" applyNumberFormat="1"/>
    <xf numFmtId="177" fontId="0" fillId="0" borderId="0" xfId="0" applyNumberFormat="1"/>
    <xf numFmtId="11" fontId="0" fillId="0" borderId="0" xfId="0" applyNumberFormat="1"/>
    <xf numFmtId="0" fontId="24" fillId="21" borderId="0" xfId="0" applyFont="1" applyFill="1"/>
    <xf numFmtId="0" fontId="0" fillId="21" borderId="0" xfId="0" applyFill="1"/>
    <xf numFmtId="165" fontId="21" fillId="8" borderId="0" xfId="4" applyFont="1" applyFill="1" applyAlignment="1">
      <alignment horizontal="left" vertical="center" wrapText="1"/>
    </xf>
    <xf numFmtId="0" fontId="21" fillId="8" borderId="0" xfId="7" applyFont="1" applyFill="1" applyAlignment="1">
      <alignment horizontal="left" vertical="center" wrapText="1"/>
    </xf>
    <xf numFmtId="165" fontId="21" fillId="8" borderId="5" xfId="4" applyFont="1" applyFill="1" applyBorder="1" applyAlignment="1">
      <alignment horizontal="left" vertical="center" wrapText="1"/>
    </xf>
    <xf numFmtId="0" fontId="21" fillId="8" borderId="5" xfId="7" applyFont="1" applyFill="1" applyBorder="1" applyAlignment="1">
      <alignment horizontal="left" vertical="center" wrapText="1"/>
    </xf>
    <xf numFmtId="165" fontId="21" fillId="8" borderId="6" xfId="4" applyFont="1" applyFill="1" applyBorder="1" applyAlignment="1">
      <alignment horizontal="left" vertical="center" wrapText="1"/>
    </xf>
    <xf numFmtId="0" fontId="21" fillId="8" borderId="6" xfId="7" applyFont="1" applyFill="1" applyBorder="1" applyAlignment="1">
      <alignment horizontal="left" vertical="center" wrapText="1"/>
    </xf>
    <xf numFmtId="0" fontId="0" fillId="0" borderId="1" xfId="0" applyBorder="1" applyAlignment="1">
      <alignment horizontal="center"/>
    </xf>
    <xf numFmtId="0" fontId="5" fillId="4" borderId="0" xfId="1" applyFont="1" applyFill="1" applyAlignment="1">
      <alignment horizontal="center"/>
    </xf>
  </cellXfs>
  <cellStyles count="10">
    <cellStyle name="Comma" xfId="3" builtinId="3"/>
    <cellStyle name="Comma 3" xfId="8" xr:uid="{B9F661CC-C210-43C5-BC46-232786BC9E89}"/>
    <cellStyle name="Hyperlink" xfId="1" builtinId="8"/>
    <cellStyle name="Hyperlink 2" xfId="9" xr:uid="{0729AC82-A207-44F0-8B65-21791DC14368}"/>
    <cellStyle name="Normal" xfId="0" builtinId="0"/>
    <cellStyle name="Normal 6" xfId="7" xr:uid="{ADE7148A-4666-4740-A804-9912FA344A8F}"/>
    <cellStyle name="Normal_AppendixAU" xfId="4" xr:uid="{45712ABA-7F3F-44EA-8DFB-330A7622A3A2}"/>
    <cellStyle name="Normal_graphs_baseline2" xfId="5" xr:uid="{8D30FD9F-C78E-4794-B9AD-DE991ED01EC4}"/>
    <cellStyle name="Percent" xfId="2" builtinId="5"/>
    <cellStyle name="Percent 3" xfId="6" xr:uid="{0E375D3F-43B7-4827-84C6-BCA2866EF49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nl-NL"/>
              <a:t>Hydrogen supply (TWh)</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8"/>
          <c:order val="0"/>
          <c:tx>
            <c:v>Unspecified</c:v>
          </c:tx>
          <c:spPr>
            <a:pattFill prst="wdUpDiag">
              <a:fgClr>
                <a:srgbClr val="FFC000"/>
              </a:fgClr>
              <a:bgClr>
                <a:schemeClr val="accent1"/>
              </a:bgClr>
            </a:patt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1">
                <c:v>70.278467473096484</c:v>
              </c:pt>
              <c:pt idx="2">
                <c:v>90.286833916225717</c:v>
              </c:pt>
              <c:pt idx="3">
                <c:v>181.76817999999997</c:v>
              </c:pt>
            </c:numLit>
          </c:val>
          <c:extLst>
            <c:ext xmlns:c16="http://schemas.microsoft.com/office/drawing/2014/chart" uri="{C3380CC4-5D6E-409C-BE32-E72D297353CC}">
              <c16:uniqueId val="{00000000-8DF9-4D31-B327-0EEDF6D18E00}"/>
            </c:ext>
          </c:extLst>
        </c:ser>
        <c:ser>
          <c:idx val="7"/>
          <c:order val="1"/>
          <c:tx>
            <c:v>By-products</c:v>
          </c:tx>
          <c:spPr>
            <a:solidFill>
              <a:schemeClr val="tx1">
                <a:lumMod val="95000"/>
                <a:lumOff val="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88.210120639649688</c:v>
              </c:pt>
              <c:pt idx="1">
                <c:v>0</c:v>
              </c:pt>
              <c:pt idx="2">
                <c:v>0</c:v>
              </c:pt>
              <c:pt idx="3">
                <c:v>0</c:v>
              </c:pt>
              <c:pt idx="4">
                <c:v>88.210120639649688</c:v>
              </c:pt>
              <c:pt idx="5">
                <c:v>54.81148932131704</c:v>
              </c:pt>
              <c:pt idx="6">
                <c:v>21.412858002984386</c:v>
              </c:pt>
              <c:pt idx="7">
                <c:v>88.210120639649688</c:v>
              </c:pt>
              <c:pt idx="8">
                <c:v>55.599188620747015</c:v>
              </c:pt>
              <c:pt idx="9">
                <c:v>22.988256601844338</c:v>
              </c:pt>
            </c:numLit>
          </c:val>
          <c:extLst>
            <c:ext xmlns:c16="http://schemas.microsoft.com/office/drawing/2014/chart" uri="{C3380CC4-5D6E-409C-BE32-E72D297353CC}">
              <c16:uniqueId val="{00000001-8DF9-4D31-B327-0EEDF6D18E00}"/>
            </c:ext>
          </c:extLst>
        </c:ser>
        <c:ser>
          <c:idx val="2"/>
          <c:order val="2"/>
          <c:tx>
            <c:v>SMR/ATR</c:v>
          </c:tx>
          <c:spPr>
            <a:solidFill>
              <a:schemeClr val="accent3"/>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265.45654602701694</c:v>
              </c:pt>
              <c:pt idx="1">
                <c:v>0</c:v>
              </c:pt>
              <c:pt idx="4">
                <c:v>0</c:v>
              </c:pt>
              <c:pt idx="5">
                <c:v>0</c:v>
              </c:pt>
              <c:pt idx="6">
                <c:v>0</c:v>
              </c:pt>
              <c:pt idx="7">
                <c:v>0</c:v>
              </c:pt>
              <c:pt idx="8">
                <c:v>0</c:v>
              </c:pt>
              <c:pt idx="9">
                <c:v>0</c:v>
              </c:pt>
            </c:numLit>
          </c:val>
          <c:extLst>
            <c:ext xmlns:c16="http://schemas.microsoft.com/office/drawing/2014/chart" uri="{C3380CC4-5D6E-409C-BE32-E72D297353CC}">
              <c16:uniqueId val="{00000002-8DF9-4D31-B327-0EEDF6D18E00}"/>
            </c:ext>
          </c:extLst>
        </c:ser>
        <c:ser>
          <c:idx val="3"/>
          <c:order val="3"/>
          <c:tx>
            <c:v>SMR/ATR+CCS</c:v>
          </c:tx>
          <c:spPr>
            <a:solidFill>
              <a:schemeClr val="accent1"/>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138.8385761352248</c:v>
              </c:pt>
              <c:pt idx="5">
                <c:v>87.386732856481231</c:v>
              </c:pt>
              <c:pt idx="6">
                <c:v>0</c:v>
              </c:pt>
              <c:pt idx="7">
                <c:v>200.6190167967334</c:v>
              </c:pt>
              <c:pt idx="8">
                <c:v>183.82668060097143</c:v>
              </c:pt>
              <c:pt idx="9">
                <c:v>138.37484564921732</c:v>
              </c:pt>
            </c:numLit>
          </c:val>
          <c:extLst>
            <c:ext xmlns:c16="http://schemas.microsoft.com/office/drawing/2014/chart" uri="{C3380CC4-5D6E-409C-BE32-E72D297353CC}">
              <c16:uniqueId val="{00000003-8DF9-4D31-B327-0EEDF6D18E00}"/>
            </c:ext>
          </c:extLst>
        </c:ser>
        <c:ser>
          <c:idx val="0"/>
          <c:order val="4"/>
          <c:tx>
            <c:v>Low carbon import</c:v>
          </c:tx>
          <c:spPr>
            <a:solidFill>
              <a:schemeClr val="accent4"/>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24</c:v>
              </c:pt>
              <c:pt idx="5">
                <c:v>24</c:v>
              </c:pt>
              <c:pt idx="6">
                <c:v>0</c:v>
              </c:pt>
              <c:pt idx="7">
                <c:v>28</c:v>
              </c:pt>
              <c:pt idx="8">
                <c:v>99</c:v>
              </c:pt>
              <c:pt idx="9">
                <c:v>152</c:v>
              </c:pt>
            </c:numLit>
          </c:val>
          <c:extLst>
            <c:ext xmlns:c16="http://schemas.microsoft.com/office/drawing/2014/chart" uri="{C3380CC4-5D6E-409C-BE32-E72D297353CC}">
              <c16:uniqueId val="{00000004-8DF9-4D31-B327-0EEDF6D18E00}"/>
            </c:ext>
          </c:extLst>
        </c:ser>
        <c:ser>
          <c:idx val="1"/>
          <c:order val="5"/>
          <c:tx>
            <c:v>Renewable import</c:v>
          </c:tx>
          <c:spPr>
            <a:solidFill>
              <a:schemeClr val="accent4">
                <a:lumMod val="75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214</c:v>
              </c:pt>
              <c:pt idx="6">
                <c:v>358</c:v>
              </c:pt>
              <c:pt idx="7">
                <c:v>1.2560061168256154</c:v>
              </c:pt>
              <c:pt idx="8">
                <c:v>401</c:v>
              </c:pt>
              <c:pt idx="9">
                <c:v>749</c:v>
              </c:pt>
            </c:numLit>
          </c:val>
          <c:extLst>
            <c:ext xmlns:c16="http://schemas.microsoft.com/office/drawing/2014/chart" uri="{C3380CC4-5D6E-409C-BE32-E72D297353CC}">
              <c16:uniqueId val="{00000005-8DF9-4D31-B327-0EEDF6D18E00}"/>
            </c:ext>
          </c:extLst>
        </c:ser>
        <c:ser>
          <c:idx val="4"/>
          <c:order val="6"/>
          <c:tx>
            <c:v>P2G for H2</c:v>
          </c:tx>
          <c:spPr>
            <a:solidFill>
              <a:srgbClr val="92D050"/>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5.7919083724105453</c:v>
              </c:pt>
              <c:pt idx="2">
                <c:v>74.715746429494814</c:v>
              </c:pt>
              <c:pt idx="3">
                <c:v>283</c:v>
              </c:pt>
              <c:pt idx="4">
                <c:v>126.97060406281344</c:v>
              </c:pt>
              <c:pt idx="5">
                <c:v>913.64289041076859</c:v>
              </c:pt>
              <c:pt idx="6">
                <c:v>1386.0332519989649</c:v>
              </c:pt>
              <c:pt idx="7">
                <c:v>92.30328840656685</c:v>
              </c:pt>
              <c:pt idx="8">
                <c:v>805.59766438845122</c:v>
              </c:pt>
              <c:pt idx="9">
                <c:v>1391.2172148280033</c:v>
              </c:pt>
            </c:numLit>
          </c:val>
          <c:extLst>
            <c:ext xmlns:c16="http://schemas.microsoft.com/office/drawing/2014/chart" uri="{C3380CC4-5D6E-409C-BE32-E72D297353CC}">
              <c16:uniqueId val="{00000006-8DF9-4D31-B327-0EEDF6D18E00}"/>
            </c:ext>
          </c:extLst>
        </c:ser>
        <c:ser>
          <c:idx val="5"/>
          <c:order val="7"/>
          <c:tx>
            <c:v>P2G for P2M</c:v>
          </c:tx>
          <c:spPr>
            <a:solidFill>
              <a:schemeClr val="accent6"/>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24.337499999999999</c:v>
              </c:pt>
              <c:pt idx="6">
                <c:v>59.884999999999998</c:v>
              </c:pt>
              <c:pt idx="7">
                <c:v>0</c:v>
              </c:pt>
              <c:pt idx="8">
                <c:v>17.419749999999997</c:v>
              </c:pt>
              <c:pt idx="9">
                <c:v>35.20825</c:v>
              </c:pt>
            </c:numLit>
          </c:val>
          <c:extLst>
            <c:ext xmlns:c16="http://schemas.microsoft.com/office/drawing/2014/chart" uri="{C3380CC4-5D6E-409C-BE32-E72D297353CC}">
              <c16:uniqueId val="{00000007-8DF9-4D31-B327-0EEDF6D18E00}"/>
            </c:ext>
          </c:extLst>
        </c:ser>
        <c:ser>
          <c:idx val="6"/>
          <c:order val="8"/>
          <c:tx>
            <c:v>P2G for P2L </c:v>
          </c:tx>
          <c:spPr>
            <a:solidFill>
              <a:schemeClr val="accent6">
                <a:lumMod val="50000"/>
              </a:schemeClr>
            </a:solidFill>
            <a:ln>
              <a:noFill/>
            </a:ln>
            <a:effectLst/>
          </c:spPr>
          <c:invertIfNegative val="0"/>
          <c:cat>
            <c:strLit>
              <c:ptCount val="10"/>
              <c:pt idx="0">
                <c:v>Current</c:v>
              </c:pt>
              <c:pt idx="1">
                <c:v>National Trends 2025</c:v>
              </c:pt>
              <c:pt idx="2">
                <c:v>National Trends 2030</c:v>
              </c:pt>
              <c:pt idx="3">
                <c:v>National Trends 2040</c:v>
              </c:pt>
              <c:pt idx="4">
                <c:v>Distributed Energy 2030</c:v>
              </c:pt>
              <c:pt idx="5">
                <c:v>Distributed Energy 2040</c:v>
              </c:pt>
              <c:pt idx="6">
                <c:v>Distributed Energy 2050</c:v>
              </c:pt>
              <c:pt idx="7">
                <c:v>Global Ambition 2030</c:v>
              </c:pt>
              <c:pt idx="8">
                <c:v>Global Ambition 2040</c:v>
              </c:pt>
              <c:pt idx="9">
                <c:v>Global Ambition 2050</c:v>
              </c:pt>
            </c:strLit>
          </c:cat>
          <c:val>
            <c:numLit>
              <c:formatCode>General</c:formatCode>
              <c:ptCount val="10"/>
              <c:pt idx="0">
                <c:v>0</c:v>
              </c:pt>
              <c:pt idx="1">
                <c:v>0</c:v>
              </c:pt>
              <c:pt idx="4">
                <c:v>0</c:v>
              </c:pt>
              <c:pt idx="5">
                <c:v>113.63636363636363</c:v>
              </c:pt>
              <c:pt idx="6">
                <c:v>228.57142857142858</c:v>
              </c:pt>
              <c:pt idx="7">
                <c:v>18.333333333333336</c:v>
              </c:pt>
              <c:pt idx="8">
                <c:v>22.727272727272727</c:v>
              </c:pt>
              <c:pt idx="9">
                <c:v>28.571428571428573</c:v>
              </c:pt>
            </c:numLit>
          </c:val>
          <c:extLst>
            <c:ext xmlns:c16="http://schemas.microsoft.com/office/drawing/2014/chart" uri="{C3380CC4-5D6E-409C-BE32-E72D297353CC}">
              <c16:uniqueId val="{00000008-8DF9-4D31-B327-0EEDF6D18E00}"/>
            </c:ext>
          </c:extLst>
        </c:ser>
        <c:dLbls>
          <c:showLegendKey val="0"/>
          <c:showVal val="0"/>
          <c:showCatName val="0"/>
          <c:showSerName val="0"/>
          <c:showPercent val="0"/>
          <c:showBubbleSize val="0"/>
        </c:dLbls>
        <c:gapWidth val="150"/>
        <c:overlap val="100"/>
        <c:axId val="412571528"/>
        <c:axId val="412573880"/>
      </c:barChart>
      <c:catAx>
        <c:axId val="412571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3880"/>
        <c:crosses val="autoZero"/>
        <c:auto val="1"/>
        <c:lblAlgn val="ctr"/>
        <c:lblOffset val="100"/>
        <c:noMultiLvlLbl val="0"/>
      </c:catAx>
      <c:valAx>
        <c:axId val="41257388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12571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Hydrogen production Shares</a:t>
            </a:r>
            <a:r>
              <a:rPr lang="en-US" baseline="0"/>
              <a:t> by Pathway in EU</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'TYNDP Data'!$A$17</c:f>
              <c:strCache>
                <c:ptCount val="1"/>
                <c:pt idx="0">
                  <c:v>%SMR/ATR</c:v>
                </c:pt>
              </c:strCache>
            </c:strRef>
          </c:tx>
          <c:spPr>
            <a:solidFill>
              <a:schemeClr val="accent1"/>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Data'!$B$17:$E$17</c:f>
              <c:numCache>
                <c:formatCode>0%</c:formatCode>
                <c:ptCount val="4"/>
                <c:pt idx="0">
                  <c:v>0.75058401327149005</c:v>
                </c:pt>
                <c:pt idx="1">
                  <c:v>0.39217798523047198</c:v>
                </c:pt>
                <c:pt idx="2">
                  <c:v>8.2765040889758862E-2</c:v>
                </c:pt>
                <c:pt idx="3">
                  <c:v>0</c:v>
                </c:pt>
              </c:numCache>
            </c:numRef>
          </c:val>
          <c:extLst>
            <c:ext xmlns:c16="http://schemas.microsoft.com/office/drawing/2014/chart" uri="{C3380CC4-5D6E-409C-BE32-E72D297353CC}">
              <c16:uniqueId val="{00000000-BCEE-4BA7-B72D-585571EF8B2E}"/>
            </c:ext>
          </c:extLst>
        </c:ser>
        <c:ser>
          <c:idx val="1"/>
          <c:order val="1"/>
          <c:tx>
            <c:strRef>
              <c:f>'TYNDP Data'!$A$18</c:f>
              <c:strCache>
                <c:ptCount val="1"/>
                <c:pt idx="0">
                  <c:v>%electrolysis</c:v>
                </c:pt>
              </c:strCache>
            </c:strRef>
          </c:tx>
          <c:spPr>
            <a:solidFill>
              <a:schemeClr val="accent2"/>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Data'!$B$18:$E$18</c:f>
              <c:numCache>
                <c:formatCode>0%</c:formatCode>
                <c:ptCount val="4"/>
                <c:pt idx="0">
                  <c:v>0</c:v>
                </c:pt>
                <c:pt idx="1">
                  <c:v>0.35865446816705449</c:v>
                </c:pt>
                <c:pt idx="2">
                  <c:v>0.86532232882163862</c:v>
                </c:pt>
                <c:pt idx="3">
                  <c:v>0.98478601926509657</c:v>
                </c:pt>
              </c:numCache>
            </c:numRef>
          </c:val>
          <c:extLst>
            <c:ext xmlns:c16="http://schemas.microsoft.com/office/drawing/2014/chart" uri="{C3380CC4-5D6E-409C-BE32-E72D297353CC}">
              <c16:uniqueId val="{00000001-BCEE-4BA7-B72D-585571EF8B2E}"/>
            </c:ext>
          </c:extLst>
        </c:ser>
        <c:ser>
          <c:idx val="2"/>
          <c:order val="2"/>
          <c:tx>
            <c:strRef>
              <c:f>'TYNDP Data'!$A$19</c:f>
              <c:strCache>
                <c:ptCount val="1"/>
                <c:pt idx="0">
                  <c:v>%by products</c:v>
                </c:pt>
              </c:strCache>
            </c:strRef>
          </c:tx>
          <c:spPr>
            <a:solidFill>
              <a:schemeClr val="accent3"/>
            </a:solidFill>
            <a:ln>
              <a:noFill/>
            </a:ln>
            <a:effectLst/>
          </c:spPr>
          <c:invertIfNegative val="0"/>
          <c:cat>
            <c:numRef>
              <c:f>'TYNDP Data'!$B$15:$E$15</c:f>
              <c:numCache>
                <c:formatCode>0</c:formatCode>
                <c:ptCount val="4"/>
                <c:pt idx="0">
                  <c:v>2020</c:v>
                </c:pt>
                <c:pt idx="1">
                  <c:v>2030</c:v>
                </c:pt>
                <c:pt idx="2">
                  <c:v>2040</c:v>
                </c:pt>
                <c:pt idx="3" formatCode="General">
                  <c:v>2050</c:v>
                </c:pt>
              </c:numCache>
            </c:numRef>
          </c:cat>
          <c:val>
            <c:numRef>
              <c:f>'TYNDP Data'!$B$19:$E$19</c:f>
              <c:numCache>
                <c:formatCode>0%</c:formatCode>
                <c:ptCount val="4"/>
                <c:pt idx="0">
                  <c:v>0.24941598672850998</c:v>
                </c:pt>
                <c:pt idx="1">
                  <c:v>0.24916754660247348</c:v>
                </c:pt>
                <c:pt idx="2">
                  <c:v>5.1912630288602539E-2</c:v>
                </c:pt>
                <c:pt idx="3">
                  <c:v>1.5213980734903397E-2</c:v>
                </c:pt>
              </c:numCache>
            </c:numRef>
          </c:val>
          <c:extLst>
            <c:ext xmlns:c16="http://schemas.microsoft.com/office/drawing/2014/chart" uri="{C3380CC4-5D6E-409C-BE32-E72D297353CC}">
              <c16:uniqueId val="{00000002-BCEE-4BA7-B72D-585571EF8B2E}"/>
            </c:ext>
          </c:extLst>
        </c:ser>
        <c:dLbls>
          <c:showLegendKey val="0"/>
          <c:showVal val="0"/>
          <c:showCatName val="0"/>
          <c:showSerName val="0"/>
          <c:showPercent val="0"/>
          <c:showBubbleSize val="0"/>
        </c:dLbls>
        <c:gapWidth val="150"/>
        <c:overlap val="100"/>
        <c:axId val="92097712"/>
        <c:axId val="94612224"/>
      </c:barChart>
      <c:catAx>
        <c:axId val="9209771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224"/>
        <c:crosses val="autoZero"/>
        <c:auto val="1"/>
        <c:lblAlgn val="ctr"/>
        <c:lblOffset val="100"/>
        <c:noMultiLvlLbl val="0"/>
      </c:catAx>
      <c:valAx>
        <c:axId val="9461222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97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76200</xdr:colOff>
      <xdr:row>2</xdr:row>
      <xdr:rowOff>161192</xdr:rowOff>
    </xdr:from>
    <xdr:to>
      <xdr:col>2</xdr:col>
      <xdr:colOff>1621186</xdr:colOff>
      <xdr:row>7</xdr:row>
      <xdr:rowOff>116741</xdr:rowOff>
    </xdr:to>
    <xdr:pic>
      <xdr:nvPicPr>
        <xdr:cNvPr id="2" name="Image 1">
          <a:extLst>
            <a:ext uri="{FF2B5EF4-FFF2-40B4-BE49-F238E27FC236}">
              <a16:creationId xmlns:a16="http://schemas.microsoft.com/office/drawing/2014/main" id="{41127D5A-9AD3-4628-A741-D0F7DF3AE1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8200" y="526317"/>
          <a:ext cx="2325662" cy="857249"/>
        </a:xfrm>
        <a:prstGeom prst="rect">
          <a:avLst/>
        </a:prstGeom>
      </xdr:spPr>
    </xdr:pic>
    <xdr:clientData/>
  </xdr:twoCellAnchor>
  <xdr:twoCellAnchor editAs="oneCell">
    <xdr:from>
      <xdr:col>4</xdr:col>
      <xdr:colOff>351203</xdr:colOff>
      <xdr:row>1</xdr:row>
      <xdr:rowOff>104775</xdr:rowOff>
    </xdr:from>
    <xdr:to>
      <xdr:col>8</xdr:col>
      <xdr:colOff>587970</xdr:colOff>
      <xdr:row>8</xdr:row>
      <xdr:rowOff>135255</xdr:rowOff>
    </xdr:to>
    <xdr:pic>
      <xdr:nvPicPr>
        <xdr:cNvPr id="3" name="Image 2" descr="Press Material">
          <a:extLst>
            <a:ext uri="{FF2B5EF4-FFF2-40B4-BE49-F238E27FC236}">
              <a16:creationId xmlns:a16="http://schemas.microsoft.com/office/drawing/2014/main" id="{E4BFE789-2576-40BE-8579-6A09FB276E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26203" y="282575"/>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304800</xdr:colOff>
      <xdr:row>1</xdr:row>
      <xdr:rowOff>0</xdr:rowOff>
    </xdr:from>
    <xdr:to>
      <xdr:col>22</xdr:col>
      <xdr:colOff>215900</xdr:colOff>
      <xdr:row>15</xdr:row>
      <xdr:rowOff>47626</xdr:rowOff>
    </xdr:to>
    <xdr:graphicFrame macro="">
      <xdr:nvGraphicFramePr>
        <xdr:cNvPr id="2" name="Grafiek 26">
          <a:extLst>
            <a:ext uri="{FF2B5EF4-FFF2-40B4-BE49-F238E27FC236}">
              <a16:creationId xmlns:a16="http://schemas.microsoft.com/office/drawing/2014/main" id="{177B5487-73C3-4911-B36E-708D61AC0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184149</xdr:colOff>
      <xdr:row>28</xdr:row>
      <xdr:rowOff>17461</xdr:rowOff>
    </xdr:from>
    <xdr:to>
      <xdr:col>8</xdr:col>
      <xdr:colOff>698499</xdr:colOff>
      <xdr:row>45</xdr:row>
      <xdr:rowOff>161924</xdr:rowOff>
    </xdr:to>
    <xdr:graphicFrame macro="">
      <xdr:nvGraphicFramePr>
        <xdr:cNvPr id="3" name="Graphique 2">
          <a:extLst>
            <a:ext uri="{FF2B5EF4-FFF2-40B4-BE49-F238E27FC236}">
              <a16:creationId xmlns:a16="http://schemas.microsoft.com/office/drawing/2014/main" id="{9DA2331B-6923-5E8F-6E67-FB0A95418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323022</xdr:colOff>
      <xdr:row>11</xdr:row>
      <xdr:rowOff>57978</xdr:rowOff>
    </xdr:from>
    <xdr:to>
      <xdr:col>1</xdr:col>
      <xdr:colOff>504145</xdr:colOff>
      <xdr:row>27</xdr:row>
      <xdr:rowOff>93978</xdr:rowOff>
    </xdr:to>
    <xdr:pic>
      <xdr:nvPicPr>
        <xdr:cNvPr id="2" name="Picture 1">
          <a:extLst>
            <a:ext uri="{FF2B5EF4-FFF2-40B4-BE49-F238E27FC236}">
              <a16:creationId xmlns:a16="http://schemas.microsoft.com/office/drawing/2014/main" id="{3E0A2550-06E2-4C51-BB6F-8B1FB02F9EBA}"/>
            </a:ext>
          </a:extLst>
        </xdr:cNvPr>
        <xdr:cNvPicPr>
          <a:picLocks noChangeAspect="1"/>
        </xdr:cNvPicPr>
      </xdr:nvPicPr>
      <xdr:blipFill>
        <a:blip xmlns:r="http://schemas.openxmlformats.org/officeDocument/2006/relationships" r:embed="rId1"/>
        <a:stretch>
          <a:fillRect/>
        </a:stretch>
      </xdr:blipFill>
      <xdr:spPr>
        <a:xfrm>
          <a:off x="323022" y="2972628"/>
          <a:ext cx="4629993" cy="2931600"/>
        </a:xfrm>
        <a:prstGeom prst="rect">
          <a:avLst/>
        </a:prstGeom>
      </xdr:spPr>
    </xdr:pic>
    <xdr:clientData/>
  </xdr:twoCellAnchor>
  <xdr:twoCellAnchor editAs="oneCell">
    <xdr:from>
      <xdr:col>0</xdr:col>
      <xdr:colOff>323022</xdr:colOff>
      <xdr:row>15</xdr:row>
      <xdr:rowOff>98801</xdr:rowOff>
    </xdr:from>
    <xdr:to>
      <xdr:col>1</xdr:col>
      <xdr:colOff>524342</xdr:colOff>
      <xdr:row>31</xdr:row>
      <xdr:rowOff>131626</xdr:rowOff>
    </xdr:to>
    <xdr:pic>
      <xdr:nvPicPr>
        <xdr:cNvPr id="3" name="Picture 2">
          <a:extLst>
            <a:ext uri="{FF2B5EF4-FFF2-40B4-BE49-F238E27FC236}">
              <a16:creationId xmlns:a16="http://schemas.microsoft.com/office/drawing/2014/main" id="{538BE97E-94D3-4344-BE65-BB1BE56299EB}"/>
            </a:ext>
          </a:extLst>
        </xdr:cNvPr>
        <xdr:cNvPicPr>
          <a:picLocks noChangeAspect="1"/>
        </xdr:cNvPicPr>
      </xdr:nvPicPr>
      <xdr:blipFill>
        <a:blip xmlns:r="http://schemas.openxmlformats.org/officeDocument/2006/relationships" r:embed="rId1"/>
        <a:stretch>
          <a:fillRect/>
        </a:stretch>
      </xdr:blipFill>
      <xdr:spPr>
        <a:xfrm>
          <a:off x="323022" y="3007101"/>
          <a:ext cx="4632260" cy="29252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EU\eps-eu\InputData\indst\BIFUbC\BIFUbC-hydrogen.csv" TargetMode="External"/><Relationship Id="rId1" Type="http://schemas.openxmlformats.org/officeDocument/2006/relationships/externalLinkPath" Target="/Modeling/EPS/EU/eps-eu/InputData/indst/BIFUbC/BIFUbC-hydrogen.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nergyinnovation.sharepoint.com/Users/mdeng/Dropbox%20(Energy%20Innovation)/EU%20EPS/InputData/fuels/BFPIaE/BAU%20Fuel%20Production%20Imports%20and%20Expor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GREET1 Fuel_Specs"/>
      <sheetName val="EU Ind. Sector - EPS Crosswalk"/>
      <sheetName val="Fuel Mapping"/>
      <sheetName val="POTEnCIA Data --&gt;"/>
      <sheetName val="Potencia_Steam Balance"/>
      <sheetName val="Potencia_Electricity Balance"/>
      <sheetName val="AGR"/>
      <sheetName val="FBT"/>
      <sheetName val="TEL"/>
      <sheetName val="WWP"/>
      <sheetName val="PPA"/>
      <sheetName val="cenrf"/>
      <sheetName val="neos"/>
      <sheetName val="CHI"/>
      <sheetName val="ISI"/>
      <sheetName val="ISI (IDEES 2021)"/>
      <sheetName val="ISI (POTEnCIA)"/>
      <sheetName val="NFM"/>
      <sheetName val="gla"/>
      <sheetName val="cem"/>
      <sheetName val="cer"/>
      <sheetName val="cpi"/>
      <sheetName val="MAE"/>
      <sheetName val="TRE"/>
      <sheetName val="OIS"/>
      <sheetName val="cenpren"/>
      <sheetName val="LOS"/>
      <sheetName val="cenisb"/>
      <sheetName val="cenoth"/>
      <sheetName val="tick"/>
      <sheetName val="tock"/>
      <sheetName val="tibf"/>
      <sheetName val="tobf"/>
      <sheetName val="tigw"/>
      <sheetName val="tipf"/>
      <sheetName val="tibr"/>
      <sheetName val="ticl"/>
      <sheetName val="tibg"/>
      <sheetName val="tigl"/>
      <sheetName val="tich"/>
      <sheetName val="nech"/>
      <sheetName val="tirf"/>
      <sheetName val="Waste Water"/>
      <sheetName val="Eurostat Coal Mining Data"/>
      <sheetName val="Eurostat Oil and Gas Ext. Data"/>
      <sheetName val="Coal and Oil-Gas Ext. Calcs"/>
      <sheetName val="TOTOT"/>
      <sheetName val="Hydrogen Calculations"/>
      <sheetName val="Carbon Capture Calculations"/>
      <sheetName val="Calculations"/>
      <sheetName val="BIFUbC-electricity"/>
      <sheetName val="BIFUbC-coal"/>
      <sheetName val="BIFUbC-natural-gas"/>
      <sheetName val="BIFUbC-biomass"/>
      <sheetName val="BIFUbC-petroleum-diesel"/>
      <sheetName val="BIFUbC-heat"/>
      <sheetName val="BIFUbC-crude-oil"/>
      <sheetName val="BIFUbC-heavy-or-residual-oil"/>
      <sheetName val="BIFUbC-LPG-propane-or-butane"/>
      <sheetName val="BIFUbC-hydrogen"/>
    </sheetNames>
    <sheetDataSet>
      <sheetData sheetId="0">
        <row r="183">
          <cell r="C183">
            <v>39683051000</v>
          </cell>
        </row>
        <row r="186">
          <cell r="C186">
            <v>3412000000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10">
          <cell r="U10">
            <v>86563.216203400429</v>
          </cell>
          <cell r="V10">
            <v>87980.704967344122</v>
          </cell>
          <cell r="W10">
            <v>89002.095577140513</v>
          </cell>
          <cell r="X10">
            <v>90118.337849225034</v>
          </cell>
          <cell r="Y10">
            <v>90978.758625674789</v>
          </cell>
          <cell r="Z10">
            <v>91595.919758638003</v>
          </cell>
          <cell r="AA10">
            <v>92319.838700444365</v>
          </cell>
          <cell r="AB10">
            <v>93071.848750677222</v>
          </cell>
          <cell r="AC10">
            <v>93823.116227001126</v>
          </cell>
          <cell r="AD10">
            <v>94487.975320500467</v>
          </cell>
          <cell r="AE10">
            <v>95065.44459655328</v>
          </cell>
          <cell r="AF10">
            <v>95512.653836867568</v>
          </cell>
          <cell r="AG10">
            <v>96096.330293404491</v>
          </cell>
          <cell r="AH10">
            <v>96578.421854619053</v>
          </cell>
          <cell r="AI10">
            <v>97072.034408886801</v>
          </cell>
          <cell r="AJ10">
            <v>97488.674909536247</v>
          </cell>
          <cell r="AK10">
            <v>97854.539018596683</v>
          </cell>
          <cell r="AL10">
            <v>98368.522933807792</v>
          </cell>
          <cell r="AM10">
            <v>98858.367092879547</v>
          </cell>
          <cell r="AN10">
            <v>99390.070145926176</v>
          </cell>
          <cell r="AO10">
            <v>99881.308812555872</v>
          </cell>
          <cell r="AP10">
            <v>100426.20378037983</v>
          </cell>
          <cell r="AQ10">
            <v>100979.30069996761</v>
          </cell>
          <cell r="AR10">
            <v>101648.57934628554</v>
          </cell>
          <cell r="AS10">
            <v>102188.18286545003</v>
          </cell>
          <cell r="AT10">
            <v>102806.67983568038</v>
          </cell>
          <cell r="AU10">
            <v>103244.21511497813</v>
          </cell>
          <cell r="AV10">
            <v>103856.71827200546</v>
          </cell>
          <cell r="AW10">
            <v>104433.77007672668</v>
          </cell>
          <cell r="AX10">
            <v>105009.75292280481</v>
          </cell>
          <cell r="AY10">
            <v>105515.43969476252</v>
          </cell>
          <cell r="AZ10">
            <v>106009.78167926885</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ow r="30">
          <cell r="V30">
            <v>651894.34513197211</v>
          </cell>
          <cell r="W30">
            <v>648204.28012219537</v>
          </cell>
          <cell r="X30">
            <v>646895.70690243959</v>
          </cell>
          <cell r="Y30">
            <v>643145.98454149754</v>
          </cell>
          <cell r="Z30">
            <v>638395.6513035713</v>
          </cell>
          <cell r="AA30">
            <v>632396.38873996609</v>
          </cell>
          <cell r="AB30">
            <v>627214.94411349483</v>
          </cell>
          <cell r="AC30">
            <v>624050.02586222265</v>
          </cell>
          <cell r="AD30">
            <v>619365.47656788444</v>
          </cell>
          <cell r="AE30">
            <v>617147.78285624995</v>
          </cell>
          <cell r="AF30">
            <v>614485.71161605953</v>
          </cell>
          <cell r="AG30">
            <v>610472.47601501935</v>
          </cell>
          <cell r="AH30">
            <v>608783.48174731946</v>
          </cell>
          <cell r="AI30">
            <v>606236.20731856115</v>
          </cell>
          <cell r="AJ30">
            <v>602782.8448292088</v>
          </cell>
          <cell r="AK30">
            <v>599342.72632583429</v>
          </cell>
          <cell r="AL30">
            <v>593185.37224966672</v>
          </cell>
          <cell r="AM30">
            <v>591233.60941137746</v>
          </cell>
          <cell r="AN30">
            <v>586201.76037421159</v>
          </cell>
          <cell r="AO30">
            <v>582061.30265237053</v>
          </cell>
          <cell r="AP30">
            <v>577655.61505247443</v>
          </cell>
          <cell r="AQ30">
            <v>573020.72295503027</v>
          </cell>
          <cell r="AR30">
            <v>566918.96191775461</v>
          </cell>
          <cell r="AS30">
            <v>562444.5089238534</v>
          </cell>
          <cell r="AT30">
            <v>556633.88911704498</v>
          </cell>
          <cell r="AU30">
            <v>551794.56438368384</v>
          </cell>
          <cell r="AV30">
            <v>547764.11823941546</v>
          </cell>
          <cell r="AW30">
            <v>544037.40622568561</v>
          </cell>
          <cell r="AX30">
            <v>538859.28197193414</v>
          </cell>
          <cell r="AY30">
            <v>534872.47239469364</v>
          </cell>
          <cell r="AZ30">
            <v>530798.01517638355</v>
          </cell>
          <cell r="BA30">
            <v>525580.27738847013</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Eurostat_nrg_bal_c EU28"/>
      <sheetName val="Eurostat-EPS Mapping"/>
      <sheetName val="JRC_CFENE"/>
      <sheetName val="JRC_tipgn"/>
      <sheetName val="Euratom"/>
      <sheetName val="World Nuclear Association"/>
      <sheetName val="Calculations"/>
      <sheetName val="BFPIaE-production"/>
      <sheetName val="BFPIaE-imports"/>
      <sheetName val="BFPIaE-expo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etrochemistry.eu/wp-content/uploads/2021/03/Petrochemicals_Paper_hydrogen-1.pdf" TargetMode="External"/><Relationship Id="rId2" Type="http://schemas.openxmlformats.org/officeDocument/2006/relationships/hyperlink" Target="https://hydrogeneurope.eu/wp-content/uploads/2021/11/Clean-Hydrogen-Monitor-2020.pdf" TargetMode="External"/><Relationship Id="rId1" Type="http://schemas.openxmlformats.org/officeDocument/2006/relationships/hyperlink" Target="https://op.europa.eu/en/publication-detail/-/publication/96c2ca82-e85e-11eb-93a8-01aa75ed71a1/language-en/format-PDF/source-219903975"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hydrogeneurope.eu/wp-content/uploads/2021/11/Clean-Hydrogen-Monitor-2020.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00EAD-FF24-49AB-91DA-99F92363580C}">
  <dimension ref="B10:D26"/>
  <sheetViews>
    <sheetView topLeftCell="A7" zoomScale="85" zoomScaleNormal="85" workbookViewId="0">
      <selection activeCell="C21" sqref="C21"/>
    </sheetView>
  </sheetViews>
  <sheetFormatPr defaultColWidth="10.81640625" defaultRowHeight="14.5" x14ac:dyDescent="0.35"/>
  <cols>
    <col min="1" max="2" width="10.81640625" style="3"/>
    <col min="3" max="3" width="62.1796875" style="3" customWidth="1"/>
    <col min="4" max="4" width="11.81640625" style="3" bestFit="1" customWidth="1"/>
    <col min="5" max="16384" width="10.81640625" style="3"/>
  </cols>
  <sheetData>
    <row r="10" spans="2:4" x14ac:dyDescent="0.35">
      <c r="B10" s="1" t="s">
        <v>0</v>
      </c>
      <c r="C10" s="2"/>
    </row>
    <row r="11" spans="2:4" x14ac:dyDescent="0.35">
      <c r="B11" s="2"/>
      <c r="C11" s="2"/>
    </row>
    <row r="12" spans="2:4" x14ac:dyDescent="0.35">
      <c r="B12" s="4" t="s">
        <v>1</v>
      </c>
      <c r="C12" s="4" t="s">
        <v>2</v>
      </c>
      <c r="D12" s="5" t="s">
        <v>3</v>
      </c>
    </row>
    <row r="13" spans="2:4" x14ac:dyDescent="0.35">
      <c r="B13" s="2"/>
      <c r="C13" s="4" t="s">
        <v>4</v>
      </c>
      <c r="D13" s="5" t="s">
        <v>5</v>
      </c>
    </row>
    <row r="14" spans="2:4" x14ac:dyDescent="0.35">
      <c r="B14" s="2"/>
      <c r="C14" s="4" t="s">
        <v>6</v>
      </c>
      <c r="D14" s="98" t="s">
        <v>7</v>
      </c>
    </row>
    <row r="15" spans="2:4" x14ac:dyDescent="0.35">
      <c r="B15" s="2"/>
      <c r="C15" s="4" t="s">
        <v>356</v>
      </c>
      <c r="D15" s="256" t="s">
        <v>357</v>
      </c>
    </row>
    <row r="16" spans="2:4" x14ac:dyDescent="0.35">
      <c r="B16" s="4" t="s">
        <v>8</v>
      </c>
      <c r="C16" s="2"/>
    </row>
    <row r="17" spans="2:4" x14ac:dyDescent="0.35">
      <c r="B17" s="6"/>
      <c r="C17" s="95" t="s">
        <v>9</v>
      </c>
    </row>
    <row r="18" spans="2:4" x14ac:dyDescent="0.35">
      <c r="B18" s="6"/>
      <c r="C18" s="96" t="s">
        <v>10</v>
      </c>
    </row>
    <row r="19" spans="2:4" x14ac:dyDescent="0.35">
      <c r="B19" s="6"/>
      <c r="C19" s="95" t="s">
        <v>11</v>
      </c>
    </row>
    <row r="20" spans="2:4" x14ac:dyDescent="0.35">
      <c r="B20" s="7"/>
      <c r="C20" s="95" t="s">
        <v>12</v>
      </c>
    </row>
    <row r="21" spans="2:4" x14ac:dyDescent="0.35">
      <c r="C21" s="95" t="s">
        <v>13</v>
      </c>
    </row>
    <row r="25" spans="2:4" x14ac:dyDescent="0.35">
      <c r="C25" s="3" t="s">
        <v>162</v>
      </c>
      <c r="D25" s="3">
        <f>'GREET1 Fuel_Specs'!D62/'GREET1 Fuel_Specs'!E62*10^12</f>
        <v>134509803921568.64</v>
      </c>
    </row>
    <row r="26" spans="2:4" x14ac:dyDescent="0.35">
      <c r="C26" s="3" t="s">
        <v>355</v>
      </c>
      <c r="D26" s="255">
        <v>3412000000000</v>
      </c>
    </row>
  </sheetData>
  <hyperlinks>
    <hyperlink ref="D12" r:id="rId1" xr:uid="{817DDE98-17F0-4B58-B13B-E46513EA7D78}"/>
    <hyperlink ref="D13" r:id="rId2" xr:uid="{BB66E222-94F7-40D4-B4FB-7FA8E2442D67}"/>
    <hyperlink ref="D15" r:id="rId3" xr:uid="{0110E7D1-0831-4923-9C1A-434CDB03D67D}"/>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4EB2E-B4BC-4312-98C9-BD68768D24D9}">
  <dimension ref="A1:X163"/>
  <sheetViews>
    <sheetView topLeftCell="A69" zoomScale="80" zoomScaleNormal="80" workbookViewId="0">
      <selection activeCell="D62" sqref="D62:E62"/>
    </sheetView>
  </sheetViews>
  <sheetFormatPr defaultColWidth="9.1796875" defaultRowHeight="14.5" x14ac:dyDescent="0.35"/>
  <cols>
    <col min="1" max="1" width="33.1796875" customWidth="1"/>
    <col min="2" max="2" width="13.453125" bestFit="1" customWidth="1"/>
    <col min="3" max="3" width="11.54296875" customWidth="1"/>
    <col min="4" max="4" width="12.81640625" bestFit="1" customWidth="1"/>
    <col min="5" max="5" width="10.453125" bestFit="1" customWidth="1"/>
    <col min="6" max="6" width="11.453125" customWidth="1"/>
    <col min="7" max="7" width="13.453125" customWidth="1"/>
    <col min="8" max="8" width="12.54296875" bestFit="1" customWidth="1"/>
    <col min="9" max="9" width="9.54296875" bestFit="1" customWidth="1"/>
    <col min="11" max="11" width="10.453125" customWidth="1"/>
    <col min="12" max="12" width="12.453125" bestFit="1" customWidth="1"/>
    <col min="15" max="15" width="12.81640625" bestFit="1" customWidth="1"/>
    <col min="19" max="19" width="10.453125" customWidth="1"/>
    <col min="23" max="23" width="10.54296875" customWidth="1"/>
  </cols>
  <sheetData>
    <row r="1" spans="1:23" ht="15.5" x14ac:dyDescent="0.35">
      <c r="A1" s="102" t="s">
        <v>163</v>
      </c>
    </row>
    <row r="2" spans="1:23" x14ac:dyDescent="0.35">
      <c r="A2" s="103" t="s">
        <v>164</v>
      </c>
    </row>
    <row r="3" spans="1:23" ht="12.75" customHeight="1" x14ac:dyDescent="0.35">
      <c r="A3" s="104" t="s">
        <v>165</v>
      </c>
      <c r="B3" s="105" t="s">
        <v>166</v>
      </c>
      <c r="C3" s="106"/>
      <c r="D3" s="106"/>
      <c r="E3" s="107" t="s">
        <v>167</v>
      </c>
      <c r="F3" s="107" t="s">
        <v>168</v>
      </c>
      <c r="G3" s="107" t="s">
        <v>169</v>
      </c>
      <c r="H3" s="107" t="s">
        <v>169</v>
      </c>
      <c r="I3" s="108"/>
    </row>
    <row r="4" spans="1:23" ht="26.5" x14ac:dyDescent="0.35">
      <c r="A4" s="109"/>
      <c r="B4" s="110" t="s">
        <v>170</v>
      </c>
      <c r="C4" s="111" t="s">
        <v>171</v>
      </c>
      <c r="D4" s="111" t="s">
        <v>172</v>
      </c>
      <c r="E4" s="111"/>
      <c r="F4" s="111" t="s">
        <v>173</v>
      </c>
      <c r="G4" s="111" t="s">
        <v>174</v>
      </c>
      <c r="H4" s="112" t="s">
        <v>175</v>
      </c>
      <c r="I4" s="113" t="s">
        <v>176</v>
      </c>
    </row>
    <row r="5" spans="1:23" x14ac:dyDescent="0.35">
      <c r="A5" s="114" t="s">
        <v>177</v>
      </c>
      <c r="B5" s="115">
        <v>1</v>
      </c>
      <c r="C5" s="116" t="s">
        <v>178</v>
      </c>
      <c r="D5" s="116"/>
      <c r="E5" s="117"/>
      <c r="F5" s="117"/>
      <c r="G5" s="117"/>
      <c r="H5" s="117"/>
      <c r="I5" s="118"/>
    </row>
    <row r="6" spans="1:23" x14ac:dyDescent="0.35">
      <c r="A6" s="119" t="s">
        <v>179</v>
      </c>
      <c r="B6" s="120" t="s">
        <v>180</v>
      </c>
      <c r="C6" s="121" t="s">
        <v>180</v>
      </c>
      <c r="D6" s="121" t="s">
        <v>180</v>
      </c>
      <c r="E6" s="121" t="s">
        <v>181</v>
      </c>
      <c r="F6" s="122"/>
      <c r="G6" s="122"/>
      <c r="H6" s="122"/>
      <c r="I6" s="123"/>
    </row>
    <row r="7" spans="1:23" x14ac:dyDescent="0.35">
      <c r="A7" s="124" t="s">
        <v>182</v>
      </c>
      <c r="B7" s="125">
        <v>129670</v>
      </c>
      <c r="C7" s="126">
        <v>129670</v>
      </c>
      <c r="D7" s="126">
        <v>138350</v>
      </c>
      <c r="E7" s="126">
        <v>3205</v>
      </c>
      <c r="F7" s="127">
        <v>0.85299999999999998</v>
      </c>
      <c r="G7" s="128">
        <v>16000</v>
      </c>
      <c r="H7" s="129">
        <v>1.6E-2</v>
      </c>
      <c r="I7" s="130">
        <v>0.93726057101554028</v>
      </c>
    </row>
    <row r="8" spans="1:23" x14ac:dyDescent="0.35">
      <c r="A8" s="124" t="s">
        <v>183</v>
      </c>
      <c r="B8" s="125">
        <v>135084.91292306196</v>
      </c>
      <c r="C8" s="131">
        <v>135084.91292306196</v>
      </c>
      <c r="D8" s="131">
        <v>144475.84269846199</v>
      </c>
      <c r="E8" s="131">
        <v>3266</v>
      </c>
      <c r="F8" s="132">
        <v>0.85562068501529054</v>
      </c>
      <c r="G8" s="128">
        <v>1800</v>
      </c>
      <c r="H8" s="129">
        <v>1.8E-3</v>
      </c>
      <c r="I8" s="130">
        <v>0.93500000000000005</v>
      </c>
    </row>
    <row r="9" spans="1:23" x14ac:dyDescent="0.35">
      <c r="A9" s="124" t="s">
        <v>184</v>
      </c>
      <c r="B9" s="125">
        <v>152370.90134048002</v>
      </c>
      <c r="C9" s="131">
        <v>152370.90134048002</v>
      </c>
      <c r="D9" s="131">
        <v>162963.53084543315</v>
      </c>
      <c r="E9" s="131">
        <v>3839.6821254480283</v>
      </c>
      <c r="F9" s="132">
        <v>0.83</v>
      </c>
      <c r="G9" s="128">
        <v>48000</v>
      </c>
      <c r="H9" s="129">
        <v>4.8000000000000001E-2</v>
      </c>
      <c r="I9" s="130">
        <v>0.93500000000000016</v>
      </c>
    </row>
    <row r="10" spans="1:23" x14ac:dyDescent="0.35">
      <c r="A10" s="124" t="s">
        <v>185</v>
      </c>
      <c r="B10" s="125">
        <v>152370.90134048002</v>
      </c>
      <c r="C10" s="133">
        <v>152370.90134048002</v>
      </c>
      <c r="D10" s="133">
        <v>162963.53084543315</v>
      </c>
      <c r="E10" s="133">
        <v>3839.6821254480283</v>
      </c>
      <c r="F10" s="134">
        <v>0.83</v>
      </c>
      <c r="G10" s="133">
        <v>48000</v>
      </c>
      <c r="H10" s="129">
        <v>4.8000000000000001E-2</v>
      </c>
      <c r="I10" s="130">
        <v>0.93500000000000016</v>
      </c>
    </row>
    <row r="11" spans="1:23" x14ac:dyDescent="0.35">
      <c r="A11" s="124" t="s">
        <v>186</v>
      </c>
      <c r="B11" s="125">
        <v>145194.18901496602</v>
      </c>
      <c r="C11" s="133">
        <v>145194.18901496602</v>
      </c>
      <c r="D11" s="133">
        <v>155287.90268980322</v>
      </c>
      <c r="E11" s="133">
        <v>3500.47748781362</v>
      </c>
      <c r="F11" s="134">
        <v>0.83245885654014951</v>
      </c>
      <c r="G11" s="133">
        <v>37227.389654331695</v>
      </c>
      <c r="H11" s="129">
        <v>3.7227389654331693E-2</v>
      </c>
      <c r="I11" s="130">
        <v>0.93500000000000005</v>
      </c>
      <c r="L11" s="133"/>
      <c r="M11" s="133"/>
      <c r="N11" s="133"/>
      <c r="O11" s="133"/>
      <c r="P11" s="134"/>
      <c r="Q11" s="133"/>
      <c r="R11" s="129"/>
      <c r="S11" s="135"/>
    </row>
    <row r="12" spans="1:23" x14ac:dyDescent="0.35">
      <c r="A12" s="124" t="s">
        <v>187</v>
      </c>
      <c r="B12" s="125">
        <v>128448.52692210001</v>
      </c>
      <c r="C12" s="131">
        <v>128448.52692210001</v>
      </c>
      <c r="D12" s="131">
        <v>137378.10365999999</v>
      </c>
      <c r="E12" s="131">
        <v>2709</v>
      </c>
      <c r="F12" s="132">
        <v>0.84059083544303792</v>
      </c>
      <c r="G12" s="128">
        <v>1600</v>
      </c>
      <c r="H12" s="129">
        <v>1.6000000000000001E-3</v>
      </c>
      <c r="I12" s="130">
        <v>0.93500000000000005</v>
      </c>
    </row>
    <row r="13" spans="1:23" x14ac:dyDescent="0.35">
      <c r="A13" t="s">
        <v>188</v>
      </c>
      <c r="B13" s="125">
        <v>125600.90733399388</v>
      </c>
      <c r="C13" s="136">
        <v>125600.90733399388</v>
      </c>
      <c r="D13" s="136">
        <v>134008.52571649614</v>
      </c>
      <c r="E13" s="137">
        <v>3087.2372132564833</v>
      </c>
      <c r="F13" s="138">
        <v>0.85299999999999998</v>
      </c>
      <c r="G13" s="138">
        <v>16000</v>
      </c>
      <c r="H13" s="129">
        <v>1.6E-2</v>
      </c>
      <c r="I13" s="130">
        <v>0.93726057101554028</v>
      </c>
    </row>
    <row r="14" spans="1:23" x14ac:dyDescent="0.35">
      <c r="A14" t="s">
        <v>189</v>
      </c>
      <c r="B14" s="125">
        <v>122492.60888766299</v>
      </c>
      <c r="C14" s="136">
        <v>122492.60888766299</v>
      </c>
      <c r="D14" s="136">
        <v>130692.16040416578</v>
      </c>
      <c r="E14" s="137">
        <v>2984.0426545960995</v>
      </c>
      <c r="F14" s="138">
        <v>0.85299999999999998</v>
      </c>
      <c r="G14" s="138">
        <v>16000</v>
      </c>
      <c r="H14" s="129">
        <v>1.6E-2</v>
      </c>
      <c r="I14" s="130">
        <v>0.93726057101554017</v>
      </c>
    </row>
    <row r="15" spans="1:23" x14ac:dyDescent="0.35">
      <c r="A15" s="124" t="s">
        <v>190</v>
      </c>
      <c r="B15" s="125">
        <v>116090</v>
      </c>
      <c r="C15" s="126">
        <v>116090</v>
      </c>
      <c r="D15" s="126">
        <v>124340</v>
      </c>
      <c r="E15" s="126">
        <v>2819</v>
      </c>
      <c r="F15" s="127">
        <v>0.86299999999999999</v>
      </c>
      <c r="G15" s="133">
        <v>10</v>
      </c>
      <c r="H15" s="129">
        <v>1.0000000000000001E-5</v>
      </c>
      <c r="I15" s="130">
        <v>0.93364967025896739</v>
      </c>
      <c r="P15" s="139"/>
      <c r="Q15" s="139"/>
      <c r="R15" s="139"/>
      <c r="S15" s="139"/>
      <c r="T15" s="139"/>
      <c r="U15" s="139"/>
      <c r="V15" s="99"/>
      <c r="W15" s="136"/>
    </row>
    <row r="16" spans="1:23" x14ac:dyDescent="0.35">
      <c r="A16" s="124" t="s">
        <v>191</v>
      </c>
      <c r="B16" s="125">
        <v>112193.52</v>
      </c>
      <c r="C16" s="133">
        <v>112193.52</v>
      </c>
      <c r="D16" s="133">
        <v>120438.62000000001</v>
      </c>
      <c r="E16" s="133">
        <v>2835.5620000000004</v>
      </c>
      <c r="F16" s="134">
        <v>0.82778546968819577</v>
      </c>
      <c r="G16" s="140">
        <v>9.0261788360871336</v>
      </c>
      <c r="H16" s="129">
        <v>9.0261788360871334E-6</v>
      </c>
      <c r="I16" s="130">
        <v>0.931541062160958</v>
      </c>
      <c r="S16" s="139"/>
      <c r="T16" s="139"/>
      <c r="U16" s="139"/>
      <c r="V16" s="99"/>
      <c r="W16" s="136"/>
    </row>
    <row r="17" spans="1:23" x14ac:dyDescent="0.35">
      <c r="A17" s="124" t="s">
        <v>192</v>
      </c>
      <c r="B17" s="125">
        <v>112193.52</v>
      </c>
      <c r="C17" s="133">
        <v>112193.52</v>
      </c>
      <c r="D17" s="133">
        <v>120438.62000000001</v>
      </c>
      <c r="E17" s="133">
        <v>2835.5620000000004</v>
      </c>
      <c r="F17" s="134">
        <v>0.82778546968819577</v>
      </c>
      <c r="G17" s="140">
        <v>9.0261788360871336</v>
      </c>
      <c r="H17" s="129">
        <v>9.0261788360871334E-6</v>
      </c>
      <c r="I17" s="130">
        <v>0.931541062160958</v>
      </c>
      <c r="P17" s="139"/>
      <c r="Q17" s="139"/>
      <c r="R17" s="139"/>
      <c r="S17" s="139"/>
      <c r="T17" s="139"/>
      <c r="U17" s="139"/>
      <c r="V17" s="99"/>
      <c r="W17" s="136"/>
    </row>
    <row r="18" spans="1:23" x14ac:dyDescent="0.35">
      <c r="A18" s="124" t="s">
        <v>193</v>
      </c>
      <c r="B18" s="125">
        <v>106150</v>
      </c>
      <c r="C18" s="133">
        <v>106150</v>
      </c>
      <c r="D18" s="133">
        <v>114387.5</v>
      </c>
      <c r="E18" s="133">
        <v>2861.25</v>
      </c>
      <c r="F18" s="134">
        <v>0.77774999999999994</v>
      </c>
      <c r="G18" s="140">
        <v>7.642500028014183</v>
      </c>
      <c r="H18" s="129">
        <v>7.6425000280141833E-6</v>
      </c>
      <c r="I18" s="130">
        <v>0.92798601245765489</v>
      </c>
      <c r="S18" s="139"/>
      <c r="T18" s="139"/>
      <c r="U18" s="139"/>
      <c r="V18" s="99"/>
      <c r="W18" s="136"/>
    </row>
    <row r="19" spans="1:23" x14ac:dyDescent="0.35">
      <c r="A19" s="124" t="s">
        <v>194</v>
      </c>
      <c r="B19" s="125">
        <v>100186</v>
      </c>
      <c r="C19" s="133">
        <v>100186</v>
      </c>
      <c r="D19" s="133">
        <v>108416</v>
      </c>
      <c r="E19" s="133">
        <v>2886.6</v>
      </c>
      <c r="F19" s="134">
        <v>0.72659999999999991</v>
      </c>
      <c r="G19" s="140">
        <v>6.2280000448226929</v>
      </c>
      <c r="H19" s="129">
        <v>6.2280000448226927E-6</v>
      </c>
      <c r="I19" s="130">
        <v>0.92408869539551353</v>
      </c>
      <c r="J19" s="139"/>
      <c r="K19" s="139"/>
      <c r="L19" s="139"/>
      <c r="M19" s="99"/>
      <c r="N19" s="136"/>
    </row>
    <row r="20" spans="1:23" x14ac:dyDescent="0.35">
      <c r="A20" s="124" t="s">
        <v>195</v>
      </c>
      <c r="B20" s="125">
        <v>128450</v>
      </c>
      <c r="C20" s="126">
        <v>128450</v>
      </c>
      <c r="D20" s="126">
        <v>137380</v>
      </c>
      <c r="E20" s="126">
        <v>3167</v>
      </c>
      <c r="F20" s="127">
        <v>0.86499999999999999</v>
      </c>
      <c r="G20" s="133">
        <v>200</v>
      </c>
      <c r="H20" s="129">
        <v>2.0000000000000001E-4</v>
      </c>
      <c r="I20" s="130">
        <v>0.93499781627602274</v>
      </c>
      <c r="W20" s="136"/>
    </row>
    <row r="21" spans="1:23" x14ac:dyDescent="0.35">
      <c r="A21" s="141" t="s">
        <v>196</v>
      </c>
      <c r="B21" s="125">
        <v>129487.84757606639</v>
      </c>
      <c r="C21" s="133">
        <v>129487.84757606639</v>
      </c>
      <c r="D21" s="133">
        <v>138490</v>
      </c>
      <c r="E21" s="133">
        <v>3206</v>
      </c>
      <c r="F21" s="142">
        <v>0.871</v>
      </c>
      <c r="G21" s="133">
        <v>11</v>
      </c>
      <c r="H21" s="129">
        <v>1.1E-5</v>
      </c>
      <c r="I21" s="130"/>
    </row>
    <row r="22" spans="1:23" x14ac:dyDescent="0.35">
      <c r="A22" s="124" t="s">
        <v>197</v>
      </c>
      <c r="B22" s="125">
        <v>128450</v>
      </c>
      <c r="C22" s="133">
        <v>128450</v>
      </c>
      <c r="D22" s="133">
        <v>137380</v>
      </c>
      <c r="E22" s="133">
        <v>3167</v>
      </c>
      <c r="F22" s="134">
        <v>0.86499999999999999</v>
      </c>
      <c r="G22" s="133">
        <v>11</v>
      </c>
      <c r="H22" s="129">
        <v>1.1E-5</v>
      </c>
      <c r="I22" s="130">
        <v>0.93499781627602274</v>
      </c>
    </row>
    <row r="23" spans="1:23" x14ac:dyDescent="0.35">
      <c r="A23" s="124" t="s">
        <v>198</v>
      </c>
      <c r="B23" s="125">
        <v>129487.84757606639</v>
      </c>
      <c r="C23" s="133">
        <v>129487.84757606639</v>
      </c>
      <c r="D23" s="126">
        <v>138490</v>
      </c>
      <c r="E23" s="126">
        <v>3206</v>
      </c>
      <c r="F23" s="127">
        <v>0.871</v>
      </c>
      <c r="G23" s="128">
        <v>11</v>
      </c>
      <c r="H23" s="129">
        <v>1.1E-5</v>
      </c>
      <c r="I23" s="130">
        <v>0.93499781627602274</v>
      </c>
    </row>
    <row r="24" spans="1:23" x14ac:dyDescent="0.35">
      <c r="A24" s="124" t="s">
        <v>199</v>
      </c>
      <c r="B24" s="125">
        <v>116920</v>
      </c>
      <c r="C24" s="126">
        <v>116920</v>
      </c>
      <c r="D24" s="126">
        <v>125080</v>
      </c>
      <c r="E24" s="126">
        <v>2745</v>
      </c>
      <c r="F24" s="127">
        <v>0.85</v>
      </c>
      <c r="G24" s="128">
        <v>1</v>
      </c>
      <c r="H24" s="129">
        <v>9.9999999999999995E-7</v>
      </c>
      <c r="I24" s="130">
        <v>0.93476175247841387</v>
      </c>
    </row>
    <row r="25" spans="1:23" x14ac:dyDescent="0.35">
      <c r="A25" s="124" t="s">
        <v>200</v>
      </c>
      <c r="B25" s="125">
        <v>118237.434842673</v>
      </c>
      <c r="C25" s="133">
        <v>118237.434842673</v>
      </c>
      <c r="D25" s="133">
        <v>126586.157141156</v>
      </c>
      <c r="E25" s="133">
        <v>2833.8569764657</v>
      </c>
      <c r="F25" s="134">
        <v>0.85315638757897505</v>
      </c>
      <c r="G25" s="133">
        <v>10</v>
      </c>
      <c r="H25" s="129">
        <v>1.0000000000000001E-5</v>
      </c>
      <c r="I25" s="130">
        <v>0.93404711473172097</v>
      </c>
    </row>
    <row r="26" spans="1:23" x14ac:dyDescent="0.35">
      <c r="A26" s="124" t="s">
        <v>201</v>
      </c>
      <c r="B26" s="125">
        <v>124307.03423937227</v>
      </c>
      <c r="C26" s="133">
        <v>124307.03423937227</v>
      </c>
      <c r="D26" s="133">
        <v>132948.69438683367</v>
      </c>
      <c r="E26" s="133">
        <v>3035.8996219999995</v>
      </c>
      <c r="F26" s="134">
        <v>0.86199999999999999</v>
      </c>
      <c r="G26" s="133">
        <v>700</v>
      </c>
      <c r="H26" s="129">
        <v>6.9999999999999999E-4</v>
      </c>
      <c r="I26" s="130">
        <v>0.93500003751584637</v>
      </c>
    </row>
    <row r="27" spans="1:23" x14ac:dyDescent="0.35">
      <c r="A27" s="124" t="s">
        <v>202</v>
      </c>
      <c r="B27" s="125">
        <v>123041.23110601204</v>
      </c>
      <c r="C27" s="126">
        <v>123041.23110601204</v>
      </c>
      <c r="D27" s="126">
        <v>131594.89429852215</v>
      </c>
      <c r="E27" s="143">
        <v>2998.0455119999997</v>
      </c>
      <c r="F27" s="127">
        <v>0.86</v>
      </c>
      <c r="G27" s="128">
        <v>11</v>
      </c>
      <c r="H27" s="129">
        <v>1.1E-5</v>
      </c>
      <c r="I27" s="130">
        <v>0.93500003751584626</v>
      </c>
    </row>
    <row r="28" spans="1:23" x14ac:dyDescent="0.35">
      <c r="A28" s="124" t="s">
        <v>203</v>
      </c>
      <c r="B28" s="125">
        <v>111520</v>
      </c>
      <c r="C28" s="133">
        <v>111520</v>
      </c>
      <c r="D28" s="126">
        <v>119740</v>
      </c>
      <c r="E28" s="126">
        <v>2651</v>
      </c>
      <c r="F28" s="127">
        <v>0.84199999999999997</v>
      </c>
      <c r="G28" s="128">
        <v>0</v>
      </c>
      <c r="H28" s="129">
        <v>0</v>
      </c>
      <c r="I28" s="130">
        <v>0.93135126106564226</v>
      </c>
    </row>
    <row r="29" spans="1:23" x14ac:dyDescent="0.35">
      <c r="A29" s="124" t="s">
        <v>204</v>
      </c>
      <c r="B29" s="125">
        <v>140352.52220119376</v>
      </c>
      <c r="C29" s="133">
        <v>140352.52220119376</v>
      </c>
      <c r="D29" s="133">
        <v>150110</v>
      </c>
      <c r="E29" s="133">
        <v>3752</v>
      </c>
      <c r="F29" s="134">
        <v>0.86799999999999999</v>
      </c>
      <c r="G29" s="128">
        <v>5000</v>
      </c>
      <c r="H29" s="129">
        <v>5.0000000000000001E-3</v>
      </c>
      <c r="I29" s="130">
        <v>0.93499781627602263</v>
      </c>
    </row>
    <row r="30" spans="1:23" x14ac:dyDescent="0.35">
      <c r="A30" s="124" t="s">
        <v>205</v>
      </c>
      <c r="B30" s="125">
        <v>140352.52220119376</v>
      </c>
      <c r="C30" s="126">
        <v>140352.52220119376</v>
      </c>
      <c r="D30" s="126">
        <v>150110</v>
      </c>
      <c r="E30" s="126">
        <v>3752</v>
      </c>
      <c r="F30" s="144">
        <v>0.86799999999999999</v>
      </c>
      <c r="G30" s="128">
        <v>27000</v>
      </c>
      <c r="H30" s="129">
        <v>2.7E-2</v>
      </c>
      <c r="I30" s="130">
        <v>0.93499781627602263</v>
      </c>
    </row>
    <row r="31" spans="1:23" x14ac:dyDescent="0.35">
      <c r="A31" s="124" t="s">
        <v>206</v>
      </c>
      <c r="B31" s="125">
        <v>57250</v>
      </c>
      <c r="C31" s="126">
        <v>57250</v>
      </c>
      <c r="D31" s="126">
        <v>65200</v>
      </c>
      <c r="E31" s="126">
        <v>3006</v>
      </c>
      <c r="F31" s="144">
        <v>0.375</v>
      </c>
      <c r="G31" s="133">
        <v>0</v>
      </c>
      <c r="H31" s="129">
        <v>0</v>
      </c>
      <c r="I31" s="130">
        <v>0.87806748466257667</v>
      </c>
    </row>
    <row r="32" spans="1:23" x14ac:dyDescent="0.35">
      <c r="A32" s="124" t="s">
        <v>207</v>
      </c>
      <c r="B32" s="125">
        <v>76330</v>
      </c>
      <c r="C32" s="145">
        <v>76330</v>
      </c>
      <c r="D32" s="143">
        <v>84530</v>
      </c>
      <c r="E32" s="145">
        <v>2988</v>
      </c>
      <c r="F32" s="146">
        <v>0.52200000000000002</v>
      </c>
      <c r="G32" s="136">
        <v>0.57000011205673218</v>
      </c>
      <c r="H32" s="129">
        <v>5.7000011205673218E-7</v>
      </c>
      <c r="I32" s="130">
        <v>0.90299302022950434</v>
      </c>
    </row>
    <row r="33" spans="1:9" x14ac:dyDescent="0.35">
      <c r="A33" s="124" t="s">
        <v>208</v>
      </c>
      <c r="B33" s="125">
        <v>99837</v>
      </c>
      <c r="C33" s="145">
        <v>99837</v>
      </c>
      <c r="D33" s="143">
        <v>108458</v>
      </c>
      <c r="E33" s="145">
        <v>3065</v>
      </c>
      <c r="F33" s="146">
        <v>0.64859999999999995</v>
      </c>
      <c r="G33" s="136">
        <v>0</v>
      </c>
      <c r="H33" s="129">
        <v>0</v>
      </c>
      <c r="I33" s="130">
        <v>0.92051300964428628</v>
      </c>
    </row>
    <row r="34" spans="1:9" x14ac:dyDescent="0.35">
      <c r="A34" s="124" t="s">
        <v>209</v>
      </c>
      <c r="B34" s="125">
        <v>83127</v>
      </c>
      <c r="C34" s="133">
        <v>83127</v>
      </c>
      <c r="D34" s="133">
        <v>89511</v>
      </c>
      <c r="E34" s="133">
        <v>2964</v>
      </c>
      <c r="F34" s="134">
        <v>0.61980000000000002</v>
      </c>
      <c r="G34" s="133">
        <v>0</v>
      </c>
      <c r="H34" s="129">
        <v>0</v>
      </c>
      <c r="I34" s="130">
        <v>0.92867915675168411</v>
      </c>
    </row>
    <row r="35" spans="1:9" x14ac:dyDescent="0.35">
      <c r="A35" s="124" t="s">
        <v>210</v>
      </c>
      <c r="B35" s="125">
        <v>116090</v>
      </c>
      <c r="C35" s="126">
        <v>116090</v>
      </c>
      <c r="D35" s="126">
        <v>124340</v>
      </c>
      <c r="E35" s="128">
        <v>2819</v>
      </c>
      <c r="F35" s="144">
        <v>0.86299999999999999</v>
      </c>
      <c r="G35" s="128">
        <v>10</v>
      </c>
      <c r="H35" s="129">
        <v>1.0000000000000001E-5</v>
      </c>
      <c r="I35" s="130">
        <v>0.93364967025896739</v>
      </c>
    </row>
    <row r="36" spans="1:9" x14ac:dyDescent="0.35">
      <c r="A36" s="124" t="s">
        <v>211</v>
      </c>
      <c r="B36" s="125">
        <v>84950</v>
      </c>
      <c r="C36" s="126">
        <v>84950</v>
      </c>
      <c r="D36" s="126">
        <v>91410</v>
      </c>
      <c r="E36" s="126">
        <v>1923</v>
      </c>
      <c r="F36" s="127">
        <v>0.82</v>
      </c>
      <c r="G36" s="128">
        <v>0</v>
      </c>
      <c r="H36" s="129">
        <v>0</v>
      </c>
      <c r="I36" s="130">
        <v>0.9293293950333662</v>
      </c>
    </row>
    <row r="37" spans="1:9" x14ac:dyDescent="0.35">
      <c r="A37" s="124" t="s">
        <v>212</v>
      </c>
      <c r="B37" s="125">
        <v>74720</v>
      </c>
      <c r="C37" s="126">
        <v>74720</v>
      </c>
      <c r="D37" s="126">
        <v>84820</v>
      </c>
      <c r="E37" s="126">
        <v>1621</v>
      </c>
      <c r="F37" s="147">
        <v>0.75</v>
      </c>
      <c r="G37" s="128">
        <v>0</v>
      </c>
      <c r="H37" s="129">
        <v>0</v>
      </c>
      <c r="I37" s="130">
        <v>0.88092431030417351</v>
      </c>
    </row>
    <row r="38" spans="1:9" x14ac:dyDescent="0.35">
      <c r="A38" s="124" t="s">
        <v>213</v>
      </c>
      <c r="B38" s="125">
        <v>68930</v>
      </c>
      <c r="C38" s="128">
        <v>68930</v>
      </c>
      <c r="D38" s="133">
        <v>75610</v>
      </c>
      <c r="E38" s="128">
        <v>2518</v>
      </c>
      <c r="F38" s="144">
        <v>0.52200000000000002</v>
      </c>
      <c r="G38" s="128">
        <v>0</v>
      </c>
      <c r="H38" s="129">
        <v>0</v>
      </c>
      <c r="I38" s="130">
        <v>0.91165189789710355</v>
      </c>
    </row>
    <row r="39" spans="1:9" x14ac:dyDescent="0.35">
      <c r="A39" s="124" t="s">
        <v>214</v>
      </c>
      <c r="B39" s="125">
        <v>72200</v>
      </c>
      <c r="C39" s="126">
        <v>72200</v>
      </c>
      <c r="D39" s="126">
        <v>79196.89540113158</v>
      </c>
      <c r="E39" s="126">
        <v>3255</v>
      </c>
      <c r="F39" s="127">
        <v>0.47399999999999998</v>
      </c>
      <c r="G39" s="128">
        <v>0</v>
      </c>
      <c r="H39" s="129">
        <v>0</v>
      </c>
      <c r="I39" s="130">
        <v>0.91165189789710355</v>
      </c>
    </row>
    <row r="40" spans="1:9" x14ac:dyDescent="0.35">
      <c r="A40" s="124" t="s">
        <v>215</v>
      </c>
      <c r="B40" s="125">
        <v>119550</v>
      </c>
      <c r="C40" s="126">
        <v>119550</v>
      </c>
      <c r="D40" s="126">
        <v>127960</v>
      </c>
      <c r="E40" s="126">
        <v>3361</v>
      </c>
      <c r="F40" s="127">
        <v>0.77600000000000002</v>
      </c>
      <c r="G40" s="128">
        <v>0</v>
      </c>
      <c r="H40" s="129">
        <v>0</v>
      </c>
      <c r="I40" s="130">
        <v>0.93427633635511098</v>
      </c>
    </row>
    <row r="41" spans="1:9" x14ac:dyDescent="0.35">
      <c r="A41" s="124" t="s">
        <v>216</v>
      </c>
      <c r="B41" s="125">
        <v>123670</v>
      </c>
      <c r="C41" s="128">
        <v>123670</v>
      </c>
      <c r="D41" s="128">
        <v>130030</v>
      </c>
      <c r="E41" s="128">
        <v>3017</v>
      </c>
      <c r="F41" s="144">
        <v>0.85299999999999998</v>
      </c>
      <c r="G41" s="133">
        <v>0</v>
      </c>
      <c r="H41" s="129">
        <v>0</v>
      </c>
      <c r="I41" s="130">
        <v>0.95108821041298164</v>
      </c>
    </row>
    <row r="42" spans="1:9" x14ac:dyDescent="0.35">
      <c r="A42" s="124" t="s">
        <v>217</v>
      </c>
      <c r="B42" s="125">
        <v>117059</v>
      </c>
      <c r="C42" s="143">
        <v>117059</v>
      </c>
      <c r="D42" s="143">
        <v>125293.76528649101</v>
      </c>
      <c r="E42" s="143">
        <v>2835</v>
      </c>
      <c r="F42" s="144">
        <v>0.871</v>
      </c>
      <c r="G42" s="133">
        <v>0</v>
      </c>
      <c r="H42" s="129">
        <v>0</v>
      </c>
      <c r="I42" s="130">
        <v>0.93427633635511098</v>
      </c>
    </row>
    <row r="43" spans="1:9" x14ac:dyDescent="0.35">
      <c r="A43" s="124" t="s">
        <v>218</v>
      </c>
      <c r="B43" s="125">
        <v>122887</v>
      </c>
      <c r="C43" s="143">
        <v>122887</v>
      </c>
      <c r="D43" s="143">
        <v>130817</v>
      </c>
      <c r="E43" s="143">
        <v>2948</v>
      </c>
      <c r="F43" s="144">
        <v>0.871</v>
      </c>
      <c r="G43" s="133">
        <v>0</v>
      </c>
      <c r="H43" s="129">
        <v>0</v>
      </c>
      <c r="I43" s="130">
        <v>0.93938096730547249</v>
      </c>
    </row>
    <row r="44" spans="1:9" x14ac:dyDescent="0.35">
      <c r="A44" s="124" t="s">
        <v>219</v>
      </c>
      <c r="B44" s="125">
        <v>123542.426446789</v>
      </c>
      <c r="C44" s="143">
        <v>123542.426446789</v>
      </c>
      <c r="D44" s="143">
        <v>133070.13702382601</v>
      </c>
      <c r="E44" s="143">
        <v>3003.2639480974099</v>
      </c>
      <c r="F44" s="144">
        <v>0.871</v>
      </c>
      <c r="G44" s="133">
        <v>0</v>
      </c>
      <c r="H44" s="129">
        <v>0</v>
      </c>
      <c r="I44" s="130">
        <v>0.92840083590406852</v>
      </c>
    </row>
    <row r="45" spans="1:9" x14ac:dyDescent="0.35">
      <c r="A45" t="s">
        <v>220</v>
      </c>
      <c r="B45" s="125">
        <v>115983</v>
      </c>
      <c r="C45" s="131">
        <v>115983</v>
      </c>
      <c r="D45" s="133">
        <v>124230</v>
      </c>
      <c r="E45" s="131">
        <v>2830</v>
      </c>
      <c r="F45" s="132">
        <v>0.84</v>
      </c>
      <c r="G45" s="128">
        <v>0</v>
      </c>
      <c r="H45" s="129">
        <v>0</v>
      </c>
      <c r="I45" s="130">
        <v>0.93361506882395562</v>
      </c>
    </row>
    <row r="46" spans="1:9" x14ac:dyDescent="0.35">
      <c r="A46" s="124" t="s">
        <v>221</v>
      </c>
      <c r="B46" s="125">
        <v>113309</v>
      </c>
      <c r="C46" s="133">
        <v>113309</v>
      </c>
      <c r="D46" s="133">
        <v>121365.86456635887</v>
      </c>
      <c r="E46" s="133">
        <v>2713</v>
      </c>
      <c r="F46" s="134">
        <v>0.83109999999999995</v>
      </c>
      <c r="G46" s="148">
        <v>10</v>
      </c>
      <c r="H46" s="129">
        <v>1.0000000000000001E-5</v>
      </c>
      <c r="I46" s="130">
        <v>0.93361506882395551</v>
      </c>
    </row>
    <row r="47" spans="1:9" x14ac:dyDescent="0.35">
      <c r="A47" s="124" t="s">
        <v>222</v>
      </c>
      <c r="B47" s="125">
        <v>112060.7</v>
      </c>
      <c r="C47" s="126">
        <v>112060.7</v>
      </c>
      <c r="D47" s="126">
        <v>120028.80388505213</v>
      </c>
      <c r="E47" s="126">
        <v>2819</v>
      </c>
      <c r="F47" s="144">
        <v>0.86430000000000007</v>
      </c>
      <c r="G47" s="128">
        <v>10</v>
      </c>
      <c r="H47" s="129">
        <v>1.0000000000000001E-5</v>
      </c>
      <c r="I47" s="130">
        <v>0.93361506882395551</v>
      </c>
    </row>
    <row r="48" spans="1:9" x14ac:dyDescent="0.35">
      <c r="A48" s="124" t="s">
        <v>223</v>
      </c>
      <c r="B48" s="125">
        <v>119776.6214942081</v>
      </c>
      <c r="C48" s="126">
        <v>119776.6214942081</v>
      </c>
      <c r="D48" s="126">
        <v>128103.33335647394</v>
      </c>
      <c r="E48" s="126">
        <v>2865.5561269999994</v>
      </c>
      <c r="F48" s="144">
        <v>0.84699999999999998</v>
      </c>
      <c r="G48" s="128">
        <v>0</v>
      </c>
      <c r="H48" s="129">
        <v>0</v>
      </c>
      <c r="I48" s="130">
        <v>0.93500003751584626</v>
      </c>
    </row>
    <row r="49" spans="1:9" x14ac:dyDescent="0.35">
      <c r="A49" s="124" t="s">
        <v>224</v>
      </c>
      <c r="B49" s="125">
        <v>30500</v>
      </c>
      <c r="C49" s="126">
        <v>30500</v>
      </c>
      <c r="D49" s="126">
        <v>36020</v>
      </c>
      <c r="E49" s="126">
        <v>268</v>
      </c>
      <c r="F49" s="144">
        <v>0</v>
      </c>
      <c r="G49" s="128">
        <v>0</v>
      </c>
      <c r="H49" s="129">
        <v>0</v>
      </c>
      <c r="I49" s="130">
        <v>0.84675180455302612</v>
      </c>
    </row>
    <row r="50" spans="1:9" x14ac:dyDescent="0.35">
      <c r="A50" s="124" t="s">
        <v>225</v>
      </c>
      <c r="B50" s="125">
        <v>93540</v>
      </c>
      <c r="C50" s="126">
        <v>93540</v>
      </c>
      <c r="D50" s="126">
        <v>101130</v>
      </c>
      <c r="E50" s="126">
        <v>2811</v>
      </c>
      <c r="F50" s="144">
        <v>0.68100000000000005</v>
      </c>
      <c r="G50" s="128">
        <v>0</v>
      </c>
      <c r="H50" s="129">
        <v>0</v>
      </c>
      <c r="I50" s="130">
        <v>0.92494808662118067</v>
      </c>
    </row>
    <row r="51" spans="1:9" x14ac:dyDescent="0.35">
      <c r="A51" s="124" t="s">
        <v>226</v>
      </c>
      <c r="B51" s="125">
        <v>96720</v>
      </c>
      <c r="C51" s="126">
        <v>96720</v>
      </c>
      <c r="D51" s="126">
        <v>104530</v>
      </c>
      <c r="E51" s="126">
        <v>2810</v>
      </c>
      <c r="F51" s="144">
        <v>0.70599999999999996</v>
      </c>
      <c r="G51" s="128">
        <v>0</v>
      </c>
      <c r="H51" s="129">
        <v>0</v>
      </c>
      <c r="I51" s="130">
        <v>0.92528460728977324</v>
      </c>
    </row>
    <row r="52" spans="1:9" x14ac:dyDescent="0.35">
      <c r="A52" s="124" t="s">
        <v>227</v>
      </c>
      <c r="B52" s="125">
        <v>100480</v>
      </c>
      <c r="C52" s="126">
        <v>100480</v>
      </c>
      <c r="D52" s="126">
        <v>108570</v>
      </c>
      <c r="E52" s="126">
        <v>2913</v>
      </c>
      <c r="F52" s="144">
        <v>0.70599999999999996</v>
      </c>
      <c r="G52" s="128">
        <v>0</v>
      </c>
      <c r="H52" s="129">
        <v>0</v>
      </c>
      <c r="I52" s="130">
        <v>0.92548586165607438</v>
      </c>
    </row>
    <row r="53" spans="1:9" x14ac:dyDescent="0.35">
      <c r="A53" s="124" t="s">
        <v>228</v>
      </c>
      <c r="B53" s="125">
        <v>94970</v>
      </c>
      <c r="C53" s="126">
        <v>94970</v>
      </c>
      <c r="D53" s="126">
        <v>103220</v>
      </c>
      <c r="E53" s="126">
        <v>2213</v>
      </c>
      <c r="F53" s="144">
        <v>0.82799999999999996</v>
      </c>
      <c r="G53" s="128">
        <v>0</v>
      </c>
      <c r="H53" s="129">
        <v>0</v>
      </c>
      <c r="I53" s="130">
        <v>0.92007362914163926</v>
      </c>
    </row>
    <row r="54" spans="1:9" x14ac:dyDescent="0.35">
      <c r="A54" s="124" t="s">
        <v>229</v>
      </c>
      <c r="B54" s="125">
        <v>90060</v>
      </c>
      <c r="C54" s="126">
        <v>90060</v>
      </c>
      <c r="D54" s="126">
        <v>98560</v>
      </c>
      <c r="E54" s="126">
        <v>2118</v>
      </c>
      <c r="F54" s="144">
        <v>0.82799999999999996</v>
      </c>
      <c r="G54" s="128">
        <v>0</v>
      </c>
      <c r="H54" s="129">
        <v>0</v>
      </c>
      <c r="I54" s="130">
        <v>0.91375811688311692</v>
      </c>
    </row>
    <row r="55" spans="1:9" x14ac:dyDescent="0.35">
      <c r="A55" s="124" t="s">
        <v>230</v>
      </c>
      <c r="B55" s="125">
        <v>95720</v>
      </c>
      <c r="C55" s="133">
        <v>95720</v>
      </c>
      <c r="D55" s="126">
        <v>103010</v>
      </c>
      <c r="E55" s="133">
        <v>2253</v>
      </c>
      <c r="F55" s="134">
        <v>0.85699999999999998</v>
      </c>
      <c r="G55" s="128">
        <v>0</v>
      </c>
      <c r="H55" s="129">
        <v>0</v>
      </c>
      <c r="I55" s="130">
        <v>0.92923017182797785</v>
      </c>
    </row>
    <row r="56" spans="1:9" x14ac:dyDescent="0.35">
      <c r="A56" s="124" t="s">
        <v>231</v>
      </c>
      <c r="B56" s="125">
        <v>84250</v>
      </c>
      <c r="C56" s="149">
        <v>84250</v>
      </c>
      <c r="D56" s="133">
        <v>91420</v>
      </c>
      <c r="E56" s="149">
        <v>1920</v>
      </c>
      <c r="F56" s="150">
        <v>0.81799999999999995</v>
      </c>
      <c r="G56" s="128">
        <v>0</v>
      </c>
      <c r="H56" s="129">
        <v>0</v>
      </c>
      <c r="I56" s="130">
        <v>0.92157077225989936</v>
      </c>
    </row>
    <row r="57" spans="1:9" x14ac:dyDescent="0.35">
      <c r="A57" s="124" t="s">
        <v>232</v>
      </c>
      <c r="B57" s="125">
        <v>83686.11202275462</v>
      </c>
      <c r="C57" s="128">
        <v>83686.11202275462</v>
      </c>
      <c r="D57" s="128">
        <v>90050</v>
      </c>
      <c r="E57" s="149">
        <v>2532</v>
      </c>
      <c r="F57" s="150"/>
      <c r="G57" s="128">
        <v>0</v>
      </c>
      <c r="H57" s="129">
        <v>0</v>
      </c>
      <c r="I57" s="130">
        <v>0.92932939503336609</v>
      </c>
    </row>
    <row r="58" spans="1:9" x14ac:dyDescent="0.35">
      <c r="A58" s="119" t="s">
        <v>233</v>
      </c>
      <c r="B58" s="151">
        <v>105124.8</v>
      </c>
      <c r="C58" s="152">
        <v>105124.8</v>
      </c>
      <c r="D58" s="152">
        <v>112166.3</v>
      </c>
      <c r="E58" s="152">
        <v>2478.6999999999998</v>
      </c>
      <c r="F58" s="153">
        <v>0.83625099999999997</v>
      </c>
      <c r="G58" s="154">
        <v>0</v>
      </c>
      <c r="H58" s="155">
        <v>0</v>
      </c>
      <c r="I58" s="156">
        <v>0.93722267739953979</v>
      </c>
    </row>
    <row r="59" spans="1:9" x14ac:dyDescent="0.35">
      <c r="A59" s="124" t="s">
        <v>234</v>
      </c>
      <c r="B59" s="125" t="s">
        <v>235</v>
      </c>
      <c r="C59" s="126" t="s">
        <v>235</v>
      </c>
      <c r="D59" s="126" t="s">
        <v>235</v>
      </c>
      <c r="E59" s="157" t="s">
        <v>236</v>
      </c>
      <c r="F59" s="127"/>
      <c r="G59" s="128"/>
      <c r="H59" s="129"/>
      <c r="I59" s="130" t="s">
        <v>176</v>
      </c>
    </row>
    <row r="60" spans="1:9" x14ac:dyDescent="0.35">
      <c r="A60" s="124" t="s">
        <v>89</v>
      </c>
      <c r="B60" s="125">
        <v>983</v>
      </c>
      <c r="C60" s="158">
        <v>983</v>
      </c>
      <c r="D60" s="158">
        <v>1089</v>
      </c>
      <c r="E60" s="159">
        <v>22</v>
      </c>
      <c r="F60" s="144">
        <v>0.72399999999999998</v>
      </c>
      <c r="G60" s="128">
        <v>6</v>
      </c>
      <c r="H60" s="129">
        <v>6.0000000000000002E-6</v>
      </c>
      <c r="I60" s="130">
        <v>0.90266299357208446</v>
      </c>
    </row>
    <row r="61" spans="1:9" x14ac:dyDescent="0.35">
      <c r="A61" s="124" t="s">
        <v>237</v>
      </c>
      <c r="B61" s="125">
        <v>962.18504920853229</v>
      </c>
      <c r="C61" s="158">
        <v>962.18504920853229</v>
      </c>
      <c r="D61" s="158">
        <v>1068.0254046214709</v>
      </c>
      <c r="E61" s="159">
        <v>20.303179298999996</v>
      </c>
      <c r="F61" s="144">
        <v>0.75</v>
      </c>
      <c r="G61" s="128">
        <v>0</v>
      </c>
      <c r="H61" s="129">
        <v>0</v>
      </c>
      <c r="I61" s="130">
        <v>0.9009009009009008</v>
      </c>
    </row>
    <row r="62" spans="1:9" x14ac:dyDescent="0.35">
      <c r="A62" s="124" t="s">
        <v>238</v>
      </c>
      <c r="B62" s="125">
        <v>290</v>
      </c>
      <c r="C62" s="133">
        <v>290</v>
      </c>
      <c r="D62" s="133">
        <v>343</v>
      </c>
      <c r="E62" s="160">
        <v>2.5499999999999998</v>
      </c>
      <c r="F62" s="147">
        <v>0</v>
      </c>
      <c r="G62" s="128">
        <v>0</v>
      </c>
      <c r="H62" s="129">
        <v>0</v>
      </c>
      <c r="I62" s="130">
        <v>0.84548104956268222</v>
      </c>
    </row>
    <row r="63" spans="1:9" x14ac:dyDescent="0.35">
      <c r="A63" s="124" t="s">
        <v>239</v>
      </c>
      <c r="B63" s="125"/>
      <c r="C63" s="131"/>
      <c r="D63" s="131"/>
      <c r="E63" s="161">
        <v>55.977829999999997</v>
      </c>
      <c r="F63" s="147">
        <v>0.27272727272727271</v>
      </c>
      <c r="G63" s="143">
        <v>0</v>
      </c>
      <c r="H63" s="129">
        <v>0</v>
      </c>
      <c r="I63" s="130"/>
    </row>
    <row r="64" spans="1:9" x14ac:dyDescent="0.35">
      <c r="A64" s="119" t="s">
        <v>240</v>
      </c>
      <c r="B64" s="151">
        <v>1159.2737122826286</v>
      </c>
      <c r="C64" s="162">
        <v>1159.2737122826286</v>
      </c>
      <c r="D64" s="152">
        <v>1279.7381453012381</v>
      </c>
      <c r="E64" s="154">
        <v>25.019852271678111</v>
      </c>
      <c r="F64" s="153">
        <v>0.76981385823883608</v>
      </c>
      <c r="G64" s="154">
        <v>6</v>
      </c>
      <c r="H64" s="155">
        <v>6.0000000000000002E-6</v>
      </c>
      <c r="I64" s="156">
        <v>0.90586790472651468</v>
      </c>
    </row>
    <row r="65" spans="1:12" x14ac:dyDescent="0.35">
      <c r="A65" s="124" t="s">
        <v>241</v>
      </c>
      <c r="B65" s="125" t="s">
        <v>242</v>
      </c>
      <c r="C65" s="133" t="s">
        <v>242</v>
      </c>
      <c r="D65" s="133" t="s">
        <v>242</v>
      </c>
      <c r="E65" s="133"/>
      <c r="F65" s="134"/>
      <c r="G65" s="133"/>
      <c r="H65" s="129"/>
      <c r="I65" s="130" t="s">
        <v>176</v>
      </c>
    </row>
    <row r="66" spans="1:12" x14ac:dyDescent="0.35">
      <c r="A66" s="141" t="s">
        <v>243</v>
      </c>
      <c r="B66" s="125">
        <v>19474169.219601419</v>
      </c>
      <c r="C66" s="133">
        <v>19474169.219601419</v>
      </c>
      <c r="D66" s="126">
        <v>20673610.116392747</v>
      </c>
      <c r="E66" s="149"/>
      <c r="F66" s="127">
        <v>0.58571109877499994</v>
      </c>
      <c r="G66" s="143">
        <v>10455.988337376644</v>
      </c>
      <c r="H66" s="129">
        <v>1.0455988337376645E-2</v>
      </c>
      <c r="I66" s="163"/>
      <c r="K66" s="164"/>
    </row>
    <row r="67" spans="1:12" x14ac:dyDescent="0.35">
      <c r="A67" s="141" t="s">
        <v>244</v>
      </c>
      <c r="B67" s="125">
        <v>22639319.979813498</v>
      </c>
      <c r="C67" s="133">
        <v>22639319.979813498</v>
      </c>
      <c r="D67" s="126">
        <v>23633492.9618803</v>
      </c>
      <c r="E67" s="149"/>
      <c r="F67" s="147">
        <v>0.61199999999999999</v>
      </c>
      <c r="G67" s="143">
        <v>15352.092718927001</v>
      </c>
      <c r="H67" s="129">
        <v>1.5352092718927001E-2</v>
      </c>
      <c r="I67" s="163">
        <v>0.95793372635732021</v>
      </c>
      <c r="K67" s="164"/>
    </row>
    <row r="68" spans="1:12" x14ac:dyDescent="0.35">
      <c r="A68" s="141" t="s">
        <v>245</v>
      </c>
      <c r="B68" s="125">
        <v>16085444.010446707</v>
      </c>
      <c r="C68" s="133">
        <v>16085444.010446707</v>
      </c>
      <c r="D68" s="143">
        <v>17449319.671483699</v>
      </c>
      <c r="E68" s="149"/>
      <c r="F68" s="147">
        <v>0.53700000000000003</v>
      </c>
      <c r="G68" s="143">
        <v>3568.253687975</v>
      </c>
      <c r="H68" s="129">
        <v>3.5682536879749998E-3</v>
      </c>
      <c r="I68" s="163">
        <v>0.92183788899999997</v>
      </c>
      <c r="K68" s="164"/>
    </row>
    <row r="69" spans="1:12" x14ac:dyDescent="0.35">
      <c r="A69" s="141" t="s">
        <v>246</v>
      </c>
      <c r="B69" s="125">
        <v>10805182.822031699</v>
      </c>
      <c r="C69" s="133">
        <v>10805182.822031699</v>
      </c>
      <c r="D69" s="143">
        <v>12992301.9717196</v>
      </c>
      <c r="E69" s="149"/>
      <c r="F69" s="132">
        <v>0.49099999999999999</v>
      </c>
      <c r="G69" s="143">
        <v>9064.2347162629994</v>
      </c>
      <c r="H69" s="129">
        <v>9.0642347162629994E-3</v>
      </c>
      <c r="I69" s="130">
        <v>0.83166038209020898</v>
      </c>
      <c r="K69" s="164"/>
    </row>
    <row r="70" spans="1:12" x14ac:dyDescent="0.35">
      <c r="A70" s="141" t="s">
        <v>247</v>
      </c>
      <c r="B70" s="125">
        <v>22639319.979813498</v>
      </c>
      <c r="C70" s="133">
        <v>22639319.979813498</v>
      </c>
      <c r="D70" s="131">
        <v>23633492.9618803</v>
      </c>
      <c r="E70" s="149"/>
      <c r="F70" s="132">
        <v>0.80642049800000004</v>
      </c>
      <c r="G70" s="143">
        <v>16142.739251388</v>
      </c>
      <c r="H70" s="129">
        <v>1.6142739251388E-2</v>
      </c>
      <c r="I70" s="130">
        <v>0.95793372635732021</v>
      </c>
      <c r="K70" s="164"/>
    </row>
    <row r="71" spans="1:12" x14ac:dyDescent="0.35">
      <c r="A71" s="124" t="s">
        <v>248</v>
      </c>
      <c r="B71" s="125">
        <v>9945646.340310514</v>
      </c>
      <c r="C71" s="133">
        <v>9945646.340310514</v>
      </c>
      <c r="D71" s="143">
        <v>11958783.362163</v>
      </c>
      <c r="E71" s="133"/>
      <c r="F71" s="147">
        <v>0.32642858499999999</v>
      </c>
      <c r="G71" s="165">
        <v>9064.2347162629994</v>
      </c>
      <c r="H71" s="129">
        <v>9.0642347162629994E-3</v>
      </c>
      <c r="I71" s="163">
        <v>0.83166038209020898</v>
      </c>
      <c r="K71" s="164"/>
      <c r="L71" s="164"/>
    </row>
    <row r="72" spans="1:12" x14ac:dyDescent="0.35">
      <c r="A72" s="124" t="s">
        <v>249</v>
      </c>
      <c r="B72" s="125">
        <v>26949428.734871496</v>
      </c>
      <c r="C72" s="133">
        <v>26949428.734871496</v>
      </c>
      <c r="D72" s="143">
        <v>28595925.1717753</v>
      </c>
      <c r="E72" s="133"/>
      <c r="F72" s="147">
        <v>0.86670000000000003</v>
      </c>
      <c r="G72" s="133">
        <v>45137.714412408997</v>
      </c>
      <c r="H72" s="129">
        <v>4.5137714412408998E-2</v>
      </c>
      <c r="I72" s="130">
        <v>0.94242199100000001</v>
      </c>
      <c r="K72" s="164"/>
    </row>
    <row r="73" spans="1:12" x14ac:dyDescent="0.35">
      <c r="A73" s="124" t="s">
        <v>250</v>
      </c>
      <c r="B73" s="125">
        <v>26664354.295994278</v>
      </c>
      <c r="C73" s="133">
        <v>26664354.295994278</v>
      </c>
      <c r="D73" s="126">
        <v>28293433.886979699</v>
      </c>
      <c r="E73" s="149"/>
      <c r="F73" s="147">
        <v>0.48798697000000002</v>
      </c>
      <c r="G73" s="128">
        <v>45137.714412408997</v>
      </c>
      <c r="H73" s="129">
        <v>4.5137714412408998E-2</v>
      </c>
      <c r="I73" s="130">
        <v>0.94242199100000001</v>
      </c>
    </row>
    <row r="74" spans="1:12" ht="12.65" customHeight="1" x14ac:dyDescent="0.35">
      <c r="A74" s="124" t="s">
        <v>251</v>
      </c>
      <c r="B74" s="125">
        <v>24599421.97472629</v>
      </c>
      <c r="C74" s="143">
        <v>24599421.97472629</v>
      </c>
      <c r="D74" s="143">
        <v>25679670</v>
      </c>
      <c r="E74" s="149"/>
      <c r="F74" s="147">
        <v>0.747</v>
      </c>
      <c r="G74" s="128">
        <v>11800</v>
      </c>
      <c r="H74" s="129">
        <v>1.18E-2</v>
      </c>
      <c r="I74" s="130">
        <v>0.95793372635732044</v>
      </c>
      <c r="K74" s="166"/>
    </row>
    <row r="75" spans="1:12" x14ac:dyDescent="0.35">
      <c r="A75" s="124" t="s">
        <v>252</v>
      </c>
      <c r="B75" s="125">
        <v>28385750.368920002</v>
      </c>
      <c r="C75" s="143">
        <v>28385750.368920002</v>
      </c>
      <c r="D75" s="143">
        <v>30120000</v>
      </c>
      <c r="E75" s="133"/>
      <c r="F75" s="147">
        <v>0.8641323406231759</v>
      </c>
      <c r="G75" s="143">
        <v>45137.714412408997</v>
      </c>
      <c r="H75" s="129">
        <v>4.5137714412408998E-2</v>
      </c>
      <c r="I75" s="130">
        <v>0.94242199100000001</v>
      </c>
      <c r="K75" s="166"/>
    </row>
    <row r="76" spans="1:12" x14ac:dyDescent="0.35">
      <c r="A76" s="124" t="s">
        <v>253</v>
      </c>
      <c r="B76" s="125">
        <v>15396000</v>
      </c>
      <c r="C76" s="143">
        <v>15396000</v>
      </c>
      <c r="D76" s="126">
        <v>16524000</v>
      </c>
      <c r="E76" s="149"/>
      <c r="F76" s="127">
        <v>0.48699999999999999</v>
      </c>
      <c r="G76" s="128">
        <v>500</v>
      </c>
      <c r="H76" s="129">
        <v>5.0000000000000001E-4</v>
      </c>
      <c r="I76" s="130">
        <v>0.93173565722585328</v>
      </c>
    </row>
    <row r="77" spans="1:12" x14ac:dyDescent="0.35">
      <c r="A77" s="124" t="s">
        <v>254</v>
      </c>
      <c r="B77" s="125">
        <v>15929000</v>
      </c>
      <c r="C77" s="165">
        <v>15929000</v>
      </c>
      <c r="D77" s="126">
        <v>17062000</v>
      </c>
      <c r="E77" s="149"/>
      <c r="F77" s="127">
        <v>0.501</v>
      </c>
      <c r="G77" s="128">
        <v>200</v>
      </c>
      <c r="H77" s="129">
        <v>2.0000000000000001E-4</v>
      </c>
      <c r="I77" s="130">
        <v>0.93359512366662756</v>
      </c>
      <c r="K77" s="167"/>
    </row>
    <row r="78" spans="1:12" x14ac:dyDescent="0.35">
      <c r="A78" s="124" t="s">
        <v>255</v>
      </c>
      <c r="B78" s="125">
        <v>14447000</v>
      </c>
      <c r="C78" s="128">
        <v>14447000</v>
      </c>
      <c r="D78" s="128">
        <v>15583000</v>
      </c>
      <c r="E78" s="133"/>
      <c r="F78" s="144">
        <v>0.46600000000000003</v>
      </c>
      <c r="G78" s="128">
        <v>1100</v>
      </c>
      <c r="H78" s="129">
        <v>1.1000000000000001E-3</v>
      </c>
      <c r="I78" s="130">
        <v>0.92710004492074694</v>
      </c>
      <c r="K78" s="166"/>
    </row>
    <row r="79" spans="1:12" x14ac:dyDescent="0.35">
      <c r="A79" s="124" t="s">
        <v>256</v>
      </c>
      <c r="B79" s="125">
        <v>15342000</v>
      </c>
      <c r="C79" s="128">
        <v>15342000</v>
      </c>
      <c r="D79" s="128">
        <v>16377000</v>
      </c>
      <c r="E79" s="133"/>
      <c r="F79" s="144">
        <v>0.47599999999999998</v>
      </c>
      <c r="G79" s="128">
        <v>800</v>
      </c>
      <c r="H79" s="129">
        <v>8.0000000000000004E-4</v>
      </c>
      <c r="I79" s="130">
        <v>0.93680161201685286</v>
      </c>
    </row>
    <row r="80" spans="1:12" x14ac:dyDescent="0.35">
      <c r="A80" s="124" t="s">
        <v>257</v>
      </c>
      <c r="B80" s="125">
        <v>14716000</v>
      </c>
      <c r="C80" s="128">
        <v>14716000</v>
      </c>
      <c r="D80" s="133">
        <v>15774000</v>
      </c>
      <c r="E80" s="133"/>
      <c r="F80" s="144">
        <v>0.46700000000000003</v>
      </c>
      <c r="G80" s="128">
        <v>1000</v>
      </c>
      <c r="H80" s="129">
        <v>1E-3</v>
      </c>
      <c r="I80" s="130">
        <v>0.93292760238366934</v>
      </c>
    </row>
    <row r="81" spans="1:14" x14ac:dyDescent="0.35">
      <c r="A81" s="124" t="s">
        <v>258</v>
      </c>
      <c r="B81" s="125">
        <v>17289000</v>
      </c>
      <c r="C81" s="143">
        <v>17289000</v>
      </c>
      <c r="D81" s="133">
        <v>17906000</v>
      </c>
      <c r="E81" s="133"/>
      <c r="F81" s="144">
        <v>0.503</v>
      </c>
      <c r="G81" s="133">
        <v>400</v>
      </c>
      <c r="H81" s="129">
        <v>4.0000000000000002E-4</v>
      </c>
      <c r="I81" s="130">
        <v>0.96554227633195577</v>
      </c>
    </row>
    <row r="82" spans="1:14" x14ac:dyDescent="0.35">
      <c r="A82" s="124" t="s">
        <v>259</v>
      </c>
      <c r="B82" s="125">
        <v>15929000</v>
      </c>
      <c r="C82" s="128">
        <v>15929000</v>
      </c>
      <c r="D82" s="143">
        <v>17062000</v>
      </c>
      <c r="E82" s="133"/>
      <c r="F82" s="144">
        <v>0.501</v>
      </c>
      <c r="G82" s="133">
        <v>200</v>
      </c>
      <c r="H82" s="129">
        <v>2.0000000000000001E-4</v>
      </c>
      <c r="I82" s="130">
        <v>0.93359512366662756</v>
      </c>
    </row>
    <row r="83" spans="1:14" x14ac:dyDescent="0.35">
      <c r="A83" s="141" t="s">
        <v>260</v>
      </c>
      <c r="B83" s="125">
        <v>14999999.999999998</v>
      </c>
      <c r="C83" s="128">
        <v>14999999.999999998</v>
      </c>
      <c r="D83" s="128"/>
      <c r="E83" s="133"/>
      <c r="F83" s="168">
        <v>0.47799999999999998</v>
      </c>
      <c r="G83" s="128">
        <v>400</v>
      </c>
      <c r="H83" s="169">
        <v>4.0000000000000002E-4</v>
      </c>
      <c r="I83" s="170"/>
    </row>
    <row r="84" spans="1:14" x14ac:dyDescent="0.35">
      <c r="A84" s="171" t="s">
        <v>261</v>
      </c>
      <c r="B84" s="133">
        <v>13454048.892850777</v>
      </c>
      <c r="C84" s="143">
        <v>13454048.892850777</v>
      </c>
      <c r="D84" s="143">
        <v>15774000</v>
      </c>
      <c r="E84" s="133"/>
      <c r="F84" s="172">
        <v>0.5</v>
      </c>
      <c r="G84" s="128"/>
      <c r="H84" s="169"/>
      <c r="I84" s="170">
        <v>0.85292563033160751</v>
      </c>
    </row>
    <row r="85" spans="1:14" x14ac:dyDescent="0.35">
      <c r="A85" s="171" t="s">
        <v>262</v>
      </c>
      <c r="B85" s="133">
        <v>12381771.311916806</v>
      </c>
      <c r="C85" s="143">
        <v>12381771.311916806</v>
      </c>
      <c r="D85" s="143">
        <v>14062678</v>
      </c>
      <c r="E85" s="133"/>
      <c r="F85" s="172">
        <v>0.46300000000000002</v>
      </c>
      <c r="G85" s="128"/>
      <c r="H85" s="169"/>
      <c r="I85" s="170">
        <v>0.88047037071579148</v>
      </c>
    </row>
    <row r="86" spans="1:14" x14ac:dyDescent="0.35">
      <c r="A86" s="171" t="s">
        <v>263</v>
      </c>
      <c r="B86" s="133">
        <v>18916910.5715716</v>
      </c>
      <c r="C86" s="133">
        <v>18916910.5715716</v>
      </c>
      <c r="D86" s="133">
        <v>18916910.5715716</v>
      </c>
      <c r="E86" s="133"/>
      <c r="F86" s="173">
        <v>0.51200000000000001</v>
      </c>
      <c r="G86" s="143">
        <v>0</v>
      </c>
      <c r="H86" s="169">
        <v>0</v>
      </c>
      <c r="I86" s="170">
        <v>1</v>
      </c>
    </row>
    <row r="87" spans="1:14" x14ac:dyDescent="0.35">
      <c r="A87" s="174" t="s">
        <v>264</v>
      </c>
      <c r="B87" s="133">
        <v>12781599.343864119</v>
      </c>
      <c r="C87" s="143">
        <v>12781599.343864119</v>
      </c>
      <c r="D87" s="143">
        <v>14131556.354955051</v>
      </c>
      <c r="E87" s="133"/>
      <c r="F87" s="172">
        <v>0.39339999999999997</v>
      </c>
      <c r="G87" s="128">
        <v>0</v>
      </c>
      <c r="H87" s="169">
        <v>0</v>
      </c>
      <c r="I87" s="170">
        <v>0.90447216306662592</v>
      </c>
    </row>
    <row r="88" spans="1:14" x14ac:dyDescent="0.35">
      <c r="A88" s="175" t="s">
        <v>265</v>
      </c>
      <c r="B88" s="176">
        <v>14409931.248165678</v>
      </c>
      <c r="C88" s="177">
        <v>14409931.248165678</v>
      </c>
      <c r="D88" s="177">
        <v>15305245.093897162</v>
      </c>
      <c r="E88" s="176"/>
      <c r="F88" s="178">
        <v>0.41985</v>
      </c>
      <c r="G88" s="177">
        <v>0</v>
      </c>
      <c r="H88" s="179">
        <v>0</v>
      </c>
      <c r="I88" s="180">
        <v>0.94150280898876404</v>
      </c>
    </row>
    <row r="89" spans="1:14" x14ac:dyDescent="0.35">
      <c r="A89" t="s">
        <v>266</v>
      </c>
      <c r="B89" s="133">
        <v>14409931.248165678</v>
      </c>
      <c r="C89" s="181">
        <v>14409931.248165678</v>
      </c>
      <c r="D89" s="181">
        <v>15305245.093897162</v>
      </c>
      <c r="E89" s="182"/>
      <c r="F89" s="183">
        <v>0.41985</v>
      </c>
      <c r="G89" s="136">
        <v>0</v>
      </c>
      <c r="H89" s="169">
        <v>0</v>
      </c>
      <c r="I89" s="100">
        <v>0.94150280898876404</v>
      </c>
    </row>
    <row r="90" spans="1:14" x14ac:dyDescent="0.35">
      <c r="A90" s="103" t="s">
        <v>267</v>
      </c>
      <c r="B90" s="184">
        <v>11209638.734587256</v>
      </c>
      <c r="C90" s="184">
        <v>11209638.734587256</v>
      </c>
      <c r="D90" s="184">
        <v>13583444.58426456</v>
      </c>
      <c r="E90" s="184"/>
      <c r="F90" s="184">
        <v>0.49161518093556933</v>
      </c>
      <c r="G90">
        <v>1765.2250661959399</v>
      </c>
      <c r="H90">
        <v>1.7652250661959398E-3</v>
      </c>
      <c r="I90">
        <v>0.8252427184466018</v>
      </c>
    </row>
    <row r="91" spans="1:14" x14ac:dyDescent="0.35">
      <c r="A91" t="s">
        <v>268</v>
      </c>
      <c r="B91" s="184">
        <v>14155275.214870876</v>
      </c>
      <c r="C91" s="184">
        <v>14155275.214870876</v>
      </c>
      <c r="D91" s="184">
        <v>16144032.889687445</v>
      </c>
      <c r="E91" s="184"/>
      <c r="F91" s="184">
        <v>0.50491510277033058</v>
      </c>
      <c r="G91">
        <v>1787.3100983020554</v>
      </c>
      <c r="H91">
        <v>1.7873100983020554E-3</v>
      </c>
      <c r="I91">
        <v>0.87681159420289856</v>
      </c>
    </row>
    <row r="92" spans="1:14" x14ac:dyDescent="0.35">
      <c r="A92" s="185" t="s">
        <v>269</v>
      </c>
      <c r="B92" s="186">
        <v>152370.90134048002</v>
      </c>
      <c r="C92" s="187">
        <v>152370.90134048002</v>
      </c>
      <c r="D92" s="187">
        <v>162963.53084543315</v>
      </c>
      <c r="E92" s="187">
        <v>3839.6821254480283</v>
      </c>
      <c r="F92" s="187">
        <v>0.83</v>
      </c>
      <c r="G92" s="188">
        <v>48000</v>
      </c>
      <c r="H92" s="188">
        <v>4.8000000000000001E-2</v>
      </c>
      <c r="I92" s="188">
        <v>0.93500000000000016</v>
      </c>
      <c r="J92" s="188"/>
      <c r="K92" s="188"/>
      <c r="L92" s="188"/>
      <c r="M92" s="188"/>
      <c r="N92" s="189"/>
    </row>
    <row r="93" spans="1:14" x14ac:dyDescent="0.35">
      <c r="A93" s="190" t="s">
        <v>270</v>
      </c>
      <c r="B93" s="191">
        <v>144230</v>
      </c>
      <c r="C93" s="192"/>
      <c r="D93" s="192"/>
      <c r="E93" s="192">
        <v>3785.4109999999991</v>
      </c>
      <c r="F93" s="192">
        <v>0.80800504236780391</v>
      </c>
      <c r="G93" s="192">
        <v>3510</v>
      </c>
      <c r="H93" s="192"/>
      <c r="I93" s="192"/>
      <c r="J93" s="192"/>
      <c r="K93" s="192"/>
      <c r="L93" s="192"/>
      <c r="M93" s="192"/>
      <c r="N93" s="193"/>
    </row>
    <row r="94" spans="1:14" x14ac:dyDescent="0.35">
      <c r="A94" s="194"/>
      <c r="B94" s="195"/>
      <c r="N94" s="196"/>
    </row>
    <row r="95" spans="1:14" x14ac:dyDescent="0.35">
      <c r="A95" s="194" t="s">
        <v>271</v>
      </c>
      <c r="B95" s="195"/>
      <c r="N95" s="196"/>
    </row>
    <row r="96" spans="1:14" x14ac:dyDescent="0.35">
      <c r="A96" s="190" t="s">
        <v>272</v>
      </c>
      <c r="B96" s="197"/>
      <c r="C96" s="198"/>
      <c r="D96" s="198"/>
      <c r="E96" s="198"/>
      <c r="F96" s="198"/>
      <c r="G96" s="198"/>
      <c r="H96" s="198"/>
      <c r="I96" s="198"/>
      <c r="J96" s="198"/>
      <c r="K96" s="198"/>
      <c r="L96" s="198"/>
      <c r="M96" s="198"/>
      <c r="N96" s="199"/>
    </row>
    <row r="97" spans="1:14" x14ac:dyDescent="0.35">
      <c r="A97" s="200" t="s">
        <v>273</v>
      </c>
      <c r="B97" s="136" t="s">
        <v>274</v>
      </c>
      <c r="C97" t="s">
        <v>274</v>
      </c>
      <c r="D97" t="s">
        <v>274</v>
      </c>
      <c r="E97" t="s">
        <v>275</v>
      </c>
      <c r="F97" t="s">
        <v>275</v>
      </c>
      <c r="G97" t="s">
        <v>276</v>
      </c>
      <c r="H97" t="s">
        <v>276</v>
      </c>
      <c r="I97" t="s">
        <v>277</v>
      </c>
      <c r="J97" t="s">
        <v>277</v>
      </c>
      <c r="K97" t="s">
        <v>278</v>
      </c>
      <c r="L97" t="s">
        <v>278</v>
      </c>
      <c r="M97" t="s">
        <v>279</v>
      </c>
      <c r="N97" t="s">
        <v>279</v>
      </c>
    </row>
    <row r="98" spans="1:14" x14ac:dyDescent="0.35">
      <c r="A98" s="201" t="s">
        <v>280</v>
      </c>
      <c r="B98" s="136">
        <v>100</v>
      </c>
      <c r="C98">
        <v>100</v>
      </c>
      <c r="D98">
        <v>20</v>
      </c>
      <c r="E98">
        <v>100</v>
      </c>
      <c r="F98">
        <v>20</v>
      </c>
      <c r="G98">
        <v>100</v>
      </c>
      <c r="H98">
        <v>20</v>
      </c>
      <c r="I98">
        <v>100</v>
      </c>
      <c r="J98">
        <v>20</v>
      </c>
      <c r="K98">
        <v>100</v>
      </c>
      <c r="L98">
        <v>20</v>
      </c>
      <c r="M98">
        <v>100</v>
      </c>
      <c r="N98">
        <v>20</v>
      </c>
    </row>
    <row r="99" spans="1:14" x14ac:dyDescent="0.35">
      <c r="A99" s="202" t="s">
        <v>281</v>
      </c>
      <c r="B99" s="203">
        <v>1</v>
      </c>
      <c r="C99" s="204">
        <v>1</v>
      </c>
      <c r="D99" s="204">
        <v>1</v>
      </c>
      <c r="E99" s="204">
        <v>1</v>
      </c>
      <c r="F99" s="204">
        <v>1</v>
      </c>
      <c r="G99" s="205">
        <v>1</v>
      </c>
      <c r="H99">
        <v>1</v>
      </c>
      <c r="I99">
        <v>1</v>
      </c>
      <c r="J99">
        <v>1</v>
      </c>
      <c r="K99">
        <v>1</v>
      </c>
      <c r="L99">
        <v>1</v>
      </c>
      <c r="M99">
        <v>1</v>
      </c>
      <c r="N99">
        <v>1</v>
      </c>
    </row>
    <row r="100" spans="1:14" x14ac:dyDescent="0.35">
      <c r="A100" s="190" t="s">
        <v>282</v>
      </c>
      <c r="B100" s="191">
        <v>30</v>
      </c>
      <c r="C100" s="206">
        <v>30</v>
      </c>
      <c r="D100" s="206">
        <v>85</v>
      </c>
      <c r="E100" s="206">
        <v>6</v>
      </c>
      <c r="F100" s="206">
        <v>68</v>
      </c>
      <c r="G100" s="207">
        <v>25</v>
      </c>
      <c r="H100">
        <v>72</v>
      </c>
      <c r="I100">
        <v>23</v>
      </c>
      <c r="J100">
        <v>62</v>
      </c>
      <c r="K100">
        <v>21</v>
      </c>
      <c r="L100">
        <v>56</v>
      </c>
      <c r="M100">
        <v>21</v>
      </c>
      <c r="N100">
        <v>63</v>
      </c>
    </row>
    <row r="101" spans="1:14" x14ac:dyDescent="0.35">
      <c r="A101" s="194" t="s">
        <v>283</v>
      </c>
      <c r="B101" s="195">
        <v>265</v>
      </c>
      <c r="C101">
        <v>265</v>
      </c>
      <c r="D101">
        <v>264</v>
      </c>
      <c r="E101" s="136">
        <v>234</v>
      </c>
      <c r="F101">
        <v>277</v>
      </c>
      <c r="G101" s="196">
        <v>298</v>
      </c>
      <c r="H101">
        <v>289</v>
      </c>
      <c r="I101">
        <v>296</v>
      </c>
      <c r="J101">
        <v>275</v>
      </c>
      <c r="K101">
        <v>310</v>
      </c>
      <c r="L101">
        <v>280</v>
      </c>
      <c r="M101">
        <v>290</v>
      </c>
      <c r="N101">
        <v>270</v>
      </c>
    </row>
    <row r="102" spans="1:14" x14ac:dyDescent="0.35">
      <c r="A102" s="194"/>
      <c r="B102" s="195"/>
      <c r="G102" s="196"/>
    </row>
    <row r="103" spans="1:14" x14ac:dyDescent="0.35">
      <c r="A103" s="194" t="s">
        <v>284</v>
      </c>
      <c r="B103" s="195"/>
      <c r="G103" s="196"/>
    </row>
    <row r="104" spans="1:14" x14ac:dyDescent="0.35">
      <c r="A104" s="194" t="s">
        <v>285</v>
      </c>
      <c r="B104" s="195" t="s">
        <v>286</v>
      </c>
      <c r="C104" t="s">
        <v>286</v>
      </c>
      <c r="D104" s="208" t="s">
        <v>287</v>
      </c>
      <c r="E104" s="208" t="s">
        <v>287</v>
      </c>
      <c r="F104" s="208" t="s">
        <v>288</v>
      </c>
      <c r="G104" s="209" t="s">
        <v>288</v>
      </c>
    </row>
    <row r="105" spans="1:14" x14ac:dyDescent="0.35">
      <c r="A105" s="190" t="s">
        <v>280</v>
      </c>
      <c r="B105" s="197">
        <v>100</v>
      </c>
      <c r="C105" s="198"/>
      <c r="D105" s="198">
        <v>100</v>
      </c>
      <c r="E105" s="198">
        <v>20</v>
      </c>
      <c r="F105" s="198">
        <v>100</v>
      </c>
      <c r="G105" s="199">
        <v>20</v>
      </c>
    </row>
    <row r="106" spans="1:14" x14ac:dyDescent="0.35">
      <c r="A106" t="s">
        <v>289</v>
      </c>
      <c r="B106">
        <v>0</v>
      </c>
      <c r="C106">
        <v>0</v>
      </c>
      <c r="D106">
        <v>4.5</v>
      </c>
      <c r="E106">
        <v>14</v>
      </c>
      <c r="F106">
        <v>0.66</v>
      </c>
      <c r="G106">
        <v>7.5</v>
      </c>
    </row>
    <row r="107" spans="1:14" x14ac:dyDescent="0.35">
      <c r="A107" s="103" t="s">
        <v>290</v>
      </c>
      <c r="B107">
        <v>0</v>
      </c>
      <c r="C107">
        <v>0</v>
      </c>
      <c r="D107">
        <v>2.65</v>
      </c>
      <c r="E107">
        <v>7.65</v>
      </c>
      <c r="F107">
        <v>0.42</v>
      </c>
      <c r="G107">
        <v>4.9000000000000004</v>
      </c>
    </row>
    <row r="108" spans="1:14" x14ac:dyDescent="0.35">
      <c r="A108" s="185" t="s">
        <v>291</v>
      </c>
      <c r="B108" s="210">
        <v>0</v>
      </c>
      <c r="C108">
        <v>0</v>
      </c>
      <c r="D108">
        <v>-11</v>
      </c>
      <c r="E108">
        <v>19</v>
      </c>
      <c r="F108">
        <v>-2.9</v>
      </c>
      <c r="G108">
        <v>-87</v>
      </c>
    </row>
    <row r="109" spans="1:14" x14ac:dyDescent="0.35">
      <c r="A109" s="194" t="s">
        <v>292</v>
      </c>
      <c r="B109" s="211">
        <v>0</v>
      </c>
      <c r="C109">
        <v>0</v>
      </c>
      <c r="D109">
        <v>900</v>
      </c>
      <c r="E109">
        <v>3200</v>
      </c>
      <c r="F109">
        <v>130</v>
      </c>
      <c r="G109">
        <v>920</v>
      </c>
    </row>
    <row r="110" spans="1:14" x14ac:dyDescent="0.35">
      <c r="A110" s="194" t="s">
        <v>293</v>
      </c>
      <c r="B110" s="211">
        <v>0</v>
      </c>
      <c r="C110">
        <v>0</v>
      </c>
      <c r="D110">
        <v>-69</v>
      </c>
      <c r="E110">
        <v>-240</v>
      </c>
      <c r="F110">
        <v>-10</v>
      </c>
      <c r="G110">
        <v>-71</v>
      </c>
    </row>
    <row r="111" spans="1:14" x14ac:dyDescent="0.35">
      <c r="A111" s="194"/>
      <c r="B111" s="211"/>
    </row>
    <row r="112" spans="1:14" x14ac:dyDescent="0.35">
      <c r="A112" s="190" t="s">
        <v>294</v>
      </c>
      <c r="B112" s="212"/>
    </row>
    <row r="113" spans="1:24" x14ac:dyDescent="0.35">
      <c r="A113" t="s">
        <v>295</v>
      </c>
      <c r="B113">
        <v>0.85</v>
      </c>
    </row>
    <row r="114" spans="1:24" x14ac:dyDescent="0.35">
      <c r="A114" s="103" t="s">
        <v>296</v>
      </c>
      <c r="B114">
        <v>0.42857142857142855</v>
      </c>
    </row>
    <row r="115" spans="1:24" x14ac:dyDescent="0.35">
      <c r="A115" t="s">
        <v>297</v>
      </c>
      <c r="B115">
        <v>0.75</v>
      </c>
    </row>
    <row r="116" spans="1:24" x14ac:dyDescent="0.35">
      <c r="A116" t="s">
        <v>298</v>
      </c>
      <c r="B116" s="213">
        <v>0.27272727272727271</v>
      </c>
      <c r="F116" s="214"/>
      <c r="J116" s="214"/>
      <c r="N116" s="214"/>
      <c r="R116" s="215"/>
      <c r="V116" s="215"/>
    </row>
    <row r="117" spans="1:24" x14ac:dyDescent="0.35">
      <c r="A117" t="s">
        <v>299</v>
      </c>
      <c r="B117" s="216">
        <v>0.5</v>
      </c>
      <c r="F117" s="217"/>
      <c r="J117" s="217"/>
      <c r="N117" s="217"/>
      <c r="R117" s="218"/>
      <c r="V117" s="218"/>
    </row>
    <row r="118" spans="1:24" x14ac:dyDescent="0.35">
      <c r="B118" s="219"/>
      <c r="C118" s="220"/>
      <c r="D118" s="221"/>
      <c r="F118" s="219"/>
      <c r="G118" s="220"/>
      <c r="H118" s="221"/>
      <c r="J118" s="219"/>
      <c r="K118" s="222"/>
      <c r="L118" s="221"/>
      <c r="N118" s="219"/>
      <c r="O118" s="222"/>
      <c r="P118" s="221"/>
      <c r="R118" s="219"/>
      <c r="S118" s="222"/>
      <c r="T118" s="221"/>
      <c r="V118" s="219"/>
      <c r="W118" s="222"/>
      <c r="X118" s="221"/>
    </row>
    <row r="119" spans="1:24" x14ac:dyDescent="0.35">
      <c r="A119" t="s">
        <v>300</v>
      </c>
      <c r="B119" s="223"/>
      <c r="C119" s="224"/>
      <c r="D119" s="225"/>
      <c r="F119" s="223"/>
      <c r="G119" s="224"/>
      <c r="H119" s="225"/>
      <c r="J119" s="223"/>
      <c r="K119" s="224"/>
      <c r="L119" s="225"/>
      <c r="N119" s="223"/>
      <c r="O119" s="224"/>
      <c r="P119" s="225"/>
      <c r="R119" s="223"/>
      <c r="S119" s="224"/>
      <c r="T119" s="225"/>
      <c r="V119" s="223"/>
      <c r="W119" s="224"/>
      <c r="X119" s="225"/>
    </row>
    <row r="120" spans="1:24" x14ac:dyDescent="0.35">
      <c r="B120" s="226"/>
      <c r="C120" s="218"/>
      <c r="D120" s="227"/>
      <c r="F120" s="226"/>
      <c r="G120" s="218"/>
      <c r="H120" s="227"/>
      <c r="J120" s="226"/>
      <c r="K120" s="218"/>
      <c r="L120" s="227"/>
      <c r="N120" s="226"/>
      <c r="O120" s="218"/>
      <c r="P120" s="227"/>
      <c r="R120" s="226"/>
      <c r="S120" s="218"/>
      <c r="T120" s="227"/>
      <c r="V120" s="226"/>
      <c r="W120" s="218"/>
      <c r="X120" s="227"/>
    </row>
    <row r="121" spans="1:24" x14ac:dyDescent="0.35">
      <c r="B121" s="226">
        <v>10</v>
      </c>
      <c r="C121" s="218"/>
      <c r="D121" s="227"/>
      <c r="F121" s="226">
        <v>200</v>
      </c>
      <c r="G121" s="218"/>
      <c r="H121" s="227"/>
      <c r="J121" s="226">
        <v>11</v>
      </c>
      <c r="K121" s="218"/>
      <c r="L121" s="227"/>
      <c r="N121" s="226">
        <v>11</v>
      </c>
      <c r="O121" s="218"/>
      <c r="P121" s="227"/>
      <c r="R121" s="226">
        <v>27000</v>
      </c>
      <c r="S121" s="218"/>
      <c r="T121" s="227"/>
      <c r="V121" s="226">
        <v>1000</v>
      </c>
      <c r="W121" s="218"/>
      <c r="X121" s="227"/>
    </row>
    <row r="122" spans="1:24" x14ac:dyDescent="0.35">
      <c r="B122" s="226">
        <v>10</v>
      </c>
      <c r="C122" s="218"/>
      <c r="D122" s="227"/>
      <c r="F122" s="226">
        <v>200</v>
      </c>
      <c r="G122" s="218"/>
      <c r="H122" s="227"/>
      <c r="J122" s="226">
        <v>11</v>
      </c>
      <c r="K122" s="218"/>
      <c r="L122" s="227"/>
      <c r="N122" s="226">
        <v>11</v>
      </c>
      <c r="O122" s="218"/>
      <c r="P122" s="227"/>
      <c r="R122" s="226">
        <v>27000</v>
      </c>
      <c r="S122" s="218"/>
      <c r="T122" s="227"/>
      <c r="V122" s="226">
        <v>1000</v>
      </c>
      <c r="W122" s="218"/>
      <c r="X122" s="227"/>
    </row>
    <row r="123" spans="1:24" x14ac:dyDescent="0.35">
      <c r="B123" s="226" t="s">
        <v>301</v>
      </c>
      <c r="C123" s="218" t="s">
        <v>302</v>
      </c>
      <c r="D123" s="227" t="s">
        <v>303</v>
      </c>
      <c r="F123" s="228" t="s">
        <v>301</v>
      </c>
      <c r="G123" s="229" t="s">
        <v>304</v>
      </c>
      <c r="H123" s="230" t="s">
        <v>303</v>
      </c>
      <c r="J123" s="228" t="s">
        <v>301</v>
      </c>
      <c r="K123" s="229" t="s">
        <v>305</v>
      </c>
      <c r="L123" s="230" t="s">
        <v>303</v>
      </c>
      <c r="N123" s="228" t="s">
        <v>301</v>
      </c>
      <c r="O123" s="229" t="s">
        <v>306</v>
      </c>
      <c r="P123" s="230" t="s">
        <v>303</v>
      </c>
      <c r="R123" s="228" t="s">
        <v>301</v>
      </c>
      <c r="S123" s="229" t="s">
        <v>307</v>
      </c>
      <c r="T123" s="230" t="s">
        <v>303</v>
      </c>
      <c r="V123" s="228" t="s">
        <v>301</v>
      </c>
      <c r="W123" s="229" t="s">
        <v>308</v>
      </c>
      <c r="X123" s="230" t="s">
        <v>303</v>
      </c>
    </row>
    <row r="124" spans="1:24" x14ac:dyDescent="0.35">
      <c r="B124" s="226">
        <v>1990</v>
      </c>
      <c r="C124" s="218">
        <v>500</v>
      </c>
      <c r="D124" s="227">
        <v>19.607843137254903</v>
      </c>
      <c r="F124" s="226">
        <v>1990</v>
      </c>
      <c r="G124" s="218">
        <v>600</v>
      </c>
      <c r="H124" s="227">
        <v>3</v>
      </c>
      <c r="J124" s="226">
        <v>1990</v>
      </c>
      <c r="K124" s="218">
        <v>350</v>
      </c>
      <c r="L124" s="227">
        <v>31.818181818181817</v>
      </c>
      <c r="N124" s="226">
        <v>1990</v>
      </c>
      <c r="O124" s="218">
        <v>2283</v>
      </c>
      <c r="P124" s="227">
        <v>14.006134969325153</v>
      </c>
      <c r="R124" s="226">
        <v>1990</v>
      </c>
      <c r="S124" s="218">
        <v>27000</v>
      </c>
      <c r="T124" s="227">
        <v>1</v>
      </c>
      <c r="V124" s="226">
        <v>1990</v>
      </c>
      <c r="W124" s="218">
        <v>2000</v>
      </c>
      <c r="X124" s="227">
        <v>1</v>
      </c>
    </row>
    <row r="125" spans="1:24" x14ac:dyDescent="0.35">
      <c r="B125" s="226">
        <v>1995</v>
      </c>
      <c r="C125" s="218">
        <v>340</v>
      </c>
      <c r="D125" s="227">
        <v>13.333333333333334</v>
      </c>
      <c r="F125" s="231">
        <v>1995</v>
      </c>
      <c r="G125" s="232">
        <v>350</v>
      </c>
      <c r="H125" s="233">
        <v>1.75</v>
      </c>
      <c r="J125" s="231">
        <v>1995</v>
      </c>
      <c r="K125" s="232">
        <v>200</v>
      </c>
      <c r="L125" s="233">
        <v>18.181818181818183</v>
      </c>
      <c r="N125" s="231">
        <v>1995</v>
      </c>
      <c r="O125" s="232">
        <v>2283</v>
      </c>
      <c r="P125" s="233">
        <v>14.006134969325153</v>
      </c>
      <c r="R125" s="231">
        <v>1995</v>
      </c>
      <c r="S125" s="232">
        <v>27000</v>
      </c>
      <c r="T125" s="233">
        <v>1</v>
      </c>
      <c r="V125" s="231">
        <v>1995</v>
      </c>
      <c r="W125" s="232">
        <v>2000</v>
      </c>
      <c r="X125" s="233">
        <v>1</v>
      </c>
    </row>
    <row r="126" spans="1:24" x14ac:dyDescent="0.35">
      <c r="B126" s="231">
        <v>2000</v>
      </c>
      <c r="C126" s="232">
        <v>200</v>
      </c>
      <c r="D126" s="233">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3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35">
      <c r="A128" s="103"/>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35">
      <c r="A129" s="234"/>
      <c r="B129" s="235">
        <v>2015</v>
      </c>
      <c r="C129" s="235">
        <v>25.5</v>
      </c>
      <c r="D129" s="235">
        <v>1</v>
      </c>
      <c r="E129" s="235"/>
      <c r="F129" s="236">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35">
      <c r="A130" s="237"/>
      <c r="B130" s="238">
        <v>2017</v>
      </c>
      <c r="C130" s="238">
        <v>10</v>
      </c>
      <c r="D130" s="238">
        <v>0.39215686274509803</v>
      </c>
      <c r="E130" s="239"/>
      <c r="F130" s="240">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35">
      <c r="A131" s="237"/>
      <c r="B131" s="241">
        <v>2020</v>
      </c>
      <c r="C131" s="238">
        <v>10</v>
      </c>
      <c r="D131" s="238">
        <v>0.39215686274509803</v>
      </c>
      <c r="E131" s="239"/>
      <c r="F131" s="242"/>
    </row>
    <row r="132" spans="1:24" x14ac:dyDescent="0.35">
      <c r="A132" s="237"/>
      <c r="B132" s="241"/>
      <c r="C132" s="241"/>
      <c r="D132" s="238"/>
      <c r="E132" s="241"/>
      <c r="F132" s="242"/>
    </row>
    <row r="133" spans="1:24" x14ac:dyDescent="0.35">
      <c r="A133" s="237" t="s">
        <v>309</v>
      </c>
      <c r="B133" s="241"/>
      <c r="C133" s="239"/>
      <c r="D133" s="238"/>
      <c r="E133" s="238"/>
      <c r="F133" s="240"/>
    </row>
    <row r="134" spans="1:24" x14ac:dyDescent="0.35">
      <c r="A134" s="243" t="s">
        <v>310</v>
      </c>
      <c r="B134" s="244" t="s">
        <v>311</v>
      </c>
      <c r="C134" s="244" t="s">
        <v>312</v>
      </c>
      <c r="D134" s="245" t="s">
        <v>313</v>
      </c>
      <c r="E134" s="244" t="s">
        <v>314</v>
      </c>
      <c r="F134" s="246" t="s">
        <v>315</v>
      </c>
    </row>
    <row r="135" spans="1:24" x14ac:dyDescent="0.35">
      <c r="A135" t="s">
        <v>316</v>
      </c>
      <c r="B135">
        <v>1</v>
      </c>
      <c r="C135">
        <v>1000</v>
      </c>
      <c r="D135">
        <v>1000000</v>
      </c>
      <c r="E135">
        <v>453.59237000000002</v>
      </c>
      <c r="F135">
        <v>907184.74</v>
      </c>
    </row>
    <row r="136" spans="1:24" x14ac:dyDescent="0.35">
      <c r="A136" s="234" t="s">
        <v>317</v>
      </c>
      <c r="B136" s="235">
        <v>1E-3</v>
      </c>
      <c r="C136" s="235">
        <v>1</v>
      </c>
      <c r="D136" s="235">
        <v>1000</v>
      </c>
      <c r="E136" s="235">
        <v>0.45359237000000002</v>
      </c>
      <c r="F136" s="236">
        <v>907.18474000000003</v>
      </c>
    </row>
    <row r="137" spans="1:24" x14ac:dyDescent="0.35">
      <c r="A137" s="237" t="s">
        <v>318</v>
      </c>
      <c r="B137" s="216">
        <v>9.9999999999999995E-7</v>
      </c>
      <c r="C137" s="247">
        <v>1E-3</v>
      </c>
      <c r="D137" s="248">
        <v>1</v>
      </c>
      <c r="E137" s="249">
        <v>4.5359237000000004E-4</v>
      </c>
      <c r="F137" s="250">
        <v>0.90718474000000004</v>
      </c>
    </row>
    <row r="138" spans="1:24" x14ac:dyDescent="0.35">
      <c r="A138" s="237" t="s">
        <v>319</v>
      </c>
      <c r="B138" s="238">
        <v>2.2046226218487759E-3</v>
      </c>
      <c r="C138" s="238">
        <v>2.2046226218487757</v>
      </c>
      <c r="D138" s="238">
        <v>2204.6226218487759</v>
      </c>
      <c r="E138" s="238">
        <v>1</v>
      </c>
      <c r="F138" s="240">
        <v>2000</v>
      </c>
    </row>
    <row r="139" spans="1:24" x14ac:dyDescent="0.35">
      <c r="A139" s="237" t="s">
        <v>320</v>
      </c>
      <c r="B139" s="238">
        <v>1.102311310924388E-6</v>
      </c>
      <c r="C139" s="239">
        <v>1.1023113109243879E-3</v>
      </c>
      <c r="D139" s="238">
        <v>1.1023113109243878</v>
      </c>
      <c r="E139" s="239">
        <v>5.0000000000000001E-4</v>
      </c>
      <c r="F139" s="242">
        <v>1</v>
      </c>
    </row>
    <row r="140" spans="1:24" x14ac:dyDescent="0.35">
      <c r="A140" s="237"/>
      <c r="B140" s="218"/>
      <c r="C140" s="241"/>
      <c r="D140" s="239"/>
      <c r="E140" s="238"/>
      <c r="F140" s="242"/>
    </row>
    <row r="141" spans="1:24" x14ac:dyDescent="0.35">
      <c r="A141" s="243" t="s">
        <v>321</v>
      </c>
      <c r="B141" s="232" t="s">
        <v>322</v>
      </c>
      <c r="C141" s="244" t="s">
        <v>323</v>
      </c>
      <c r="D141" s="245" t="s">
        <v>324</v>
      </c>
      <c r="E141" s="245" t="s">
        <v>325</v>
      </c>
      <c r="F141" s="246" t="s">
        <v>326</v>
      </c>
    </row>
    <row r="142" spans="1:24" x14ac:dyDescent="0.35">
      <c r="A142" t="s">
        <v>327</v>
      </c>
      <c r="B142">
        <v>1</v>
      </c>
      <c r="C142">
        <v>9.9999999999999995E-7</v>
      </c>
      <c r="D142">
        <v>1E-3</v>
      </c>
      <c r="E142">
        <v>3.7854109999999998E-3</v>
      </c>
      <c r="F142">
        <v>2.8316846999999999E-2</v>
      </c>
    </row>
    <row r="143" spans="1:24" x14ac:dyDescent="0.35">
      <c r="A143" s="234" t="s">
        <v>328</v>
      </c>
      <c r="B143" s="235">
        <v>1000000</v>
      </c>
      <c r="C143" s="235">
        <v>1</v>
      </c>
      <c r="D143" s="235">
        <v>1000.0000000000001</v>
      </c>
      <c r="E143" s="235">
        <v>3785.4110000000001</v>
      </c>
      <c r="F143" s="235">
        <v>28316.847000000002</v>
      </c>
      <c r="G143" s="235"/>
      <c r="H143" s="235"/>
      <c r="I143" s="236"/>
    </row>
    <row r="144" spans="1:24" x14ac:dyDescent="0.35">
      <c r="A144" s="237" t="s">
        <v>329</v>
      </c>
      <c r="B144" s="238">
        <v>1000</v>
      </c>
      <c r="C144" s="238">
        <v>1E-3</v>
      </c>
      <c r="D144" s="238">
        <v>1</v>
      </c>
      <c r="E144" s="238">
        <v>3.7854109999999999</v>
      </c>
      <c r="F144" s="238">
        <v>28.316846999999999</v>
      </c>
      <c r="G144" s="238"/>
      <c r="H144" s="238"/>
      <c r="I144" s="196"/>
    </row>
    <row r="145" spans="1:9" x14ac:dyDescent="0.35">
      <c r="A145" s="237" t="s">
        <v>330</v>
      </c>
      <c r="B145" s="239">
        <v>264.17210707106841</v>
      </c>
      <c r="C145" s="238">
        <v>2.6417210707106839E-4</v>
      </c>
      <c r="D145" s="238">
        <v>0.26417210707106842</v>
      </c>
      <c r="E145" s="218">
        <v>1</v>
      </c>
      <c r="F145" s="238">
        <v>7.4805211375990615</v>
      </c>
      <c r="G145" s="239"/>
      <c r="H145" s="238"/>
      <c r="I145" s="196"/>
    </row>
    <row r="146" spans="1:9" x14ac:dyDescent="0.35">
      <c r="A146" s="237" t="s">
        <v>331</v>
      </c>
      <c r="B146" s="241">
        <v>35.314666212661322</v>
      </c>
      <c r="C146" s="239">
        <v>3.5314666212661319E-5</v>
      </c>
      <c r="D146" s="238">
        <v>3.5314666212661321E-2</v>
      </c>
      <c r="E146" s="251">
        <v>0.13368052594273649</v>
      </c>
      <c r="F146" s="218">
        <v>1</v>
      </c>
      <c r="G146" s="241"/>
      <c r="H146" s="238"/>
      <c r="I146" s="196"/>
    </row>
    <row r="147" spans="1:9" x14ac:dyDescent="0.35">
      <c r="A147" s="237"/>
      <c r="B147" s="241"/>
      <c r="C147" s="239"/>
      <c r="D147" s="238"/>
      <c r="E147" s="238"/>
      <c r="F147" s="238"/>
      <c r="G147" s="239"/>
      <c r="H147" s="238"/>
      <c r="I147" s="196"/>
    </row>
    <row r="148" spans="1:9" x14ac:dyDescent="0.35">
      <c r="A148" s="237" t="s">
        <v>332</v>
      </c>
      <c r="B148" s="252" t="s">
        <v>333</v>
      </c>
      <c r="C148" s="241" t="s">
        <v>334</v>
      </c>
      <c r="D148" s="239" t="s">
        <v>335</v>
      </c>
      <c r="E148" s="239" t="s">
        <v>336</v>
      </c>
      <c r="F148" s="238" t="s">
        <v>337</v>
      </c>
      <c r="G148" s="241" t="s">
        <v>338</v>
      </c>
      <c r="H148" s="238" t="s">
        <v>339</v>
      </c>
      <c r="I148" s="196" t="s">
        <v>340</v>
      </c>
    </row>
    <row r="149" spans="1:9" x14ac:dyDescent="0.35">
      <c r="A149" s="237" t="s">
        <v>341</v>
      </c>
      <c r="B149" s="241">
        <v>1</v>
      </c>
      <c r="C149" s="239">
        <v>1000</v>
      </c>
      <c r="D149" s="238">
        <v>1000000</v>
      </c>
      <c r="E149" s="239">
        <v>3600</v>
      </c>
      <c r="F149" s="238">
        <v>3600000</v>
      </c>
      <c r="G149" s="238">
        <v>1055.05585</v>
      </c>
      <c r="H149" s="238">
        <v>1055055850</v>
      </c>
      <c r="I149" s="196">
        <v>2684519.5376862194</v>
      </c>
    </row>
    <row r="150" spans="1:9" x14ac:dyDescent="0.35">
      <c r="A150" s="237" t="s">
        <v>342</v>
      </c>
      <c r="B150" s="253">
        <v>1E-3</v>
      </c>
      <c r="C150" s="241">
        <v>1</v>
      </c>
      <c r="D150" s="241">
        <v>1000</v>
      </c>
      <c r="E150" s="254">
        <v>3.6</v>
      </c>
      <c r="F150" s="241">
        <v>3600</v>
      </c>
      <c r="G150" s="241">
        <v>1.05505585</v>
      </c>
      <c r="H150" s="238">
        <v>1055055.8500000001</v>
      </c>
      <c r="I150" s="196">
        <v>2684.5195376862198</v>
      </c>
    </row>
    <row r="151" spans="1:9" x14ac:dyDescent="0.35">
      <c r="A151" s="243" t="s">
        <v>343</v>
      </c>
      <c r="B151" s="198">
        <v>9.9999999999999995E-7</v>
      </c>
      <c r="C151" s="198">
        <v>1E-3</v>
      </c>
      <c r="D151" s="198">
        <v>1</v>
      </c>
      <c r="E151" s="198">
        <v>3.5999999999999999E-3</v>
      </c>
      <c r="F151" s="198">
        <v>3.6</v>
      </c>
      <c r="G151" s="198">
        <v>1.0550558499999999E-3</v>
      </c>
      <c r="H151" s="198">
        <v>1055.05585</v>
      </c>
      <c r="I151" s="199">
        <v>2.6845195376862194</v>
      </c>
    </row>
    <row r="152" spans="1:9" x14ac:dyDescent="0.35">
      <c r="A152" t="s">
        <v>344</v>
      </c>
      <c r="B152">
        <v>2.7777777777777778E-4</v>
      </c>
      <c r="C152">
        <v>0.27777777777777779</v>
      </c>
      <c r="D152">
        <v>277.77777777777777</v>
      </c>
      <c r="E152">
        <v>1</v>
      </c>
      <c r="F152">
        <v>1000</v>
      </c>
      <c r="G152">
        <v>0.29307106944444444</v>
      </c>
      <c r="H152">
        <v>293071.06944444444</v>
      </c>
      <c r="I152">
        <v>745.69987157950538</v>
      </c>
    </row>
    <row r="153" spans="1:9" x14ac:dyDescent="0.35">
      <c r="A153" t="s">
        <v>345</v>
      </c>
      <c r="B153">
        <v>2.7777777777777776E-7</v>
      </c>
      <c r="C153">
        <v>2.7777777777777778E-4</v>
      </c>
      <c r="D153">
        <v>0.27777777777777779</v>
      </c>
      <c r="E153">
        <v>1E-3</v>
      </c>
      <c r="F153">
        <v>1</v>
      </c>
      <c r="G153">
        <v>2.9307106944444444E-4</v>
      </c>
      <c r="H153">
        <v>293.07106944444445</v>
      </c>
      <c r="I153">
        <v>0.74569987157950535</v>
      </c>
    </row>
    <row r="154" spans="1:9" x14ac:dyDescent="0.35">
      <c r="A154" t="s">
        <v>346</v>
      </c>
      <c r="B154">
        <v>9.4781712266701337E-4</v>
      </c>
      <c r="C154">
        <v>0.94781712266701335</v>
      </c>
      <c r="D154">
        <v>947.81712266701334</v>
      </c>
      <c r="E154">
        <v>3.4121416416012482</v>
      </c>
      <c r="F154">
        <v>3412.141641601248</v>
      </c>
      <c r="G154">
        <v>1</v>
      </c>
      <c r="H154">
        <v>1000000</v>
      </c>
      <c r="I154">
        <v>2544.4335839531336</v>
      </c>
    </row>
    <row r="155" spans="1:9" x14ac:dyDescent="0.35">
      <c r="A155" t="s">
        <v>347</v>
      </c>
      <c r="B155">
        <v>9.4781712266701324E-10</v>
      </c>
      <c r="C155">
        <v>9.4781712266701326E-7</v>
      </c>
      <c r="D155">
        <v>9.4781712266701326E-4</v>
      </c>
      <c r="E155">
        <v>3.4121416416012478E-6</v>
      </c>
      <c r="F155">
        <v>3.4121416416012479E-3</v>
      </c>
      <c r="G155">
        <v>9.9999999999999995E-7</v>
      </c>
      <c r="H155">
        <v>1</v>
      </c>
      <c r="I155">
        <v>2.5444335839531337E-3</v>
      </c>
    </row>
    <row r="156" spans="1:9" x14ac:dyDescent="0.35">
      <c r="A156" t="s">
        <v>348</v>
      </c>
      <c r="B156">
        <v>3.72506136E-7</v>
      </c>
      <c r="C156">
        <v>3.7250613599999999E-4</v>
      </c>
      <c r="D156">
        <v>0.37250613599999999</v>
      </c>
      <c r="E156">
        <v>1.3410220896E-3</v>
      </c>
      <c r="F156">
        <v>1.3410220896</v>
      </c>
      <c r="G156">
        <v>3.9301477794769559E-4</v>
      </c>
      <c r="H156">
        <v>393.01477794769556</v>
      </c>
      <c r="I156">
        <v>1</v>
      </c>
    </row>
    <row r="158" spans="1:9" x14ac:dyDescent="0.35">
      <c r="A158" t="s">
        <v>349</v>
      </c>
      <c r="B158" t="s">
        <v>350</v>
      </c>
      <c r="C158" t="s">
        <v>351</v>
      </c>
      <c r="D158" t="s">
        <v>352</v>
      </c>
      <c r="E158" t="s">
        <v>353</v>
      </c>
      <c r="F158" t="s">
        <v>354</v>
      </c>
    </row>
    <row r="159" spans="1:9" x14ac:dyDescent="0.35">
      <c r="A159" t="s">
        <v>350</v>
      </c>
      <c r="B159">
        <v>1</v>
      </c>
      <c r="C159">
        <v>1000</v>
      </c>
      <c r="D159">
        <v>1000000</v>
      </c>
      <c r="E159">
        <v>304.8</v>
      </c>
      <c r="F159">
        <v>1609340</v>
      </c>
    </row>
    <row r="160" spans="1:9" x14ac:dyDescent="0.35">
      <c r="A160" t="s">
        <v>351</v>
      </c>
      <c r="B160">
        <v>1E-3</v>
      </c>
      <c r="C160">
        <v>1</v>
      </c>
      <c r="D160">
        <v>1000</v>
      </c>
      <c r="E160">
        <v>0.30480000000000002</v>
      </c>
      <c r="F160">
        <v>1609.34</v>
      </c>
    </row>
    <row r="161" spans="1:6" x14ac:dyDescent="0.35">
      <c r="A161" t="s">
        <v>352</v>
      </c>
      <c r="B161">
        <v>9.9999999999999995E-7</v>
      </c>
      <c r="C161">
        <v>1E-3</v>
      </c>
      <c r="D161">
        <v>1</v>
      </c>
      <c r="E161">
        <v>3.0480000000000004E-4</v>
      </c>
      <c r="F161">
        <v>1.60934</v>
      </c>
    </row>
    <row r="162" spans="1:6" x14ac:dyDescent="0.35">
      <c r="A162" t="s">
        <v>353</v>
      </c>
      <c r="B162">
        <v>3.2808398950131233E-3</v>
      </c>
      <c r="C162">
        <v>3.2808398950131235</v>
      </c>
      <c r="D162">
        <v>3280.8398950131236</v>
      </c>
      <c r="E162">
        <v>1</v>
      </c>
      <c r="F162">
        <v>5280</v>
      </c>
    </row>
    <row r="163" spans="1:6" x14ac:dyDescent="0.35">
      <c r="A163" t="s">
        <v>354</v>
      </c>
      <c r="B163">
        <v>6.2137273664980671E-7</v>
      </c>
      <c r="C163">
        <v>6.2137273664980672E-4</v>
      </c>
      <c r="D163">
        <v>0.62137273664980675</v>
      </c>
      <c r="E163">
        <v>1.8939393939393939E-4</v>
      </c>
      <c r="F163">
        <v>1</v>
      </c>
    </row>
  </sheetData>
  <dataValidations count="5">
    <dataValidation type="list" allowBlank="1" showInputMessage="1" showErrorMessage="1" sqref="B100" xr:uid="{D5AB7607-7E9A-4E15-82D8-8A4D501BF0CB}">
      <formula1>$D$100:$E$100</formula1>
    </dataValidation>
    <dataValidation type="list" allowBlank="1" showInputMessage="1" showErrorMessage="1" sqref="B99" xr:uid="{2261AF43-0270-464C-86CC-11C92E76122C}">
      <formula1>"None, GWP, GTP"</formula1>
    </dataValidation>
    <dataValidation type="list" allowBlank="1" showInputMessage="1" showErrorMessage="1" sqref="B93" xr:uid="{6CC533C2-C341-4ECF-AD44-5400A420F3D0}">
      <formula1>$C$93:$D$93</formula1>
    </dataValidation>
    <dataValidation type="list" allowBlank="1" showInputMessage="1" showErrorMessage="1" sqref="B92" xr:uid="{9A564F65-5C8D-4C9A-82EA-1829EE8E9C30}">
      <formula1>"AR5/GWP,AR5/GTP,AR4/GWP,AR3/GWP,AR2/GWP,AR1/GWP"</formula1>
    </dataValidation>
    <dataValidation type="list" allowBlank="1" showInputMessage="1" showErrorMessage="1" sqref="B5" xr:uid="{FED4DF52-308F-464D-98BB-52FBB247DFFD}">
      <formula1>"1,2"</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B902E-9126-408E-8A3B-C85AC5997E79}">
  <dimension ref="A1:AA135"/>
  <sheetViews>
    <sheetView workbookViewId="0">
      <pane xSplit="1" ySplit="2" topLeftCell="B69" activePane="bottomRight" state="frozen"/>
      <selection pane="topRight" activeCell="B1" sqref="B1"/>
      <selection pane="bottomLeft" activeCell="A3" sqref="A3"/>
      <selection pane="bottomRight" activeCell="K74" sqref="K74"/>
    </sheetView>
  </sheetViews>
  <sheetFormatPr defaultColWidth="9.7265625" defaultRowHeight="10.5" x14ac:dyDescent="0.25"/>
  <cols>
    <col min="1" max="1" width="72" style="18" customWidth="1"/>
    <col min="2" max="9" width="7.7265625" style="18" bestFit="1" customWidth="1"/>
    <col min="10" max="10" width="8.54296875" style="18" customWidth="1"/>
    <col min="11" max="11" width="11.26953125" style="18" bestFit="1" customWidth="1"/>
    <col min="12" max="14" width="4.81640625" style="18" customWidth="1"/>
    <col min="15" max="15" width="12.81640625" style="18" customWidth="1"/>
    <col min="16" max="16384" width="9.7265625" style="18"/>
  </cols>
  <sheetData>
    <row r="1" spans="1:19" ht="26.25" customHeight="1" x14ac:dyDescent="0.25">
      <c r="A1" s="15"/>
      <c r="B1" s="15"/>
      <c r="C1" s="15"/>
      <c r="D1" s="15"/>
      <c r="E1" s="15"/>
      <c r="F1" s="15"/>
      <c r="G1" s="15"/>
      <c r="H1" s="15"/>
      <c r="I1" s="15"/>
      <c r="J1" s="15"/>
      <c r="K1" s="15"/>
      <c r="L1" s="15"/>
      <c r="M1" s="15"/>
      <c r="N1" s="16" t="s">
        <v>14</v>
      </c>
      <c r="O1" s="17"/>
      <c r="P1" s="17"/>
      <c r="Q1" s="17"/>
      <c r="R1" s="17"/>
      <c r="S1" s="17"/>
    </row>
    <row r="2" spans="1:19" x14ac:dyDescent="0.25">
      <c r="A2" s="36"/>
      <c r="B2" s="37">
        <v>2005</v>
      </c>
      <c r="C2" s="37">
        <v>2010</v>
      </c>
      <c r="D2" s="37">
        <v>2015</v>
      </c>
      <c r="E2" s="37">
        <v>2020</v>
      </c>
      <c r="F2" s="37">
        <v>2025</v>
      </c>
      <c r="G2" s="37">
        <v>2030</v>
      </c>
      <c r="H2" s="37">
        <v>2035</v>
      </c>
      <c r="I2" s="37">
        <v>2040</v>
      </c>
      <c r="J2" s="37">
        <v>2045</v>
      </c>
      <c r="K2" s="37">
        <v>2050</v>
      </c>
      <c r="L2" s="19" t="s">
        <v>15</v>
      </c>
      <c r="M2" s="19" t="s">
        <v>16</v>
      </c>
      <c r="N2" s="19" t="s">
        <v>17</v>
      </c>
      <c r="O2" s="17"/>
      <c r="P2" s="17"/>
      <c r="Q2" s="17"/>
      <c r="R2" s="17"/>
      <c r="S2" s="17"/>
    </row>
    <row r="3" spans="1:19" x14ac:dyDescent="0.25">
      <c r="A3" s="38" t="s">
        <v>18</v>
      </c>
      <c r="B3" s="39"/>
      <c r="C3" s="39"/>
      <c r="D3" s="39"/>
      <c r="E3" s="39"/>
      <c r="F3" s="39"/>
      <c r="G3" s="39"/>
      <c r="H3" s="39"/>
      <c r="I3" s="39"/>
      <c r="J3" s="39"/>
      <c r="K3" s="39"/>
      <c r="L3" s="20"/>
      <c r="M3" s="21"/>
      <c r="N3" s="21"/>
      <c r="O3" s="17"/>
      <c r="P3" s="17"/>
      <c r="Q3" s="17"/>
      <c r="R3" s="17"/>
      <c r="S3" s="17"/>
    </row>
    <row r="4" spans="1:19" ht="11.25" customHeight="1" x14ac:dyDescent="0.25">
      <c r="A4" s="40" t="s">
        <v>19</v>
      </c>
      <c r="B4" s="41">
        <v>434.41627199999994</v>
      </c>
      <c r="C4" s="41">
        <v>440.66042099999999</v>
      </c>
      <c r="D4" s="41">
        <v>443.66681200000005</v>
      </c>
      <c r="E4" s="41">
        <v>447.67104599999993</v>
      </c>
      <c r="F4" s="41">
        <v>449.29706300000004</v>
      </c>
      <c r="G4" s="41">
        <v>449.12159899999995</v>
      </c>
      <c r="H4" s="41">
        <v>448.23366199999998</v>
      </c>
      <c r="I4" s="41">
        <v>446.75487699999996</v>
      </c>
      <c r="J4" s="41">
        <v>444.47162099999997</v>
      </c>
      <c r="K4" s="41">
        <v>441.22096099999999</v>
      </c>
      <c r="L4" s="22">
        <v>0.15796595460655372</v>
      </c>
      <c r="M4" s="22">
        <v>3.2355058313471297E-2</v>
      </c>
      <c r="N4" s="22">
        <v>-8.8700026178700764E-2</v>
      </c>
      <c r="O4" s="17"/>
      <c r="P4" s="17"/>
      <c r="Q4" s="17"/>
      <c r="R4" s="17"/>
      <c r="S4" s="17"/>
    </row>
    <row r="5" spans="1:19" x14ac:dyDescent="0.25">
      <c r="A5" s="40" t="s">
        <v>20</v>
      </c>
      <c r="B5" s="42">
        <v>11053.47235512539</v>
      </c>
      <c r="C5" s="42">
        <v>11613.863413797792</v>
      </c>
      <c r="D5" s="42">
        <v>12213.171600000001</v>
      </c>
      <c r="E5" s="42">
        <v>12271.929213851203</v>
      </c>
      <c r="F5" s="42">
        <v>14017.755610044514</v>
      </c>
      <c r="G5" s="42">
        <v>14813.601685526381</v>
      </c>
      <c r="H5" s="42">
        <v>15742.692303625839</v>
      </c>
      <c r="I5" s="42">
        <v>16898.337769291051</v>
      </c>
      <c r="J5" s="42">
        <v>18146.678043521657</v>
      </c>
      <c r="K5" s="42">
        <v>19466.441545024991</v>
      </c>
      <c r="L5" s="22">
        <v>0.55267132520004925</v>
      </c>
      <c r="M5" s="22">
        <v>1.900140343010559</v>
      </c>
      <c r="N5" s="22">
        <v>1.3750999363239647</v>
      </c>
      <c r="O5" s="17"/>
      <c r="P5" s="17"/>
      <c r="Q5" s="17"/>
      <c r="R5" s="17"/>
      <c r="S5" s="17"/>
    </row>
    <row r="6" spans="1:19" ht="12.75" customHeight="1" x14ac:dyDescent="0.25">
      <c r="A6" s="43" t="s">
        <v>21</v>
      </c>
      <c r="B6" s="44">
        <v>1.8110272693531053</v>
      </c>
      <c r="C6" s="44">
        <v>1.7977690364995893</v>
      </c>
      <c r="D6" s="44">
        <v>1.8169762825082389</v>
      </c>
      <c r="E6" s="44">
        <v>1.8252616580088123</v>
      </c>
      <c r="F6" s="44">
        <v>1.6398727798300867</v>
      </c>
      <c r="G6" s="44">
        <v>1.5702866664058002</v>
      </c>
      <c r="H6" s="44">
        <v>1.4935581082730607</v>
      </c>
      <c r="I6" s="44">
        <v>1.4051008179041258</v>
      </c>
      <c r="J6" s="44">
        <v>1.3191192918617378</v>
      </c>
      <c r="K6" s="44">
        <v>1.2404356305467601</v>
      </c>
      <c r="L6" s="23">
        <v>0.15188401706265342</v>
      </c>
      <c r="M6" s="23">
        <v>-1.4933882625658201</v>
      </c>
      <c r="N6" s="23">
        <v>-1.1720550886052838</v>
      </c>
      <c r="O6" s="17"/>
      <c r="P6" s="17"/>
      <c r="Q6" s="17"/>
      <c r="R6" s="17"/>
      <c r="S6" s="17"/>
    </row>
    <row r="7" spans="1:19" ht="12.75" customHeight="1" x14ac:dyDescent="0.25">
      <c r="A7" s="43" t="s">
        <v>22</v>
      </c>
      <c r="B7" s="44">
        <v>26.337623475650034</v>
      </c>
      <c r="C7" s="44">
        <v>24.936310959732555</v>
      </c>
      <c r="D7" s="44">
        <v>24.461802428586893</v>
      </c>
      <c r="E7" s="44">
        <v>24.161447683888611</v>
      </c>
      <c r="F7" s="44">
        <v>24.199553372753901</v>
      </c>
      <c r="G7" s="44">
        <v>23.95317520768744</v>
      </c>
      <c r="H7" s="44">
        <v>23.615174214447681</v>
      </c>
      <c r="I7" s="44">
        <v>23.143689855624636</v>
      </c>
      <c r="J7" s="44">
        <v>22.742064155148238</v>
      </c>
      <c r="K7" s="44">
        <v>22.416978485447352</v>
      </c>
      <c r="L7" s="23">
        <v>-0.31516950228981377</v>
      </c>
      <c r="M7" s="23">
        <v>-8.6536539235337884E-2</v>
      </c>
      <c r="N7" s="23">
        <v>-0.3308626977641782</v>
      </c>
      <c r="O7" s="17"/>
      <c r="P7" s="17"/>
      <c r="Q7" s="17"/>
      <c r="R7" s="17"/>
      <c r="S7" s="17"/>
    </row>
    <row r="8" spans="1:19" ht="12.75" customHeight="1" x14ac:dyDescent="0.25">
      <c r="A8" s="43" t="s">
        <v>23</v>
      </c>
      <c r="B8" s="44">
        <v>71.851349254996862</v>
      </c>
      <c r="C8" s="44">
        <v>73.26592000376786</v>
      </c>
      <c r="D8" s="44">
        <v>73.721221288904871</v>
      </c>
      <c r="E8" s="44">
        <v>74.013290658102576</v>
      </c>
      <c r="F8" s="44">
        <v>74.160573847416018</v>
      </c>
      <c r="G8" s="44">
        <v>74.476538125906757</v>
      </c>
      <c r="H8" s="44">
        <v>74.891267677279259</v>
      </c>
      <c r="I8" s="44">
        <v>75.451209326471229</v>
      </c>
      <c r="J8" s="44">
        <v>75.938816552990019</v>
      </c>
      <c r="K8" s="44">
        <v>76.342585884005885</v>
      </c>
      <c r="L8" s="23">
        <v>0.10154270320106296</v>
      </c>
      <c r="M8" s="23">
        <v>6.2414176913105912E-2</v>
      </c>
      <c r="N8" s="23">
        <v>0.12381042536677711</v>
      </c>
      <c r="O8" s="17"/>
      <c r="P8" s="17"/>
      <c r="Q8" s="17"/>
      <c r="R8" s="17"/>
      <c r="S8" s="17"/>
    </row>
    <row r="9" spans="1:19" ht="11.25" customHeight="1" x14ac:dyDescent="0.25">
      <c r="A9" s="43"/>
      <c r="B9" s="42"/>
      <c r="C9" s="42"/>
      <c r="D9" s="42"/>
      <c r="E9" s="42"/>
      <c r="F9" s="42"/>
      <c r="G9" s="42"/>
      <c r="H9" s="42"/>
      <c r="I9" s="42"/>
      <c r="J9" s="42"/>
      <c r="K9" s="42"/>
      <c r="L9" s="23"/>
      <c r="M9" s="23"/>
      <c r="N9" s="23"/>
      <c r="O9" s="17"/>
      <c r="P9" s="17"/>
      <c r="Q9" s="17"/>
      <c r="R9" s="17"/>
      <c r="S9" s="17"/>
    </row>
    <row r="10" spans="1:19" ht="12.75" customHeight="1" x14ac:dyDescent="0.25">
      <c r="A10" s="45" t="s">
        <v>24</v>
      </c>
      <c r="B10" s="46"/>
      <c r="C10" s="46"/>
      <c r="D10" s="46"/>
      <c r="E10" s="46"/>
      <c r="F10" s="46"/>
      <c r="G10" s="46"/>
      <c r="H10" s="46"/>
      <c r="I10" s="46"/>
      <c r="J10" s="46"/>
      <c r="K10" s="46"/>
      <c r="L10" s="24"/>
      <c r="M10" s="24"/>
      <c r="N10" s="24"/>
      <c r="O10" s="17"/>
      <c r="P10" s="17"/>
      <c r="Q10" s="17"/>
      <c r="R10" s="17"/>
      <c r="S10" s="17"/>
    </row>
    <row r="11" spans="1:19" ht="12.5" x14ac:dyDescent="0.25">
      <c r="A11" s="47" t="s">
        <v>25</v>
      </c>
      <c r="B11" s="48">
        <v>4626.0667236261052</v>
      </c>
      <c r="C11" s="48">
        <v>4264.8055705680808</v>
      </c>
      <c r="D11" s="48">
        <v>3902.6238857068897</v>
      </c>
      <c r="E11" s="48">
        <v>3253.6543255520687</v>
      </c>
      <c r="F11" s="48">
        <v>3163.0903286100993</v>
      </c>
      <c r="G11" s="48">
        <v>2791.5214732879986</v>
      </c>
      <c r="H11" s="48">
        <v>2458.9927765141924</v>
      </c>
      <c r="I11" s="48">
        <v>2184.9284921681547</v>
      </c>
      <c r="J11" s="48">
        <v>2029.1030911283226</v>
      </c>
      <c r="K11" s="48">
        <v>1967.394121018837</v>
      </c>
      <c r="L11" s="22">
        <v>-2.6698892838623256</v>
      </c>
      <c r="M11" s="22">
        <v>-1.5202457396916613</v>
      </c>
      <c r="N11" s="22">
        <v>-1.7341715709949468</v>
      </c>
      <c r="O11" s="17"/>
      <c r="P11" s="17"/>
      <c r="Q11" s="17"/>
      <c r="R11" s="17"/>
      <c r="S11" s="17"/>
    </row>
    <row r="12" spans="1:19" x14ac:dyDescent="0.25">
      <c r="A12" s="40" t="s">
        <v>26</v>
      </c>
      <c r="B12" s="41">
        <v>9.7397946968499216</v>
      </c>
      <c r="C12" s="41">
        <v>13.690823016826329</v>
      </c>
      <c r="D12" s="41">
        <v>18.092560519514894</v>
      </c>
      <c r="E12" s="41">
        <v>22.565224977082416</v>
      </c>
      <c r="F12" s="41">
        <v>26.351686188884958</v>
      </c>
      <c r="G12" s="41">
        <v>33.211814200216836</v>
      </c>
      <c r="H12" s="41">
        <v>37.562287636814382</v>
      </c>
      <c r="I12" s="41">
        <v>41.133482535312218</v>
      </c>
      <c r="J12" s="41">
        <v>44.229907190286418</v>
      </c>
      <c r="K12" s="41">
        <v>45.571199904877737</v>
      </c>
      <c r="L12" s="22">
        <v>5.1237902785177702</v>
      </c>
      <c r="M12" s="22">
        <v>3.9406176413494975</v>
      </c>
      <c r="N12" s="22">
        <v>1.5944288700266096</v>
      </c>
      <c r="O12" s="17"/>
      <c r="P12" s="17"/>
      <c r="Q12" s="17"/>
      <c r="R12" s="17"/>
      <c r="S12" s="17"/>
    </row>
    <row r="13" spans="1:19" x14ac:dyDescent="0.25">
      <c r="A13" s="49" t="s">
        <v>27</v>
      </c>
      <c r="B13" s="50">
        <v>11.51007284147035</v>
      </c>
      <c r="C13" s="50">
        <v>15.51811244842051</v>
      </c>
      <c r="D13" s="50">
        <v>20.632976757344064</v>
      </c>
      <c r="E13" s="50">
        <v>23.176061994220682</v>
      </c>
      <c r="F13" s="50">
        <v>26.31367535540663</v>
      </c>
      <c r="G13" s="50">
        <v>32.823219655486632</v>
      </c>
      <c r="H13" s="50">
        <v>36.520805825952479</v>
      </c>
      <c r="I13" s="50">
        <v>39.211451876109727</v>
      </c>
      <c r="J13" s="50">
        <v>40.078345207883963</v>
      </c>
      <c r="K13" s="50">
        <v>40.810961172081953</v>
      </c>
      <c r="L13" s="23">
        <v>4.0926523847586438</v>
      </c>
      <c r="M13" s="23">
        <v>3.5414287687689061</v>
      </c>
      <c r="N13" s="23">
        <v>1.0950245843972528</v>
      </c>
      <c r="O13" s="17"/>
      <c r="P13" s="17"/>
      <c r="Q13" s="17"/>
      <c r="R13" s="17"/>
      <c r="S13" s="17"/>
    </row>
    <row r="14" spans="1:19" x14ac:dyDescent="0.25">
      <c r="A14" s="49" t="s">
        <v>28</v>
      </c>
      <c r="B14" s="50">
        <v>16.330677742533396</v>
      </c>
      <c r="C14" s="50">
        <v>21.27896431338171</v>
      </c>
      <c r="D14" s="50">
        <v>29.993820411984018</v>
      </c>
      <c r="E14" s="50">
        <v>37.785674880856092</v>
      </c>
      <c r="F14" s="50">
        <v>48.994019991215914</v>
      </c>
      <c r="G14" s="50">
        <v>58.506642331220647</v>
      </c>
      <c r="H14" s="50">
        <v>64.251440922159972</v>
      </c>
      <c r="I14" s="50">
        <v>68.677673416588476</v>
      </c>
      <c r="J14" s="50">
        <v>73.620445016223442</v>
      </c>
      <c r="K14" s="50">
        <v>74.512513541701367</v>
      </c>
      <c r="L14" s="23">
        <v>5.9101711179915251</v>
      </c>
      <c r="M14" s="23">
        <v>4.4690869770430908</v>
      </c>
      <c r="N14" s="23">
        <v>1.2164735081024336</v>
      </c>
      <c r="O14" s="17"/>
      <c r="P14" s="17"/>
      <c r="Q14" s="17"/>
      <c r="R14" s="17"/>
      <c r="S14" s="17"/>
    </row>
    <row r="15" spans="1:19" ht="12" x14ac:dyDescent="0.25">
      <c r="A15" s="51" t="s">
        <v>29</v>
      </c>
      <c r="B15" s="50"/>
      <c r="C15" s="50"/>
      <c r="D15" s="50">
        <v>5.7029022920200028</v>
      </c>
      <c r="E15" s="50">
        <v>8.9857036156523638</v>
      </c>
      <c r="F15" s="50">
        <v>11.518122215884894</v>
      </c>
      <c r="G15" s="50">
        <v>21.188641662153497</v>
      </c>
      <c r="H15" s="50">
        <v>30.160998945657919</v>
      </c>
      <c r="I15" s="50">
        <v>40.068956837855531</v>
      </c>
      <c r="J15" s="50">
        <v>51.015099455910253</v>
      </c>
      <c r="K15" s="50">
        <v>56.468965703093097</v>
      </c>
      <c r="L15" s="23" t="s">
        <v>30</v>
      </c>
      <c r="M15" s="23">
        <v>8.956991395678271</v>
      </c>
      <c r="N15" s="23">
        <v>5.0232215157026028</v>
      </c>
      <c r="O15" s="17"/>
      <c r="P15" s="17"/>
      <c r="Q15" s="17"/>
      <c r="R15" s="17"/>
      <c r="S15" s="17"/>
    </row>
    <row r="16" spans="1:19" ht="12.5" x14ac:dyDescent="0.25">
      <c r="A16" s="52" t="s">
        <v>31</v>
      </c>
      <c r="B16" s="48">
        <v>1013.8639919729817</v>
      </c>
      <c r="C16" s="48">
        <v>996.95253042680372</v>
      </c>
      <c r="D16" s="48">
        <v>933.28564118801603</v>
      </c>
      <c r="E16" s="48">
        <v>849.12676840267397</v>
      </c>
      <c r="F16" s="48">
        <v>910.1249467429526</v>
      </c>
      <c r="G16" s="48">
        <v>864.40782108639837</v>
      </c>
      <c r="H16" s="48">
        <v>831.21291164835588</v>
      </c>
      <c r="I16" s="48">
        <v>804.37230653951292</v>
      </c>
      <c r="J16" s="48">
        <v>787.46063733653011</v>
      </c>
      <c r="K16" s="48">
        <v>780.80782878030766</v>
      </c>
      <c r="L16" s="23">
        <v>-1.5921360201809343</v>
      </c>
      <c r="M16" s="23">
        <v>0.17852098390818139</v>
      </c>
      <c r="N16" s="23">
        <v>-0.50728698605373435</v>
      </c>
      <c r="O16" s="17"/>
      <c r="P16" s="17"/>
      <c r="Q16" s="17"/>
      <c r="R16" s="17"/>
      <c r="S16" s="17"/>
    </row>
    <row r="17" spans="1:19" ht="12.5" x14ac:dyDescent="0.25">
      <c r="A17" s="52" t="s">
        <v>32</v>
      </c>
      <c r="B17" s="48">
        <v>1496.8986781224532</v>
      </c>
      <c r="C17" s="48">
        <v>1455.3269829709034</v>
      </c>
      <c r="D17" s="48">
        <v>1355.3999999496125</v>
      </c>
      <c r="E17" s="48">
        <v>1177.1549754237631</v>
      </c>
      <c r="F17" s="48">
        <v>1203.1974137238508</v>
      </c>
      <c r="G17" s="48">
        <v>1124.3150002736586</v>
      </c>
      <c r="H17" s="48">
        <v>1063.2285644681108</v>
      </c>
      <c r="I17" s="48">
        <v>1008.817430128943</v>
      </c>
      <c r="J17" s="48">
        <v>979.55598728965015</v>
      </c>
      <c r="K17" s="48">
        <v>967.15973632458417</v>
      </c>
      <c r="L17" s="23">
        <v>-2.0989598261044962</v>
      </c>
      <c r="M17" s="23">
        <v>-0.45821226873508092</v>
      </c>
      <c r="N17" s="23">
        <v>-0.75000120492101363</v>
      </c>
      <c r="O17" s="17"/>
      <c r="P17" s="17"/>
      <c r="Q17" s="17"/>
      <c r="R17" s="17"/>
      <c r="S17" s="17"/>
    </row>
    <row r="18" spans="1:19" ht="12.5" x14ac:dyDescent="0.25">
      <c r="A18" s="47" t="s">
        <v>33</v>
      </c>
      <c r="B18" s="48" t="s">
        <v>34</v>
      </c>
      <c r="C18" s="48" t="s">
        <v>34</v>
      </c>
      <c r="D18" s="48">
        <v>0.68192124392647513</v>
      </c>
      <c r="E18" s="48">
        <v>0.94763517615183801</v>
      </c>
      <c r="F18" s="48">
        <v>1.0258847807523044</v>
      </c>
      <c r="G18" s="48">
        <v>1.164377103483458</v>
      </c>
      <c r="H18" s="48">
        <v>0.86140184861543967</v>
      </c>
      <c r="I18" s="48">
        <v>0.8723596043681866</v>
      </c>
      <c r="J18" s="48">
        <v>0.8143745891869395</v>
      </c>
      <c r="K18" s="48">
        <v>0.87072670438258259</v>
      </c>
      <c r="L18" s="23" t="s">
        <v>30</v>
      </c>
      <c r="M18" s="23">
        <v>2.0810781634316378</v>
      </c>
      <c r="N18" s="23">
        <v>-1.4425608928565148</v>
      </c>
      <c r="O18" s="17"/>
      <c r="P18" s="17"/>
      <c r="Q18" s="17"/>
      <c r="R18" s="17"/>
      <c r="S18" s="17"/>
    </row>
    <row r="19" spans="1:19" ht="12.75" customHeight="1" x14ac:dyDescent="0.25">
      <c r="A19" s="40" t="s">
        <v>35</v>
      </c>
      <c r="B19" s="53">
        <v>0.61494966416083907</v>
      </c>
      <c r="C19" s="53">
        <v>0.62379558164783711</v>
      </c>
      <c r="D19" s="53">
        <v>0.54501521737930425</v>
      </c>
      <c r="E19" s="53">
        <v>0.54459766816295896</v>
      </c>
      <c r="F19" s="53">
        <v>0.50999172854118147</v>
      </c>
      <c r="G19" s="53">
        <v>0.47962688489791616</v>
      </c>
      <c r="H19" s="53">
        <v>0.46846465621026945</v>
      </c>
      <c r="I19" s="53">
        <v>0.45621812430526648</v>
      </c>
      <c r="J19" s="53">
        <v>0.44762028082234612</v>
      </c>
      <c r="K19" s="53">
        <v>0.44001458298608315</v>
      </c>
      <c r="L19" s="23">
        <v>-1.3485783199764345</v>
      </c>
      <c r="M19" s="23">
        <v>-1.2623528317650123</v>
      </c>
      <c r="N19" s="23">
        <v>-0.43007555978638035</v>
      </c>
      <c r="O19" s="17"/>
      <c r="P19" s="17"/>
      <c r="Q19" s="17"/>
      <c r="R19" s="17"/>
      <c r="S19" s="17"/>
    </row>
    <row r="20" spans="1:19" ht="12" customHeight="1" x14ac:dyDescent="0.25">
      <c r="A20" s="43"/>
      <c r="B20" s="42"/>
      <c r="C20" s="42"/>
      <c r="D20" s="42"/>
      <c r="E20" s="42"/>
      <c r="F20" s="42"/>
      <c r="G20" s="42"/>
      <c r="H20" s="42"/>
      <c r="I20" s="42"/>
      <c r="J20" s="42"/>
      <c r="K20" s="42"/>
      <c r="L20" s="23"/>
      <c r="M20" s="23"/>
      <c r="N20" s="23"/>
      <c r="O20" s="17"/>
      <c r="P20" s="17"/>
      <c r="Q20" s="17"/>
      <c r="R20" s="17"/>
      <c r="S20" s="17"/>
    </row>
    <row r="21" spans="1:19" ht="12.75" customHeight="1" x14ac:dyDescent="0.25">
      <c r="A21" s="40" t="s">
        <v>36</v>
      </c>
      <c r="B21" s="42"/>
      <c r="C21" s="42"/>
      <c r="D21" s="42"/>
      <c r="E21" s="42"/>
      <c r="F21" s="42"/>
      <c r="G21" s="42"/>
      <c r="H21" s="42"/>
      <c r="I21" s="42"/>
      <c r="J21" s="42"/>
      <c r="K21" s="42"/>
      <c r="L21" s="24"/>
      <c r="M21" s="24"/>
      <c r="N21" s="24"/>
      <c r="O21" s="17"/>
      <c r="P21" s="17"/>
      <c r="Q21" s="17"/>
      <c r="R21" s="17"/>
      <c r="S21" s="17"/>
    </row>
    <row r="22" spans="1:19" ht="12.75" customHeight="1" x14ac:dyDescent="0.25">
      <c r="A22" s="54" t="s">
        <v>37</v>
      </c>
      <c r="B22" s="55">
        <v>1651060.5493516829</v>
      </c>
      <c r="C22" s="55">
        <v>1605731.3401990554</v>
      </c>
      <c r="D22" s="55">
        <v>1490614.2949694868</v>
      </c>
      <c r="E22" s="55">
        <v>1305192.2601334271</v>
      </c>
      <c r="F22" s="55">
        <v>1351462.584954581</v>
      </c>
      <c r="G22" s="55">
        <v>1288783.8407618618</v>
      </c>
      <c r="H22" s="55">
        <v>1229890.5834489043</v>
      </c>
      <c r="I22" s="55">
        <v>1182212.9401096092</v>
      </c>
      <c r="J22" s="55">
        <v>1156895.4579160472</v>
      </c>
      <c r="K22" s="55">
        <v>1148636.969488851</v>
      </c>
      <c r="L22" s="22">
        <v>-2.0509652415874213</v>
      </c>
      <c r="M22" s="22">
        <v>-0.12643341650870887</v>
      </c>
      <c r="N22" s="22">
        <v>-0.5739616059191377</v>
      </c>
      <c r="O22" s="17"/>
      <c r="P22" s="17"/>
      <c r="Q22" s="17"/>
      <c r="R22" s="17"/>
      <c r="S22" s="17"/>
    </row>
    <row r="23" spans="1:19" ht="12.75" customHeight="1" x14ac:dyDescent="0.25">
      <c r="A23" s="49" t="s">
        <v>38</v>
      </c>
      <c r="B23" s="56">
        <v>280450.66246390459</v>
      </c>
      <c r="C23" s="56">
        <v>252705.38174495831</v>
      </c>
      <c r="D23" s="56">
        <v>240024.08232451035</v>
      </c>
      <c r="E23" s="56">
        <v>153611.16367970663</v>
      </c>
      <c r="F23" s="56">
        <v>137103.79824191274</v>
      </c>
      <c r="G23" s="56">
        <v>113301.30646402188</v>
      </c>
      <c r="H23" s="56">
        <v>80948.627969717068</v>
      </c>
      <c r="I23" s="56">
        <v>44129.781357450993</v>
      </c>
      <c r="J23" s="56">
        <v>36405.205771995948</v>
      </c>
      <c r="K23" s="56">
        <v>37363.052039707894</v>
      </c>
      <c r="L23" s="23">
        <v>-4.8561264199324832</v>
      </c>
      <c r="M23" s="23">
        <v>-2.9978827040491929</v>
      </c>
      <c r="N23" s="23">
        <v>-5.3958100620602583</v>
      </c>
      <c r="O23" s="17"/>
      <c r="P23" s="17"/>
      <c r="Q23" s="17"/>
      <c r="R23" s="17"/>
      <c r="S23" s="17"/>
    </row>
    <row r="24" spans="1:19" ht="12.75" customHeight="1" x14ac:dyDescent="0.25">
      <c r="A24" s="49" t="s">
        <v>39</v>
      </c>
      <c r="B24" s="56">
        <v>646129.04959699279</v>
      </c>
      <c r="C24" s="56">
        <v>585864.95732251997</v>
      </c>
      <c r="D24" s="56">
        <v>533046.9539348284</v>
      </c>
      <c r="E24" s="56">
        <v>434148.33201637876</v>
      </c>
      <c r="F24" s="56">
        <v>476955.26653182099</v>
      </c>
      <c r="G24" s="56">
        <v>434433.60569070926</v>
      </c>
      <c r="H24" s="56">
        <v>397522.28256841702</v>
      </c>
      <c r="I24" s="56">
        <v>371280.04168335034</v>
      </c>
      <c r="J24" s="56">
        <v>350972.39328513143</v>
      </c>
      <c r="K24" s="56">
        <v>334544.64680584788</v>
      </c>
      <c r="L24" s="23">
        <v>-2.952564963510862</v>
      </c>
      <c r="M24" s="23">
        <v>6.5689382158895526E-3</v>
      </c>
      <c r="N24" s="23">
        <v>-1.2978680169918655</v>
      </c>
      <c r="O24" s="17"/>
      <c r="P24" s="17"/>
      <c r="Q24" s="17"/>
      <c r="R24" s="17"/>
      <c r="S24" s="17"/>
    </row>
    <row r="25" spans="1:19" ht="12.75" customHeight="1" x14ac:dyDescent="0.25">
      <c r="A25" s="49" t="s">
        <v>40</v>
      </c>
      <c r="B25" s="56">
        <v>359706.47575932374</v>
      </c>
      <c r="C25" s="56">
        <v>362823.94108411437</v>
      </c>
      <c r="D25" s="56">
        <v>295722.39001390053</v>
      </c>
      <c r="E25" s="56">
        <v>296452.04191322951</v>
      </c>
      <c r="F25" s="56">
        <v>302410.37408280873</v>
      </c>
      <c r="G25" s="56">
        <v>272096.16437093454</v>
      </c>
      <c r="H25" s="56">
        <v>271136.5960763609</v>
      </c>
      <c r="I25" s="56">
        <v>273337.43222860986</v>
      </c>
      <c r="J25" s="56">
        <v>263982.65631311806</v>
      </c>
      <c r="K25" s="56">
        <v>267900.3159622422</v>
      </c>
      <c r="L25" s="23">
        <v>-2.0000507113863697</v>
      </c>
      <c r="M25" s="23">
        <v>-0.85363475746215167</v>
      </c>
      <c r="N25" s="23">
        <v>-7.7672785769311581E-2</v>
      </c>
      <c r="O25" s="17"/>
      <c r="P25" s="17"/>
      <c r="Q25" s="17"/>
      <c r="R25" s="17"/>
      <c r="S25" s="17"/>
    </row>
    <row r="26" spans="1:19" ht="12.75" customHeight="1" x14ac:dyDescent="0.25">
      <c r="A26" s="49" t="s">
        <v>41</v>
      </c>
      <c r="B26" s="56">
        <v>236774.26200000008</v>
      </c>
      <c r="C26" s="56">
        <v>220635.99999999997</v>
      </c>
      <c r="D26" s="56">
        <v>204796.15896960284</v>
      </c>
      <c r="E26" s="56">
        <v>176088.19659321487</v>
      </c>
      <c r="F26" s="56">
        <v>149496.46474262563</v>
      </c>
      <c r="G26" s="56">
        <v>135215.45710444078</v>
      </c>
      <c r="H26" s="56">
        <v>124293.7250673727</v>
      </c>
      <c r="I26" s="56">
        <v>118801.17410152814</v>
      </c>
      <c r="J26" s="56">
        <v>110383.87040470404</v>
      </c>
      <c r="K26" s="56">
        <v>105217.02286457454</v>
      </c>
      <c r="L26" s="23">
        <v>-2.2300513641271169</v>
      </c>
      <c r="M26" s="23">
        <v>-2.6065815666723502</v>
      </c>
      <c r="N26" s="23">
        <v>-1.2463893333830467</v>
      </c>
      <c r="O26" s="17"/>
      <c r="P26" s="17"/>
      <c r="Q26" s="17"/>
      <c r="R26" s="17"/>
      <c r="S26" s="17"/>
    </row>
    <row r="27" spans="1:19" ht="12.75" customHeight="1" x14ac:dyDescent="0.25">
      <c r="A27" s="51" t="s">
        <v>42</v>
      </c>
      <c r="B27" s="57">
        <v>86576.157390258319</v>
      </c>
      <c r="C27" s="57">
        <v>124378.35914601503</v>
      </c>
      <c r="D27" s="57">
        <v>138964.30297147707</v>
      </c>
      <c r="E27" s="57">
        <v>146566.28055574352</v>
      </c>
      <c r="F27" s="57">
        <v>157561.51432189246</v>
      </c>
      <c r="G27" s="57">
        <v>165762.18774382913</v>
      </c>
      <c r="H27" s="57">
        <v>167632.29776930111</v>
      </c>
      <c r="I27" s="57">
        <v>164690.26946622337</v>
      </c>
      <c r="J27" s="57">
        <v>159494.18080961317</v>
      </c>
      <c r="K27" s="57">
        <v>159753.66316630499</v>
      </c>
      <c r="L27" s="23">
        <v>1.6550420561093571</v>
      </c>
      <c r="M27" s="23">
        <v>1.2383691097573646</v>
      </c>
      <c r="N27" s="23">
        <v>-0.18443537670326249</v>
      </c>
      <c r="O27" s="17"/>
      <c r="P27" s="17"/>
      <c r="Q27" s="17"/>
      <c r="R27" s="17"/>
      <c r="S27" s="17"/>
    </row>
    <row r="28" spans="1:19" x14ac:dyDescent="0.25">
      <c r="A28" s="49" t="s">
        <v>43</v>
      </c>
      <c r="B28" s="57">
        <v>26516.728999999999</v>
      </c>
      <c r="C28" s="57">
        <v>32102.079000000002</v>
      </c>
      <c r="D28" s="57">
        <v>29138.269772493593</v>
      </c>
      <c r="E28" s="57">
        <v>28935.759930380751</v>
      </c>
      <c r="F28" s="57">
        <v>31091.955082292014</v>
      </c>
      <c r="G28" s="57">
        <v>31116.460283611865</v>
      </c>
      <c r="H28" s="57">
        <v>31221.29768066806</v>
      </c>
      <c r="I28" s="57">
        <v>31305.544671805634</v>
      </c>
      <c r="J28" s="57">
        <v>31661.348409825441</v>
      </c>
      <c r="K28" s="57">
        <v>31664.044326622385</v>
      </c>
      <c r="L28" s="23">
        <v>-1.0330529354894313</v>
      </c>
      <c r="M28" s="23">
        <v>0.72923355875140761</v>
      </c>
      <c r="N28" s="23">
        <v>8.7262251489095277E-2</v>
      </c>
      <c r="O28" s="17"/>
      <c r="P28" s="17"/>
      <c r="Q28" s="17"/>
      <c r="R28" s="17"/>
      <c r="S28" s="17"/>
    </row>
    <row r="29" spans="1:19" x14ac:dyDescent="0.25">
      <c r="A29" s="49" t="s">
        <v>44</v>
      </c>
      <c r="B29" s="57">
        <v>5808.1729999999989</v>
      </c>
      <c r="C29" s="57">
        <v>11959.382999999998</v>
      </c>
      <c r="D29" s="57">
        <v>22614.531074680955</v>
      </c>
      <c r="E29" s="57">
        <v>33442.280536917919</v>
      </c>
      <c r="F29" s="57">
        <v>52474.071736557627</v>
      </c>
      <c r="G29" s="57">
        <v>75361.421759553588</v>
      </c>
      <c r="H29" s="57">
        <v>89046.103384604372</v>
      </c>
      <c r="I29" s="57">
        <v>98517.083728027079</v>
      </c>
      <c r="J29" s="57">
        <v>110885.72419060684</v>
      </c>
      <c r="K29" s="57">
        <v>116137.67447977833</v>
      </c>
      <c r="L29" s="23">
        <v>10.830351633201696</v>
      </c>
      <c r="M29" s="23">
        <v>8.4639258709076071</v>
      </c>
      <c r="N29" s="23">
        <v>2.185953597664736</v>
      </c>
      <c r="O29" s="17"/>
      <c r="P29" s="17"/>
      <c r="Q29" s="17"/>
      <c r="R29" s="17"/>
      <c r="S29" s="17"/>
    </row>
    <row r="30" spans="1:19" ht="12.75" customHeight="1" x14ac:dyDescent="0.25">
      <c r="A30" s="49" t="s">
        <v>45</v>
      </c>
      <c r="B30" s="57">
        <v>793.9090012050176</v>
      </c>
      <c r="C30" s="57">
        <v>3676.368003649834</v>
      </c>
      <c r="D30" s="57">
        <v>10803.945834778773</v>
      </c>
      <c r="E30" s="57">
        <v>14658.253726908295</v>
      </c>
      <c r="F30" s="57">
        <v>24035.452130709487</v>
      </c>
      <c r="G30" s="57">
        <v>34089.034126762628</v>
      </c>
      <c r="H30" s="57">
        <v>40968.219111829923</v>
      </c>
      <c r="I30" s="57">
        <v>48186.12418469671</v>
      </c>
      <c r="J30" s="57">
        <v>55673.640434976842</v>
      </c>
      <c r="K30" s="57">
        <v>57558.002632743606</v>
      </c>
      <c r="L30" s="23">
        <v>14.832898160374942</v>
      </c>
      <c r="M30" s="23">
        <v>8.8061005568830897</v>
      </c>
      <c r="N30" s="23">
        <v>2.6536866308905172</v>
      </c>
      <c r="O30" s="17"/>
      <c r="P30" s="17"/>
      <c r="Q30" s="17"/>
      <c r="R30" s="17"/>
      <c r="S30" s="17"/>
    </row>
    <row r="31" spans="1:19" ht="12.75" customHeight="1" x14ac:dyDescent="0.25">
      <c r="A31" s="49" t="s">
        <v>46</v>
      </c>
      <c r="B31" s="57">
        <v>7548.2892292297529</v>
      </c>
      <c r="C31" s="57">
        <v>11000.149228152059</v>
      </c>
      <c r="D31" s="57">
        <v>16126.14483090931</v>
      </c>
      <c r="E31" s="57">
        <v>19994.491712934825</v>
      </c>
      <c r="F31" s="57">
        <v>20958.087399746735</v>
      </c>
      <c r="G31" s="57">
        <v>28010.024912481145</v>
      </c>
      <c r="H31" s="57">
        <v>28445.716172756489</v>
      </c>
      <c r="I31" s="57">
        <v>32564.488660850599</v>
      </c>
      <c r="J31" s="57">
        <v>37773.202578005599</v>
      </c>
      <c r="K31" s="57">
        <v>39160.815633553822</v>
      </c>
      <c r="L31" s="23">
        <v>6.1576214269894569</v>
      </c>
      <c r="M31" s="23">
        <v>3.4285205830474563</v>
      </c>
      <c r="N31" s="23">
        <v>1.689687256407324</v>
      </c>
      <c r="O31" s="17"/>
      <c r="P31" s="17"/>
      <c r="Q31" s="17"/>
      <c r="R31" s="17"/>
      <c r="S31" s="17"/>
    </row>
    <row r="32" spans="1:19" ht="12.75" customHeight="1" x14ac:dyDescent="0.25">
      <c r="A32" s="49" t="s">
        <v>47</v>
      </c>
      <c r="B32" s="58">
        <v>85.968533372032425</v>
      </c>
      <c r="C32" s="58">
        <v>136.58484353008237</v>
      </c>
      <c r="D32" s="58">
        <v>9.9207094501641677</v>
      </c>
      <c r="E32" s="58">
        <v>108.18976993813317</v>
      </c>
      <c r="F32" s="58">
        <v>98.083252975309961</v>
      </c>
      <c r="G32" s="58">
        <v>99.172175940276247</v>
      </c>
      <c r="H32" s="58">
        <v>103.4514332705528</v>
      </c>
      <c r="I32" s="58">
        <v>125.20597090119941</v>
      </c>
      <c r="J32" s="58">
        <v>281.09597166811807</v>
      </c>
      <c r="K32" s="58">
        <v>296.81456426882596</v>
      </c>
      <c r="L32" s="23">
        <v>-2.3036431868353691</v>
      </c>
      <c r="M32" s="23">
        <v>-0.86651714830346949</v>
      </c>
      <c r="N32" s="23">
        <v>5.6342536666380783</v>
      </c>
      <c r="O32" s="17"/>
      <c r="P32" s="17"/>
      <c r="Q32" s="17"/>
      <c r="R32" s="17"/>
      <c r="S32" s="17"/>
    </row>
    <row r="33" spans="1:19" ht="12.75" customHeight="1" x14ac:dyDescent="0.25">
      <c r="A33" s="49" t="s">
        <v>48</v>
      </c>
      <c r="B33" s="56">
        <v>670.8733773965007</v>
      </c>
      <c r="C33" s="56">
        <v>448.13682611589763</v>
      </c>
      <c r="D33" s="56">
        <v>-632.40546714504558</v>
      </c>
      <c r="E33" s="56">
        <v>1187.269698073844</v>
      </c>
      <c r="F33" s="56">
        <v>-722.4825687609266</v>
      </c>
      <c r="G33" s="56">
        <v>-700.99387042309263</v>
      </c>
      <c r="H33" s="56">
        <v>-1427.7337853939623</v>
      </c>
      <c r="I33" s="56">
        <v>-724.20594383463708</v>
      </c>
      <c r="J33" s="56">
        <v>-617.86025359828716</v>
      </c>
      <c r="K33" s="56">
        <v>-959.08298679350355</v>
      </c>
      <c r="L33" s="23">
        <v>10.233570600898423</v>
      </c>
      <c r="M33" s="23" t="s">
        <v>30</v>
      </c>
      <c r="N33" s="23">
        <v>1.5797403375074959</v>
      </c>
      <c r="O33" s="17"/>
      <c r="P33" s="17"/>
      <c r="Q33" s="17"/>
      <c r="R33" s="17"/>
      <c r="S33" s="17"/>
    </row>
    <row r="34" spans="1:19" ht="12" customHeight="1" x14ac:dyDescent="0.25">
      <c r="A34" s="59"/>
      <c r="B34" s="42"/>
      <c r="C34" s="42"/>
      <c r="D34" s="42"/>
      <c r="E34" s="42"/>
      <c r="F34" s="42"/>
      <c r="G34" s="42"/>
      <c r="H34" s="42"/>
      <c r="I34" s="42"/>
      <c r="J34" s="42"/>
      <c r="K34" s="42"/>
      <c r="L34" s="23"/>
      <c r="M34" s="23"/>
      <c r="N34" s="23"/>
      <c r="O34" s="17"/>
      <c r="P34" s="17"/>
      <c r="Q34" s="17"/>
      <c r="R34" s="17"/>
      <c r="S34" s="17"/>
    </row>
    <row r="35" spans="1:19" ht="12.75" customHeight="1" x14ac:dyDescent="0.25">
      <c r="A35" s="40" t="s">
        <v>49</v>
      </c>
      <c r="B35" s="42">
        <v>984880.28878173965</v>
      </c>
      <c r="C35" s="42">
        <v>970342.70757085958</v>
      </c>
      <c r="D35" s="42">
        <v>907525.79902098491</v>
      </c>
      <c r="E35" s="42">
        <v>843025.06036171375</v>
      </c>
      <c r="F35" s="42">
        <v>881546.84903382359</v>
      </c>
      <c r="G35" s="42">
        <v>840011.43893319962</v>
      </c>
      <c r="H35" s="42">
        <v>805784.41762394644</v>
      </c>
      <c r="I35" s="42">
        <v>779009.04315185768</v>
      </c>
      <c r="J35" s="42">
        <v>761205.90164568834</v>
      </c>
      <c r="K35" s="42">
        <v>754383.15133573615</v>
      </c>
      <c r="L35" s="22">
        <v>-1.3966809392128021</v>
      </c>
      <c r="M35" s="22">
        <v>-3.5805344673034423E-2</v>
      </c>
      <c r="N35" s="22">
        <v>-0.53613320987612179</v>
      </c>
      <c r="O35" s="17"/>
      <c r="P35" s="17"/>
      <c r="Q35" s="17"/>
      <c r="R35" s="17"/>
      <c r="S35" s="17"/>
    </row>
    <row r="36" spans="1:19" ht="12.75" customHeight="1" x14ac:dyDescent="0.25">
      <c r="A36" s="60" t="s">
        <v>50</v>
      </c>
      <c r="B36" s="42"/>
      <c r="C36" s="42"/>
      <c r="D36" s="42"/>
      <c r="E36" s="42"/>
      <c r="F36" s="42"/>
      <c r="G36" s="42"/>
      <c r="H36" s="42"/>
      <c r="I36" s="42"/>
      <c r="J36" s="42"/>
      <c r="K36" s="42"/>
      <c r="L36" s="23"/>
      <c r="M36" s="23"/>
      <c r="N36" s="23"/>
      <c r="O36" s="17"/>
      <c r="P36" s="17"/>
      <c r="Q36" s="17"/>
      <c r="R36" s="17"/>
      <c r="S36" s="17"/>
    </row>
    <row r="37" spans="1:19" ht="12.75" customHeight="1" x14ac:dyDescent="0.25">
      <c r="A37" s="49" t="s">
        <v>51</v>
      </c>
      <c r="B37" s="56">
        <v>272513.98897298164</v>
      </c>
      <c r="C37" s="56">
        <v>240354.07768680391</v>
      </c>
      <c r="D37" s="56">
        <v>228338.42251503191</v>
      </c>
      <c r="E37" s="56">
        <v>220364.25714113496</v>
      </c>
      <c r="F37" s="56">
        <v>230341.96769216724</v>
      </c>
      <c r="G37" s="56">
        <v>225645.75115270101</v>
      </c>
      <c r="H37" s="56">
        <v>214938.66818789052</v>
      </c>
      <c r="I37" s="56">
        <v>208587.65146203263</v>
      </c>
      <c r="J37" s="56">
        <v>207395.4876297575</v>
      </c>
      <c r="K37" s="56">
        <v>209646.33752401682</v>
      </c>
      <c r="L37" s="23">
        <v>-0.86455373678627767</v>
      </c>
      <c r="M37" s="23">
        <v>0.23712474988222265</v>
      </c>
      <c r="N37" s="23">
        <v>-0.36704619627714319</v>
      </c>
      <c r="O37" s="17"/>
      <c r="P37" s="17"/>
      <c r="Q37" s="17"/>
      <c r="R37" s="17"/>
      <c r="S37" s="17"/>
    </row>
    <row r="38" spans="1:19" ht="12.75" customHeight="1" x14ac:dyDescent="0.25">
      <c r="A38" s="61" t="s">
        <v>52</v>
      </c>
      <c r="B38" s="56">
        <v>173288.60589922423</v>
      </c>
      <c r="C38" s="56">
        <v>151045.0404518896</v>
      </c>
      <c r="D38" s="56">
        <v>144594.34030078931</v>
      </c>
      <c r="E38" s="56">
        <v>138709.86291402977</v>
      </c>
      <c r="F38" s="56">
        <v>143865.13361642321</v>
      </c>
      <c r="G38" s="56">
        <v>140216.17300021052</v>
      </c>
      <c r="H38" s="56">
        <v>130225.04162413218</v>
      </c>
      <c r="I38" s="56">
        <v>122839.69134631866</v>
      </c>
      <c r="J38" s="56">
        <v>119771.50775222809</v>
      </c>
      <c r="K38" s="56">
        <v>119490.75862125902</v>
      </c>
      <c r="L38" s="23">
        <v>-0.84831769548883162</v>
      </c>
      <c r="M38" s="23">
        <v>0.1080672516145631</v>
      </c>
      <c r="N38" s="23">
        <v>-0.79654210534120251</v>
      </c>
      <c r="O38" s="17"/>
      <c r="P38" s="17"/>
      <c r="Q38" s="17"/>
      <c r="R38" s="17"/>
      <c r="S38" s="17"/>
    </row>
    <row r="39" spans="1:19" ht="12.75" customHeight="1" x14ac:dyDescent="0.25">
      <c r="A39" s="62" t="s">
        <v>53</v>
      </c>
      <c r="B39" s="56">
        <v>99225.383073757417</v>
      </c>
      <c r="C39" s="56">
        <v>89309.037234914271</v>
      </c>
      <c r="D39" s="56">
        <v>83744.082214242575</v>
      </c>
      <c r="E39" s="56">
        <v>81654.394227105106</v>
      </c>
      <c r="F39" s="56">
        <v>86476.834075744031</v>
      </c>
      <c r="G39" s="56">
        <v>85429.578152490547</v>
      </c>
      <c r="H39" s="56">
        <v>84713.626563758327</v>
      </c>
      <c r="I39" s="56">
        <v>85747.960115714013</v>
      </c>
      <c r="J39" s="56">
        <v>87623.97987752936</v>
      </c>
      <c r="K39" s="56">
        <v>90155.578902757843</v>
      </c>
      <c r="L39" s="23">
        <v>-0.89206773109463677</v>
      </c>
      <c r="M39" s="23">
        <v>0.45299044781288433</v>
      </c>
      <c r="N39" s="23">
        <v>0.26958494436120084</v>
      </c>
      <c r="O39" s="17"/>
      <c r="P39" s="17"/>
      <c r="Q39" s="17"/>
      <c r="R39" s="17"/>
      <c r="S39" s="17"/>
    </row>
    <row r="40" spans="1:19" ht="12.75" customHeight="1" x14ac:dyDescent="0.25">
      <c r="A40" s="49" t="s">
        <v>54</v>
      </c>
      <c r="B40" s="56">
        <v>268200.92173152883</v>
      </c>
      <c r="C40" s="56">
        <v>277888.38317709754</v>
      </c>
      <c r="D40" s="56">
        <v>246920.86995913411</v>
      </c>
      <c r="E40" s="56">
        <v>251101.34957510207</v>
      </c>
      <c r="F40" s="56">
        <v>234911.53181407857</v>
      </c>
      <c r="G40" s="56">
        <v>223387.44612836366</v>
      </c>
      <c r="H40" s="56">
        <v>217461.87185745052</v>
      </c>
      <c r="I40" s="56">
        <v>211630.44174149222</v>
      </c>
      <c r="J40" s="56">
        <v>206667.35808898715</v>
      </c>
      <c r="K40" s="56">
        <v>201882.01832596771</v>
      </c>
      <c r="L40" s="23">
        <v>-1.0085090245596784</v>
      </c>
      <c r="M40" s="23">
        <v>-1.1626775557308733</v>
      </c>
      <c r="N40" s="23">
        <v>-0.50484252188494061</v>
      </c>
      <c r="O40" s="17"/>
      <c r="P40" s="17"/>
      <c r="Q40" s="17"/>
      <c r="R40" s="17"/>
      <c r="S40" s="17"/>
    </row>
    <row r="41" spans="1:19" ht="12.75" customHeight="1" x14ac:dyDescent="0.25">
      <c r="A41" s="51" t="s">
        <v>55</v>
      </c>
      <c r="B41" s="56">
        <v>164575.36970849009</v>
      </c>
      <c r="C41" s="56">
        <v>174569.22689352062</v>
      </c>
      <c r="D41" s="56">
        <v>161538.33575849578</v>
      </c>
      <c r="E41" s="56">
        <v>140269.31791278269</v>
      </c>
      <c r="F41" s="56">
        <v>158788.68488008788</v>
      </c>
      <c r="G41" s="56">
        <v>152727.80495958068</v>
      </c>
      <c r="H41" s="56">
        <v>153250.82541441734</v>
      </c>
      <c r="I41" s="56">
        <v>152012.59056487906</v>
      </c>
      <c r="J41" s="56">
        <v>150962.60088370283</v>
      </c>
      <c r="K41" s="56">
        <v>150692.27085670727</v>
      </c>
      <c r="L41" s="23">
        <v>-2.1638172368433128</v>
      </c>
      <c r="M41" s="23">
        <v>0.85456080515626809</v>
      </c>
      <c r="N41" s="23">
        <v>-6.7064843507991245E-2</v>
      </c>
      <c r="O41" s="17"/>
      <c r="P41" s="17"/>
      <c r="Q41" s="17"/>
      <c r="R41" s="17"/>
      <c r="S41" s="17"/>
    </row>
    <row r="42" spans="1:19" ht="12.75" customHeight="1" x14ac:dyDescent="0.25">
      <c r="A42" s="51" t="s">
        <v>56</v>
      </c>
      <c r="B42" s="56">
        <v>279590.00836873933</v>
      </c>
      <c r="C42" s="56">
        <v>277531.01981343742</v>
      </c>
      <c r="D42" s="56">
        <v>270728.17078832316</v>
      </c>
      <c r="E42" s="56">
        <v>231290.13573269418</v>
      </c>
      <c r="F42" s="56">
        <v>257504.66464748993</v>
      </c>
      <c r="G42" s="56">
        <v>238250.43669255418</v>
      </c>
      <c r="H42" s="56">
        <v>220133.05216418809</v>
      </c>
      <c r="I42" s="56">
        <v>206778.3593834537</v>
      </c>
      <c r="J42" s="56">
        <v>196180.45504324077</v>
      </c>
      <c r="K42" s="56">
        <v>192162.52462904435</v>
      </c>
      <c r="L42" s="23">
        <v>-1.8060890215211622</v>
      </c>
      <c r="M42" s="23">
        <v>0.29693452171863921</v>
      </c>
      <c r="N42" s="23">
        <v>-1.0691479418418526</v>
      </c>
      <c r="O42" s="25"/>
      <c r="P42" s="25"/>
      <c r="Q42" s="17"/>
      <c r="R42" s="17"/>
      <c r="S42" s="17"/>
    </row>
    <row r="43" spans="1:19" ht="12.75" customHeight="1" x14ac:dyDescent="0.25">
      <c r="A43" s="60" t="s">
        <v>57</v>
      </c>
      <c r="B43" s="42"/>
      <c r="C43" s="42"/>
      <c r="D43" s="42"/>
      <c r="E43" s="42"/>
      <c r="F43" s="42"/>
      <c r="G43" s="42"/>
      <c r="H43" s="42"/>
      <c r="I43" s="42"/>
      <c r="J43" s="42"/>
      <c r="K43" s="42"/>
      <c r="L43" s="23"/>
      <c r="M43" s="23"/>
      <c r="N43" s="23"/>
      <c r="O43" s="17"/>
      <c r="P43" s="17"/>
      <c r="Q43" s="17"/>
      <c r="R43" s="17"/>
      <c r="S43" s="17"/>
    </row>
    <row r="44" spans="1:19" ht="12.75" customHeight="1" x14ac:dyDescent="0.25">
      <c r="A44" s="49" t="s">
        <v>38</v>
      </c>
      <c r="B44" s="56">
        <v>29078.035120651755</v>
      </c>
      <c r="C44" s="56">
        <v>27843.619493894646</v>
      </c>
      <c r="D44" s="56">
        <v>23629.74793348023</v>
      </c>
      <c r="E44" s="56">
        <v>20589.358902304277</v>
      </c>
      <c r="F44" s="56">
        <v>20232.132274631171</v>
      </c>
      <c r="G44" s="56">
        <v>16211.204965601117</v>
      </c>
      <c r="H44" s="56">
        <v>11501.242938763509</v>
      </c>
      <c r="I44" s="56">
        <v>7133.2635931122131</v>
      </c>
      <c r="J44" s="56">
        <v>5669.9151788743766</v>
      </c>
      <c r="K44" s="56">
        <v>5009.0383544987681</v>
      </c>
      <c r="L44" s="23">
        <v>-2.9731988698639911</v>
      </c>
      <c r="M44" s="23">
        <v>-2.3623659044106904</v>
      </c>
      <c r="N44" s="23">
        <v>-5.7032004370275891</v>
      </c>
      <c r="O44" s="25"/>
      <c r="P44" s="25"/>
      <c r="Q44" s="17"/>
      <c r="R44" s="17"/>
      <c r="S44" s="17"/>
    </row>
    <row r="45" spans="1:19" ht="12.75" customHeight="1" x14ac:dyDescent="0.25">
      <c r="A45" s="49" t="s">
        <v>58</v>
      </c>
      <c r="B45" s="56">
        <v>405229.74812170462</v>
      </c>
      <c r="C45" s="56">
        <v>366020.58216885349</v>
      </c>
      <c r="D45" s="56">
        <v>338756.83300053678</v>
      </c>
      <c r="E45" s="56">
        <v>286120.13013189932</v>
      </c>
      <c r="F45" s="56">
        <v>292343.6854479211</v>
      </c>
      <c r="G45" s="56">
        <v>244877.97771466622</v>
      </c>
      <c r="H45" s="56">
        <v>212068.84208346915</v>
      </c>
      <c r="I45" s="56">
        <v>186399.00879265211</v>
      </c>
      <c r="J45" s="56">
        <v>168081.22765563792</v>
      </c>
      <c r="K45" s="56">
        <v>157448.59420491196</v>
      </c>
      <c r="L45" s="23">
        <v>-2.4326991441800394</v>
      </c>
      <c r="M45" s="23">
        <v>-1.5444660949468281</v>
      </c>
      <c r="N45" s="23">
        <v>-2.1841005274991443</v>
      </c>
      <c r="O45" s="17"/>
      <c r="P45" s="17"/>
      <c r="Q45" s="17"/>
      <c r="R45" s="17"/>
      <c r="S45" s="17"/>
    </row>
    <row r="46" spans="1:19" ht="12.75" customHeight="1" x14ac:dyDescent="0.25">
      <c r="A46" s="49" t="s">
        <v>40</v>
      </c>
      <c r="B46" s="56">
        <v>227293.76821431817</v>
      </c>
      <c r="C46" s="56">
        <v>221271.83478152638</v>
      </c>
      <c r="D46" s="56">
        <v>193518.30025731953</v>
      </c>
      <c r="E46" s="56">
        <v>188754.33967388491</v>
      </c>
      <c r="F46" s="56">
        <v>191219.61934170025</v>
      </c>
      <c r="G46" s="56">
        <v>171334.70866919195</v>
      </c>
      <c r="H46" s="56">
        <v>165588.74541406307</v>
      </c>
      <c r="I46" s="56">
        <v>160673.47479631717</v>
      </c>
      <c r="J46" s="56">
        <v>158473.55879216775</v>
      </c>
      <c r="K46" s="56">
        <v>157982.19762378762</v>
      </c>
      <c r="L46" s="23">
        <v>-1.5768906886818757</v>
      </c>
      <c r="M46" s="23">
        <v>-0.96360107834777553</v>
      </c>
      <c r="N46" s="23">
        <v>-0.4048614701215314</v>
      </c>
      <c r="O46" s="17"/>
      <c r="P46" s="17"/>
      <c r="Q46" s="17"/>
      <c r="R46" s="17"/>
      <c r="S46" s="17"/>
    </row>
    <row r="47" spans="1:19" ht="12.75" customHeight="1" x14ac:dyDescent="0.25">
      <c r="A47" s="49" t="s">
        <v>59</v>
      </c>
      <c r="B47" s="56">
        <v>209528.58768784744</v>
      </c>
      <c r="C47" s="56">
        <v>215834.59782602501</v>
      </c>
      <c r="D47" s="56">
        <v>210949.39385773151</v>
      </c>
      <c r="E47" s="56">
        <v>197600.15774172885</v>
      </c>
      <c r="F47" s="56">
        <v>212450.54576689578</v>
      </c>
      <c r="G47" s="56">
        <v>226892.60077302234</v>
      </c>
      <c r="H47" s="56">
        <v>236481.9561016376</v>
      </c>
      <c r="I47" s="56">
        <v>244462.65845595853</v>
      </c>
      <c r="J47" s="56">
        <v>252399.41704913188</v>
      </c>
      <c r="K47" s="56">
        <v>259052.68632709241</v>
      </c>
      <c r="L47" s="23">
        <v>-0.87878372341240185</v>
      </c>
      <c r="M47" s="23">
        <v>1.3919100819904884</v>
      </c>
      <c r="N47" s="23">
        <v>0.66497461302066352</v>
      </c>
      <c r="O47" s="17"/>
      <c r="P47" s="17"/>
      <c r="Q47" s="17"/>
      <c r="R47" s="17"/>
      <c r="S47" s="17"/>
    </row>
    <row r="48" spans="1:19" ht="12.75" customHeight="1" x14ac:dyDescent="0.25">
      <c r="A48" s="49" t="s">
        <v>60</v>
      </c>
      <c r="B48" s="56">
        <v>51395.964309710682</v>
      </c>
      <c r="C48" s="56">
        <v>51802.191235360158</v>
      </c>
      <c r="D48" s="56">
        <v>44786.832798114738</v>
      </c>
      <c r="E48" s="56">
        <v>45044.557136836724</v>
      </c>
      <c r="F48" s="56">
        <v>49459.145859208598</v>
      </c>
      <c r="G48" s="56">
        <v>51857.207299906469</v>
      </c>
      <c r="H48" s="56">
        <v>52023.657047066939</v>
      </c>
      <c r="I48" s="56">
        <v>52828.78810695315</v>
      </c>
      <c r="J48" s="56">
        <v>50961.031453347328</v>
      </c>
      <c r="K48" s="56">
        <v>50213.063473252667</v>
      </c>
      <c r="L48" s="23">
        <v>-1.3880790120450182</v>
      </c>
      <c r="M48" s="23">
        <v>1.4183826238953534</v>
      </c>
      <c r="N48" s="23">
        <v>-0.16096384657541263</v>
      </c>
      <c r="O48" s="17"/>
      <c r="P48" s="17"/>
      <c r="Q48" s="17"/>
      <c r="R48" s="17"/>
      <c r="S48" s="17"/>
    </row>
    <row r="49" spans="1:22" ht="12.75" customHeight="1" x14ac:dyDescent="0.25">
      <c r="A49" s="49" t="s">
        <v>61</v>
      </c>
      <c r="B49" s="56">
        <v>62354.185327507221</v>
      </c>
      <c r="C49" s="56">
        <v>87569.882065199912</v>
      </c>
      <c r="D49" s="56">
        <v>95884.691173737563</v>
      </c>
      <c r="E49" s="56">
        <v>104915.43547758777</v>
      </c>
      <c r="F49" s="56">
        <v>115825.03047445569</v>
      </c>
      <c r="G49" s="56">
        <v>128709.38770648936</v>
      </c>
      <c r="H49" s="56">
        <v>127263.22230369569</v>
      </c>
      <c r="I49" s="56">
        <v>125355.71401013961</v>
      </c>
      <c r="J49" s="56">
        <v>122304.43221272979</v>
      </c>
      <c r="K49" s="56">
        <v>120172.85814260189</v>
      </c>
      <c r="L49" s="23">
        <v>1.8236034493134046</v>
      </c>
      <c r="M49" s="23">
        <v>2.0650572876300455</v>
      </c>
      <c r="N49" s="23">
        <v>-0.34254130256351489</v>
      </c>
      <c r="O49" s="17"/>
      <c r="P49" s="17"/>
      <c r="Q49" s="17"/>
      <c r="R49" s="17"/>
      <c r="S49" s="17"/>
    </row>
    <row r="50" spans="1:22" ht="11.5" x14ac:dyDescent="0.25">
      <c r="A50" s="61" t="s">
        <v>62</v>
      </c>
      <c r="B50" s="58">
        <v>59002.765098277479</v>
      </c>
      <c r="C50" s="58">
        <v>80200.274837047837</v>
      </c>
      <c r="D50" s="58">
        <v>83821.363800867141</v>
      </c>
      <c r="E50" s="58">
        <v>89512.592029633044</v>
      </c>
      <c r="F50" s="58">
        <v>99358.947535117506</v>
      </c>
      <c r="G50" s="58">
        <v>105889.92975468494</v>
      </c>
      <c r="H50" s="58">
        <v>103801.42895349846</v>
      </c>
      <c r="I50" s="58">
        <v>100150.81324247435</v>
      </c>
      <c r="J50" s="58">
        <v>96869.44165370136</v>
      </c>
      <c r="K50" s="58">
        <v>94077.519703769198</v>
      </c>
      <c r="L50" s="23">
        <v>1.1045795930850311</v>
      </c>
      <c r="M50" s="23">
        <v>1.6944033685283522</v>
      </c>
      <c r="N50" s="23">
        <v>-0.5896598217354887</v>
      </c>
      <c r="O50" s="17"/>
      <c r="P50" s="17"/>
      <c r="Q50" s="17"/>
      <c r="R50" s="17"/>
      <c r="S50" s="17"/>
    </row>
    <row r="51" spans="1:22" x14ac:dyDescent="0.25">
      <c r="A51" s="62" t="s">
        <v>63</v>
      </c>
      <c r="B51" s="58">
        <v>1111.5589999999997</v>
      </c>
      <c r="C51" s="58">
        <v>1883.9050000000002</v>
      </c>
      <c r="D51" s="58">
        <v>2594.782000001404</v>
      </c>
      <c r="E51" s="58">
        <v>2894.5389709898732</v>
      </c>
      <c r="F51" s="58">
        <v>4231.1187827031245</v>
      </c>
      <c r="G51" s="58">
        <v>5369.3666988826753</v>
      </c>
      <c r="H51" s="58">
        <v>6380.1744572913158</v>
      </c>
      <c r="I51" s="58">
        <v>7277.6165513264705</v>
      </c>
      <c r="J51" s="58">
        <v>7781.2949326742237</v>
      </c>
      <c r="K51" s="58">
        <v>8145.2082071909272</v>
      </c>
      <c r="L51" s="23">
        <v>4.3883517333069166</v>
      </c>
      <c r="M51" s="23">
        <v>6.3737246893563526</v>
      </c>
      <c r="N51" s="23">
        <v>2.1054576576323258</v>
      </c>
      <c r="O51" s="17"/>
      <c r="P51" s="17"/>
      <c r="Q51" s="17"/>
      <c r="R51" s="17"/>
      <c r="S51" s="17"/>
    </row>
    <row r="52" spans="1:22" ht="12.75" customHeight="1" x14ac:dyDescent="0.25">
      <c r="A52" s="62" t="s">
        <v>64</v>
      </c>
      <c r="B52" s="58">
        <v>2239.8612292297535</v>
      </c>
      <c r="C52" s="58">
        <v>5485.7022281520603</v>
      </c>
      <c r="D52" s="58">
        <v>9468.5453728690027</v>
      </c>
      <c r="E52" s="58">
        <v>12508.304476964875</v>
      </c>
      <c r="F52" s="58">
        <v>12234.964156635097</v>
      </c>
      <c r="G52" s="58">
        <v>17450.091252921717</v>
      </c>
      <c r="H52" s="58">
        <v>17081.618892905935</v>
      </c>
      <c r="I52" s="58">
        <v>17927.284216338787</v>
      </c>
      <c r="J52" s="58">
        <v>17653.69562635422</v>
      </c>
      <c r="K52" s="58">
        <v>17950.130231641771</v>
      </c>
      <c r="L52" s="23">
        <v>8.5916973501882765</v>
      </c>
      <c r="M52" s="23">
        <v>3.385569833894575</v>
      </c>
      <c r="N52" s="23">
        <v>0.1413622830326311</v>
      </c>
      <c r="O52" s="17"/>
      <c r="P52" s="17"/>
      <c r="Q52" s="17"/>
      <c r="R52" s="17"/>
      <c r="S52" s="17"/>
    </row>
    <row r="53" spans="1:22" ht="12.75" customHeight="1" x14ac:dyDescent="0.25">
      <c r="A53" s="49" t="s">
        <v>65</v>
      </c>
      <c r="B53" s="26">
        <v>0</v>
      </c>
      <c r="C53" s="26">
        <v>0</v>
      </c>
      <c r="D53" s="26">
        <v>6.4583697334307576E-8</v>
      </c>
      <c r="E53" s="26">
        <v>1.0812974720331203</v>
      </c>
      <c r="F53" s="26">
        <v>16.689869011005403</v>
      </c>
      <c r="G53" s="26">
        <v>128.35180432230356</v>
      </c>
      <c r="H53" s="26">
        <v>856.75173525040941</v>
      </c>
      <c r="I53" s="26">
        <v>2156.1353967249929</v>
      </c>
      <c r="J53" s="26">
        <v>3316.3193037990636</v>
      </c>
      <c r="K53" s="26">
        <v>4504.7132095907318</v>
      </c>
      <c r="L53" s="23" t="s">
        <v>30</v>
      </c>
      <c r="M53" s="23">
        <v>61.229935058192808</v>
      </c>
      <c r="N53" s="23">
        <v>19.471208956976582</v>
      </c>
      <c r="O53" s="17"/>
      <c r="P53" s="17"/>
      <c r="Q53" s="17"/>
      <c r="R53" s="17"/>
      <c r="S53" s="17"/>
    </row>
    <row r="54" spans="1:22" ht="12.75" customHeight="1" x14ac:dyDescent="0.25">
      <c r="A54" s="49" t="s">
        <v>66</v>
      </c>
      <c r="B54" s="58">
        <v>0</v>
      </c>
      <c r="C54" s="58">
        <v>0</v>
      </c>
      <c r="D54" s="58">
        <v>0</v>
      </c>
      <c r="E54" s="58">
        <v>0</v>
      </c>
      <c r="F54" s="58">
        <v>0</v>
      </c>
      <c r="G54" s="58">
        <v>0</v>
      </c>
      <c r="H54" s="58">
        <v>0</v>
      </c>
      <c r="I54" s="58">
        <v>0</v>
      </c>
      <c r="J54" s="58">
        <v>0</v>
      </c>
      <c r="K54" s="58">
        <v>0</v>
      </c>
      <c r="L54" s="23" t="s">
        <v>30</v>
      </c>
      <c r="M54" s="23" t="s">
        <v>30</v>
      </c>
      <c r="N54" s="23" t="s">
        <v>30</v>
      </c>
      <c r="O54" s="17"/>
      <c r="P54" s="17"/>
      <c r="Q54" s="17"/>
      <c r="R54" s="17"/>
      <c r="S54" s="17"/>
    </row>
    <row r="55" spans="1:22" ht="12" customHeight="1" x14ac:dyDescent="0.25">
      <c r="A55" s="49"/>
      <c r="B55" s="56"/>
      <c r="C55" s="56"/>
      <c r="D55" s="56"/>
      <c r="E55" s="56"/>
      <c r="F55" s="56"/>
      <c r="G55" s="56"/>
      <c r="H55" s="56"/>
      <c r="I55" s="56"/>
      <c r="J55" s="56"/>
      <c r="K55" s="56"/>
      <c r="L55" s="23"/>
      <c r="M55" s="23"/>
      <c r="N55" s="23"/>
      <c r="O55" s="17"/>
      <c r="P55" s="17"/>
      <c r="Q55" s="17"/>
      <c r="R55" s="17"/>
      <c r="S55" s="17"/>
    </row>
    <row r="56" spans="1:22" ht="12.75" customHeight="1" x14ac:dyDescent="0.25">
      <c r="A56" s="40" t="s">
        <v>67</v>
      </c>
      <c r="B56" s="42">
        <v>104739.07399999998</v>
      </c>
      <c r="C56" s="42">
        <v>98273.024999999994</v>
      </c>
      <c r="D56" s="42">
        <v>86078.076000000015</v>
      </c>
      <c r="E56" s="42">
        <v>84473.558560848207</v>
      </c>
      <c r="F56" s="42">
        <v>91331.917862893184</v>
      </c>
      <c r="G56" s="42">
        <v>99978.116858957932</v>
      </c>
      <c r="H56" s="42">
        <v>100303.00342316087</v>
      </c>
      <c r="I56" s="42">
        <v>102785.41681913828</v>
      </c>
      <c r="J56" s="42">
        <v>103716.03646693005</v>
      </c>
      <c r="K56" s="42">
        <v>104563.28413885772</v>
      </c>
      <c r="L56" s="22">
        <v>-1.5017200647048701</v>
      </c>
      <c r="M56" s="22">
        <v>1.6994059823213226</v>
      </c>
      <c r="N56" s="22">
        <v>0.22445726562874135</v>
      </c>
      <c r="O56" s="17"/>
      <c r="P56" s="17"/>
      <c r="Q56" s="17"/>
      <c r="R56" s="17"/>
      <c r="S56" s="17"/>
    </row>
    <row r="57" spans="1:22" ht="12" customHeight="1" x14ac:dyDescent="0.25">
      <c r="A57" s="63"/>
      <c r="B57" s="64"/>
      <c r="C57" s="64"/>
      <c r="D57" s="64"/>
      <c r="E57" s="64"/>
      <c r="F57" s="64"/>
      <c r="G57" s="64"/>
      <c r="H57" s="64"/>
      <c r="I57" s="64"/>
      <c r="J57" s="64"/>
      <c r="K57" s="64"/>
      <c r="L57" s="23"/>
      <c r="M57" s="23"/>
      <c r="N57" s="23"/>
      <c r="O57" s="25"/>
      <c r="P57" s="25"/>
      <c r="Q57" s="25"/>
      <c r="R57" s="25"/>
      <c r="S57" s="25"/>
      <c r="T57" s="25"/>
      <c r="U57" s="25"/>
      <c r="V57" s="25"/>
    </row>
    <row r="58" spans="1:22" ht="12.75" customHeight="1" x14ac:dyDescent="0.25">
      <c r="A58" s="40" t="s">
        <v>68</v>
      </c>
      <c r="B58" s="42">
        <v>1471139.8586990586</v>
      </c>
      <c r="C58" s="42">
        <v>1415269.7759051521</v>
      </c>
      <c r="D58" s="42">
        <v>1381052.6720841019</v>
      </c>
      <c r="E58" s="42">
        <v>1095019.6661297453</v>
      </c>
      <c r="F58" s="42">
        <v>1132212.1949116131</v>
      </c>
      <c r="G58" s="42">
        <v>1092618.8735856165</v>
      </c>
      <c r="H58" s="42">
        <v>1058415.3204600511</v>
      </c>
      <c r="I58" s="42">
        <v>1022479.7213483495</v>
      </c>
      <c r="J58" s="42">
        <v>1037314.2726854365</v>
      </c>
      <c r="K58" s="65">
        <v>1087809.1713637214</v>
      </c>
      <c r="L58" s="22">
        <v>-2.5328496676801482</v>
      </c>
      <c r="M58" s="22">
        <v>-2.194631345067144E-2</v>
      </c>
      <c r="N58" s="22">
        <v>-2.2056126074398996E-2</v>
      </c>
      <c r="O58" s="25"/>
      <c r="P58" s="25"/>
      <c r="Q58" s="25"/>
      <c r="R58" s="25"/>
      <c r="S58" s="25"/>
      <c r="T58" s="25"/>
      <c r="U58" s="25"/>
      <c r="V58" s="25"/>
    </row>
    <row r="59" spans="1:22" ht="12.75" customHeight="1" x14ac:dyDescent="0.25">
      <c r="A59" s="66" t="s">
        <v>69</v>
      </c>
      <c r="B59" s="56">
        <v>662750.86771801161</v>
      </c>
      <c r="C59" s="56">
        <v>649250.26364657737</v>
      </c>
      <c r="D59" s="56">
        <v>611242.17241146788</v>
      </c>
      <c r="E59" s="56">
        <v>513313.92609163019</v>
      </c>
      <c r="F59" s="56">
        <v>497608.25677687052</v>
      </c>
      <c r="G59" s="56">
        <v>492106.97749409289</v>
      </c>
      <c r="H59" s="56">
        <v>477728.40099820151</v>
      </c>
      <c r="I59" s="56">
        <v>471852.66561021062</v>
      </c>
      <c r="J59" s="56">
        <v>472893.82355108421</v>
      </c>
      <c r="K59" s="67">
        <v>478124.66252587829</v>
      </c>
      <c r="L59" s="23">
        <v>-2.3219252055261541</v>
      </c>
      <c r="M59" s="23">
        <v>-0.42102591947035251</v>
      </c>
      <c r="N59" s="23">
        <v>-0.14401933265721922</v>
      </c>
      <c r="O59" s="25"/>
      <c r="P59" s="25"/>
      <c r="Q59" s="25"/>
      <c r="R59" s="25"/>
      <c r="S59" s="25"/>
    </row>
    <row r="60" spans="1:22" ht="12.75" customHeight="1" x14ac:dyDescent="0.25">
      <c r="A60" s="49" t="s">
        <v>38</v>
      </c>
      <c r="B60" s="56">
        <v>203629.93900000001</v>
      </c>
      <c r="C60" s="56">
        <v>178353.30699999997</v>
      </c>
      <c r="D60" s="56">
        <v>173638.00581761685</v>
      </c>
      <c r="E60" s="56">
        <v>96280.959878744616</v>
      </c>
      <c r="F60" s="56">
        <v>77252.94741417795</v>
      </c>
      <c r="G60" s="56">
        <v>61891.592841597027</v>
      </c>
      <c r="H60" s="56">
        <v>36375.140016600395</v>
      </c>
      <c r="I60" s="56">
        <v>9525.4313817215734</v>
      </c>
      <c r="J60" s="56">
        <v>3547.1003913632662</v>
      </c>
      <c r="K60" s="67">
        <v>3078.5585390405599</v>
      </c>
      <c r="L60" s="23">
        <v>-5.9787708438752363</v>
      </c>
      <c r="M60" s="23">
        <v>-4.3226529073699833</v>
      </c>
      <c r="N60" s="23">
        <v>-13.933173879929983</v>
      </c>
      <c r="O60" s="27"/>
      <c r="P60" s="27"/>
      <c r="Q60" s="27"/>
      <c r="R60" s="27"/>
      <c r="S60" s="27"/>
      <c r="T60" s="27"/>
      <c r="U60" s="27"/>
      <c r="V60" s="27"/>
    </row>
    <row r="61" spans="1:22" ht="12.75" customHeight="1" x14ac:dyDescent="0.25">
      <c r="A61" s="49" t="s">
        <v>58</v>
      </c>
      <c r="B61" s="56">
        <v>36204.538718011601</v>
      </c>
      <c r="C61" s="56">
        <v>23406.849796577488</v>
      </c>
      <c r="D61" s="56">
        <v>18167.901402274896</v>
      </c>
      <c r="E61" s="56">
        <v>6562.2169149554447</v>
      </c>
      <c r="F61" s="56">
        <v>2801.0936001498912</v>
      </c>
      <c r="G61" s="56">
        <v>1888.3931065425381</v>
      </c>
      <c r="H61" s="56">
        <v>1573.0325087176248</v>
      </c>
      <c r="I61" s="56">
        <v>1291.1399911596795</v>
      </c>
      <c r="J61" s="56">
        <v>855.18625608211914</v>
      </c>
      <c r="K61" s="67">
        <v>715.72975827326286</v>
      </c>
      <c r="L61" s="23">
        <v>-11.941605839184488</v>
      </c>
      <c r="M61" s="23">
        <v>-11.711491030797827</v>
      </c>
      <c r="N61" s="23">
        <v>-4.7351180990256259</v>
      </c>
      <c r="O61" s="27"/>
      <c r="P61" s="27"/>
      <c r="Q61" s="27"/>
      <c r="R61" s="27"/>
      <c r="S61" s="27"/>
      <c r="T61" s="27"/>
      <c r="U61" s="27"/>
      <c r="V61" s="27"/>
    </row>
    <row r="62" spans="1:22" ht="12.75" customHeight="1" x14ac:dyDescent="0.25">
      <c r="A62" s="49" t="s">
        <v>40</v>
      </c>
      <c r="B62" s="56">
        <v>117310.68100000001</v>
      </c>
      <c r="C62" s="56">
        <v>128675.033</v>
      </c>
      <c r="D62" s="56">
        <v>90727.336552011227</v>
      </c>
      <c r="E62" s="56">
        <v>93146.353698102743</v>
      </c>
      <c r="F62" s="56">
        <v>95483.300174972916</v>
      </c>
      <c r="G62" s="56">
        <v>81626.207584054078</v>
      </c>
      <c r="H62" s="56">
        <v>83087.270746098453</v>
      </c>
      <c r="I62" s="56">
        <v>86176.22769429248</v>
      </c>
      <c r="J62" s="56">
        <v>76638.543728316072</v>
      </c>
      <c r="K62" s="67">
        <v>79151.190252684974</v>
      </c>
      <c r="L62" s="23">
        <v>-3.1795365734767267</v>
      </c>
      <c r="M62" s="23">
        <v>-1.3115390787778902</v>
      </c>
      <c r="N62" s="23">
        <v>-0.15383434162780096</v>
      </c>
      <c r="O62" s="27"/>
      <c r="P62" s="27"/>
      <c r="Q62" s="27"/>
      <c r="R62" s="27"/>
      <c r="S62" s="27"/>
    </row>
    <row r="63" spans="1:22" ht="12.75" customHeight="1" x14ac:dyDescent="0.25">
      <c r="A63" s="49" t="s">
        <v>41</v>
      </c>
      <c r="B63" s="56">
        <v>236774.26200000008</v>
      </c>
      <c r="C63" s="56">
        <v>220635.99999999997</v>
      </c>
      <c r="D63" s="56">
        <v>204796.15896960284</v>
      </c>
      <c r="E63" s="56">
        <v>176088.19659321487</v>
      </c>
      <c r="F63" s="56">
        <v>149496.46474262563</v>
      </c>
      <c r="G63" s="56">
        <v>135215.45710444078</v>
      </c>
      <c r="H63" s="56">
        <v>124293.7250673727</v>
      </c>
      <c r="I63" s="56">
        <v>118801.17410152814</v>
      </c>
      <c r="J63" s="56">
        <v>110383.87040470404</v>
      </c>
      <c r="K63" s="67">
        <v>105217.02286457454</v>
      </c>
      <c r="L63" s="23">
        <v>-2.2300513641271169</v>
      </c>
      <c r="M63" s="23">
        <v>-2.6065815666723502</v>
      </c>
      <c r="N63" s="23">
        <v>-1.2463893333830467</v>
      </c>
      <c r="O63" s="25"/>
      <c r="P63" s="25"/>
      <c r="Q63" s="25"/>
      <c r="R63" s="25"/>
      <c r="S63" s="25"/>
    </row>
    <row r="64" spans="1:22" ht="12.75" customHeight="1" x14ac:dyDescent="0.25">
      <c r="A64" s="49" t="s">
        <v>70</v>
      </c>
      <c r="B64" s="56">
        <v>32493.055999999997</v>
      </c>
      <c r="C64" s="56">
        <v>46337.568000000007</v>
      </c>
      <c r="D64" s="56">
        <v>60504.011292853611</v>
      </c>
      <c r="E64" s="56">
        <v>74695.975807926094</v>
      </c>
      <c r="F64" s="56">
        <v>104885.90101131196</v>
      </c>
      <c r="G64" s="56">
        <v>137263.19033066413</v>
      </c>
      <c r="H64" s="56">
        <v>157265.35202251369</v>
      </c>
      <c r="I64" s="56">
        <v>173442.53332834228</v>
      </c>
      <c r="J64" s="56">
        <v>193482.47507827543</v>
      </c>
      <c r="K64" s="67">
        <v>200446.71258731952</v>
      </c>
      <c r="L64" s="23">
        <v>4.8905582626082911</v>
      </c>
      <c r="M64" s="23">
        <v>6.2736724030245661</v>
      </c>
      <c r="N64" s="23">
        <v>1.9112767444062539</v>
      </c>
      <c r="O64" s="25"/>
      <c r="P64" s="25"/>
      <c r="Q64" s="25"/>
      <c r="R64" s="25"/>
      <c r="S64" s="25"/>
    </row>
    <row r="65" spans="1:27" ht="12.75" customHeight="1" x14ac:dyDescent="0.25">
      <c r="A65" s="51" t="s">
        <v>42</v>
      </c>
      <c r="B65" s="56">
        <v>27414.411999999997</v>
      </c>
      <c r="C65" s="56">
        <v>43252.733850000004</v>
      </c>
      <c r="D65" s="56">
        <v>53931.042756021139</v>
      </c>
      <c r="E65" s="56">
        <v>55630.758500693068</v>
      </c>
      <c r="F65" s="56">
        <v>56709.508604815885</v>
      </c>
      <c r="G65" s="56">
        <v>56042.010296781598</v>
      </c>
      <c r="H65" s="56">
        <v>56799.035190674877</v>
      </c>
      <c r="I65" s="56">
        <v>56728.322293902718</v>
      </c>
      <c r="J65" s="56">
        <v>52756.070491560553</v>
      </c>
      <c r="K65" s="67">
        <v>53889.716727962732</v>
      </c>
      <c r="L65" s="23">
        <v>2.548695896846076</v>
      </c>
      <c r="M65" s="23">
        <v>7.3680476965609643E-2</v>
      </c>
      <c r="N65" s="23">
        <v>-0.19561800765638404</v>
      </c>
      <c r="O65" s="27"/>
      <c r="P65" s="27"/>
      <c r="Q65" s="27"/>
      <c r="R65" s="27"/>
      <c r="S65" s="27"/>
    </row>
    <row r="66" spans="1:27" ht="12.75" customHeight="1" x14ac:dyDescent="0.25">
      <c r="A66" s="49" t="s">
        <v>71</v>
      </c>
      <c r="B66" s="56">
        <v>4863.2960000000003</v>
      </c>
      <c r="C66" s="56">
        <v>5071.7440000000006</v>
      </c>
      <c r="D66" s="56">
        <v>5975.7148110354256</v>
      </c>
      <c r="E66" s="56">
        <v>6451.4113289348306</v>
      </c>
      <c r="F66" s="56">
        <v>6789.5551925888294</v>
      </c>
      <c r="G66" s="56">
        <v>7460.5814457344895</v>
      </c>
      <c r="H66" s="56">
        <v>7626.3672034091978</v>
      </c>
      <c r="I66" s="56">
        <v>9768.5282575031779</v>
      </c>
      <c r="J66" s="56">
        <v>14549.377861265286</v>
      </c>
      <c r="K66" s="67">
        <v>15084.75859523004</v>
      </c>
      <c r="L66" s="23">
        <v>2.4353229161316214</v>
      </c>
      <c r="M66" s="23">
        <v>1.4639567523568431</v>
      </c>
      <c r="N66" s="23">
        <v>3.5829521569852529</v>
      </c>
      <c r="O66" s="17"/>
      <c r="P66" s="17"/>
      <c r="Q66" s="17"/>
      <c r="R66" s="17"/>
      <c r="S66" s="17"/>
    </row>
    <row r="67" spans="1:27" ht="12.75" customHeight="1" x14ac:dyDescent="0.25">
      <c r="A67" s="49" t="s">
        <v>65</v>
      </c>
      <c r="B67" s="58">
        <v>0</v>
      </c>
      <c r="C67" s="58">
        <v>0</v>
      </c>
      <c r="D67" s="58">
        <v>0</v>
      </c>
      <c r="E67" s="58">
        <v>0</v>
      </c>
      <c r="F67" s="58">
        <v>0</v>
      </c>
      <c r="G67" s="58">
        <v>0</v>
      </c>
      <c r="H67" s="58">
        <v>0</v>
      </c>
      <c r="I67" s="58">
        <v>0</v>
      </c>
      <c r="J67" s="58">
        <v>0</v>
      </c>
      <c r="K67" s="68">
        <v>0</v>
      </c>
      <c r="L67" s="23" t="s">
        <v>30</v>
      </c>
      <c r="M67" s="23" t="s">
        <v>30</v>
      </c>
      <c r="N67" s="23" t="s">
        <v>30</v>
      </c>
      <c r="O67" s="25"/>
      <c r="P67" s="25"/>
      <c r="Q67" s="25"/>
      <c r="R67" s="25"/>
      <c r="S67" s="25"/>
    </row>
    <row r="68" spans="1:27" ht="12.75" customHeight="1" x14ac:dyDescent="0.25">
      <c r="A68" s="49" t="s">
        <v>66</v>
      </c>
      <c r="B68" s="58">
        <v>0</v>
      </c>
      <c r="C68" s="58">
        <v>0</v>
      </c>
      <c r="D68" s="58">
        <v>0</v>
      </c>
      <c r="E68" s="58">
        <v>0</v>
      </c>
      <c r="F68" s="58">
        <v>0</v>
      </c>
      <c r="G68" s="58">
        <v>0</v>
      </c>
      <c r="H68" s="58">
        <v>0</v>
      </c>
      <c r="I68" s="58">
        <v>0</v>
      </c>
      <c r="J68" s="58">
        <v>0</v>
      </c>
      <c r="K68" s="68">
        <v>0</v>
      </c>
      <c r="L68" s="23" t="s">
        <v>30</v>
      </c>
      <c r="M68" s="23" t="s">
        <v>30</v>
      </c>
      <c r="N68" s="23" t="s">
        <v>30</v>
      </c>
      <c r="O68" s="25"/>
      <c r="P68" s="25"/>
      <c r="Q68" s="25"/>
      <c r="R68" s="25"/>
      <c r="S68" s="25"/>
    </row>
    <row r="69" spans="1:27" ht="12.75" customHeight="1" x14ac:dyDescent="0.25">
      <c r="A69" s="49" t="s">
        <v>59</v>
      </c>
      <c r="B69" s="56">
        <v>4060.683</v>
      </c>
      <c r="C69" s="56">
        <v>3517.0279999999998</v>
      </c>
      <c r="D69" s="56">
        <v>3502.0008100518921</v>
      </c>
      <c r="E69" s="56">
        <v>4458.0533690585562</v>
      </c>
      <c r="F69" s="56">
        <v>4189.4860362274721</v>
      </c>
      <c r="G69" s="56">
        <v>10719.544784278181</v>
      </c>
      <c r="H69" s="56">
        <v>10708.478242814537</v>
      </c>
      <c r="I69" s="56">
        <v>16119.308561760565</v>
      </c>
      <c r="J69" s="56">
        <v>20681.199339517425</v>
      </c>
      <c r="K69" s="67">
        <v>20540.973200792665</v>
      </c>
      <c r="L69" s="23">
        <v>2.3992896071033831</v>
      </c>
      <c r="M69" s="23">
        <v>9.1699491391276524</v>
      </c>
      <c r="N69" s="23">
        <v>3.3052120854635048</v>
      </c>
      <c r="O69" s="25"/>
      <c r="P69" s="25"/>
      <c r="Q69" s="80"/>
      <c r="R69" s="25"/>
      <c r="S69" s="25"/>
    </row>
    <row r="70" spans="1:27" x14ac:dyDescent="0.25">
      <c r="A70" s="66" t="s">
        <v>72</v>
      </c>
      <c r="B70" s="56">
        <v>808388.99098104704</v>
      </c>
      <c r="C70" s="56">
        <v>766019.51225857472</v>
      </c>
      <c r="D70" s="56">
        <v>769810.49967263406</v>
      </c>
      <c r="E70" s="56">
        <v>581704.2362894133</v>
      </c>
      <c r="F70" s="56">
        <v>634580.79605951835</v>
      </c>
      <c r="G70" s="56">
        <v>600335.2289213544</v>
      </c>
      <c r="H70" s="56">
        <v>579553.59437315399</v>
      </c>
      <c r="I70" s="56">
        <v>547779.78068299987</v>
      </c>
      <c r="J70" s="56">
        <v>560041.03873442195</v>
      </c>
      <c r="K70" s="67">
        <v>603761.94053684012</v>
      </c>
      <c r="L70" s="23">
        <v>-2.7149202087477842</v>
      </c>
      <c r="M70" s="23">
        <v>0.31575827521739264</v>
      </c>
      <c r="N70" s="23">
        <v>2.8462889891422982E-2</v>
      </c>
      <c r="O70" s="17"/>
      <c r="P70" s="17"/>
      <c r="Q70" s="17"/>
      <c r="R70" s="17"/>
      <c r="S70" s="17"/>
    </row>
    <row r="71" spans="1:27" ht="12.75" customHeight="1" x14ac:dyDescent="0.25">
      <c r="A71" s="66" t="s">
        <v>73</v>
      </c>
      <c r="B71" s="56">
        <v>0</v>
      </c>
      <c r="C71" s="56">
        <v>0</v>
      </c>
      <c r="D71" s="56">
        <v>0</v>
      </c>
      <c r="E71" s="56">
        <v>1.5037487019202855</v>
      </c>
      <c r="F71" s="56">
        <v>23.142075224298978</v>
      </c>
      <c r="G71" s="56">
        <v>176.66717016898454</v>
      </c>
      <c r="H71" s="56">
        <v>1133.3250886955336</v>
      </c>
      <c r="I71" s="56">
        <v>2847.2750551389518</v>
      </c>
      <c r="J71" s="56">
        <v>4379.4103999303388</v>
      </c>
      <c r="K71" s="67">
        <v>5922.5683010028806</v>
      </c>
      <c r="L71" s="23" t="s">
        <v>30</v>
      </c>
      <c r="M71" s="23">
        <v>61.063843565853858</v>
      </c>
      <c r="N71" s="23">
        <v>19.19765492802663</v>
      </c>
      <c r="O71" s="17"/>
      <c r="P71" s="17"/>
      <c r="Q71" s="17"/>
      <c r="R71" s="17"/>
      <c r="S71" s="17"/>
    </row>
    <row r="72" spans="1:27" x14ac:dyDescent="0.25">
      <c r="A72" s="49" t="s">
        <v>65</v>
      </c>
      <c r="B72" s="58">
        <v>0</v>
      </c>
      <c r="C72" s="58">
        <v>0</v>
      </c>
      <c r="D72" s="58">
        <v>0</v>
      </c>
      <c r="E72" s="58">
        <v>0</v>
      </c>
      <c r="F72" s="58">
        <v>0.11434905278935048</v>
      </c>
      <c r="G72" s="58">
        <v>0.83288410843315175</v>
      </c>
      <c r="H72" s="58">
        <v>2.9120676646785967E-2</v>
      </c>
      <c r="I72" s="58">
        <v>1.5276668818842153E-14</v>
      </c>
      <c r="J72" s="58">
        <v>2.3320387284852591</v>
      </c>
      <c r="K72" s="68">
        <v>-1.147989052385433E-6</v>
      </c>
      <c r="L72" s="23" t="s">
        <v>30</v>
      </c>
      <c r="M72" s="23" t="s">
        <v>30</v>
      </c>
      <c r="N72" s="23" t="s">
        <v>30</v>
      </c>
      <c r="O72" s="17"/>
      <c r="P72" s="17"/>
      <c r="Q72" s="17"/>
      <c r="R72" s="17"/>
      <c r="S72" s="17"/>
    </row>
    <row r="73" spans="1:27" x14ac:dyDescent="0.25">
      <c r="A73" s="49" t="s">
        <v>59</v>
      </c>
      <c r="B73" s="28">
        <v>0</v>
      </c>
      <c r="C73" s="28">
        <v>0</v>
      </c>
      <c r="D73" s="28">
        <v>0</v>
      </c>
      <c r="E73" s="28">
        <v>1.5037487019202855</v>
      </c>
      <c r="F73" s="28">
        <v>23.027726171509627</v>
      </c>
      <c r="G73" s="28">
        <v>175.83428606055139</v>
      </c>
      <c r="H73" s="28">
        <v>1133.2959680188869</v>
      </c>
      <c r="I73" s="28">
        <v>2847.2750551389518</v>
      </c>
      <c r="J73" s="28">
        <v>4377.0783612018531</v>
      </c>
      <c r="K73" s="29">
        <v>5922.5683021508694</v>
      </c>
      <c r="L73" s="23" t="s">
        <v>30</v>
      </c>
      <c r="M73" s="23">
        <v>60.987749653753973</v>
      </c>
      <c r="N73" s="23">
        <v>19.225822116893497</v>
      </c>
      <c r="O73" s="17"/>
      <c r="P73" s="17"/>
      <c r="Q73" s="17"/>
      <c r="R73" s="17"/>
      <c r="S73" s="17"/>
    </row>
    <row r="74" spans="1:27" ht="12" customHeight="1" thickBot="1" x14ac:dyDescent="0.3">
      <c r="A74" s="63"/>
      <c r="B74" s="63"/>
      <c r="C74" s="63"/>
      <c r="D74" s="63"/>
      <c r="E74" s="63"/>
      <c r="F74" s="63"/>
      <c r="G74" s="63"/>
      <c r="H74" s="63"/>
      <c r="I74" s="63"/>
      <c r="J74" s="63"/>
      <c r="K74" s="69">
        <f>'Clean H2 monitor'!B6/11.63*1000</f>
        <v>27085.12467755804</v>
      </c>
      <c r="L74" s="23"/>
      <c r="M74" s="23"/>
      <c r="N74" s="23"/>
      <c r="O74" s="17" t="s">
        <v>74</v>
      </c>
      <c r="P74" s="94">
        <f>K74</f>
        <v>27085.12467755804</v>
      </c>
      <c r="Q74" s="81" t="s">
        <v>75</v>
      </c>
      <c r="R74" s="81"/>
      <c r="S74" s="81"/>
      <c r="T74" s="81"/>
      <c r="U74" s="81"/>
      <c r="V74" s="81"/>
      <c r="W74" s="81"/>
      <c r="X74" s="81"/>
      <c r="Y74" s="81"/>
      <c r="Z74" s="81"/>
      <c r="AA74" s="81"/>
    </row>
    <row r="75" spans="1:27" ht="12" customHeight="1" thickBot="1" x14ac:dyDescent="0.3">
      <c r="A75" s="79" t="s">
        <v>76</v>
      </c>
      <c r="B75" s="77">
        <f t="shared" ref="B75:J75" si="0">B82/$K$74</f>
        <v>0</v>
      </c>
      <c r="C75" s="77">
        <f t="shared" si="0"/>
        <v>0</v>
      </c>
      <c r="D75" s="77">
        <f t="shared" si="0"/>
        <v>2.3844711111047528E-12</v>
      </c>
      <c r="E75" s="77">
        <f t="shared" si="0"/>
        <v>3.9941983335235649E-5</v>
      </c>
      <c r="F75" s="77">
        <f t="shared" si="0"/>
        <v>6.2045661688346805E-4</v>
      </c>
      <c r="G75" s="77">
        <f t="shared" si="0"/>
        <v>4.8049408497537489E-3</v>
      </c>
      <c r="H75" s="77">
        <f t="shared" si="0"/>
        <v>3.129001152879652E-2</v>
      </c>
      <c r="I75" s="77">
        <f>I82/$K$74</f>
        <v>7.9080917484365534E-2</v>
      </c>
      <c r="J75" s="77">
        <f t="shared" si="0"/>
        <v>0.12196414105176559</v>
      </c>
      <c r="K75" s="78">
        <f>K82/$K$74</f>
        <v>0.16555189491787298</v>
      </c>
      <c r="L75" s="23"/>
      <c r="M75" s="23"/>
      <c r="N75" s="23"/>
      <c r="O75" s="17" t="s">
        <v>77</v>
      </c>
      <c r="P75" s="17"/>
      <c r="Q75" s="17"/>
      <c r="R75" s="17"/>
      <c r="S75" s="17"/>
    </row>
    <row r="76" spans="1:27" x14ac:dyDescent="0.25">
      <c r="A76" s="40" t="s">
        <v>78</v>
      </c>
      <c r="B76" s="42">
        <v>1089089.4811415393</v>
      </c>
      <c r="C76" s="42">
        <v>1057573.4905104719</v>
      </c>
      <c r="D76" s="42">
        <v>1047455.0977529654</v>
      </c>
      <c r="E76" s="42">
        <v>842745.30426488305</v>
      </c>
      <c r="F76" s="42">
        <v>913109.36297646537</v>
      </c>
      <c r="G76" s="42">
        <v>903065.96490793105</v>
      </c>
      <c r="H76" s="42">
        <v>892250.94396801246</v>
      </c>
      <c r="I76" s="42">
        <v>879764.1783926104</v>
      </c>
      <c r="J76" s="42">
        <v>903680.35708926816</v>
      </c>
      <c r="K76" s="42">
        <v>957948.67983973736</v>
      </c>
      <c r="L76" s="22">
        <v>-2.2450903797615829</v>
      </c>
      <c r="M76" s="22">
        <v>0.69370324506690118</v>
      </c>
      <c r="N76" s="22">
        <v>0.29542855679507429</v>
      </c>
      <c r="O76" s="17"/>
      <c r="P76" s="17"/>
      <c r="Q76" s="17"/>
      <c r="R76" s="17"/>
      <c r="S76" s="17"/>
    </row>
    <row r="77" spans="1:27" x14ac:dyDescent="0.25">
      <c r="A77" s="66" t="s">
        <v>79</v>
      </c>
      <c r="B77" s="56">
        <v>311283.73400000011</v>
      </c>
      <c r="C77" s="56">
        <v>317781.26699999999</v>
      </c>
      <c r="D77" s="56">
        <v>302508.52931198879</v>
      </c>
      <c r="E77" s="56">
        <v>282769.52339745883</v>
      </c>
      <c r="F77" s="56">
        <v>303255.13848556409</v>
      </c>
      <c r="G77" s="56">
        <v>326295.74943172128</v>
      </c>
      <c r="H77" s="56">
        <v>336537.73007093702</v>
      </c>
      <c r="I77" s="56">
        <v>350322.36892186222</v>
      </c>
      <c r="J77" s="56">
        <v>361364.44005061209</v>
      </c>
      <c r="K77" s="56">
        <v>368646.47332554689</v>
      </c>
      <c r="L77" s="23">
        <v>-1.1605248086739572</v>
      </c>
      <c r="M77" s="23">
        <v>1.4420183622387173</v>
      </c>
      <c r="N77" s="23">
        <v>0.61203503221958222</v>
      </c>
      <c r="O77" s="17"/>
      <c r="P77" s="17"/>
      <c r="Q77" s="17"/>
      <c r="R77" s="17"/>
      <c r="S77" s="17"/>
    </row>
    <row r="78" spans="1:27" x14ac:dyDescent="0.25">
      <c r="A78" s="49" t="s">
        <v>59</v>
      </c>
      <c r="B78" s="56">
        <v>251715.91400000011</v>
      </c>
      <c r="C78" s="56">
        <v>256620.20699999997</v>
      </c>
      <c r="D78" s="56">
        <v>249448.54787170491</v>
      </c>
      <c r="E78" s="56">
        <v>229644.93828048004</v>
      </c>
      <c r="F78" s="56">
        <v>245157.09628944096</v>
      </c>
      <c r="G78" s="56">
        <v>265572.48369655851</v>
      </c>
      <c r="H78" s="56">
        <v>275665.15008709393</v>
      </c>
      <c r="I78" s="56">
        <v>288786.3343172195</v>
      </c>
      <c r="J78" s="56">
        <v>302210.53525711037</v>
      </c>
      <c r="K78" s="56">
        <v>310570.46224484796</v>
      </c>
      <c r="L78" s="23">
        <v>-1.1044835793207475</v>
      </c>
      <c r="M78" s="23">
        <v>1.4641496028212408</v>
      </c>
      <c r="N78" s="23">
        <v>0.78568541307690865</v>
      </c>
    </row>
    <row r="79" spans="1:27" x14ac:dyDescent="0.25">
      <c r="A79" s="49" t="s">
        <v>80</v>
      </c>
      <c r="B79" s="56">
        <v>59567.820000000007</v>
      </c>
      <c r="C79" s="56">
        <v>61161.06</v>
      </c>
      <c r="D79" s="56">
        <v>53059.98144028386</v>
      </c>
      <c r="E79" s="56">
        <v>53124.585116978807</v>
      </c>
      <c r="F79" s="56">
        <v>58098.042196123155</v>
      </c>
      <c r="G79" s="56">
        <v>60723.2657351628</v>
      </c>
      <c r="H79" s="56">
        <v>60872.57998384309</v>
      </c>
      <c r="I79" s="56">
        <v>61536.0346046427</v>
      </c>
      <c r="J79" s="56">
        <v>59153.904793501744</v>
      </c>
      <c r="K79" s="56">
        <v>58076.011080698903</v>
      </c>
      <c r="L79" s="23">
        <v>-1.3988330724832299</v>
      </c>
      <c r="M79" s="23">
        <v>1.3458470500012254</v>
      </c>
      <c r="N79" s="23">
        <v>-0.22262296039353702</v>
      </c>
    </row>
    <row r="80" spans="1:27" x14ac:dyDescent="0.25">
      <c r="A80" s="66" t="s">
        <v>81</v>
      </c>
      <c r="B80" s="56">
        <v>777805.74714153912</v>
      </c>
      <c r="C80" s="56">
        <v>739792.22351047187</v>
      </c>
      <c r="D80" s="56">
        <v>744946.56844091206</v>
      </c>
      <c r="E80" s="56">
        <v>559974.69903382566</v>
      </c>
      <c r="F80" s="56">
        <v>609837.41934607609</v>
      </c>
      <c r="G80" s="56">
        <v>576640.07305422588</v>
      </c>
      <c r="H80" s="56">
        <v>554865.72003365587</v>
      </c>
      <c r="I80" s="56">
        <v>527299.89296106843</v>
      </c>
      <c r="J80" s="56">
        <v>539012.50307207776</v>
      </c>
      <c r="K80" s="56">
        <v>584818.21279973385</v>
      </c>
      <c r="L80" s="23">
        <v>-2.7463601602728538</v>
      </c>
      <c r="M80" s="23">
        <v>0.29369724031806932</v>
      </c>
      <c r="N80" s="23">
        <v>7.0438645968828872E-2</v>
      </c>
    </row>
    <row r="81" spans="1:19" x14ac:dyDescent="0.25">
      <c r="A81" s="66" t="s">
        <v>82</v>
      </c>
      <c r="B81" s="56">
        <v>0</v>
      </c>
      <c r="C81" s="56">
        <v>0</v>
      </c>
      <c r="D81" s="56">
        <v>6.4583697334307576E-8</v>
      </c>
      <c r="E81" s="56">
        <v>1.081833598503803</v>
      </c>
      <c r="F81" s="56">
        <v>16.805144825304595</v>
      </c>
      <c r="G81" s="56">
        <v>130.14242198387197</v>
      </c>
      <c r="H81" s="56">
        <v>847.49386341968227</v>
      </c>
      <c r="I81" s="56">
        <v>2141.9165096797201</v>
      </c>
      <c r="J81" s="56">
        <v>3303.4139665783459</v>
      </c>
      <c r="K81" s="56">
        <v>4483.9937144565765</v>
      </c>
      <c r="L81" s="23" t="s">
        <v>30</v>
      </c>
      <c r="M81" s="23">
        <v>61.445461936756885</v>
      </c>
      <c r="N81" s="23">
        <v>19.360960664325887</v>
      </c>
    </row>
    <row r="82" spans="1:19" x14ac:dyDescent="0.25">
      <c r="A82" s="49" t="s">
        <v>83</v>
      </c>
      <c r="B82" s="26">
        <v>0</v>
      </c>
      <c r="C82" s="26">
        <v>0</v>
      </c>
      <c r="D82" s="26">
        <v>6.4583697334307576E-8</v>
      </c>
      <c r="E82" s="26">
        <v>1.081833598503803</v>
      </c>
      <c r="F82" s="26">
        <v>16.805144825304595</v>
      </c>
      <c r="G82" s="26">
        <v>130.14242198387197</v>
      </c>
      <c r="H82" s="26">
        <v>847.49386341968227</v>
      </c>
      <c r="I82" s="26">
        <v>2141.9165096797201</v>
      </c>
      <c r="J82" s="26">
        <v>3303.4139665783459</v>
      </c>
      <c r="K82" s="26">
        <v>4483.9937144565765</v>
      </c>
      <c r="L82" s="23" t="s">
        <v>30</v>
      </c>
      <c r="M82" s="23">
        <v>61.445461936756885</v>
      </c>
      <c r="N82" s="23">
        <v>19.360960664325887</v>
      </c>
      <c r="O82" s="93">
        <f>0.01163*K82</f>
        <v>52.148846899129985</v>
      </c>
      <c r="P82" s="93" t="s">
        <v>84</v>
      </c>
      <c r="Q82" s="93"/>
      <c r="R82" s="93"/>
      <c r="S82" s="93"/>
    </row>
    <row r="83" spans="1:19" x14ac:dyDescent="0.25">
      <c r="A83" s="49" t="s">
        <v>66</v>
      </c>
      <c r="B83" s="58">
        <v>0</v>
      </c>
      <c r="C83" s="58">
        <v>0</v>
      </c>
      <c r="D83" s="58">
        <v>0</v>
      </c>
      <c r="E83" s="58">
        <v>0</v>
      </c>
      <c r="F83" s="58">
        <v>0</v>
      </c>
      <c r="G83" s="58">
        <v>0</v>
      </c>
      <c r="H83" s="58">
        <v>0</v>
      </c>
      <c r="I83" s="58">
        <v>0</v>
      </c>
      <c r="J83" s="58">
        <v>0</v>
      </c>
      <c r="K83" s="58">
        <v>0</v>
      </c>
      <c r="L83" s="23" t="s">
        <v>30</v>
      </c>
      <c r="M83" s="23" t="s">
        <v>30</v>
      </c>
      <c r="N83" s="23" t="s">
        <v>30</v>
      </c>
    </row>
    <row r="84" spans="1:19" ht="12" customHeight="1" x14ac:dyDescent="0.25">
      <c r="A84" s="49"/>
      <c r="B84" s="56"/>
      <c r="C84" s="56"/>
      <c r="D84" s="56"/>
      <c r="E84" s="70"/>
      <c r="F84" s="70"/>
      <c r="G84" s="70"/>
      <c r="H84" s="70"/>
      <c r="I84" s="70"/>
      <c r="J84" s="70"/>
      <c r="K84" s="70"/>
      <c r="L84" s="23"/>
      <c r="M84" s="23"/>
      <c r="N84" s="23"/>
    </row>
    <row r="85" spans="1:19" x14ac:dyDescent="0.25">
      <c r="A85" s="40" t="s">
        <v>85</v>
      </c>
      <c r="B85" s="42">
        <v>75148.985196640497</v>
      </c>
      <c r="C85" s="42">
        <v>73889.369518380452</v>
      </c>
      <c r="D85" s="42">
        <v>68711.514958410917</v>
      </c>
      <c r="E85" s="42">
        <v>54747.735530835802</v>
      </c>
      <c r="F85" s="42">
        <v>52195.723179958739</v>
      </c>
      <c r="G85" s="42">
        <v>48242.583971886903</v>
      </c>
      <c r="H85" s="42">
        <v>43672.232577513438</v>
      </c>
      <c r="I85" s="42">
        <v>39718.104712217362</v>
      </c>
      <c r="J85" s="42">
        <v>36925.080278857284</v>
      </c>
      <c r="K85" s="42">
        <v>35572.416365037359</v>
      </c>
      <c r="L85" s="22">
        <v>-2.9538256031238164</v>
      </c>
      <c r="M85" s="22">
        <v>-1.2569721921208088</v>
      </c>
      <c r="N85" s="22">
        <v>-1.5118135951797562</v>
      </c>
    </row>
    <row r="86" spans="1:19" x14ac:dyDescent="0.25">
      <c r="A86" s="49" t="s">
        <v>38</v>
      </c>
      <c r="B86" s="56">
        <v>1144.7262517939896</v>
      </c>
      <c r="C86" s="56">
        <v>1045.3481441124861</v>
      </c>
      <c r="D86" s="56">
        <v>671.03236413442892</v>
      </c>
      <c r="E86" s="56">
        <v>496.66926261286534</v>
      </c>
      <c r="F86" s="56">
        <v>442.80961875238785</v>
      </c>
      <c r="G86" s="56">
        <v>379.72889059281846</v>
      </c>
      <c r="H86" s="56">
        <v>277.8820534708608</v>
      </c>
      <c r="I86" s="56">
        <v>176.5754055984591</v>
      </c>
      <c r="J86" s="56">
        <v>153.06249581407033</v>
      </c>
      <c r="K86" s="56">
        <v>156.1246096417471</v>
      </c>
      <c r="L86" s="23">
        <v>-7.1716495597693779</v>
      </c>
      <c r="M86" s="23">
        <v>-2.648950980028375</v>
      </c>
      <c r="N86" s="23">
        <v>-4.3467157152702995</v>
      </c>
    </row>
    <row r="87" spans="1:19" x14ac:dyDescent="0.25">
      <c r="A87" s="49" t="s">
        <v>39</v>
      </c>
      <c r="B87" s="56">
        <v>34091.634644075522</v>
      </c>
      <c r="C87" s="56">
        <v>30569.718708478504</v>
      </c>
      <c r="D87" s="56">
        <v>27031.68607791774</v>
      </c>
      <c r="E87" s="56">
        <v>21048.430955132444</v>
      </c>
      <c r="F87" s="56">
        <v>21211.014086390536</v>
      </c>
      <c r="G87" s="56">
        <v>19091.418257365414</v>
      </c>
      <c r="H87" s="56">
        <v>16137.221117469056</v>
      </c>
      <c r="I87" s="56">
        <v>14579.298633433425</v>
      </c>
      <c r="J87" s="56">
        <v>12829.573153827216</v>
      </c>
      <c r="K87" s="56">
        <v>11473.033454464885</v>
      </c>
      <c r="L87" s="23">
        <v>-3.6630642188049123</v>
      </c>
      <c r="M87" s="23">
        <v>-0.97112473342833017</v>
      </c>
      <c r="N87" s="23">
        <v>-2.5140555801019593</v>
      </c>
    </row>
    <row r="88" spans="1:19" x14ac:dyDescent="0.25">
      <c r="A88" s="49" t="s">
        <v>40</v>
      </c>
      <c r="B88" s="56">
        <v>14516.835689935646</v>
      </c>
      <c r="C88" s="56">
        <v>16815.635848372262</v>
      </c>
      <c r="D88" s="56">
        <v>18472.737483112138</v>
      </c>
      <c r="E88" s="56">
        <v>14885.485433863603</v>
      </c>
      <c r="F88" s="56">
        <v>13540.004754617816</v>
      </c>
      <c r="G88" s="56">
        <v>12990.992625666859</v>
      </c>
      <c r="H88" s="56">
        <v>12926.724450882701</v>
      </c>
      <c r="I88" s="56">
        <v>12176.123010508996</v>
      </c>
      <c r="J88" s="56">
        <v>11816.987746810491</v>
      </c>
      <c r="K88" s="56">
        <v>11679.296519265035</v>
      </c>
      <c r="L88" s="23">
        <v>-1.2118230863766621</v>
      </c>
      <c r="M88" s="23">
        <v>-1.3520798028298198</v>
      </c>
      <c r="N88" s="23">
        <v>-0.5307788461428764</v>
      </c>
    </row>
    <row r="89" spans="1:19" ht="12" x14ac:dyDescent="0.25">
      <c r="A89" s="51" t="s">
        <v>86</v>
      </c>
      <c r="B89" s="56">
        <v>43.016009777543601</v>
      </c>
      <c r="C89" s="56">
        <v>211.41038313113933</v>
      </c>
      <c r="D89" s="56">
        <v>520.41090185489645</v>
      </c>
      <c r="E89" s="56">
        <v>518.41341226204065</v>
      </c>
      <c r="F89" s="56">
        <v>545.77451969447281</v>
      </c>
      <c r="G89" s="56">
        <v>487.77406673675506</v>
      </c>
      <c r="H89" s="56">
        <v>486.3506307058762</v>
      </c>
      <c r="I89" s="56">
        <v>382.48146228714734</v>
      </c>
      <c r="J89" s="56">
        <v>388.40709949333007</v>
      </c>
      <c r="K89" s="56">
        <v>401.84901322785299</v>
      </c>
      <c r="L89" s="23">
        <v>9.3842999167279118</v>
      </c>
      <c r="M89" s="23">
        <v>-0.6073550616712331</v>
      </c>
      <c r="N89" s="23">
        <v>-0.96420094272123835</v>
      </c>
    </row>
    <row r="90" spans="1:19" x14ac:dyDescent="0.25">
      <c r="A90" s="49" t="s">
        <v>65</v>
      </c>
      <c r="B90" s="58">
        <v>0</v>
      </c>
      <c r="C90" s="58">
        <v>0</v>
      </c>
      <c r="D90" s="58">
        <v>0</v>
      </c>
      <c r="E90" s="58">
        <v>0</v>
      </c>
      <c r="F90" s="58">
        <v>0</v>
      </c>
      <c r="G90" s="58">
        <v>0</v>
      </c>
      <c r="H90" s="58">
        <v>0</v>
      </c>
      <c r="I90" s="58">
        <v>0</v>
      </c>
      <c r="J90" s="58">
        <v>0</v>
      </c>
      <c r="K90" s="58">
        <v>0</v>
      </c>
      <c r="L90" s="23" t="s">
        <v>30</v>
      </c>
      <c r="M90" s="23" t="s">
        <v>30</v>
      </c>
      <c r="N90" s="23" t="s">
        <v>30</v>
      </c>
    </row>
    <row r="91" spans="1:19" x14ac:dyDescent="0.25">
      <c r="A91" s="49" t="s">
        <v>66</v>
      </c>
      <c r="B91" s="58">
        <v>0</v>
      </c>
      <c r="C91" s="58">
        <v>0</v>
      </c>
      <c r="D91" s="58">
        <v>0</v>
      </c>
      <c r="E91" s="58">
        <v>0</v>
      </c>
      <c r="F91" s="58">
        <v>0</v>
      </c>
      <c r="G91" s="58">
        <v>0</v>
      </c>
      <c r="H91" s="58">
        <v>0</v>
      </c>
      <c r="I91" s="58">
        <v>0</v>
      </c>
      <c r="J91" s="58">
        <v>0</v>
      </c>
      <c r="K91" s="58">
        <v>0</v>
      </c>
      <c r="L91" s="23" t="s">
        <v>30</v>
      </c>
      <c r="M91" s="23" t="s">
        <v>30</v>
      </c>
      <c r="N91" s="23" t="s">
        <v>30</v>
      </c>
    </row>
    <row r="92" spans="1:19" x14ac:dyDescent="0.25">
      <c r="A92" s="49" t="s">
        <v>59</v>
      </c>
      <c r="B92" s="56">
        <v>22284.1443773965</v>
      </c>
      <c r="C92" s="56">
        <v>21575.190826115893</v>
      </c>
      <c r="D92" s="56">
        <v>18886.159339311329</v>
      </c>
      <c r="E92" s="56">
        <v>14543.872935820184</v>
      </c>
      <c r="F92" s="56">
        <v>13058.798496579464</v>
      </c>
      <c r="G92" s="56">
        <v>11896.872694036298</v>
      </c>
      <c r="H92" s="56">
        <v>10430.05551993808</v>
      </c>
      <c r="I92" s="56">
        <v>9028.1907535849532</v>
      </c>
      <c r="J92" s="56">
        <v>8437.8398670639381</v>
      </c>
      <c r="K92" s="56">
        <v>8555.7118211440375</v>
      </c>
      <c r="L92" s="23">
        <v>-3.8669895625595307</v>
      </c>
      <c r="M92" s="23">
        <v>-1.9888975482260873</v>
      </c>
      <c r="N92" s="23">
        <v>-1.6348708093032016</v>
      </c>
    </row>
    <row r="93" spans="1:19" x14ac:dyDescent="0.25">
      <c r="A93" s="49" t="s">
        <v>80</v>
      </c>
      <c r="B93" s="56">
        <v>3068.6282236612842</v>
      </c>
      <c r="C93" s="56">
        <v>3672.0656081701745</v>
      </c>
      <c r="D93" s="56">
        <v>3129.4887920803885</v>
      </c>
      <c r="E93" s="56">
        <v>3254.863531144671</v>
      </c>
      <c r="F93" s="56">
        <v>3397.3217039240599</v>
      </c>
      <c r="G93" s="56">
        <v>3395.7974374887563</v>
      </c>
      <c r="H93" s="56">
        <v>3413.9988050468696</v>
      </c>
      <c r="I93" s="56">
        <v>3375.435446804378</v>
      </c>
      <c r="J93" s="56">
        <v>3299.2099158482397</v>
      </c>
      <c r="K93" s="56">
        <v>3306.4009472937946</v>
      </c>
      <c r="L93" s="23">
        <v>-1.1987963966308857</v>
      </c>
      <c r="M93" s="23">
        <v>0.42478235765939232</v>
      </c>
      <c r="N93" s="23">
        <v>-0.1333028156052074</v>
      </c>
    </row>
    <row r="94" spans="1:19" ht="12" customHeight="1" x14ac:dyDescent="0.25">
      <c r="A94" s="49"/>
      <c r="B94" s="56"/>
      <c r="C94" s="56"/>
      <c r="D94" s="56"/>
      <c r="E94" s="56"/>
      <c r="F94" s="56"/>
      <c r="G94" s="56"/>
      <c r="H94" s="56"/>
      <c r="I94" s="56"/>
      <c r="J94" s="56"/>
      <c r="K94" s="56"/>
      <c r="L94" s="23"/>
      <c r="M94" s="23"/>
      <c r="N94" s="23"/>
    </row>
    <row r="95" spans="1:19" x14ac:dyDescent="0.25">
      <c r="A95" s="38" t="s">
        <v>87</v>
      </c>
      <c r="B95" s="71"/>
      <c r="C95" s="71"/>
      <c r="D95" s="71"/>
      <c r="E95" s="71"/>
      <c r="F95" s="71"/>
      <c r="G95" s="71"/>
      <c r="H95" s="71"/>
      <c r="I95" s="71"/>
      <c r="J95" s="71"/>
      <c r="K95" s="71"/>
      <c r="L95" s="24"/>
      <c r="M95" s="24"/>
      <c r="N95" s="24"/>
    </row>
    <row r="96" spans="1:19" x14ac:dyDescent="0.25">
      <c r="A96" s="40" t="s">
        <v>88</v>
      </c>
      <c r="B96" s="72">
        <v>705354.23975770199</v>
      </c>
      <c r="C96" s="72">
        <v>697362.34826053772</v>
      </c>
      <c r="D96" s="72">
        <v>658950.28472815629</v>
      </c>
      <c r="E96" s="72">
        <v>586815.53696168319</v>
      </c>
      <c r="F96" s="72">
        <v>577755.10152913036</v>
      </c>
      <c r="G96" s="72">
        <v>596543.78064931987</v>
      </c>
      <c r="H96" s="72">
        <v>583307.23450263951</v>
      </c>
      <c r="I96" s="72">
        <v>570761.82460831269</v>
      </c>
      <c r="J96" s="72">
        <v>579724.97591074533</v>
      </c>
      <c r="K96" s="72">
        <v>585216.19424861018</v>
      </c>
      <c r="L96" s="22">
        <v>-1.7111370770304446</v>
      </c>
      <c r="M96" s="22">
        <v>0.16455635940795243</v>
      </c>
      <c r="N96" s="22">
        <v>-9.581053715541632E-2</v>
      </c>
    </row>
    <row r="97" spans="1:14" x14ac:dyDescent="0.25">
      <c r="A97" s="49" t="s">
        <v>38</v>
      </c>
      <c r="B97" s="58">
        <v>184461.91015461888</v>
      </c>
      <c r="C97" s="58">
        <v>154702.69624998065</v>
      </c>
      <c r="D97" s="58">
        <v>137981.93197222735</v>
      </c>
      <c r="E97" s="58">
        <v>93904.54779266991</v>
      </c>
      <c r="F97" s="58">
        <v>80057.140643394727</v>
      </c>
      <c r="G97" s="58">
        <v>69395.458957043535</v>
      </c>
      <c r="H97" s="58">
        <v>47312.065408169707</v>
      </c>
      <c r="I97" s="58">
        <v>23642.224443231204</v>
      </c>
      <c r="J97" s="58">
        <v>18779.992301381651</v>
      </c>
      <c r="K97" s="58">
        <v>21295.371634673014</v>
      </c>
      <c r="L97" s="23">
        <v>-4.8696982593968485</v>
      </c>
      <c r="M97" s="23">
        <v>-2.9792912968893637</v>
      </c>
      <c r="N97" s="23">
        <v>-5.7355997823842264</v>
      </c>
    </row>
    <row r="98" spans="1:14" x14ac:dyDescent="0.25">
      <c r="A98" s="49" t="s">
        <v>39</v>
      </c>
      <c r="B98" s="58">
        <v>46835.295154510459</v>
      </c>
      <c r="C98" s="58">
        <v>33980.781488610417</v>
      </c>
      <c r="D98" s="58">
        <v>29621.706765974552</v>
      </c>
      <c r="E98" s="58">
        <v>23932.177693517893</v>
      </c>
      <c r="F98" s="58">
        <v>24486.08461506604</v>
      </c>
      <c r="G98" s="58">
        <v>21577.737638818384</v>
      </c>
      <c r="H98" s="58">
        <v>16282.07664384593</v>
      </c>
      <c r="I98" s="58">
        <v>14073.406729601646</v>
      </c>
      <c r="J98" s="58">
        <v>12240.111784348412</v>
      </c>
      <c r="K98" s="58">
        <v>10439.036973317456</v>
      </c>
      <c r="L98" s="23">
        <v>-3.4449738903546079</v>
      </c>
      <c r="M98" s="23">
        <v>-1.0302737636941561</v>
      </c>
      <c r="N98" s="23">
        <v>-3.5654348703811789</v>
      </c>
    </row>
    <row r="99" spans="1:14" x14ac:dyDescent="0.25">
      <c r="A99" s="49" t="s">
        <v>89</v>
      </c>
      <c r="B99" s="58">
        <v>111127.37973240059</v>
      </c>
      <c r="C99" s="58">
        <v>109511.55683626435</v>
      </c>
      <c r="D99" s="58">
        <v>72679.929104214069</v>
      </c>
      <c r="E99" s="58">
        <v>53335.946763297739</v>
      </c>
      <c r="F99" s="58">
        <v>44560.261694291286</v>
      </c>
      <c r="G99" s="58">
        <v>42113.57984991464</v>
      </c>
      <c r="H99" s="58">
        <v>43485.480856074551</v>
      </c>
      <c r="I99" s="58">
        <v>43823.718274310319</v>
      </c>
      <c r="J99" s="58">
        <v>45692.457322843024</v>
      </c>
      <c r="K99" s="58">
        <v>44881.094266898777</v>
      </c>
      <c r="L99" s="23">
        <v>-6.9415090736475786</v>
      </c>
      <c r="M99" s="23">
        <v>-2.3347164823249944</v>
      </c>
      <c r="N99" s="23">
        <v>0.31873885819930781</v>
      </c>
    </row>
    <row r="100" spans="1:14" x14ac:dyDescent="0.25">
      <c r="A100" s="49" t="s">
        <v>41</v>
      </c>
      <c r="B100" s="58">
        <v>236774.26200000008</v>
      </c>
      <c r="C100" s="58">
        <v>220635.99999999997</v>
      </c>
      <c r="D100" s="58">
        <v>204796.15896960284</v>
      </c>
      <c r="E100" s="58">
        <v>176088.19659321487</v>
      </c>
      <c r="F100" s="58">
        <v>149496.46474262563</v>
      </c>
      <c r="G100" s="58">
        <v>135215.45710444078</v>
      </c>
      <c r="H100" s="58">
        <v>124293.7250673727</v>
      </c>
      <c r="I100" s="58">
        <v>118801.17410152814</v>
      </c>
      <c r="J100" s="58">
        <v>110383.87040470404</v>
      </c>
      <c r="K100" s="58">
        <v>105217.02286457454</v>
      </c>
      <c r="L100" s="23">
        <v>-2.2300513641271169</v>
      </c>
      <c r="M100" s="23">
        <v>-2.6065815666723502</v>
      </c>
      <c r="N100" s="23">
        <v>-1.2463893333830467</v>
      </c>
    </row>
    <row r="101" spans="1:14" x14ac:dyDescent="0.25">
      <c r="A101" s="49" t="s">
        <v>90</v>
      </c>
      <c r="B101" s="58">
        <v>126155.39271617203</v>
      </c>
      <c r="C101" s="58">
        <v>178531.31368568225</v>
      </c>
      <c r="D101" s="58">
        <v>213870.55791613751</v>
      </c>
      <c r="E101" s="58">
        <v>239554.66811898281</v>
      </c>
      <c r="F101" s="58">
        <v>279155.14983375266</v>
      </c>
      <c r="G101" s="58">
        <v>328241.54709910252</v>
      </c>
      <c r="H101" s="58">
        <v>351933.8865271766</v>
      </c>
      <c r="I101" s="58">
        <v>370421.30105964135</v>
      </c>
      <c r="J101" s="58">
        <v>392628.5440974682</v>
      </c>
      <c r="K101" s="58">
        <v>403383.66850914637</v>
      </c>
      <c r="L101" s="23">
        <v>2.9838263056435332</v>
      </c>
      <c r="M101" s="23">
        <v>3.1998084679198957</v>
      </c>
      <c r="N101" s="23">
        <v>1.036021818121502</v>
      </c>
    </row>
    <row r="102" spans="1:14" x14ac:dyDescent="0.25">
      <c r="A102" s="40" t="s">
        <v>91</v>
      </c>
      <c r="B102" s="72">
        <v>954432.05744879844</v>
      </c>
      <c r="C102" s="72">
        <v>895215.74436255556</v>
      </c>
      <c r="D102" s="72">
        <v>835277.03907487507</v>
      </c>
      <c r="E102" s="72">
        <v>718376.72317174438</v>
      </c>
      <c r="F102" s="72">
        <v>773707.48342530918</v>
      </c>
      <c r="G102" s="72">
        <v>692239.10335445835</v>
      </c>
      <c r="H102" s="72">
        <v>646592.63703220687</v>
      </c>
      <c r="I102" s="72">
        <v>611465.33560899633</v>
      </c>
      <c r="J102" s="72">
        <v>577185.72067096783</v>
      </c>
      <c r="K102" s="72">
        <v>563441.49602113059</v>
      </c>
      <c r="L102" s="22">
        <v>-2.1766674122336127</v>
      </c>
      <c r="M102" s="22">
        <v>-0.36994097123279612</v>
      </c>
      <c r="N102" s="22">
        <v>-1.0240600077349837</v>
      </c>
    </row>
    <row r="103" spans="1:14" x14ac:dyDescent="0.25">
      <c r="A103" s="49" t="s">
        <v>38</v>
      </c>
      <c r="B103" s="58">
        <v>98040.158788375149</v>
      </c>
      <c r="C103" s="58">
        <v>93782.82439280329</v>
      </c>
      <c r="D103" s="58">
        <v>98228.859653707739</v>
      </c>
      <c r="E103" s="58">
        <v>59706.615887036751</v>
      </c>
      <c r="F103" s="58">
        <v>57046.657598517995</v>
      </c>
      <c r="G103" s="58">
        <v>43905.847506978367</v>
      </c>
      <c r="H103" s="58">
        <v>33636.562561547355</v>
      </c>
      <c r="I103" s="58">
        <v>20487.556914219786</v>
      </c>
      <c r="J103" s="58">
        <v>17625.213470614304</v>
      </c>
      <c r="K103" s="58">
        <v>16067.680405034884</v>
      </c>
      <c r="L103" s="23">
        <v>-4.414962504089992</v>
      </c>
      <c r="M103" s="23">
        <v>-3.027187679840182</v>
      </c>
      <c r="N103" s="23">
        <v>-4.9019654919539191</v>
      </c>
    </row>
    <row r="104" spans="1:14" x14ac:dyDescent="0.25">
      <c r="A104" s="49" t="s">
        <v>39</v>
      </c>
      <c r="B104" s="58">
        <v>606389.87777677691</v>
      </c>
      <c r="C104" s="58">
        <v>550638.28193456214</v>
      </c>
      <c r="D104" s="58">
        <v>513998.29078824114</v>
      </c>
      <c r="E104" s="58">
        <v>410284.49459000042</v>
      </c>
      <c r="F104" s="58">
        <v>452527.41566693207</v>
      </c>
      <c r="G104" s="58">
        <v>412915.19072503282</v>
      </c>
      <c r="H104" s="58">
        <v>381303.80785504339</v>
      </c>
      <c r="I104" s="58">
        <v>357291.99346289097</v>
      </c>
      <c r="J104" s="58">
        <v>338862.21689329983</v>
      </c>
      <c r="K104" s="58">
        <v>324250.1672356762</v>
      </c>
      <c r="L104" s="23">
        <v>-2.8994096568112804</v>
      </c>
      <c r="M104" s="23">
        <v>6.3934571714985289E-2</v>
      </c>
      <c r="N104" s="23">
        <v>-1.2013597695918476</v>
      </c>
    </row>
    <row r="105" spans="1:14" x14ac:dyDescent="0.25">
      <c r="A105" s="49" t="s">
        <v>89</v>
      </c>
      <c r="B105" s="58">
        <v>248140.08134194376</v>
      </c>
      <c r="C105" s="58">
        <v>245845.79634372503</v>
      </c>
      <c r="D105" s="58">
        <v>219898.50681317382</v>
      </c>
      <c r="E105" s="58">
        <v>243116.09514993179</v>
      </c>
      <c r="F105" s="58">
        <v>257850.11238851756</v>
      </c>
      <c r="G105" s="58">
        <v>229982.58452101992</v>
      </c>
      <c r="H105" s="58">
        <v>227651.11522028636</v>
      </c>
      <c r="I105" s="58">
        <v>229513.71395429963</v>
      </c>
      <c r="J105" s="58">
        <v>218290.19899027504</v>
      </c>
      <c r="K105" s="58">
        <v>223019.22169534329</v>
      </c>
      <c r="L105" s="23">
        <v>-0.1115917718524817</v>
      </c>
      <c r="M105" s="23">
        <v>-0.55381575970370189</v>
      </c>
      <c r="N105" s="23">
        <v>-0.1536100133290752</v>
      </c>
    </row>
    <row r="106" spans="1:14" x14ac:dyDescent="0.25">
      <c r="A106" s="49" t="s">
        <v>59</v>
      </c>
      <c r="B106" s="58">
        <v>670.87337739650582</v>
      </c>
      <c r="C106" s="58">
        <v>448.13682611591878</v>
      </c>
      <c r="D106" s="58">
        <v>-632.40546714505945</v>
      </c>
      <c r="E106" s="58">
        <v>1187.2696980738415</v>
      </c>
      <c r="F106" s="58">
        <v>-722.4825687609291</v>
      </c>
      <c r="G106" s="58">
        <v>-700.99387042310332</v>
      </c>
      <c r="H106" s="58">
        <v>-1427.7337853939584</v>
      </c>
      <c r="I106" s="58">
        <v>-724.20594383464129</v>
      </c>
      <c r="J106" s="58">
        <v>-617.86025359827033</v>
      </c>
      <c r="K106" s="58">
        <v>-959.08298679349991</v>
      </c>
      <c r="L106" s="23">
        <v>10.233570600897867</v>
      </c>
      <c r="M106" s="23" t="s">
        <v>30</v>
      </c>
      <c r="N106" s="23">
        <v>1.5797403375073849</v>
      </c>
    </row>
    <row r="107" spans="1:14" x14ac:dyDescent="0.25">
      <c r="A107" s="49" t="s">
        <v>92</v>
      </c>
      <c r="B107" s="58">
        <v>1191.0661643062201</v>
      </c>
      <c r="C107" s="58">
        <v>4500.7048653488373</v>
      </c>
      <c r="D107" s="58">
        <v>3783.7872868973027</v>
      </c>
      <c r="E107" s="58">
        <v>4082.247846701438</v>
      </c>
      <c r="F107" s="58">
        <v>7005.7803402445688</v>
      </c>
      <c r="G107" s="58">
        <v>6137.4312299346257</v>
      </c>
      <c r="H107" s="58">
        <v>5419.5970947819997</v>
      </c>
      <c r="I107" s="58">
        <v>4882.0571137207726</v>
      </c>
      <c r="J107" s="58">
        <v>3010.7129047110052</v>
      </c>
      <c r="K107" s="58">
        <v>1042.7888909799017</v>
      </c>
      <c r="L107" s="23">
        <v>-0.97111633100742667</v>
      </c>
      <c r="M107" s="23">
        <v>4.1618601466762772</v>
      </c>
      <c r="N107" s="23">
        <v>-8.4811639946390631</v>
      </c>
    </row>
    <row r="108" spans="1:14" x14ac:dyDescent="0.25">
      <c r="A108" s="49" t="s">
        <v>65</v>
      </c>
      <c r="B108" s="58">
        <v>0</v>
      </c>
      <c r="C108" s="58">
        <v>0</v>
      </c>
      <c r="D108" s="58">
        <v>0</v>
      </c>
      <c r="E108" s="58">
        <v>-4.0011810901201018E-17</v>
      </c>
      <c r="F108" s="58">
        <v>-1.4205171381450471E-7</v>
      </c>
      <c r="G108" s="58">
        <v>-0.95675808434964615</v>
      </c>
      <c r="H108" s="58">
        <v>9.2880859418903245</v>
      </c>
      <c r="I108" s="58">
        <v>14.220107699733267</v>
      </c>
      <c r="J108" s="58">
        <v>15.238665666059347</v>
      </c>
      <c r="K108" s="58">
        <v>20.720780889800238</v>
      </c>
      <c r="L108" s="23" t="s">
        <v>30</v>
      </c>
      <c r="M108" s="23">
        <v>4243.7157073909539</v>
      </c>
      <c r="N108" s="23" t="s">
        <v>30</v>
      </c>
    </row>
    <row r="109" spans="1:14" ht="12.5" x14ac:dyDescent="0.25">
      <c r="A109" s="47" t="s">
        <v>93</v>
      </c>
      <c r="B109" s="73">
        <v>57.807211117943105</v>
      </c>
      <c r="C109" s="73">
        <v>55.751278059477848</v>
      </c>
      <c r="D109" s="73">
        <v>56.035759343900118</v>
      </c>
      <c r="E109" s="73">
        <v>55.039915965967054</v>
      </c>
      <c r="F109" s="73">
        <v>57.249641391390163</v>
      </c>
      <c r="G109" s="73">
        <v>53.71258402380672</v>
      </c>
      <c r="H109" s="73">
        <v>52.573183804611958</v>
      </c>
      <c r="I109" s="73">
        <v>51.722098013265203</v>
      </c>
      <c r="J109" s="73">
        <v>49.890914232706116</v>
      </c>
      <c r="K109" s="73">
        <v>49.053052529892433</v>
      </c>
      <c r="L109" s="22" t="s">
        <v>30</v>
      </c>
      <c r="M109" s="22" t="s">
        <v>30</v>
      </c>
      <c r="N109" s="22" t="s">
        <v>30</v>
      </c>
    </row>
    <row r="110" spans="1:14" ht="12" customHeight="1" x14ac:dyDescent="0.25">
      <c r="A110" s="49"/>
      <c r="B110" s="49"/>
      <c r="C110" s="49"/>
      <c r="D110" s="49"/>
      <c r="E110" s="49"/>
      <c r="F110" s="49"/>
      <c r="G110" s="49"/>
      <c r="H110" s="49"/>
      <c r="I110" s="49"/>
      <c r="J110" s="49"/>
      <c r="K110" s="49"/>
      <c r="L110" s="23"/>
      <c r="M110" s="23"/>
      <c r="N110" s="23"/>
    </row>
    <row r="111" spans="1:14" x14ac:dyDescent="0.25">
      <c r="A111" s="38" t="s">
        <v>94</v>
      </c>
      <c r="B111" s="38"/>
      <c r="C111" s="38"/>
      <c r="D111" s="38"/>
      <c r="E111" s="38"/>
      <c r="F111" s="38"/>
      <c r="G111" s="38"/>
      <c r="H111" s="38"/>
      <c r="I111" s="38"/>
      <c r="J111" s="38"/>
      <c r="K111" s="38"/>
      <c r="L111" s="30"/>
      <c r="M111" s="30"/>
      <c r="N111" s="30"/>
    </row>
    <row r="112" spans="1:14" ht="12.5" x14ac:dyDescent="0.25">
      <c r="A112" s="47" t="s">
        <v>95</v>
      </c>
      <c r="B112" s="41">
        <v>1173.1114569675735</v>
      </c>
      <c r="C112" s="41">
        <v>1358.6645670237615</v>
      </c>
      <c r="D112" s="41">
        <v>1284.1933394198027</v>
      </c>
      <c r="E112" s="41">
        <v>1184.8133686314236</v>
      </c>
      <c r="F112" s="41">
        <v>1527.7610483281042</v>
      </c>
      <c r="G112" s="41">
        <v>1723.7231052855284</v>
      </c>
      <c r="H112" s="41">
        <v>1725.3387250236235</v>
      </c>
      <c r="I112" s="41">
        <v>1779.0197034763669</v>
      </c>
      <c r="J112" s="41">
        <v>1785.4309271675527</v>
      </c>
      <c r="K112" s="41">
        <v>1822.7458612393834</v>
      </c>
      <c r="L112" s="31">
        <v>-1.359839637303395</v>
      </c>
      <c r="M112" s="32">
        <v>3.820174792445119</v>
      </c>
      <c r="N112" s="32">
        <v>0.2796780289620715</v>
      </c>
    </row>
    <row r="113" spans="1:14" x14ac:dyDescent="0.25">
      <c r="A113" s="49" t="s">
        <v>96</v>
      </c>
      <c r="B113" s="50">
        <v>10.613058225306123</v>
      </c>
      <c r="C113" s="50">
        <v>11.69864427206546</v>
      </c>
      <c r="D113" s="50">
        <v>10.514822696995452</v>
      </c>
      <c r="E113" s="50">
        <v>9.6546626694532822</v>
      </c>
      <c r="F113" s="50">
        <v>10.898756483051944</v>
      </c>
      <c r="G113" s="50">
        <v>11.636083795676043</v>
      </c>
      <c r="H113" s="50">
        <v>10.959616638294108</v>
      </c>
      <c r="I113" s="50">
        <v>10.527779286725687</v>
      </c>
      <c r="J113" s="50">
        <v>9.8388857888232018</v>
      </c>
      <c r="K113" s="50">
        <v>9.3635288042935603</v>
      </c>
      <c r="L113" s="23">
        <v>-1.9019991585485951</v>
      </c>
      <c r="M113" s="23">
        <v>1.8842314082899714</v>
      </c>
      <c r="N113" s="23">
        <v>-1.0805630850672099</v>
      </c>
    </row>
    <row r="114" spans="1:14" x14ac:dyDescent="0.25">
      <c r="A114" s="40" t="s">
        <v>97</v>
      </c>
      <c r="B114" s="74"/>
      <c r="C114" s="74"/>
      <c r="D114" s="74"/>
      <c r="E114" s="74"/>
      <c r="F114" s="74"/>
      <c r="G114" s="74"/>
      <c r="H114" s="74"/>
      <c r="I114" s="74"/>
      <c r="J114" s="74"/>
      <c r="K114" s="74"/>
      <c r="L114" s="23"/>
      <c r="M114" s="23"/>
      <c r="N114" s="23"/>
    </row>
    <row r="115" spans="1:14" ht="12.5" x14ac:dyDescent="0.25">
      <c r="A115" s="49" t="s">
        <v>98</v>
      </c>
      <c r="B115" s="73">
        <v>5.2930503708447132</v>
      </c>
      <c r="C115" s="73">
        <v>6.5332039918021918</v>
      </c>
      <c r="D115" s="73">
        <v>6.0886450197456448</v>
      </c>
      <c r="E115" s="73">
        <v>6.7592388162585877</v>
      </c>
      <c r="F115" s="73">
        <v>6.6595192613258938</v>
      </c>
      <c r="G115" s="73">
        <v>6.921117153636585</v>
      </c>
      <c r="H115" s="73">
        <v>6.4352671483393689</v>
      </c>
      <c r="I115" s="73">
        <v>6.3189956735079367</v>
      </c>
      <c r="J115" s="73">
        <v>5.7749904198414814</v>
      </c>
      <c r="K115" s="73">
        <v>5.4113552029135903</v>
      </c>
      <c r="L115" s="23">
        <v>0.34070711543197074</v>
      </c>
      <c r="M115" s="23">
        <v>0.23694940661092012</v>
      </c>
      <c r="N115" s="23">
        <v>-1.2228498427479972</v>
      </c>
    </row>
    <row r="116" spans="1:14" x14ac:dyDescent="0.25">
      <c r="A116" s="62" t="s">
        <v>99</v>
      </c>
      <c r="B116" s="73">
        <v>4.2592890196517885</v>
      </c>
      <c r="C116" s="73">
        <v>4.4919671682943463</v>
      </c>
      <c r="D116" s="73">
        <v>4.0269015870399691</v>
      </c>
      <c r="E116" s="73">
        <v>3.9021909482719366</v>
      </c>
      <c r="F116" s="73">
        <v>3.5886876083782986</v>
      </c>
      <c r="G116" s="73">
        <v>3.5301951575391297</v>
      </c>
      <c r="H116" s="73">
        <v>3.3124273672054789</v>
      </c>
      <c r="I116" s="73">
        <v>3.0800901644153713</v>
      </c>
      <c r="J116" s="73">
        <v>2.8663403883777727</v>
      </c>
      <c r="K116" s="73">
        <v>2.6583673143423181</v>
      </c>
      <c r="L116" s="23">
        <v>-1.3976661806095581</v>
      </c>
      <c r="M116" s="23">
        <v>-0.99684841977105698</v>
      </c>
      <c r="N116" s="23">
        <v>-1.4081959051479576</v>
      </c>
    </row>
    <row r="117" spans="1:14" x14ac:dyDescent="0.25">
      <c r="A117" s="62" t="s">
        <v>100</v>
      </c>
      <c r="B117" s="73">
        <v>1.0337613511929249</v>
      </c>
      <c r="C117" s="73">
        <v>2.0412368235078455</v>
      </c>
      <c r="D117" s="73">
        <v>2.0617434327056756</v>
      </c>
      <c r="E117" s="73">
        <v>2.8570478679866516</v>
      </c>
      <c r="F117" s="73">
        <v>3.0708316529475947</v>
      </c>
      <c r="G117" s="73">
        <v>3.3909219960974548</v>
      </c>
      <c r="H117" s="73">
        <v>3.1228397811338904</v>
      </c>
      <c r="I117" s="73">
        <v>3.2389055090925654</v>
      </c>
      <c r="J117" s="73">
        <v>2.9086500314637092</v>
      </c>
      <c r="K117" s="73">
        <v>2.7529878885712726</v>
      </c>
      <c r="L117" s="23">
        <v>3.4194948748830445</v>
      </c>
      <c r="M117" s="23">
        <v>1.7278880435089183</v>
      </c>
      <c r="N117" s="23">
        <v>-1.036664372257412</v>
      </c>
    </row>
    <row r="118" spans="1:14" x14ac:dyDescent="0.25">
      <c r="A118" s="49" t="s">
        <v>101</v>
      </c>
      <c r="B118" s="50">
        <v>61.437573045871318</v>
      </c>
      <c r="C118" s="50">
        <v>68.891608240551889</v>
      </c>
      <c r="D118" s="50">
        <v>59.081827494505376</v>
      </c>
      <c r="E118" s="50">
        <v>66.411351829125479</v>
      </c>
      <c r="F118" s="50">
        <v>69.885280174574746</v>
      </c>
      <c r="G118" s="50">
        <v>72.930427228853262</v>
      </c>
      <c r="H118" s="50">
        <v>72.763974794244419</v>
      </c>
      <c r="I118" s="50">
        <v>71.412761736853682</v>
      </c>
      <c r="J118" s="50">
        <v>71.055779659064839</v>
      </c>
      <c r="K118" s="50">
        <v>71.243292402146992</v>
      </c>
      <c r="L118" s="23">
        <v>-0.36599232175550389</v>
      </c>
      <c r="M118" s="23">
        <v>0.94077706589970056</v>
      </c>
      <c r="N118" s="23">
        <v>-0.11695786118455231</v>
      </c>
    </row>
    <row r="119" spans="1:14" ht="12.5" x14ac:dyDescent="0.25">
      <c r="A119" s="49" t="s">
        <v>102</v>
      </c>
      <c r="B119" s="50" t="s">
        <v>34</v>
      </c>
      <c r="C119" s="50">
        <v>133.16135833620706</v>
      </c>
      <c r="D119" s="50">
        <v>137.12765676278252</v>
      </c>
      <c r="E119" s="50">
        <v>148.70834406130353</v>
      </c>
      <c r="F119" s="50">
        <v>154.50170045761519</v>
      </c>
      <c r="G119" s="50">
        <v>161.28847462109667</v>
      </c>
      <c r="H119" s="50">
        <v>161.53170967108912</v>
      </c>
      <c r="I119" s="50">
        <v>162.7963812636705</v>
      </c>
      <c r="J119" s="50">
        <v>163.80357048561737</v>
      </c>
      <c r="K119" s="50">
        <v>165.64653032675471</v>
      </c>
      <c r="L119" s="23">
        <v>1.1103729013816288</v>
      </c>
      <c r="M119" s="23">
        <v>0.81538192034082968</v>
      </c>
      <c r="N119" s="23">
        <v>0.13339716097287013</v>
      </c>
    </row>
    <row r="120" spans="1:14" x14ac:dyDescent="0.25">
      <c r="A120" s="40" t="s">
        <v>103</v>
      </c>
      <c r="B120" s="56"/>
      <c r="C120" s="56"/>
      <c r="D120" s="56"/>
      <c r="E120" s="56"/>
      <c r="F120" s="56"/>
      <c r="G120" s="56"/>
      <c r="H120" s="56"/>
      <c r="I120" s="56"/>
      <c r="J120" s="56"/>
      <c r="K120" s="56"/>
      <c r="L120" s="23"/>
      <c r="M120" s="23"/>
      <c r="N120" s="23"/>
    </row>
    <row r="121" spans="1:14" x14ac:dyDescent="0.25">
      <c r="A121" s="75" t="s">
        <v>104</v>
      </c>
      <c r="B121" s="76">
        <v>149.37030611797766</v>
      </c>
      <c r="C121" s="76">
        <v>138.25987812904484</v>
      </c>
      <c r="D121" s="76">
        <v>122.04972989730912</v>
      </c>
      <c r="E121" s="76">
        <v>106.35591498199564</v>
      </c>
      <c r="F121" s="76">
        <v>96.410768068048043</v>
      </c>
      <c r="G121" s="76">
        <v>87.000033355903383</v>
      </c>
      <c r="H121" s="76">
        <v>78.124539292789024</v>
      </c>
      <c r="I121" s="76">
        <v>69.960309484286483</v>
      </c>
      <c r="J121" s="76">
        <v>63.752465059524077</v>
      </c>
      <c r="K121" s="76">
        <v>59.006006148175885</v>
      </c>
      <c r="L121" s="33">
        <v>-2.5893261038953175</v>
      </c>
      <c r="M121" s="33">
        <v>-1.9887840710498761</v>
      </c>
      <c r="N121" s="33">
        <v>-1.922623547071578</v>
      </c>
    </row>
    <row r="122" spans="1:14" s="34" customFormat="1" ht="9" x14ac:dyDescent="0.2">
      <c r="A122" s="278" t="s">
        <v>105</v>
      </c>
      <c r="B122" s="279"/>
      <c r="C122" s="279"/>
      <c r="D122" s="279"/>
      <c r="E122" s="279"/>
      <c r="F122" s="279"/>
      <c r="G122" s="279"/>
      <c r="H122" s="279"/>
      <c r="I122" s="279"/>
      <c r="J122" s="279"/>
      <c r="K122" s="279"/>
      <c r="L122" s="279"/>
      <c r="M122" s="279"/>
      <c r="N122" s="279"/>
    </row>
    <row r="123" spans="1:14" s="34" customFormat="1" ht="22.5" customHeight="1" x14ac:dyDescent="0.2">
      <c r="A123" s="276" t="s">
        <v>106</v>
      </c>
      <c r="B123" s="276"/>
      <c r="C123" s="276"/>
      <c r="D123" s="276"/>
      <c r="E123" s="276"/>
      <c r="F123" s="276"/>
      <c r="G123" s="276"/>
      <c r="H123" s="276"/>
      <c r="I123" s="276"/>
      <c r="J123" s="276"/>
      <c r="K123" s="276"/>
      <c r="L123" s="276"/>
      <c r="M123" s="276"/>
      <c r="N123" s="276"/>
    </row>
    <row r="124" spans="1:14" s="34" customFormat="1" ht="9" x14ac:dyDescent="0.2">
      <c r="A124" s="276" t="s">
        <v>107</v>
      </c>
      <c r="B124" s="277"/>
      <c r="C124" s="277"/>
      <c r="D124" s="277"/>
      <c r="E124" s="277"/>
      <c r="F124" s="277"/>
      <c r="G124" s="277"/>
      <c r="H124" s="277"/>
      <c r="I124" s="277"/>
      <c r="J124" s="277"/>
      <c r="K124" s="277"/>
      <c r="L124" s="277"/>
      <c r="M124" s="277"/>
      <c r="N124" s="277"/>
    </row>
    <row r="125" spans="1:14" s="34" customFormat="1" ht="9" x14ac:dyDescent="0.2">
      <c r="A125" s="276" t="s">
        <v>108</v>
      </c>
      <c r="B125" s="277"/>
      <c r="C125" s="277"/>
      <c r="D125" s="277"/>
      <c r="E125" s="277"/>
      <c r="F125" s="277"/>
      <c r="G125" s="277"/>
      <c r="H125" s="277"/>
      <c r="I125" s="277"/>
      <c r="J125" s="277"/>
      <c r="K125" s="277"/>
      <c r="L125" s="277"/>
      <c r="M125" s="277"/>
      <c r="N125" s="277"/>
    </row>
    <row r="126" spans="1:14" s="34" customFormat="1" ht="9" x14ac:dyDescent="0.2">
      <c r="A126" s="276" t="s">
        <v>109</v>
      </c>
      <c r="B126" s="277"/>
      <c r="C126" s="277"/>
      <c r="D126" s="277"/>
      <c r="E126" s="277"/>
      <c r="F126" s="277"/>
      <c r="G126" s="277"/>
      <c r="H126" s="277"/>
      <c r="I126" s="277"/>
      <c r="J126" s="277"/>
      <c r="K126" s="277"/>
      <c r="L126" s="277"/>
      <c r="M126" s="277"/>
      <c r="N126" s="277"/>
    </row>
    <row r="127" spans="1:14" s="34" customFormat="1" ht="9" x14ac:dyDescent="0.2">
      <c r="A127" s="276" t="s">
        <v>110</v>
      </c>
      <c r="B127" s="277"/>
      <c r="C127" s="277"/>
      <c r="D127" s="277"/>
      <c r="E127" s="277"/>
      <c r="F127" s="277"/>
      <c r="G127" s="277"/>
      <c r="H127" s="277"/>
      <c r="I127" s="277"/>
      <c r="J127" s="277"/>
      <c r="K127" s="277"/>
      <c r="L127" s="277"/>
      <c r="M127" s="277"/>
      <c r="N127" s="277"/>
    </row>
    <row r="128" spans="1:14" s="34" customFormat="1" ht="9" x14ac:dyDescent="0.2">
      <c r="A128" s="276" t="s">
        <v>111</v>
      </c>
      <c r="B128" s="277"/>
      <c r="C128" s="277"/>
      <c r="D128" s="277"/>
      <c r="E128" s="277"/>
      <c r="F128" s="277"/>
      <c r="G128" s="277"/>
      <c r="H128" s="277"/>
      <c r="I128" s="277"/>
      <c r="J128" s="277"/>
      <c r="K128" s="277"/>
      <c r="L128" s="277"/>
      <c r="M128" s="277"/>
      <c r="N128" s="277"/>
    </row>
    <row r="129" spans="1:14" s="34" customFormat="1" ht="9" x14ac:dyDescent="0.2">
      <c r="A129" s="276" t="s">
        <v>112</v>
      </c>
      <c r="B129" s="277"/>
      <c r="C129" s="277"/>
      <c r="D129" s="277"/>
      <c r="E129" s="277"/>
      <c r="F129" s="277"/>
      <c r="G129" s="277"/>
      <c r="H129" s="277"/>
      <c r="I129" s="277"/>
      <c r="J129" s="277"/>
      <c r="K129" s="277"/>
      <c r="L129" s="277"/>
      <c r="M129" s="277"/>
      <c r="N129" s="277"/>
    </row>
    <row r="130" spans="1:14" s="34" customFormat="1" ht="9" x14ac:dyDescent="0.2">
      <c r="A130" s="276" t="s">
        <v>113</v>
      </c>
      <c r="B130" s="277"/>
      <c r="C130" s="277"/>
      <c r="D130" s="277"/>
      <c r="E130" s="277"/>
      <c r="F130" s="277"/>
      <c r="G130" s="277"/>
      <c r="H130" s="277"/>
      <c r="I130" s="277"/>
      <c r="J130" s="277"/>
      <c r="K130" s="277"/>
      <c r="L130" s="277"/>
      <c r="M130" s="277"/>
      <c r="N130" s="277"/>
    </row>
    <row r="131" spans="1:14" s="34" customFormat="1" ht="9" x14ac:dyDescent="0.2">
      <c r="A131" s="276" t="s">
        <v>114</v>
      </c>
      <c r="B131" s="277"/>
      <c r="C131" s="277"/>
      <c r="D131" s="277"/>
      <c r="E131" s="277"/>
      <c r="F131" s="277"/>
      <c r="G131" s="277"/>
      <c r="H131" s="277"/>
      <c r="I131" s="277"/>
      <c r="J131" s="277"/>
      <c r="K131" s="277"/>
      <c r="L131" s="277"/>
      <c r="M131" s="277"/>
      <c r="N131" s="277"/>
    </row>
    <row r="132" spans="1:14" s="34" customFormat="1" ht="9" x14ac:dyDescent="0.2">
      <c r="A132" s="276" t="s">
        <v>115</v>
      </c>
      <c r="B132" s="277"/>
      <c r="C132" s="277"/>
      <c r="D132" s="277"/>
      <c r="E132" s="277"/>
      <c r="F132" s="277"/>
      <c r="G132" s="277"/>
      <c r="H132" s="277"/>
      <c r="I132" s="277"/>
      <c r="J132" s="277"/>
      <c r="K132" s="277"/>
      <c r="L132" s="277"/>
      <c r="M132" s="277"/>
      <c r="N132" s="277"/>
    </row>
    <row r="133" spans="1:14" s="34" customFormat="1" ht="9" x14ac:dyDescent="0.2">
      <c r="A133" s="276" t="s">
        <v>116</v>
      </c>
      <c r="B133" s="277"/>
      <c r="C133" s="277"/>
      <c r="D133" s="277"/>
      <c r="E133" s="277"/>
      <c r="F133" s="277"/>
      <c r="G133" s="277"/>
      <c r="H133" s="277"/>
      <c r="I133" s="277"/>
      <c r="J133" s="277"/>
      <c r="K133" s="277"/>
      <c r="L133" s="277"/>
      <c r="M133" s="277"/>
      <c r="N133" s="277"/>
    </row>
    <row r="134" spans="1:14" s="34" customFormat="1" ht="9.5" thickBot="1" x14ac:dyDescent="0.25">
      <c r="A134" s="280" t="s">
        <v>117</v>
      </c>
      <c r="B134" s="281"/>
      <c r="C134" s="281"/>
      <c r="D134" s="281"/>
      <c r="E134" s="281"/>
      <c r="F134" s="281"/>
      <c r="G134" s="281"/>
      <c r="H134" s="281"/>
      <c r="I134" s="281"/>
      <c r="J134" s="281"/>
      <c r="K134" s="281"/>
      <c r="L134" s="281"/>
      <c r="M134" s="281"/>
      <c r="N134" s="281"/>
    </row>
    <row r="135" spans="1:14" x14ac:dyDescent="0.25">
      <c r="A135" s="35" t="s">
        <v>118</v>
      </c>
      <c r="B135" s="35"/>
      <c r="C135" s="35"/>
      <c r="D135" s="35"/>
      <c r="E135" s="35"/>
      <c r="F135" s="35"/>
      <c r="G135" s="35"/>
      <c r="H135" s="35"/>
      <c r="I135" s="35"/>
      <c r="J135" s="35"/>
      <c r="K135" s="35"/>
    </row>
  </sheetData>
  <mergeCells count="13">
    <mergeCell ref="A134:N134"/>
    <mergeCell ref="A128:N128"/>
    <mergeCell ref="A129:N129"/>
    <mergeCell ref="A130:N130"/>
    <mergeCell ref="A131:N131"/>
    <mergeCell ref="A132:N132"/>
    <mergeCell ref="A133:N133"/>
    <mergeCell ref="A127:N127"/>
    <mergeCell ref="A122:N122"/>
    <mergeCell ref="A123:N123"/>
    <mergeCell ref="A124:N124"/>
    <mergeCell ref="A125:N125"/>
    <mergeCell ref="A126:N1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D353A-14CD-41BB-8732-21B27D9B768F}">
  <dimension ref="A1:B6"/>
  <sheetViews>
    <sheetView workbookViewId="0">
      <selection activeCell="C25" sqref="C25"/>
    </sheetView>
  </sheetViews>
  <sheetFormatPr defaultColWidth="11.453125" defaultRowHeight="14.5" x14ac:dyDescent="0.35"/>
  <cols>
    <col min="1" max="1" width="37.26953125" bestFit="1" customWidth="1"/>
  </cols>
  <sheetData>
    <row r="1" spans="1:2" x14ac:dyDescent="0.35">
      <c r="A1" s="82" t="s">
        <v>119</v>
      </c>
    </row>
    <row r="2" spans="1:2" ht="15" thickBot="1" x14ac:dyDescent="0.4"/>
    <row r="3" spans="1:2" ht="15" thickBot="1" x14ac:dyDescent="0.4">
      <c r="A3" s="83" t="s">
        <v>120</v>
      </c>
      <c r="B3" s="84">
        <v>2020</v>
      </c>
    </row>
    <row r="4" spans="1:2" x14ac:dyDescent="0.35">
      <c r="A4" t="s">
        <v>121</v>
      </c>
      <c r="B4">
        <v>327</v>
      </c>
    </row>
    <row r="5" spans="1:2" x14ac:dyDescent="0.35">
      <c r="A5" t="s">
        <v>122</v>
      </c>
      <c r="B5">
        <v>12</v>
      </c>
    </row>
    <row r="6" spans="1:2" x14ac:dyDescent="0.35">
      <c r="A6" t="s">
        <v>123</v>
      </c>
      <c r="B6">
        <f>B4-B5</f>
        <v>315</v>
      </c>
    </row>
  </sheetData>
  <hyperlinks>
    <hyperlink ref="A1" r:id="rId1" display="Clean-Hydrogen-Monitor-2020.pdf, figure 7" xr:uid="{F946C9B2-8442-4C98-A592-4C637101243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06999-68DD-4706-A5C4-8DE674DA542A}">
  <dimension ref="A1:L48"/>
  <sheetViews>
    <sheetView zoomScale="70" zoomScaleNormal="70" workbookViewId="0">
      <selection activeCell="B24" sqref="B24"/>
    </sheetView>
  </sheetViews>
  <sheetFormatPr defaultColWidth="11.453125" defaultRowHeight="14.5" x14ac:dyDescent="0.35"/>
  <cols>
    <col min="1" max="1" width="40.26953125" bestFit="1" customWidth="1"/>
    <col min="3" max="3" width="8.7265625" customWidth="1"/>
    <col min="4" max="4" width="9.7265625" customWidth="1"/>
    <col min="5" max="5" width="8.26953125" customWidth="1"/>
  </cols>
  <sheetData>
    <row r="1" spans="1:12" ht="15.5" x14ac:dyDescent="0.35">
      <c r="A1" s="283" t="s">
        <v>124</v>
      </c>
      <c r="B1" s="283"/>
      <c r="C1" s="283"/>
      <c r="D1" s="283"/>
      <c r="E1" s="283"/>
      <c r="F1" s="283"/>
      <c r="G1" s="283"/>
      <c r="H1" s="283"/>
      <c r="I1" s="283"/>
      <c r="J1" s="283"/>
      <c r="K1" s="283"/>
      <c r="L1" s="283"/>
    </row>
    <row r="3" spans="1:12" x14ac:dyDescent="0.35">
      <c r="A3" s="9"/>
      <c r="B3" s="9"/>
      <c r="C3" s="282" t="s">
        <v>125</v>
      </c>
      <c r="D3" s="282"/>
      <c r="E3" s="282"/>
      <c r="F3" s="282" t="s">
        <v>126</v>
      </c>
      <c r="G3" s="282"/>
      <c r="H3" s="282"/>
      <c r="I3" s="282" t="s">
        <v>127</v>
      </c>
      <c r="J3" s="282"/>
      <c r="K3" s="282"/>
    </row>
    <row r="4" spans="1:12" x14ac:dyDescent="0.35">
      <c r="A4" s="9"/>
      <c r="B4" s="9" t="s">
        <v>128</v>
      </c>
      <c r="C4" s="9">
        <v>2025</v>
      </c>
      <c r="D4" s="9">
        <v>2030</v>
      </c>
      <c r="E4" s="9">
        <v>2040</v>
      </c>
      <c r="F4" s="9">
        <v>2030</v>
      </c>
      <c r="G4" s="9">
        <v>2040</v>
      </c>
      <c r="H4" s="9">
        <v>2050</v>
      </c>
      <c r="I4" s="9">
        <v>2030</v>
      </c>
      <c r="J4" s="9">
        <v>2040</v>
      </c>
      <c r="K4" s="9">
        <v>2050</v>
      </c>
    </row>
    <row r="5" spans="1:12" x14ac:dyDescent="0.35">
      <c r="A5" s="9" t="s">
        <v>129</v>
      </c>
      <c r="B5" s="10">
        <v>0</v>
      </c>
      <c r="C5" s="10">
        <v>0</v>
      </c>
      <c r="D5" s="10"/>
      <c r="E5" s="10"/>
      <c r="F5" s="10">
        <v>24</v>
      </c>
      <c r="G5" s="10">
        <v>24</v>
      </c>
      <c r="H5" s="10">
        <v>0</v>
      </c>
      <c r="I5" s="10">
        <v>28</v>
      </c>
      <c r="J5" s="10">
        <v>99</v>
      </c>
      <c r="K5" s="10">
        <v>152</v>
      </c>
    </row>
    <row r="6" spans="1:12" x14ac:dyDescent="0.35">
      <c r="A6" s="9" t="s">
        <v>130</v>
      </c>
      <c r="B6" s="10">
        <v>0</v>
      </c>
      <c r="C6" s="10">
        <v>0</v>
      </c>
      <c r="D6" s="10"/>
      <c r="E6" s="10"/>
      <c r="F6" s="10">
        <v>0</v>
      </c>
      <c r="G6" s="10">
        <v>214</v>
      </c>
      <c r="H6" s="10">
        <v>358</v>
      </c>
      <c r="I6" s="10">
        <v>1.2560061168256154</v>
      </c>
      <c r="J6" s="10">
        <v>401</v>
      </c>
      <c r="K6" s="10">
        <v>749</v>
      </c>
    </row>
    <row r="7" spans="1:12" x14ac:dyDescent="0.35">
      <c r="A7" s="9" t="s">
        <v>131</v>
      </c>
      <c r="B7" s="10">
        <v>265.45654602701694</v>
      </c>
      <c r="C7" s="10">
        <v>0</v>
      </c>
      <c r="D7" s="10"/>
      <c r="E7" s="10"/>
      <c r="F7" s="10">
        <v>0</v>
      </c>
      <c r="G7" s="10">
        <v>0</v>
      </c>
      <c r="H7" s="10">
        <v>0</v>
      </c>
      <c r="I7" s="10">
        <v>0</v>
      </c>
      <c r="J7" s="10">
        <v>0</v>
      </c>
      <c r="K7" s="10">
        <v>0</v>
      </c>
    </row>
    <row r="8" spans="1:12" x14ac:dyDescent="0.35">
      <c r="A8" s="9" t="s">
        <v>132</v>
      </c>
      <c r="B8" s="10">
        <v>0</v>
      </c>
      <c r="C8" s="10">
        <v>0</v>
      </c>
      <c r="D8" s="10"/>
      <c r="E8" s="10"/>
      <c r="F8" s="10">
        <v>138.8385761352248</v>
      </c>
      <c r="G8" s="10">
        <v>87.386732856481231</v>
      </c>
      <c r="H8" s="10">
        <v>0</v>
      </c>
      <c r="I8" s="10">
        <v>200.6190167967334</v>
      </c>
      <c r="J8" s="10">
        <v>183.82668060097143</v>
      </c>
      <c r="K8" s="10">
        <v>138.37484564921732</v>
      </c>
    </row>
    <row r="9" spans="1:12" x14ac:dyDescent="0.35">
      <c r="A9" s="9" t="s">
        <v>133</v>
      </c>
      <c r="B9" s="10">
        <v>0</v>
      </c>
      <c r="C9" s="10">
        <v>5.7919083724105453</v>
      </c>
      <c r="D9" s="10">
        <v>74.715746429494814</v>
      </c>
      <c r="E9" s="10">
        <v>283</v>
      </c>
      <c r="F9" s="10">
        <v>126.97060406281344</v>
      </c>
      <c r="G9" s="10">
        <v>913.64289041076859</v>
      </c>
      <c r="H9" s="10">
        <v>1386.0332519989649</v>
      </c>
      <c r="I9" s="10">
        <v>92.30328840656685</v>
      </c>
      <c r="J9" s="10">
        <v>805.59766438845122</v>
      </c>
      <c r="K9" s="10">
        <v>1391.2172148280033</v>
      </c>
    </row>
    <row r="10" spans="1:12" x14ac:dyDescent="0.35">
      <c r="A10" s="9" t="s">
        <v>134</v>
      </c>
      <c r="B10" s="10">
        <v>0</v>
      </c>
      <c r="C10" s="10">
        <v>0</v>
      </c>
      <c r="D10" s="10"/>
      <c r="E10" s="10"/>
      <c r="F10" s="10">
        <v>0</v>
      </c>
      <c r="G10" s="10">
        <v>24.337499999999999</v>
      </c>
      <c r="H10" s="10">
        <v>59.884999999999998</v>
      </c>
      <c r="I10" s="10">
        <v>0</v>
      </c>
      <c r="J10" s="10">
        <v>17.419749999999997</v>
      </c>
      <c r="K10" s="10">
        <v>35.20825</v>
      </c>
    </row>
    <row r="11" spans="1:12" x14ac:dyDescent="0.35">
      <c r="A11" s="9" t="s">
        <v>135</v>
      </c>
      <c r="B11" s="10">
        <v>0</v>
      </c>
      <c r="C11" s="10">
        <v>0</v>
      </c>
      <c r="D11" s="10"/>
      <c r="E11" s="10"/>
      <c r="F11" s="10">
        <v>0</v>
      </c>
      <c r="G11" s="10">
        <v>113.63636363636363</v>
      </c>
      <c r="H11" s="10">
        <v>228.57142857142858</v>
      </c>
      <c r="I11" s="10">
        <v>18.333333333333336</v>
      </c>
      <c r="J11" s="10">
        <v>22.727272727272727</v>
      </c>
      <c r="K11" s="10">
        <v>28.571428571428573</v>
      </c>
    </row>
    <row r="12" spans="1:12" x14ac:dyDescent="0.35">
      <c r="A12" s="9" t="s">
        <v>136</v>
      </c>
      <c r="B12" s="10">
        <v>88.210120639649688</v>
      </c>
      <c r="C12" s="10">
        <v>0</v>
      </c>
      <c r="D12" s="10">
        <v>0</v>
      </c>
      <c r="E12" s="10">
        <v>0</v>
      </c>
      <c r="F12" s="10">
        <v>88.210120639649688</v>
      </c>
      <c r="G12" s="10">
        <v>54.81148932131704</v>
      </c>
      <c r="H12" s="10">
        <v>21.412858002984386</v>
      </c>
      <c r="I12" s="10">
        <v>88.210120639649688</v>
      </c>
      <c r="J12" s="10">
        <v>55.599188620747015</v>
      </c>
      <c r="K12" s="10">
        <v>22.988256601844338</v>
      </c>
    </row>
    <row r="13" spans="1:12" x14ac:dyDescent="0.35">
      <c r="A13" s="9" t="s">
        <v>137</v>
      </c>
      <c r="B13" s="10"/>
      <c r="C13" s="10">
        <v>70.278467473096484</v>
      </c>
      <c r="D13" s="10">
        <v>90.286833916225717</v>
      </c>
      <c r="E13" s="10">
        <v>181.76817999999997</v>
      </c>
      <c r="F13" s="10"/>
      <c r="G13" s="10"/>
      <c r="H13" s="10"/>
      <c r="I13" s="10"/>
      <c r="J13" s="10"/>
      <c r="K13" s="10"/>
    </row>
    <row r="14" spans="1:12" x14ac:dyDescent="0.35">
      <c r="H14" s="11"/>
      <c r="K14" s="11"/>
    </row>
    <row r="15" spans="1:12" x14ac:dyDescent="0.35">
      <c r="A15" t="s">
        <v>126</v>
      </c>
      <c r="B15" s="12">
        <v>2020</v>
      </c>
      <c r="C15" s="12">
        <v>2030</v>
      </c>
      <c r="D15" s="12">
        <v>2040</v>
      </c>
      <c r="E15">
        <v>2050</v>
      </c>
    </row>
    <row r="16" spans="1:12" x14ac:dyDescent="0.35">
      <c r="A16" t="s">
        <v>138</v>
      </c>
      <c r="B16" s="13">
        <f>SUM(B7:B9)+B12</f>
        <v>353.66666666666663</v>
      </c>
      <c r="C16" s="13">
        <f>SUM(F7:F9)+F12</f>
        <v>354.01930083768792</v>
      </c>
      <c r="D16" s="13">
        <f t="shared" ref="D16:E16" si="0">SUM(G7:G9)+G12</f>
        <v>1055.8411125885668</v>
      </c>
      <c r="E16" s="13">
        <f t="shared" si="0"/>
        <v>1407.4461100019494</v>
      </c>
    </row>
    <row r="17" spans="1:5" x14ac:dyDescent="0.35">
      <c r="A17" t="s">
        <v>139</v>
      </c>
      <c r="B17" s="11">
        <f>(B8+B7)/B16</f>
        <v>0.75058401327149005</v>
      </c>
      <c r="C17" s="11">
        <f>(F8+F7)/C16</f>
        <v>0.39217798523047198</v>
      </c>
      <c r="D17" s="11">
        <f t="shared" ref="D17" si="1">(G8+G7)/D16</f>
        <v>8.2765040889758862E-2</v>
      </c>
      <c r="E17" s="11">
        <f>(H8+H7)/E16</f>
        <v>0</v>
      </c>
    </row>
    <row r="18" spans="1:5" x14ac:dyDescent="0.35">
      <c r="A18" t="s">
        <v>140</v>
      </c>
      <c r="B18" s="11">
        <f>B9/B16</f>
        <v>0</v>
      </c>
      <c r="C18" s="11">
        <f>F9/C16</f>
        <v>0.35865446816705449</v>
      </c>
      <c r="D18" s="11">
        <f t="shared" ref="D18:E18" si="2">G9/D16</f>
        <v>0.86532232882163862</v>
      </c>
      <c r="E18" s="11">
        <f t="shared" si="2"/>
        <v>0.98478601926509657</v>
      </c>
    </row>
    <row r="19" spans="1:5" x14ac:dyDescent="0.35">
      <c r="A19" t="s">
        <v>141</v>
      </c>
      <c r="B19" s="11">
        <f>B12/B16</f>
        <v>0.24941598672850998</v>
      </c>
      <c r="C19" s="11">
        <f>F12/C16</f>
        <v>0.24916754660247348</v>
      </c>
      <c r="D19" s="11">
        <f t="shared" ref="D19:E19" si="3">G12/D16</f>
        <v>5.1912630288602539E-2</v>
      </c>
      <c r="E19" s="11">
        <f t="shared" si="3"/>
        <v>1.5213980734903397E-2</v>
      </c>
    </row>
    <row r="20" spans="1:5" x14ac:dyDescent="0.35">
      <c r="A20" t="s">
        <v>142</v>
      </c>
      <c r="B20">
        <f>SUM(B17:B19)</f>
        <v>1</v>
      </c>
      <c r="C20">
        <f t="shared" ref="C20:E20" si="4">SUM(C17:C19)</f>
        <v>1</v>
      </c>
      <c r="D20">
        <f t="shared" si="4"/>
        <v>1</v>
      </c>
      <c r="E20">
        <f t="shared" si="4"/>
        <v>1</v>
      </c>
    </row>
    <row r="21" spans="1:5" ht="15" thickBot="1" x14ac:dyDescent="0.4"/>
    <row r="22" spans="1:5" x14ac:dyDescent="0.35">
      <c r="A22" t="s">
        <v>143</v>
      </c>
      <c r="B22" s="88">
        <v>2020</v>
      </c>
      <c r="C22">
        <v>2030</v>
      </c>
      <c r="D22">
        <v>2040</v>
      </c>
      <c r="E22">
        <v>2050</v>
      </c>
    </row>
    <row r="23" spans="1:5" x14ac:dyDescent="0.35">
      <c r="A23" t="s">
        <v>144</v>
      </c>
      <c r="B23" s="89">
        <f>B19/(B17+B19)</f>
        <v>0.24941598672850998</v>
      </c>
      <c r="C23" s="14">
        <f t="shared" ref="C23:E23" si="5">C19/(C17+C19)</f>
        <v>0.38850749593648903</v>
      </c>
      <c r="D23" s="14">
        <f t="shared" si="5"/>
        <v>0.38545833050418321</v>
      </c>
      <c r="E23" s="14">
        <f t="shared" si="5"/>
        <v>1</v>
      </c>
    </row>
    <row r="24" spans="1:5" x14ac:dyDescent="0.35">
      <c r="A24" t="s">
        <v>145</v>
      </c>
      <c r="B24" s="89">
        <f>B17/(B17+B19)</f>
        <v>0.75058401327149005</v>
      </c>
      <c r="C24" s="14">
        <f t="shared" ref="C24:E24" si="6">C17/(C17+C19)</f>
        <v>0.61149250406351086</v>
      </c>
      <c r="D24" s="14">
        <f t="shared" si="6"/>
        <v>0.61454166949581679</v>
      </c>
      <c r="E24" s="14">
        <f t="shared" si="6"/>
        <v>0</v>
      </c>
    </row>
    <row r="25" spans="1:5" x14ac:dyDescent="0.35">
      <c r="A25" t="s">
        <v>146</v>
      </c>
      <c r="B25" s="89">
        <f>SUM(B23:B24)</f>
        <v>1</v>
      </c>
      <c r="C25" s="14">
        <f t="shared" ref="C25:E25" si="7">SUM(C23:C24)</f>
        <v>0.99999999999999989</v>
      </c>
      <c r="D25" s="14">
        <f t="shared" si="7"/>
        <v>1</v>
      </c>
      <c r="E25" s="14">
        <f t="shared" si="7"/>
        <v>1</v>
      </c>
    </row>
    <row r="26" spans="1:5" ht="15" thickBot="1" x14ac:dyDescent="0.4">
      <c r="B26" s="90"/>
    </row>
    <row r="27" spans="1:5" x14ac:dyDescent="0.35">
      <c r="B27" s="97" t="s">
        <v>147</v>
      </c>
    </row>
    <row r="48" spans="2:2" x14ac:dyDescent="0.35">
      <c r="B48" s="97" t="s">
        <v>148</v>
      </c>
    </row>
  </sheetData>
  <mergeCells count="4">
    <mergeCell ref="C3:E3"/>
    <mergeCell ref="F3:H3"/>
    <mergeCell ref="I3:K3"/>
    <mergeCell ref="A1:L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BD0EC-6257-4000-BF23-E461F48BA153}">
  <dimension ref="A1:AH76"/>
  <sheetViews>
    <sheetView topLeftCell="A35" zoomScale="70" zoomScaleNormal="70" workbookViewId="0">
      <selection activeCell="C63" sqref="C63"/>
    </sheetView>
  </sheetViews>
  <sheetFormatPr defaultRowHeight="14.5" x14ac:dyDescent="0.35"/>
  <cols>
    <col min="1" max="1" width="63.453125" customWidth="1"/>
    <col min="2" max="2" width="29.453125" customWidth="1"/>
    <col min="3" max="3" width="17.81640625" customWidth="1"/>
    <col min="4" max="4" width="56.54296875" customWidth="1"/>
    <col min="5" max="5" width="22.54296875" customWidth="1"/>
    <col min="6" max="6" width="19.26953125" customWidth="1"/>
    <col min="7" max="7" width="22.6328125" customWidth="1"/>
    <col min="8" max="8" width="21.1796875" customWidth="1"/>
    <col min="9" max="9" width="12.26953125" customWidth="1"/>
    <col min="10" max="10" width="16" customWidth="1"/>
    <col min="11" max="11" width="17.453125" customWidth="1"/>
    <col min="12" max="12" width="12.81640625" bestFit="1" customWidth="1"/>
    <col min="13" max="13" width="12.7265625" bestFit="1" customWidth="1"/>
    <col min="14" max="19" width="12.81640625" bestFit="1" customWidth="1"/>
    <col min="20" max="20" width="12.36328125" bestFit="1" customWidth="1"/>
    <col min="21" max="23" width="12.81640625" bestFit="1" customWidth="1"/>
    <col min="24" max="24" width="12.7265625" bestFit="1" customWidth="1"/>
    <col min="25" max="26" width="12.36328125" bestFit="1" customWidth="1"/>
    <col min="27" max="27" width="12" bestFit="1" customWidth="1"/>
    <col min="28" max="29" width="12.7265625" bestFit="1" customWidth="1"/>
    <col min="30" max="30" width="12" bestFit="1" customWidth="1"/>
    <col min="31" max="31" width="12.36328125" bestFit="1" customWidth="1"/>
    <col min="32" max="32" width="12" bestFit="1" customWidth="1"/>
    <col min="33" max="33" width="12.7265625" bestFit="1" customWidth="1"/>
    <col min="34" max="34" width="12.36328125" bestFit="1" customWidth="1"/>
  </cols>
  <sheetData>
    <row r="1" spans="1:8" s="258" customFormat="1" x14ac:dyDescent="0.35">
      <c r="A1" s="257" t="s">
        <v>358</v>
      </c>
    </row>
    <row r="2" spans="1:8" s="261" customFormat="1" ht="29" x14ac:dyDescent="0.35">
      <c r="A2" s="259" t="s">
        <v>359</v>
      </c>
      <c r="B2" s="259" t="s">
        <v>360</v>
      </c>
      <c r="C2" s="259" t="s">
        <v>361</v>
      </c>
      <c r="D2" s="259" t="s">
        <v>362</v>
      </c>
      <c r="E2" s="259"/>
    </row>
    <row r="3" spans="1:8" s="264" customFormat="1" x14ac:dyDescent="0.35">
      <c r="A3" s="260" t="s">
        <v>363</v>
      </c>
      <c r="B3" s="260"/>
      <c r="C3" s="260"/>
      <c r="D3" s="260"/>
      <c r="E3" s="260"/>
    </row>
    <row r="4" spans="1:8" s="261" customFormat="1" x14ac:dyDescent="0.35">
      <c r="A4" s="261" t="s">
        <v>364</v>
      </c>
      <c r="B4" t="s">
        <v>365</v>
      </c>
      <c r="C4" s="261">
        <v>3</v>
      </c>
      <c r="D4">
        <v>403529411764705.94</v>
      </c>
      <c r="E4" s="259" t="s">
        <v>367</v>
      </c>
    </row>
    <row r="5" spans="1:8" x14ac:dyDescent="0.35">
      <c r="A5" s="261" t="s">
        <v>369</v>
      </c>
      <c r="B5" t="s">
        <v>366</v>
      </c>
      <c r="C5" s="261">
        <v>0.5</v>
      </c>
      <c r="D5">
        <v>67254901960784.32</v>
      </c>
      <c r="E5" s="259" t="s">
        <v>368</v>
      </c>
    </row>
    <row r="6" spans="1:8" x14ac:dyDescent="0.35">
      <c r="A6" s="261" t="s">
        <v>369</v>
      </c>
      <c r="B6" t="s">
        <v>366</v>
      </c>
      <c r="C6" s="261">
        <v>0.6</v>
      </c>
      <c r="D6">
        <v>80705882352941.188</v>
      </c>
      <c r="E6" s="259" t="s">
        <v>367</v>
      </c>
    </row>
    <row r="7" spans="1:8" s="261" customFormat="1" x14ac:dyDescent="0.35">
      <c r="A7" s="261" t="s">
        <v>370</v>
      </c>
      <c r="B7" t="s">
        <v>365</v>
      </c>
      <c r="C7" s="261">
        <v>1.4</v>
      </c>
      <c r="D7">
        <v>188313725490196.09</v>
      </c>
      <c r="E7" s="259" t="s">
        <v>367</v>
      </c>
    </row>
    <row r="8" spans="1:8" s="262" customFormat="1" x14ac:dyDescent="0.35">
      <c r="C8" s="262">
        <f>SUM(C4:C7)</f>
        <v>5.5</v>
      </c>
      <c r="H8" s="265"/>
    </row>
    <row r="9" spans="1:8" x14ac:dyDescent="0.35">
      <c r="A9" s="97" t="s">
        <v>373</v>
      </c>
      <c r="H9" s="266"/>
    </row>
    <row r="10" spans="1:8" x14ac:dyDescent="0.35">
      <c r="A10" s="97" t="s">
        <v>371</v>
      </c>
      <c r="H10" s="266"/>
    </row>
    <row r="11" spans="1:8" x14ac:dyDescent="0.35">
      <c r="H11" s="266"/>
    </row>
    <row r="12" spans="1:8" x14ac:dyDescent="0.35">
      <c r="H12" s="266"/>
    </row>
    <row r="13" spans="1:8" x14ac:dyDescent="0.35">
      <c r="C13" s="200"/>
      <c r="H13" s="266"/>
    </row>
    <row r="14" spans="1:8" x14ac:dyDescent="0.35">
      <c r="C14" s="200"/>
      <c r="H14" s="266"/>
    </row>
    <row r="15" spans="1:8" x14ac:dyDescent="0.35">
      <c r="C15" s="200"/>
      <c r="H15" s="266"/>
    </row>
    <row r="16" spans="1:8" x14ac:dyDescent="0.35">
      <c r="A16" s="82"/>
    </row>
    <row r="23" spans="8:8" x14ac:dyDescent="0.35">
      <c r="H23" s="136"/>
    </row>
    <row r="34" spans="1:34" s="258" customFormat="1" x14ac:dyDescent="0.35">
      <c r="A34" s="257" t="s">
        <v>374</v>
      </c>
    </row>
    <row r="35" spans="1:34" s="261" customFormat="1" ht="43.5" x14ac:dyDescent="0.35">
      <c r="A35" s="267" t="s">
        <v>359</v>
      </c>
      <c r="B35" s="267" t="s">
        <v>360</v>
      </c>
      <c r="C35" s="268" t="s">
        <v>375</v>
      </c>
      <c r="D35" s="268" t="s">
        <v>376</v>
      </c>
      <c r="E35" s="268" t="s">
        <v>377</v>
      </c>
      <c r="F35" s="268" t="s">
        <v>378</v>
      </c>
      <c r="G35" s="268"/>
      <c r="H35" s="268"/>
    </row>
    <row r="36" spans="1:34" x14ac:dyDescent="0.35">
      <c r="A36" t="str">
        <f>A4</f>
        <v>Fertilizers</v>
      </c>
      <c r="B36" t="str">
        <f>B4</f>
        <v>chemicals 20</v>
      </c>
      <c r="C36">
        <f t="shared" ref="C36:D36" si="0">C4</f>
        <v>3</v>
      </c>
      <c r="D36">
        <f t="shared" si="0"/>
        <v>403529411764705.94</v>
      </c>
      <c r="E36">
        <f>D36/A$69</f>
        <v>560457516339869.38</v>
      </c>
      <c r="G36" s="14"/>
    </row>
    <row r="37" spans="1:34" x14ac:dyDescent="0.35">
      <c r="A37" t="str">
        <f>A5</f>
        <v>Refineries*</v>
      </c>
      <c r="B37" t="str">
        <f>B5</f>
        <v>refined petroleum and coke 19</v>
      </c>
      <c r="C37">
        <v>0.6</v>
      </c>
      <c r="D37">
        <f>D5</f>
        <v>67254901960784.32</v>
      </c>
      <c r="E37">
        <f>D37/A$69</f>
        <v>93409586056644.891</v>
      </c>
    </row>
    <row r="38" spans="1:34" x14ac:dyDescent="0.35">
      <c r="A38" t="str">
        <f>A6</f>
        <v>Refineries*</v>
      </c>
      <c r="B38" t="str">
        <f>B5</f>
        <v>refined petroleum and coke 19</v>
      </c>
      <c r="C38">
        <v>0.5</v>
      </c>
      <c r="D38">
        <f>D6</f>
        <v>80705882352941.188</v>
      </c>
      <c r="F38">
        <f>D38/A$71</f>
        <v>119564270152505.45</v>
      </c>
    </row>
    <row r="39" spans="1:34" x14ac:dyDescent="0.35">
      <c r="A39" t="str">
        <f>A7</f>
        <v>Dedicated production as listed in EUROSTAT**</v>
      </c>
      <c r="B39" t="str">
        <f>B7</f>
        <v>chemicals 20</v>
      </c>
      <c r="C39">
        <f>C7</f>
        <v>1.4</v>
      </c>
      <c r="D39">
        <f>D7</f>
        <v>188313725490196.09</v>
      </c>
      <c r="E39">
        <f>D39/A$69</f>
        <v>261546840958605.69</v>
      </c>
    </row>
    <row r="40" spans="1:34" x14ac:dyDescent="0.35">
      <c r="A40" s="97" t="s">
        <v>379</v>
      </c>
      <c r="C40" s="97"/>
    </row>
    <row r="41" spans="1:34" x14ac:dyDescent="0.35">
      <c r="C41" s="97"/>
    </row>
    <row r="42" spans="1:34" x14ac:dyDescent="0.35">
      <c r="A42" s="269" t="s">
        <v>380</v>
      </c>
      <c r="C42" s="97">
        <v>2019</v>
      </c>
      <c r="D42">
        <v>2020</v>
      </c>
      <c r="E42">
        <v>2021</v>
      </c>
      <c r="F42">
        <v>2022</v>
      </c>
      <c r="G42">
        <v>2023</v>
      </c>
      <c r="H42">
        <v>2024</v>
      </c>
      <c r="I42">
        <v>2025</v>
      </c>
      <c r="J42">
        <v>2026</v>
      </c>
      <c r="K42">
        <v>2027</v>
      </c>
      <c r="L42">
        <v>2028</v>
      </c>
      <c r="M42">
        <v>2029</v>
      </c>
      <c r="N42">
        <v>2030</v>
      </c>
      <c r="O42">
        <v>2031</v>
      </c>
      <c r="P42">
        <v>2032</v>
      </c>
      <c r="Q42">
        <v>2033</v>
      </c>
      <c r="R42">
        <v>2034</v>
      </c>
      <c r="S42">
        <v>2035</v>
      </c>
      <c r="T42">
        <v>2036</v>
      </c>
      <c r="U42">
        <v>2037</v>
      </c>
      <c r="V42">
        <v>2038</v>
      </c>
      <c r="W42">
        <v>2039</v>
      </c>
      <c r="X42">
        <v>2040</v>
      </c>
      <c r="Y42">
        <v>2041</v>
      </c>
      <c r="Z42">
        <v>2042</v>
      </c>
      <c r="AA42">
        <v>2043</v>
      </c>
      <c r="AB42">
        <v>2044</v>
      </c>
      <c r="AC42">
        <v>2045</v>
      </c>
      <c r="AD42">
        <v>2046</v>
      </c>
      <c r="AE42">
        <v>2047</v>
      </c>
      <c r="AF42">
        <v>2048</v>
      </c>
      <c r="AG42">
        <v>2049</v>
      </c>
      <c r="AH42">
        <v>2050</v>
      </c>
    </row>
    <row r="43" spans="1:34" x14ac:dyDescent="0.35">
      <c r="A43" t="str">
        <f>A36</f>
        <v>Fertilizers</v>
      </c>
      <c r="B43" t="str">
        <f>B36</f>
        <v>chemicals 20</v>
      </c>
      <c r="C43" s="97">
        <f>D36</f>
        <v>403529411764705.94</v>
      </c>
      <c r="D43">
        <f>C43*[1]CHI!V10/[1]CHI!U10</f>
        <v>410137280928823.31</v>
      </c>
      <c r="E43">
        <f>D43*[1]CHI!W10/[1]CHI!V10</f>
        <v>414898670004116.69</v>
      </c>
      <c r="F43">
        <f>E43*[1]CHI!X10/[1]CHI!W10</f>
        <v>420102226516882.56</v>
      </c>
      <c r="G43">
        <f>F43*[1]CHI!Y10/[1]CHI!X10</f>
        <v>424113226858818.31</v>
      </c>
      <c r="H43">
        <f>G43*[1]CHI!Z10/[1]CHI!Y10</f>
        <v>426990230277493.31</v>
      </c>
      <c r="I43">
        <f>H43*[1]CHI!AA10/[1]CHI!Z10</f>
        <v>430364903696119.94</v>
      </c>
      <c r="J43">
        <f>I43*[1]CHI!AB10/[1]CHI!AA10</f>
        <v>433870528677735.25</v>
      </c>
      <c r="K43">
        <f>J43*[1]CHI!AC10/[1]CHI!AB10</f>
        <v>437372692022574.5</v>
      </c>
      <c r="L43">
        <f>K43*[1]CHI!AD10/[1]CHI!AC10</f>
        <v>440472047738237.75</v>
      </c>
      <c r="M43">
        <f>L43*[1]CHI!AE10/[1]CHI!AD10</f>
        <v>443164020697401.31</v>
      </c>
      <c r="N43">
        <f>M43*[1]CHI!AF10/[1]CHI!AE10</f>
        <v>445248763958970.19</v>
      </c>
      <c r="O43">
        <f>N43*[1]CHI!AG10/[1]CHI!AF10</f>
        <v>447969672764089.25</v>
      </c>
      <c r="P43">
        <f>O43*[1]CHI!AH10/[1]CHI!AG10</f>
        <v>450217026000786.56</v>
      </c>
      <c r="Q43">
        <f>P43*[1]CHI!AI10/[1]CHI!AH10</f>
        <v>452518086340264.94</v>
      </c>
      <c r="R43">
        <f>Q43*[1]CHI!AJ10/[1]CHI!AI10</f>
        <v>454460328132083</v>
      </c>
      <c r="S43">
        <f>R43*[1]CHI!AK10/[1]CHI!AJ10</f>
        <v>456165866987849</v>
      </c>
      <c r="T43">
        <f>S43*[1]CHI!AL10/[1]CHI!AK10</f>
        <v>458561891951550.75</v>
      </c>
      <c r="U43">
        <f>T43*[1]CHI!AM10/[1]CHI!AL10</f>
        <v>460845385264716.75</v>
      </c>
      <c r="V43">
        <f>U43*[1]CHI!AN10/[1]CHI!AM10</f>
        <v>463324011055667.63</v>
      </c>
      <c r="W43">
        <f>V43*[1]CHI!AO10/[1]CHI!AN10</f>
        <v>465614005107129.06</v>
      </c>
      <c r="X43">
        <f>W43*[1]CHI!AP10/[1]CHI!AO10</f>
        <v>468154127291624.75</v>
      </c>
      <c r="Y43">
        <f>X43*[1]CHI!AQ10/[1]CHI!AP10</f>
        <v>470732484293583.81</v>
      </c>
      <c r="Z43">
        <f>Y43*[1]CHI!AR10/[1]CHI!AQ10</f>
        <v>473852442519497.56</v>
      </c>
      <c r="AA43">
        <f>Z43*[1]CHI!AS10/[1]CHI!AR10</f>
        <v>476367897700402.19</v>
      </c>
      <c r="AB43">
        <f>AA43*[1]CHI!AT10/[1]CHI!AS10</f>
        <v>479251128355659.44</v>
      </c>
      <c r="AC43">
        <f>AB43*[1]CHI!AU10/[1]CHI!AT10</f>
        <v>481290774773907.88</v>
      </c>
      <c r="AD43">
        <f>AC43*[1]CHI!AV10/[1]CHI!AU10</f>
        <v>484146064231712.88</v>
      </c>
      <c r="AE43">
        <f>AD43*[1]CHI!AW10/[1]CHI!AV10</f>
        <v>486836091076022.44</v>
      </c>
      <c r="AF43">
        <f>AE43*[1]CHI!AX10/[1]CHI!AW10</f>
        <v>489521134784638</v>
      </c>
      <c r="AG43">
        <f>AF43*[1]CHI!AY10/[1]CHI!AX10</f>
        <v>491878481179275.25</v>
      </c>
      <c r="AH43">
        <f>AG43*[1]CHI!AZ10/[1]CHI!AY10</f>
        <v>494182941884035.88</v>
      </c>
    </row>
    <row r="44" spans="1:34" x14ac:dyDescent="0.35">
      <c r="A44" t="str">
        <f>A37&amp;" (SMR)"</f>
        <v>Refineries* (SMR)</v>
      </c>
      <c r="B44" t="str">
        <f>B37</f>
        <v>refined petroleum and coke 19</v>
      </c>
      <c r="C44" s="97">
        <f>D37</f>
        <v>67254901960784.32</v>
      </c>
      <c r="D44">
        <f>C44*[1]TOTOT!W30/[1]TOTOT!V30</f>
        <v>66874203827237.516</v>
      </c>
      <c r="E44">
        <f>D44*[1]TOTOT!X30/[1]TOTOT!W30</f>
        <v>66739200411023.852</v>
      </c>
      <c r="F44">
        <f>E44*[1]TOTOT!Y30/[1]TOTOT!X30</f>
        <v>66352347523514.5</v>
      </c>
      <c r="G44">
        <f>F44*[1]TOTOT!Z30/[1]TOTOT!Y30</f>
        <v>65862263204508.617</v>
      </c>
      <c r="H44">
        <f>G44*[1]TOTOT!AA30/[1]TOTOT!Z30</f>
        <v>65243328834905.219</v>
      </c>
      <c r="I44">
        <f>H44*[1]TOTOT!AB30/[1]TOTOT!AA30</f>
        <v>64708767440147.289</v>
      </c>
      <c r="J44">
        <f>I44*[1]TOTOT!AC30/[1]TOTOT!AB30</f>
        <v>64382247861794.273</v>
      </c>
      <c r="K44">
        <f>J44*[1]TOTOT!AD30/[1]TOTOT!AC30</f>
        <v>63898950367539.438</v>
      </c>
      <c r="L44">
        <f>K44*[1]TOTOT!AE30/[1]TOTOT!AD30</f>
        <v>63670154437234.461</v>
      </c>
      <c r="M44">
        <f>L44*[1]TOTOT!AF30/[1]TOTOT!AE30</f>
        <v>63395512784628.336</v>
      </c>
      <c r="N44">
        <f>M44*[1]TOTOT!AG30/[1]TOTOT!AF30</f>
        <v>62981473655574.617</v>
      </c>
      <c r="O44">
        <f>N44*[1]TOTOT!AH30/[1]TOTOT!AG30</f>
        <v>62807222805364.391</v>
      </c>
      <c r="P44">
        <f>O44*[1]TOTOT!AI30/[1]TOTOT!AH30</f>
        <v>62544424557070.539</v>
      </c>
      <c r="Q44">
        <f>P44*[1]TOTOT!AJ30/[1]TOTOT!AI30</f>
        <v>62188146645794.242</v>
      </c>
      <c r="R44">
        <f>Q44*[1]TOTOT!AK30/[1]TOTOT!AJ30</f>
        <v>61833235095470.711</v>
      </c>
      <c r="S44">
        <f>R44*[1]TOTOT!AL30/[1]TOTOT!AK30</f>
        <v>61197990676152.039</v>
      </c>
      <c r="T44">
        <f>S44*[1]TOTOT!AM30/[1]TOTOT!AL30</f>
        <v>60996630410765.367</v>
      </c>
      <c r="U44">
        <f>T44*[1]TOTOT!AN30/[1]TOTOT!AM30</f>
        <v>60477502554843.336</v>
      </c>
      <c r="V44">
        <f>U44*[1]TOTOT!AO30/[1]TOTOT!AN30</f>
        <v>60050338122087.258</v>
      </c>
      <c r="W44">
        <f>V44*[1]TOTOT!AP30/[1]TOTOT!AO30</f>
        <v>59595810344981.18</v>
      </c>
      <c r="X44">
        <f>W44*[1]TOTOT!AQ30/[1]TOTOT!AP30</f>
        <v>59117635904690.07</v>
      </c>
      <c r="Y44">
        <f>X44*[1]TOTOT!AR30/[1]TOTOT!AQ30</f>
        <v>58488126930705.906</v>
      </c>
      <c r="Z44">
        <f>Y44*[1]TOTOT!AS30/[1]TOTOT!AR30</f>
        <v>58026504737354.867</v>
      </c>
      <c r="AA44">
        <f>Z44*[1]TOTOT!AT30/[1]TOTOT!AS30</f>
        <v>57427032340705.719</v>
      </c>
      <c r="AB44">
        <f>AA44*[1]TOTOT!AU30/[1]TOTOT!AT30</f>
        <v>56927766910764.445</v>
      </c>
      <c r="AC44">
        <f>AB44*[1]TOTOT!AV30/[1]TOTOT!AU30</f>
        <v>56511952197360.063</v>
      </c>
      <c r="AD44">
        <f>AC44*[1]TOTOT!AW30/[1]TOTOT!AV30</f>
        <v>56127473250746.813</v>
      </c>
      <c r="AE44">
        <f>AD44*[1]TOTOT!AX30/[1]TOTOT!AW30</f>
        <v>55593254413557.305</v>
      </c>
      <c r="AF44">
        <f>AE44*[1]TOTOT!AY30/[1]TOTOT!AX30</f>
        <v>55181941615316.438</v>
      </c>
      <c r="AG44">
        <f>AF44*[1]TOTOT!AZ30/[1]TOTOT!AY30</f>
        <v>54761586349456.016</v>
      </c>
      <c r="AH44">
        <f>AG44*[1]TOTOT!BA30/[1]TOTOT!AZ30</f>
        <v>54223280647000.273</v>
      </c>
    </row>
    <row r="45" spans="1:34" x14ac:dyDescent="0.35">
      <c r="A45" t="str">
        <f>A38&amp;" (POx)"</f>
        <v>Refineries* (POx)</v>
      </c>
      <c r="B45" t="str">
        <f>B38</f>
        <v>refined petroleum and coke 19</v>
      </c>
      <c r="C45" s="97">
        <f>D38</f>
        <v>80705882352941.188</v>
      </c>
      <c r="D45">
        <f>C45*[1]TOTOT!W30/[1]TOTOT!V30</f>
        <v>80249044592685.031</v>
      </c>
      <c r="E45">
        <f>D45*[1]TOTOT!X30/[1]TOTOT!W30</f>
        <v>80087040493228.641</v>
      </c>
      <c r="F45">
        <f>E45*[1]TOTOT!Y30/[1]TOTOT!X30</f>
        <v>79622817028217.422</v>
      </c>
      <c r="G45">
        <f>F45*[1]TOTOT!Z30/[1]TOTOT!Y30</f>
        <v>79034715845410.375</v>
      </c>
      <c r="H45">
        <f>G45*[1]TOTOT!AA30/[1]TOTOT!Z30</f>
        <v>78291994601886.313</v>
      </c>
      <c r="I45">
        <f>H45*[1]TOTOT!AB30/[1]TOTOT!AA30</f>
        <v>77650520928176.797</v>
      </c>
      <c r="J45">
        <f>I45*[1]TOTOT!AC30/[1]TOTOT!AB30</f>
        <v>77258697434153.188</v>
      </c>
      <c r="K45">
        <f>J45*[1]TOTOT!AD30/[1]TOTOT!AC30</f>
        <v>76678740441047.375</v>
      </c>
      <c r="L45">
        <f>K45*[1]TOTOT!AE30/[1]TOTOT!AD30</f>
        <v>76404185324681.391</v>
      </c>
      <c r="M45">
        <f>L45*[1]TOTOT!AF30/[1]TOTOT!AE30</f>
        <v>76074615341554.047</v>
      </c>
      <c r="N45">
        <f>M45*[1]TOTOT!AG30/[1]TOTOT!AF30</f>
        <v>75577768386689.594</v>
      </c>
      <c r="O45">
        <f>N45*[1]TOTOT!AH30/[1]TOTOT!AG30</f>
        <v>75368667366437.328</v>
      </c>
      <c r="P45">
        <f>O45*[1]TOTOT!AI30/[1]TOTOT!AH30</f>
        <v>75053309468484.703</v>
      </c>
      <c r="Q45">
        <f>P45*[1]TOTOT!AJ30/[1]TOTOT!AI30</f>
        <v>74625775974953.156</v>
      </c>
      <c r="R45">
        <f>Q45*[1]TOTOT!AK30/[1]TOTOT!AJ30</f>
        <v>74199882114564.922</v>
      </c>
      <c r="S45">
        <f>R45*[1]TOTOT!AL30/[1]TOTOT!AK30</f>
        <v>73437588811382.516</v>
      </c>
      <c r="T45">
        <f>S45*[1]TOTOT!AM30/[1]TOTOT!AL30</f>
        <v>73195956492918.516</v>
      </c>
      <c r="U45">
        <f>T45*[1]TOTOT!AN30/[1]TOTOT!AM30</f>
        <v>72573003065812.078</v>
      </c>
      <c r="V45">
        <f>U45*[1]TOTOT!AO30/[1]TOTOT!AN30</f>
        <v>72060405746504.781</v>
      </c>
      <c r="W45">
        <f>V45*[1]TOTOT!AP30/[1]TOTOT!AO30</f>
        <v>71514972413977.5</v>
      </c>
      <c r="X45">
        <f>W45*[1]TOTOT!AQ30/[1]TOTOT!AP30</f>
        <v>70941163085628.172</v>
      </c>
      <c r="Y45">
        <f>X45*[1]TOTOT!AR30/[1]TOTOT!AQ30</f>
        <v>70185752316847.164</v>
      </c>
      <c r="Z45">
        <f>Y45*[1]TOTOT!AS30/[1]TOTOT!AR30</f>
        <v>69631805684825.914</v>
      </c>
      <c r="AA45">
        <f>Z45*[1]TOTOT!AT30/[1]TOTOT!AS30</f>
        <v>68912438808846.938</v>
      </c>
      <c r="AB45">
        <f>AA45*[1]TOTOT!AU30/[1]TOTOT!AT30</f>
        <v>68313320292917.398</v>
      </c>
      <c r="AC45">
        <f>AB45*[1]TOTOT!AV30/[1]TOTOT!AU30</f>
        <v>67814342636832.133</v>
      </c>
      <c r="AD45">
        <f>AC45*[1]TOTOT!AW30/[1]TOTOT!AV30</f>
        <v>67352967900896.219</v>
      </c>
      <c r="AE45">
        <f>AD45*[1]TOTOT!AX30/[1]TOTOT!AW30</f>
        <v>66711905296268.813</v>
      </c>
      <c r="AF45">
        <f>AE45*[1]TOTOT!AY30/[1]TOTOT!AX30</f>
        <v>66218329938379.781</v>
      </c>
      <c r="AG45">
        <f>AF45*[1]TOTOT!AZ30/[1]TOTOT!AY30</f>
        <v>65713903619347.273</v>
      </c>
      <c r="AH45">
        <f>AG45*[1]TOTOT!BA30/[1]TOTOT!AZ30</f>
        <v>65067936776400.375</v>
      </c>
    </row>
    <row r="46" spans="1:34" x14ac:dyDescent="0.35">
      <c r="A46" t="str">
        <f t="shared" ref="A46:B46" si="1">A39</f>
        <v>Dedicated production as listed in EUROSTAT**</v>
      </c>
      <c r="B46" t="str">
        <f t="shared" si="1"/>
        <v>chemicals 20</v>
      </c>
      <c r="C46" s="97">
        <f>D39</f>
        <v>188313725490196.09</v>
      </c>
      <c r="D46">
        <f>C46*[1]TOTOT!W30/[1]TOTOT!V30</f>
        <v>187247770716265.06</v>
      </c>
      <c r="E46">
        <f>D46*[1]TOTOT!X30/[1]TOTOT!W30</f>
        <v>186869761150866.81</v>
      </c>
      <c r="F46">
        <f>E46*[1]TOTOT!Y30/[1]TOTOT!X30</f>
        <v>185786573065840.63</v>
      </c>
      <c r="G46">
        <f>F46*[1]TOTOT!Z30/[1]TOTOT!Y30</f>
        <v>184414336972624.19</v>
      </c>
      <c r="H46">
        <f>G46*[1]TOTOT!AA30/[1]TOTOT!Z30</f>
        <v>182681320737734.69</v>
      </c>
      <c r="I46">
        <f>H46*[1]TOTOT!AB30/[1]TOTOT!AA30</f>
        <v>181184548832412.47</v>
      </c>
      <c r="J46">
        <f>I46*[1]TOTOT!AC30/[1]TOTOT!AB30</f>
        <v>180270294013024.03</v>
      </c>
      <c r="K46">
        <f>J46*[1]TOTOT!AD30/[1]TOTOT!AC30</f>
        <v>178917061029110.5</v>
      </c>
      <c r="L46">
        <f>K46*[1]TOTOT!AE30/[1]TOTOT!AD30</f>
        <v>178276432424256.53</v>
      </c>
      <c r="M46">
        <f>L46*[1]TOTOT!AF30/[1]TOTOT!AE30</f>
        <v>177507435796959.41</v>
      </c>
      <c r="N46">
        <f>M46*[1]TOTOT!AG30/[1]TOTOT!AF30</f>
        <v>176348126235609</v>
      </c>
      <c r="O46">
        <f>N46*[1]TOTOT!AH30/[1]TOTOT!AG30</f>
        <v>175860223855020.38</v>
      </c>
      <c r="P46">
        <f>O46*[1]TOTOT!AI30/[1]TOTOT!AH30</f>
        <v>175124388759797.59</v>
      </c>
      <c r="Q46">
        <f>P46*[1]TOTOT!AJ30/[1]TOTOT!AI30</f>
        <v>174126810608223.97</v>
      </c>
      <c r="R46">
        <f>Q46*[1]TOTOT!AK30/[1]TOTOT!AJ30</f>
        <v>173133058267318.06</v>
      </c>
      <c r="S46">
        <f>R46*[1]TOTOT!AL30/[1]TOTOT!AK30</f>
        <v>171354373893225.78</v>
      </c>
      <c r="T46">
        <f>S46*[1]TOTOT!AM30/[1]TOTOT!AL30</f>
        <v>170790565150143.09</v>
      </c>
      <c r="U46">
        <f>T46*[1]TOTOT!AN30/[1]TOTOT!AM30</f>
        <v>169337007153561.41</v>
      </c>
      <c r="V46">
        <f>U46*[1]TOTOT!AO30/[1]TOTOT!AN30</f>
        <v>168140946741844.38</v>
      </c>
      <c r="W46">
        <f>V46*[1]TOTOT!AP30/[1]TOTOT!AO30</f>
        <v>166868268965947.38</v>
      </c>
      <c r="X46">
        <f>W46*[1]TOTOT!AQ30/[1]TOTOT!AP30</f>
        <v>165529380533132.25</v>
      </c>
      <c r="Y46">
        <f>X46*[1]TOTOT!AR30/[1]TOTOT!AQ30</f>
        <v>163766755405976.56</v>
      </c>
      <c r="Z46">
        <f>Y46*[1]TOTOT!AS30/[1]TOTOT!AR30</f>
        <v>162474213264593.66</v>
      </c>
      <c r="AA46">
        <f>Z46*[1]TOTOT!AT30/[1]TOTOT!AS30</f>
        <v>160795690553976.03</v>
      </c>
      <c r="AB46">
        <f>AA46*[1]TOTOT!AU30/[1]TOTOT!AT30</f>
        <v>159397747350140.47</v>
      </c>
      <c r="AC46">
        <f>AB46*[1]TOTOT!AV30/[1]TOTOT!AU30</f>
        <v>158233466152608.19</v>
      </c>
      <c r="AD46">
        <f>AC46*[1]TOTOT!AW30/[1]TOTOT!AV30</f>
        <v>157156925102091.09</v>
      </c>
      <c r="AE46">
        <f>AD46*[1]TOTOT!AX30/[1]TOTOT!AW30</f>
        <v>155661112357960.5</v>
      </c>
      <c r="AF46">
        <f>AE46*[1]TOTOT!AY30/[1]TOTOT!AX30</f>
        <v>154509436522886.06</v>
      </c>
      <c r="AG46">
        <f>AF46*[1]TOTOT!AZ30/[1]TOTOT!AY30</f>
        <v>153332441778476.88</v>
      </c>
      <c r="AH46">
        <f>AG46*[1]TOTOT!BA30/[1]TOTOT!AZ30</f>
        <v>151825185811600.78</v>
      </c>
    </row>
    <row r="47" spans="1:34" x14ac:dyDescent="0.35">
      <c r="A47" s="97" t="s">
        <v>381</v>
      </c>
      <c r="C47" s="97"/>
    </row>
    <row r="48" spans="1:34" x14ac:dyDescent="0.35">
      <c r="C48" s="97"/>
      <c r="F48">
        <f>SUM(F43:F44,F46)</f>
        <v>672241147106237.75</v>
      </c>
    </row>
    <row r="49" spans="1:34" x14ac:dyDescent="0.35">
      <c r="A49" s="269" t="s">
        <v>382</v>
      </c>
      <c r="C49" s="97"/>
    </row>
    <row r="50" spans="1:34" x14ac:dyDescent="0.35">
      <c r="C50">
        <v>2019</v>
      </c>
      <c r="D50">
        <v>2020</v>
      </c>
      <c r="E50">
        <v>2021</v>
      </c>
      <c r="F50">
        <v>2022</v>
      </c>
      <c r="G50">
        <v>2023</v>
      </c>
      <c r="H50">
        <v>2024</v>
      </c>
      <c r="I50">
        <v>2025</v>
      </c>
      <c r="J50">
        <v>2026</v>
      </c>
      <c r="K50">
        <v>2027</v>
      </c>
      <c r="L50">
        <v>2028</v>
      </c>
      <c r="M50">
        <v>2029</v>
      </c>
      <c r="N50">
        <v>2030</v>
      </c>
      <c r="O50">
        <v>2031</v>
      </c>
      <c r="P50">
        <v>2032</v>
      </c>
      <c r="Q50">
        <v>2033</v>
      </c>
      <c r="R50">
        <v>2034</v>
      </c>
      <c r="S50">
        <v>2035</v>
      </c>
      <c r="T50">
        <v>2036</v>
      </c>
      <c r="U50">
        <v>2037</v>
      </c>
      <c r="V50">
        <v>2038</v>
      </c>
      <c r="W50">
        <v>2039</v>
      </c>
      <c r="X50">
        <v>2040</v>
      </c>
      <c r="Y50">
        <v>2041</v>
      </c>
      <c r="Z50">
        <v>2042</v>
      </c>
      <c r="AA50">
        <v>2043</v>
      </c>
      <c r="AB50">
        <v>2044</v>
      </c>
      <c r="AC50">
        <v>2045</v>
      </c>
      <c r="AD50">
        <v>2046</v>
      </c>
      <c r="AE50">
        <v>2047</v>
      </c>
      <c r="AF50">
        <v>2048</v>
      </c>
      <c r="AG50">
        <v>2049</v>
      </c>
      <c r="AH50">
        <v>2050</v>
      </c>
    </row>
    <row r="51" spans="1:34" x14ac:dyDescent="0.35">
      <c r="B51" t="s">
        <v>366</v>
      </c>
      <c r="C51">
        <f t="shared" ref="C51:R52" si="2">SUMIFS(C$43:C$46,$B$43:$B$46,$B51)</f>
        <v>147960784313725.5</v>
      </c>
      <c r="D51">
        <f t="shared" si="2"/>
        <v>147123248419922.56</v>
      </c>
      <c r="E51">
        <f t="shared" si="2"/>
        <v>146826240904252.5</v>
      </c>
      <c r="F51">
        <f t="shared" si="2"/>
        <v>145975164551731.94</v>
      </c>
      <c r="G51">
        <f t="shared" si="2"/>
        <v>144896979049919</v>
      </c>
      <c r="H51">
        <f t="shared" si="2"/>
        <v>143535323436791.53</v>
      </c>
      <c r="I51">
        <f t="shared" si="2"/>
        <v>142359288368324.09</v>
      </c>
      <c r="J51">
        <f t="shared" si="2"/>
        <v>141640945295947.47</v>
      </c>
      <c r="K51">
        <f t="shared" si="2"/>
        <v>140577690808586.81</v>
      </c>
      <c r="L51">
        <f t="shared" si="2"/>
        <v>140074339761915.84</v>
      </c>
      <c r="M51">
        <f t="shared" si="2"/>
        <v>139470128126182.38</v>
      </c>
      <c r="N51">
        <f t="shared" si="2"/>
        <v>138559242042264.22</v>
      </c>
      <c r="O51">
        <f t="shared" si="2"/>
        <v>138175890171801.72</v>
      </c>
      <c r="P51">
        <f t="shared" si="2"/>
        <v>137597734025555.25</v>
      </c>
      <c r="Q51">
        <f t="shared" si="2"/>
        <v>136813922620747.41</v>
      </c>
      <c r="R51">
        <f t="shared" si="2"/>
        <v>136033117210035.63</v>
      </c>
      <c r="S51">
        <f t="shared" ref="S51:AH52" si="3">SUMIFS(S$43:S$46,$B$43:$B$46,$B51)</f>
        <v>134635579487534.56</v>
      </c>
      <c r="T51">
        <f t="shared" si="3"/>
        <v>134192586903683.88</v>
      </c>
      <c r="U51">
        <f t="shared" si="3"/>
        <v>133050505620655.41</v>
      </c>
      <c r="V51">
        <f t="shared" si="3"/>
        <v>132110743868592.03</v>
      </c>
      <c r="W51">
        <f t="shared" si="3"/>
        <v>131110782758958.69</v>
      </c>
      <c r="X51">
        <f t="shared" si="3"/>
        <v>130058798990318.25</v>
      </c>
      <c r="Y51">
        <f t="shared" si="3"/>
        <v>128673879247553.06</v>
      </c>
      <c r="Z51">
        <f t="shared" si="3"/>
        <v>127658310422180.78</v>
      </c>
      <c r="AA51">
        <f t="shared" si="3"/>
        <v>126339471149552.66</v>
      </c>
      <c r="AB51">
        <f t="shared" si="3"/>
        <v>125241087203681.84</v>
      </c>
      <c r="AC51">
        <f t="shared" si="3"/>
        <v>124326294834192.19</v>
      </c>
      <c r="AD51">
        <f t="shared" si="3"/>
        <v>123480441151643.03</v>
      </c>
      <c r="AE51">
        <f t="shared" si="3"/>
        <v>122305159709826.13</v>
      </c>
      <c r="AF51">
        <f t="shared" si="3"/>
        <v>121400271553696.22</v>
      </c>
      <c r="AG51">
        <f t="shared" si="3"/>
        <v>120475489968803.28</v>
      </c>
      <c r="AH51">
        <f t="shared" si="3"/>
        <v>119291217423400.66</v>
      </c>
    </row>
    <row r="52" spans="1:34" x14ac:dyDescent="0.35">
      <c r="B52" t="s">
        <v>365</v>
      </c>
      <c r="C52">
        <f>SUMIFS(C$43:C$46,$B$43:$B$46,$B52)</f>
        <v>591843137254902</v>
      </c>
      <c r="D52">
        <f t="shared" si="2"/>
        <v>597385051645088.38</v>
      </c>
      <c r="E52">
        <f t="shared" si="2"/>
        <v>601768431154983.5</v>
      </c>
      <c r="F52">
        <f t="shared" si="2"/>
        <v>605888799582723.25</v>
      </c>
      <c r="G52">
        <f t="shared" si="2"/>
        <v>608527563831442.5</v>
      </c>
      <c r="H52">
        <f t="shared" si="2"/>
        <v>609671551015228</v>
      </c>
      <c r="I52">
        <f t="shared" si="2"/>
        <v>611549452528532.38</v>
      </c>
      <c r="J52">
        <f t="shared" si="2"/>
        <v>614140822690759.25</v>
      </c>
      <c r="K52">
        <f t="shared" si="2"/>
        <v>616289753051685</v>
      </c>
      <c r="L52">
        <f t="shared" si="2"/>
        <v>618748480162494.25</v>
      </c>
      <c r="M52">
        <f t="shared" si="2"/>
        <v>620671456494360.75</v>
      </c>
      <c r="N52">
        <f t="shared" si="2"/>
        <v>621596890194579.25</v>
      </c>
      <c r="O52">
        <f t="shared" si="2"/>
        <v>623829896619109.63</v>
      </c>
      <c r="P52">
        <f t="shared" si="2"/>
        <v>625341414760584.13</v>
      </c>
      <c r="Q52">
        <f t="shared" si="2"/>
        <v>626644896948488.88</v>
      </c>
      <c r="R52">
        <f t="shared" si="2"/>
        <v>627593386399401</v>
      </c>
      <c r="S52">
        <f t="shared" si="3"/>
        <v>627520240881074.75</v>
      </c>
      <c r="T52">
        <f t="shared" si="3"/>
        <v>629352457101693.88</v>
      </c>
      <c r="U52">
        <f t="shared" si="3"/>
        <v>630182392418278.13</v>
      </c>
      <c r="V52">
        <f t="shared" si="3"/>
        <v>631464957797512</v>
      </c>
      <c r="W52">
        <f t="shared" si="3"/>
        <v>632482274073076.5</v>
      </c>
      <c r="X52">
        <f t="shared" si="3"/>
        <v>633683507824757</v>
      </c>
      <c r="Y52">
        <f t="shared" si="3"/>
        <v>634499239699560.38</v>
      </c>
      <c r="Z52">
        <f t="shared" si="3"/>
        <v>636326655784091.25</v>
      </c>
      <c r="AA52">
        <f t="shared" si="3"/>
        <v>637163588254378.25</v>
      </c>
      <c r="AB52">
        <f t="shared" si="3"/>
        <v>638648875705799.88</v>
      </c>
      <c r="AC52">
        <f t="shared" si="3"/>
        <v>639524240926516</v>
      </c>
      <c r="AD52">
        <f t="shared" si="3"/>
        <v>641302989333804</v>
      </c>
      <c r="AE52">
        <f t="shared" si="3"/>
        <v>642497203433983</v>
      </c>
      <c r="AF52">
        <f t="shared" si="3"/>
        <v>644030571307524</v>
      </c>
      <c r="AG52">
        <f t="shared" si="3"/>
        <v>645210922957752.13</v>
      </c>
      <c r="AH52">
        <f t="shared" si="3"/>
        <v>646008127695636.63</v>
      </c>
    </row>
    <row r="54" spans="1:34" x14ac:dyDescent="0.35">
      <c r="A54" s="8" t="s">
        <v>383</v>
      </c>
      <c r="B54">
        <v>2020</v>
      </c>
      <c r="C54">
        <v>2021</v>
      </c>
      <c r="D54">
        <v>2022</v>
      </c>
      <c r="E54">
        <v>2023</v>
      </c>
      <c r="F54">
        <v>2024</v>
      </c>
      <c r="G54">
        <v>2025</v>
      </c>
      <c r="H54">
        <v>2026</v>
      </c>
      <c r="I54">
        <v>2027</v>
      </c>
      <c r="J54">
        <v>2028</v>
      </c>
      <c r="K54">
        <v>2029</v>
      </c>
      <c r="L54">
        <v>2030</v>
      </c>
      <c r="M54">
        <v>2031</v>
      </c>
      <c r="N54">
        <v>2032</v>
      </c>
      <c r="O54">
        <v>2033</v>
      </c>
      <c r="P54">
        <v>2034</v>
      </c>
      <c r="Q54">
        <v>2035</v>
      </c>
      <c r="R54">
        <v>2036</v>
      </c>
      <c r="S54">
        <v>2037</v>
      </c>
      <c r="T54">
        <v>2038</v>
      </c>
      <c r="U54">
        <v>2039</v>
      </c>
      <c r="V54">
        <v>2040</v>
      </c>
      <c r="W54">
        <v>2041</v>
      </c>
      <c r="X54">
        <v>2042</v>
      </c>
      <c r="Y54">
        <v>2043</v>
      </c>
      <c r="Z54">
        <v>2044</v>
      </c>
      <c r="AA54">
        <v>2045</v>
      </c>
      <c r="AB54">
        <v>2046</v>
      </c>
      <c r="AC54">
        <v>2047</v>
      </c>
      <c r="AD54">
        <v>2048</v>
      </c>
      <c r="AE54">
        <v>2049</v>
      </c>
      <c r="AF54">
        <v>2050</v>
      </c>
    </row>
    <row r="55" spans="1:34" x14ac:dyDescent="0.35">
      <c r="A55" s="7" t="s">
        <v>150</v>
      </c>
      <c r="B55" s="270">
        <v>5.3213834166182343E-5</v>
      </c>
      <c r="C55" s="270">
        <v>6.8793532593692858E-4</v>
      </c>
      <c r="D55" s="270">
        <v>1.3224558817292863E-3</v>
      </c>
      <c r="E55" s="270">
        <v>1.9567755969446513E-3</v>
      </c>
      <c r="F55" s="270">
        <v>2.5908945669240349E-3</v>
      </c>
      <c r="G55" s="270">
        <v>3.2248128869481136E-3</v>
      </c>
      <c r="H55" s="270">
        <v>3.8585306522372744E-3</v>
      </c>
      <c r="I55" s="270">
        <v>4.4920479579516632E-3</v>
      </c>
      <c r="J55" s="270">
        <v>5.1253648991912339E-3</v>
      </c>
      <c r="K55" s="270">
        <v>5.7584815709957942E-3</v>
      </c>
      <c r="L55" s="270">
        <v>6.3913980683450514E-3</v>
      </c>
      <c r="M55" s="270">
        <v>1.6231383162068E-2</v>
      </c>
      <c r="N55" s="270">
        <v>2.6023110205325765E-2</v>
      </c>
      <c r="O55" s="270">
        <v>3.576693333627104E-2</v>
      </c>
      <c r="P55" s="270">
        <v>4.546320323642291E-2</v>
      </c>
      <c r="Q55" s="270">
        <v>5.5112267172738066E-2</v>
      </c>
      <c r="R55" s="270">
        <v>6.4714469039069161E-2</v>
      </c>
      <c r="S55" s="270">
        <v>7.4270149397020507E-2</v>
      </c>
      <c r="T55" s="270">
        <v>8.3779645516211296E-2</v>
      </c>
      <c r="U55" s="270">
        <v>9.3243291413956611E-2</v>
      </c>
      <c r="V55" s="270">
        <v>0.10266141789437581</v>
      </c>
      <c r="W55" s="270">
        <v>0.1135689512148802</v>
      </c>
      <c r="X55" s="270">
        <v>0.12441574637303589</v>
      </c>
      <c r="Y55" s="270">
        <v>0.13520230928728549</v>
      </c>
      <c r="Z55" s="270">
        <v>0.14592914027289947</v>
      </c>
      <c r="AA55" s="270">
        <v>0.15659673411933259</v>
      </c>
      <c r="AB55" s="270">
        <v>0.16720558016630246</v>
      </c>
      <c r="AC55" s="270">
        <v>0.17775616237861439</v>
      </c>
      <c r="AD55" s="270">
        <v>0.18824895941975692</v>
      </c>
      <c r="AE55" s="270">
        <v>0.19868444472429142</v>
      </c>
      <c r="AF55" s="270">
        <v>0.20906308656905875</v>
      </c>
    </row>
    <row r="56" spans="1:34" x14ac:dyDescent="0.35">
      <c r="A56" s="7" t="s">
        <v>384</v>
      </c>
      <c r="B56" s="270">
        <v>0.99994678616583377</v>
      </c>
      <c r="C56" s="270">
        <v>0.99931206467406297</v>
      </c>
      <c r="D56" s="270">
        <v>0.99867754411827081</v>
      </c>
      <c r="E56" s="270">
        <v>0.99804322440305537</v>
      </c>
      <c r="F56" s="270">
        <v>0.99740910543307593</v>
      </c>
      <c r="G56" s="270">
        <v>0.99677518711305191</v>
      </c>
      <c r="H56" s="270">
        <v>0.99614146934776271</v>
      </c>
      <c r="I56" s="270">
        <v>0.99550795204204823</v>
      </c>
      <c r="J56" s="270">
        <v>0.99487463510080876</v>
      </c>
      <c r="K56" s="270">
        <v>0.99424151842900421</v>
      </c>
      <c r="L56" s="270">
        <v>0.9936086019316549</v>
      </c>
      <c r="M56" s="270">
        <v>0.98376861683793204</v>
      </c>
      <c r="N56" s="270">
        <v>0.97397688979467434</v>
      </c>
      <c r="O56" s="270">
        <v>0.96423306666372899</v>
      </c>
      <c r="P56" s="270">
        <v>0.95453679676357717</v>
      </c>
      <c r="Q56" s="270">
        <v>0.94488773282726191</v>
      </c>
      <c r="R56" s="270">
        <v>0.93528553096093092</v>
      </c>
      <c r="S56" s="270">
        <v>0.92572985060297941</v>
      </c>
      <c r="T56" s="270">
        <v>0.91622035448378869</v>
      </c>
      <c r="U56" s="270">
        <v>0.90675670858604329</v>
      </c>
      <c r="V56" s="270">
        <v>0.89733858210562423</v>
      </c>
      <c r="W56" s="270">
        <v>0.88643104878511969</v>
      </c>
      <c r="X56" s="270">
        <v>0.87558425362696402</v>
      </c>
      <c r="Y56" s="270">
        <v>0.86479769071271451</v>
      </c>
      <c r="Z56" s="270">
        <v>0.85407085972710062</v>
      </c>
      <c r="AA56" s="270">
        <v>0.84340326588066739</v>
      </c>
      <c r="AB56" s="270">
        <v>0.83279441983369762</v>
      </c>
      <c r="AC56" s="270">
        <v>0.82224383762138564</v>
      </c>
      <c r="AD56" s="270">
        <v>0.81175104058024306</v>
      </c>
      <c r="AE56" s="270">
        <v>0.80131555527570864</v>
      </c>
      <c r="AF56" s="270">
        <v>0.79093691343094119</v>
      </c>
    </row>
    <row r="58" spans="1:34" x14ac:dyDescent="0.35">
      <c r="A58" s="269" t="s">
        <v>385</v>
      </c>
      <c r="C58" s="97"/>
    </row>
    <row r="59" spans="1:34" x14ac:dyDescent="0.35">
      <c r="C59">
        <f t="shared" ref="C59:AH59" si="4">C50</f>
        <v>2019</v>
      </c>
      <c r="D59">
        <f t="shared" si="4"/>
        <v>2020</v>
      </c>
      <c r="E59">
        <f t="shared" si="4"/>
        <v>2021</v>
      </c>
      <c r="F59">
        <f t="shared" si="4"/>
        <v>2022</v>
      </c>
      <c r="G59">
        <f t="shared" si="4"/>
        <v>2023</v>
      </c>
      <c r="H59">
        <f t="shared" si="4"/>
        <v>2024</v>
      </c>
      <c r="I59">
        <f t="shared" si="4"/>
        <v>2025</v>
      </c>
      <c r="J59">
        <f t="shared" si="4"/>
        <v>2026</v>
      </c>
      <c r="K59">
        <f t="shared" si="4"/>
        <v>2027</v>
      </c>
      <c r="L59">
        <f t="shared" si="4"/>
        <v>2028</v>
      </c>
      <c r="M59">
        <f t="shared" si="4"/>
        <v>2029</v>
      </c>
      <c r="N59">
        <f t="shared" si="4"/>
        <v>2030</v>
      </c>
      <c r="O59">
        <f t="shared" si="4"/>
        <v>2031</v>
      </c>
      <c r="P59">
        <f t="shared" si="4"/>
        <v>2032</v>
      </c>
      <c r="Q59">
        <f t="shared" si="4"/>
        <v>2033</v>
      </c>
      <c r="R59">
        <f t="shared" si="4"/>
        <v>2034</v>
      </c>
      <c r="S59">
        <f t="shared" si="4"/>
        <v>2035</v>
      </c>
      <c r="T59">
        <f t="shared" si="4"/>
        <v>2036</v>
      </c>
      <c r="U59">
        <f t="shared" si="4"/>
        <v>2037</v>
      </c>
      <c r="V59">
        <f t="shared" si="4"/>
        <v>2038</v>
      </c>
      <c r="W59">
        <f t="shared" si="4"/>
        <v>2039</v>
      </c>
      <c r="X59">
        <f t="shared" si="4"/>
        <v>2040</v>
      </c>
      <c r="Y59">
        <f t="shared" si="4"/>
        <v>2041</v>
      </c>
      <c r="Z59">
        <f t="shared" si="4"/>
        <v>2042</v>
      </c>
      <c r="AA59">
        <f t="shared" si="4"/>
        <v>2043</v>
      </c>
      <c r="AB59">
        <f t="shared" si="4"/>
        <v>2044</v>
      </c>
      <c r="AC59">
        <f t="shared" si="4"/>
        <v>2045</v>
      </c>
      <c r="AD59">
        <f t="shared" si="4"/>
        <v>2046</v>
      </c>
      <c r="AE59">
        <f t="shared" si="4"/>
        <v>2047</v>
      </c>
      <c r="AF59">
        <f t="shared" si="4"/>
        <v>2048</v>
      </c>
      <c r="AG59">
        <f t="shared" si="4"/>
        <v>2049</v>
      </c>
      <c r="AH59">
        <f t="shared" si="4"/>
        <v>2050</v>
      </c>
    </row>
    <row r="60" spans="1:34" x14ac:dyDescent="0.35">
      <c r="A60" t="s">
        <v>386</v>
      </c>
      <c r="B60" t="s">
        <v>366</v>
      </c>
      <c r="C60">
        <f>C44/$A$69</f>
        <v>93409586056644.891</v>
      </c>
      <c r="D60">
        <f>D44/$A$69*B56</f>
        <v>92875896103395.922</v>
      </c>
      <c r="E60">
        <f t="shared" ref="E60:AH60" si="5">E44/$A$69*C56</f>
        <v>92629566885328.219</v>
      </c>
      <c r="F60">
        <f t="shared" si="5"/>
        <v>92034165932313.172</v>
      </c>
      <c r="G60">
        <f t="shared" si="5"/>
        <v>91296368798764.578</v>
      </c>
      <c r="H60">
        <f t="shared" si="5"/>
        <v>90380958678748.375</v>
      </c>
      <c r="I60">
        <f t="shared" si="5"/>
        <v>89583463573621.922</v>
      </c>
      <c r="J60">
        <f t="shared" si="5"/>
        <v>89074759701332.781</v>
      </c>
      <c r="K60">
        <f t="shared" si="5"/>
        <v>88349879469480.094</v>
      </c>
      <c r="L60">
        <f t="shared" si="5"/>
        <v>87977530086883.016</v>
      </c>
      <c r="M60">
        <f t="shared" si="5"/>
        <v>87542292906353.094</v>
      </c>
      <c r="N60">
        <f t="shared" si="5"/>
        <v>86915186092376.188</v>
      </c>
      <c r="O60">
        <f t="shared" si="5"/>
        <v>85816353759257.156</v>
      </c>
      <c r="P60">
        <f t="shared" si="5"/>
        <v>84606700144573.906</v>
      </c>
      <c r="Q60">
        <f t="shared" si="5"/>
        <v>83283149097788.719</v>
      </c>
      <c r="R60">
        <f t="shared" si="5"/>
        <v>81975136335499.734</v>
      </c>
      <c r="S60">
        <f t="shared" si="5"/>
        <v>80312820366073.906</v>
      </c>
      <c r="T60">
        <f t="shared" si="5"/>
        <v>79235091473000.5</v>
      </c>
      <c r="U60">
        <f t="shared" si="5"/>
        <v>77758096395745.031</v>
      </c>
      <c r="V60">
        <f t="shared" si="5"/>
        <v>76415752890403</v>
      </c>
      <c r="W60">
        <f t="shared" si="5"/>
        <v>75054028936018.344</v>
      </c>
      <c r="X60">
        <f t="shared" si="5"/>
        <v>73678521639098.797</v>
      </c>
      <c r="Y60">
        <f t="shared" si="5"/>
        <v>72007905134253.938</v>
      </c>
      <c r="Z60">
        <f t="shared" si="5"/>
        <v>70565408112553.281</v>
      </c>
      <c r="AA60">
        <f t="shared" si="5"/>
        <v>68976062434342.617</v>
      </c>
      <c r="AB60">
        <f t="shared" si="5"/>
        <v>67528259483084.133</v>
      </c>
      <c r="AC60">
        <f t="shared" si="5"/>
        <v>66197729228535.602</v>
      </c>
      <c r="AD60">
        <f t="shared" si="5"/>
        <v>64920342392482.055</v>
      </c>
      <c r="AE60">
        <f t="shared" si="5"/>
        <v>63487792853979.711</v>
      </c>
      <c r="AF60">
        <f t="shared" si="5"/>
        <v>62213886843710.195</v>
      </c>
      <c r="AG60">
        <f t="shared" si="5"/>
        <v>60946265240823.625</v>
      </c>
      <c r="AH60">
        <f t="shared" si="5"/>
        <v>59565547543108.453</v>
      </c>
    </row>
    <row r="61" spans="1:34" x14ac:dyDescent="0.35">
      <c r="A61" t="s">
        <v>386</v>
      </c>
      <c r="B61" t="s">
        <v>365</v>
      </c>
      <c r="C61">
        <f>C52/$A$69</f>
        <v>822004357298475</v>
      </c>
      <c r="D61">
        <f>D52/$A$69*B56</f>
        <v>829657309022245.5</v>
      </c>
      <c r="E61">
        <f t="shared" ref="E61:AH61" si="6">E52/$A$69*C56</f>
        <v>835214518601608.75</v>
      </c>
      <c r="F61">
        <f t="shared" si="6"/>
        <v>840399358855612.88</v>
      </c>
      <c r="G61">
        <f t="shared" si="6"/>
        <v>843523349922873.63</v>
      </c>
      <c r="H61">
        <f t="shared" si="6"/>
        <v>844572161536242.38</v>
      </c>
      <c r="I61">
        <f t="shared" si="6"/>
        <v>846635166629183.75</v>
      </c>
      <c r="J61">
        <f t="shared" si="6"/>
        <v>849682140974467.75</v>
      </c>
      <c r="K61">
        <f t="shared" si="6"/>
        <v>852112986006920.25</v>
      </c>
      <c r="L61">
        <f t="shared" si="6"/>
        <v>854968289473391</v>
      </c>
      <c r="M61">
        <f t="shared" si="6"/>
        <v>857079626875687.38</v>
      </c>
      <c r="N61">
        <f t="shared" si="6"/>
        <v>857811134765694.88</v>
      </c>
      <c r="O61">
        <f t="shared" si="6"/>
        <v>852367047971016.13</v>
      </c>
      <c r="P61">
        <f t="shared" si="6"/>
        <v>845927897511548.88</v>
      </c>
      <c r="Q61">
        <f t="shared" si="6"/>
        <v>839210737074747</v>
      </c>
      <c r="R61">
        <f t="shared" si="6"/>
        <v>832029139894014.25</v>
      </c>
      <c r="S61">
        <f t="shared" si="6"/>
        <v>823522469040744.5</v>
      </c>
      <c r="T61">
        <f t="shared" si="6"/>
        <v>817533676391561.5</v>
      </c>
      <c r="U61">
        <f t="shared" si="6"/>
        <v>810248127758334.38</v>
      </c>
      <c r="V61">
        <f t="shared" si="6"/>
        <v>803557010385176.63</v>
      </c>
      <c r="W61">
        <f t="shared" si="6"/>
        <v>796538257052109.25</v>
      </c>
      <c r="X61">
        <f t="shared" si="6"/>
        <v>789762028354424.5</v>
      </c>
      <c r="Y61">
        <f t="shared" si="6"/>
        <v>781166425694781.13</v>
      </c>
      <c r="Z61">
        <f t="shared" si="6"/>
        <v>773829999955077.25</v>
      </c>
      <c r="AA61">
        <f t="shared" si="6"/>
        <v>765302221845296</v>
      </c>
      <c r="AB61">
        <f t="shared" si="6"/>
        <v>757571381024720.5</v>
      </c>
      <c r="AC61">
        <f t="shared" si="6"/>
        <v>749134490843442.13</v>
      </c>
      <c r="AD61">
        <f t="shared" si="6"/>
        <v>741768820749807.38</v>
      </c>
      <c r="AE61">
        <f t="shared" si="6"/>
        <v>733735230850786.63</v>
      </c>
      <c r="AF61">
        <f t="shared" si="6"/>
        <v>726100675589404.25</v>
      </c>
      <c r="AG61">
        <f t="shared" si="6"/>
        <v>718079929166449.5</v>
      </c>
      <c r="AH61">
        <f t="shared" si="6"/>
        <v>709655103570678</v>
      </c>
    </row>
    <row r="62" spans="1:34" x14ac:dyDescent="0.35">
      <c r="A62" t="s">
        <v>387</v>
      </c>
      <c r="B62" t="s">
        <v>366</v>
      </c>
      <c r="C62" s="271">
        <f>C45/$A$71</f>
        <v>119564270152505.45</v>
      </c>
      <c r="D62" s="271">
        <f>D45/$A$71*B56</f>
        <v>118881147012346.78</v>
      </c>
      <c r="E62" s="271">
        <f t="shared" ref="E62:AH62" si="7">E45/$A$71*C56</f>
        <v>118565845613220.14</v>
      </c>
      <c r="F62" s="271">
        <f t="shared" si="7"/>
        <v>117803732393360.89</v>
      </c>
      <c r="G62" s="271">
        <f t="shared" si="7"/>
        <v>116859352062418.69</v>
      </c>
      <c r="H62" s="271">
        <f t="shared" si="7"/>
        <v>115687627108797.97</v>
      </c>
      <c r="I62" s="271">
        <f t="shared" si="7"/>
        <v>114666833374236.11</v>
      </c>
      <c r="J62" s="271">
        <f t="shared" si="7"/>
        <v>114015692417706.03</v>
      </c>
      <c r="K62" s="271">
        <f t="shared" si="7"/>
        <v>113087845720934.59</v>
      </c>
      <c r="L62" s="271">
        <f t="shared" si="7"/>
        <v>112611238511210.31</v>
      </c>
      <c r="M62" s="271">
        <f t="shared" si="7"/>
        <v>112054134920132.02</v>
      </c>
      <c r="N62" s="271">
        <f t="shared" si="7"/>
        <v>111251438198241.58</v>
      </c>
      <c r="O62" s="271">
        <f t="shared" si="7"/>
        <v>109844932811849.22</v>
      </c>
      <c r="P62" s="271">
        <f t="shared" si="7"/>
        <v>108296576185054.69</v>
      </c>
      <c r="Q62" s="271">
        <f t="shared" si="7"/>
        <v>106602430845169.64</v>
      </c>
      <c r="R62" s="271">
        <f t="shared" si="7"/>
        <v>104928174509439.75</v>
      </c>
      <c r="S62" s="271">
        <f t="shared" si="7"/>
        <v>102800410068574.69</v>
      </c>
      <c r="T62" s="271">
        <f t="shared" si="7"/>
        <v>101420917085440.73</v>
      </c>
      <c r="U62" s="271">
        <f t="shared" si="7"/>
        <v>99530363386553.75</v>
      </c>
      <c r="V62" s="271">
        <f t="shared" si="7"/>
        <v>97812163699715.938</v>
      </c>
      <c r="W62" s="271">
        <f t="shared" si="7"/>
        <v>96069157038103.578</v>
      </c>
      <c r="X62" s="271">
        <f t="shared" si="7"/>
        <v>94308507698046.563</v>
      </c>
      <c r="Y62" s="271">
        <f t="shared" si="7"/>
        <v>92170118571845.141</v>
      </c>
      <c r="Z62" s="271">
        <f t="shared" si="7"/>
        <v>90323722384068.266</v>
      </c>
      <c r="AA62" s="271">
        <f t="shared" si="7"/>
        <v>88289359915958.641</v>
      </c>
      <c r="AB62" s="271">
        <f t="shared" si="7"/>
        <v>86436172138347.781</v>
      </c>
      <c r="AC62" s="271">
        <f t="shared" si="7"/>
        <v>84733093412525.641</v>
      </c>
      <c r="AD62" s="271">
        <f t="shared" si="7"/>
        <v>83098038262377.063</v>
      </c>
      <c r="AE62" s="271">
        <f t="shared" si="7"/>
        <v>81264374853094.094</v>
      </c>
      <c r="AF62" s="271">
        <f t="shared" si="7"/>
        <v>79633775159949.109</v>
      </c>
      <c r="AG62" s="271">
        <f t="shared" si="7"/>
        <v>78011219508254.297</v>
      </c>
      <c r="AH62" s="271">
        <f t="shared" si="7"/>
        <v>76243900855178.875</v>
      </c>
    </row>
    <row r="63" spans="1:34" x14ac:dyDescent="0.35">
      <c r="C63" s="271"/>
    </row>
    <row r="65" spans="1:11" x14ac:dyDescent="0.35">
      <c r="A65" s="259" t="s">
        <v>388</v>
      </c>
      <c r="B65" s="259"/>
      <c r="C65" s="259"/>
      <c r="D65" s="259"/>
      <c r="E65" s="261"/>
      <c r="F65" s="261"/>
      <c r="G65" s="261"/>
    </row>
    <row r="66" spans="1:11" x14ac:dyDescent="0.35">
      <c r="A66">
        <v>1037</v>
      </c>
      <c r="B66" t="s">
        <v>389</v>
      </c>
      <c r="C66" t="s">
        <v>390</v>
      </c>
    </row>
    <row r="67" spans="1:11" x14ac:dyDescent="0.35">
      <c r="A67">
        <v>37.229999999999997</v>
      </c>
      <c r="B67" t="s">
        <v>391</v>
      </c>
      <c r="C67" t="s">
        <v>392</v>
      </c>
    </row>
    <row r="68" spans="1:11" x14ac:dyDescent="0.35">
      <c r="A68">
        <v>35.314700000000002</v>
      </c>
      <c r="B68" t="s">
        <v>393</v>
      </c>
    </row>
    <row r="69" spans="1:11" x14ac:dyDescent="0.35">
      <c r="A69" s="14">
        <v>0.72</v>
      </c>
      <c r="B69" t="s">
        <v>394</v>
      </c>
      <c r="C69" t="s">
        <v>395</v>
      </c>
    </row>
    <row r="70" spans="1:11" x14ac:dyDescent="0.35">
      <c r="A70" s="272">
        <v>0.453592</v>
      </c>
      <c r="B70" t="s">
        <v>396</v>
      </c>
    </row>
    <row r="71" spans="1:11" x14ac:dyDescent="0.35">
      <c r="A71" s="139">
        <v>0.67500000000000004</v>
      </c>
      <c r="B71" t="s">
        <v>397</v>
      </c>
      <c r="C71" t="s">
        <v>398</v>
      </c>
    </row>
    <row r="72" spans="1:11" x14ac:dyDescent="0.35">
      <c r="A72" s="273"/>
    </row>
    <row r="73" spans="1:11" s="275" customFormat="1" x14ac:dyDescent="0.35">
      <c r="A73" s="274" t="s">
        <v>399</v>
      </c>
    </row>
    <row r="74" spans="1:11" x14ac:dyDescent="0.35">
      <c r="B74">
        <v>2005</v>
      </c>
      <c r="C74">
        <v>2010</v>
      </c>
      <c r="D74">
        <v>2015</v>
      </c>
      <c r="E74">
        <v>2020</v>
      </c>
      <c r="F74">
        <v>2025</v>
      </c>
      <c r="G74">
        <v>2030</v>
      </c>
      <c r="H74">
        <v>2035</v>
      </c>
      <c r="I74">
        <v>2040</v>
      </c>
      <c r="J74">
        <v>2045</v>
      </c>
      <c r="K74">
        <v>2050</v>
      </c>
    </row>
    <row r="75" spans="1:11" x14ac:dyDescent="0.35">
      <c r="A75" t="s">
        <v>88</v>
      </c>
    </row>
    <row r="76" spans="1:11" x14ac:dyDescent="0.35">
      <c r="A76" t="s">
        <v>39</v>
      </c>
      <c r="B76">
        <v>46835.295154510459</v>
      </c>
      <c r="C76">
        <v>33980.781488610417</v>
      </c>
      <c r="D76">
        <v>29621.706765974552</v>
      </c>
      <c r="E76">
        <v>23932.177693517893</v>
      </c>
      <c r="F76">
        <v>24486.08461506604</v>
      </c>
      <c r="G76">
        <v>21577.737638818384</v>
      </c>
      <c r="H76">
        <v>16282.07664384593</v>
      </c>
      <c r="I76">
        <v>14073.406729601646</v>
      </c>
      <c r="J76">
        <v>12240.111784348412</v>
      </c>
      <c r="K76">
        <v>10439.036973317456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41427-AB65-4280-A83C-90CCC833C195}">
  <dimension ref="A1:AF16"/>
  <sheetViews>
    <sheetView topLeftCell="M1" zoomScale="85" zoomScaleNormal="85" workbookViewId="0">
      <selection activeCell="W17" sqref="W17"/>
    </sheetView>
  </sheetViews>
  <sheetFormatPr defaultColWidth="11.453125" defaultRowHeight="14.5" x14ac:dyDescent="0.35"/>
  <cols>
    <col min="1" max="1" width="29.7265625" bestFit="1" customWidth="1"/>
  </cols>
  <sheetData>
    <row r="1" spans="1:32" x14ac:dyDescent="0.35">
      <c r="A1" s="8" t="s">
        <v>149</v>
      </c>
      <c r="B1">
        <v>2020</v>
      </c>
      <c r="C1" s="91">
        <v>2021</v>
      </c>
      <c r="D1" s="91">
        <v>2022</v>
      </c>
      <c r="E1" s="91">
        <v>2023</v>
      </c>
      <c r="F1" s="91">
        <v>2024</v>
      </c>
      <c r="G1" s="91">
        <v>2025</v>
      </c>
      <c r="H1" s="91">
        <v>2026</v>
      </c>
      <c r="I1" s="91">
        <v>2027</v>
      </c>
      <c r="J1" s="91">
        <v>2028</v>
      </c>
      <c r="K1" s="91">
        <v>2029</v>
      </c>
      <c r="L1">
        <v>2030</v>
      </c>
      <c r="M1" s="91">
        <v>2031</v>
      </c>
      <c r="N1" s="91">
        <v>2032</v>
      </c>
      <c r="O1" s="91">
        <v>2033</v>
      </c>
      <c r="P1" s="91">
        <v>2034</v>
      </c>
      <c r="Q1" s="91">
        <v>2035</v>
      </c>
      <c r="R1" s="91">
        <v>2036</v>
      </c>
      <c r="S1" s="91">
        <v>2037</v>
      </c>
      <c r="T1" s="91">
        <v>2038</v>
      </c>
      <c r="U1" s="91">
        <v>2039</v>
      </c>
      <c r="V1">
        <v>2040</v>
      </c>
      <c r="W1" s="91">
        <v>2041</v>
      </c>
      <c r="X1" s="91">
        <v>2042</v>
      </c>
      <c r="Y1" s="91">
        <v>2043</v>
      </c>
      <c r="Z1" s="91">
        <v>2044</v>
      </c>
      <c r="AA1" s="91">
        <v>2045</v>
      </c>
      <c r="AB1" s="91">
        <v>2046</v>
      </c>
      <c r="AC1" s="91">
        <v>2047</v>
      </c>
      <c r="AD1" s="91">
        <v>2048</v>
      </c>
      <c r="AE1" s="91">
        <v>2049</v>
      </c>
      <c r="AF1">
        <v>2050</v>
      </c>
    </row>
    <row r="2" spans="1:32" x14ac:dyDescent="0.35">
      <c r="A2" s="7" t="s">
        <v>150</v>
      </c>
      <c r="B2" s="85">
        <f>'REF2020'!E75</f>
        <v>3.9941983335235649E-5</v>
      </c>
      <c r="C2" s="14">
        <f>($L2-$B2)/10*(C$1-$B$1)+$B2</f>
        <v>5.1644186997708698E-4</v>
      </c>
      <c r="D2" s="14">
        <f t="shared" ref="D2:K2" si="0">($L$2-$B$2)/10*(D1-$B$1)+$B$2</f>
        <v>9.929417566189383E-4</v>
      </c>
      <c r="E2" s="14">
        <f t="shared" si="0"/>
        <v>1.4694416432607898E-3</v>
      </c>
      <c r="F2" s="14">
        <f t="shared" si="0"/>
        <v>1.9459415299026412E-3</v>
      </c>
      <c r="G2" s="14">
        <f t="shared" si="0"/>
        <v>2.4224414165444925E-3</v>
      </c>
      <c r="H2" s="14">
        <f t="shared" si="0"/>
        <v>2.898941303186344E-3</v>
      </c>
      <c r="I2" s="14">
        <f t="shared" si="0"/>
        <v>3.3754411898281951E-3</v>
      </c>
      <c r="J2" s="14">
        <f t="shared" si="0"/>
        <v>3.8519410764700467E-3</v>
      </c>
      <c r="K2" s="14">
        <f t="shared" si="0"/>
        <v>4.3284409631118978E-3</v>
      </c>
      <c r="L2" s="85">
        <f>'REF2020'!G75</f>
        <v>4.8049408497537489E-3</v>
      </c>
      <c r="M2" s="14">
        <f>($V2-$L2)/10*(M$1-$L$1)+$L$2</f>
        <v>1.2232538513214927E-2</v>
      </c>
      <c r="N2" s="14">
        <f t="shared" ref="N2:U2" si="1">($V2-$L2)/10*(N$1-$L$1)+$L$2</f>
        <v>1.9660136176676106E-2</v>
      </c>
      <c r="O2" s="14">
        <f t="shared" si="1"/>
        <v>2.7087733840137282E-2</v>
      </c>
      <c r="P2" s="14">
        <f t="shared" si="1"/>
        <v>3.4515331503598465E-2</v>
      </c>
      <c r="Q2" s="14">
        <f t="shared" si="1"/>
        <v>4.1942929167059641E-2</v>
      </c>
      <c r="R2" s="14">
        <f t="shared" si="1"/>
        <v>4.9370526830520817E-2</v>
      </c>
      <c r="S2" s="14">
        <f t="shared" si="1"/>
        <v>5.6798124493982E-2</v>
      </c>
      <c r="T2" s="14">
        <f t="shared" si="1"/>
        <v>6.4225722157443182E-2</v>
      </c>
      <c r="U2" s="14">
        <f t="shared" si="1"/>
        <v>7.1653319820904351E-2</v>
      </c>
      <c r="V2" s="85">
        <f>'REF2020'!I75</f>
        <v>7.9080917484365534E-2</v>
      </c>
      <c r="W2" s="14">
        <f>($AF2-$V2)/10*(W$1-$V$1)+$V$2</f>
        <v>8.7728015227716283E-2</v>
      </c>
      <c r="X2" s="14">
        <f t="shared" ref="X2:AE2" si="2">($AF$2-$V$2)/10*(X1-$V$1)+$V$2</f>
        <v>9.6375112971067017E-2</v>
      </c>
      <c r="Y2" s="14">
        <f t="shared" si="2"/>
        <v>0.10502221071441777</v>
      </c>
      <c r="Z2" s="14">
        <f t="shared" si="2"/>
        <v>0.11366930845776851</v>
      </c>
      <c r="AA2" s="14">
        <f t="shared" si="2"/>
        <v>0.12231640620111926</v>
      </c>
      <c r="AB2" s="14">
        <f t="shared" si="2"/>
        <v>0.13096350394447001</v>
      </c>
      <c r="AC2" s="14">
        <f t="shared" si="2"/>
        <v>0.13961060168782075</v>
      </c>
      <c r="AD2" s="14">
        <f t="shared" si="2"/>
        <v>0.14825769943117151</v>
      </c>
      <c r="AE2" s="14">
        <f t="shared" si="2"/>
        <v>0.15690479717452224</v>
      </c>
      <c r="AF2" s="85">
        <f>'REF2020'!K75</f>
        <v>0.16555189491787298</v>
      </c>
    </row>
    <row r="3" spans="1:32" x14ac:dyDescent="0.35">
      <c r="A3" s="7" t="s">
        <v>151</v>
      </c>
      <c r="B3" s="86">
        <f>(1-B2)*'TYNDP Data'!$B24*SUM('(BIFUbC) Historical Production'!C43:C44,'(BIFUbC) Historical Production'!C46)/SUM('(BIFUbC) Historical Production'!C43:C46)</f>
        <v>0.66867541162563049</v>
      </c>
      <c r="C3" s="14">
        <f>($L3-$B3)/10*(C$1-$B$1)+$B3</f>
        <v>0.66902990460759848</v>
      </c>
      <c r="D3" s="14">
        <f t="shared" ref="D3:K3" si="3">($L3-$B3)/10*(D$1-$B$1)+$B3</f>
        <v>0.66938439758956658</v>
      </c>
      <c r="E3" s="14">
        <f t="shared" si="3"/>
        <v>0.66973889057153457</v>
      </c>
      <c r="F3" s="14">
        <f t="shared" si="3"/>
        <v>0.67009338355350268</v>
      </c>
      <c r="G3" s="14">
        <f t="shared" si="3"/>
        <v>0.67044787653547067</v>
      </c>
      <c r="H3" s="14">
        <f t="shared" si="3"/>
        <v>0.67080236951743866</v>
      </c>
      <c r="I3" s="14">
        <f t="shared" si="3"/>
        <v>0.67115686249940676</v>
      </c>
      <c r="J3" s="14">
        <f t="shared" si="3"/>
        <v>0.67151135548137475</v>
      </c>
      <c r="K3" s="14">
        <f t="shared" si="3"/>
        <v>0.67186584846334285</v>
      </c>
      <c r="L3" s="86">
        <f>(1-L2)*'TYNDP Data'!$B24*SUM('(BIFUbC) Historical Production'!M43:M44,'(BIFUbC) Historical Production'!M46)/SUM('(BIFUbC) Historical Production'!M43:M46)</f>
        <v>0.67222034144531084</v>
      </c>
      <c r="M3" s="14">
        <f>($V3-$L3)/10*(M$1-$L$1)+$L3</f>
        <v>0.66764727342992869</v>
      </c>
      <c r="N3" s="14">
        <f t="shared" ref="N3:U3" si="4">($V3-$L3)/10*(N$1-$L$1)+$L3</f>
        <v>0.66307420541454654</v>
      </c>
      <c r="O3" s="14">
        <f t="shared" si="4"/>
        <v>0.65850113739916427</v>
      </c>
      <c r="P3" s="14">
        <f t="shared" si="4"/>
        <v>0.65392806938378212</v>
      </c>
      <c r="Q3" s="14">
        <f t="shared" si="4"/>
        <v>0.64935500136839996</v>
      </c>
      <c r="R3" s="14">
        <f t="shared" si="4"/>
        <v>0.64478193335301781</v>
      </c>
      <c r="S3" s="14">
        <f t="shared" si="4"/>
        <v>0.64020886533763566</v>
      </c>
      <c r="T3" s="14">
        <f t="shared" si="4"/>
        <v>0.63563579732225339</v>
      </c>
      <c r="U3" s="14">
        <f t="shared" si="4"/>
        <v>0.63106272930687124</v>
      </c>
      <c r="V3" s="86">
        <f>(1-V2)*'TYNDP Data'!$B24*SUM('(BIFUbC) Historical Production'!W43:W44,'(BIFUbC) Historical Production'!W46)/SUM('(BIFUbC) Historical Production'!W43:W46)</f>
        <v>0.62648966129148909</v>
      </c>
      <c r="W3" s="14">
        <f>($AF3-$V3)/10*(W$1-$V$1)+$V3</f>
        <v>0.62109770793412089</v>
      </c>
      <c r="X3" s="14">
        <f t="shared" ref="X3:AE3" si="5">($AF3-$V3)/10*(X$1-$V$1)+$V3</f>
        <v>0.61570575457675258</v>
      </c>
      <c r="Y3" s="14">
        <f t="shared" si="5"/>
        <v>0.61031380121938428</v>
      </c>
      <c r="Z3" s="14">
        <f t="shared" si="5"/>
        <v>0.60492184786201608</v>
      </c>
      <c r="AA3" s="14">
        <f t="shared" si="5"/>
        <v>0.59952989450464789</v>
      </c>
      <c r="AB3" s="14">
        <f t="shared" si="5"/>
        <v>0.59413794114727958</v>
      </c>
      <c r="AC3" s="14">
        <f t="shared" si="5"/>
        <v>0.58874598778991127</v>
      </c>
      <c r="AD3" s="14">
        <f t="shared" si="5"/>
        <v>0.58335403443254308</v>
      </c>
      <c r="AE3" s="14">
        <f t="shared" si="5"/>
        <v>0.57796208107517488</v>
      </c>
      <c r="AF3" s="86">
        <f>(1-AF2)*'TYNDP Data'!$B24*SUM('(BIFUbC) Historical Production'!AG43:AG44,'(BIFUbC) Historical Production'!AG46)/SUM('(BIFUbC) Historical Production'!AG43:AG46)</f>
        <v>0.57257012771780658</v>
      </c>
    </row>
    <row r="4" spans="1:32" x14ac:dyDescent="0.35">
      <c r="A4" s="7" t="s">
        <v>152</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row>
    <row r="5" spans="1:32" x14ac:dyDescent="0.35">
      <c r="A5" s="7" t="s">
        <v>153</v>
      </c>
      <c r="B5" s="14">
        <v>0</v>
      </c>
      <c r="C5" s="14">
        <v>0</v>
      </c>
      <c r="D5" s="14">
        <v>0</v>
      </c>
      <c r="E5" s="14">
        <v>0</v>
      </c>
      <c r="F5" s="14">
        <v>0</v>
      </c>
      <c r="G5" s="14">
        <v>0</v>
      </c>
      <c r="H5" s="14">
        <v>0</v>
      </c>
      <c r="I5" s="14">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0</v>
      </c>
      <c r="AF5" s="14">
        <v>0</v>
      </c>
    </row>
    <row r="6" spans="1:32" x14ac:dyDescent="0.35">
      <c r="A6" s="7" t="s">
        <v>161</v>
      </c>
      <c r="B6" s="86">
        <f>(1-B2)*'TYNDP Data'!$B24*'(BIFUbC) Historical Production'!D45/SUM('(BIFUbC) Historical Production'!D43:D46)</f>
        <v>8.0900701973206035E-2</v>
      </c>
      <c r="C6" s="14">
        <f>($L6-$B6)/10*(C$1-$B$1)+$B6</f>
        <v>8.0237381387333398E-2</v>
      </c>
      <c r="D6" s="14">
        <f t="shared" ref="D6:K6" si="6">($L6-$B6)/10*(D$1-$B$1)+$B6</f>
        <v>7.9574060801460747E-2</v>
      </c>
      <c r="E6" s="14">
        <f t="shared" si="6"/>
        <v>7.891074021558811E-2</v>
      </c>
      <c r="F6" s="14">
        <f t="shared" si="6"/>
        <v>7.8247419629715459E-2</v>
      </c>
      <c r="G6" s="14">
        <f t="shared" si="6"/>
        <v>7.7584099043842822E-2</v>
      </c>
      <c r="H6" s="14">
        <f t="shared" si="6"/>
        <v>7.6920778457970185E-2</v>
      </c>
      <c r="I6" s="14">
        <f t="shared" si="6"/>
        <v>7.6257457872097534E-2</v>
      </c>
      <c r="J6" s="14">
        <f t="shared" si="6"/>
        <v>7.5594137286224897E-2</v>
      </c>
      <c r="K6" s="14">
        <f t="shared" si="6"/>
        <v>7.4930816700352246E-2</v>
      </c>
      <c r="L6" s="86">
        <f>(1-L2)*'TYNDP Data'!$B24*'(BIFUbC) Historical Production'!N45/SUM('(BIFUbC) Historical Production'!N43:N46)</f>
        <v>7.4267496114479609E-2</v>
      </c>
      <c r="M6" s="14">
        <f>($V6-$L6)/10*(M$1-$L$1)+$L6</f>
        <v>7.3261296587908642E-2</v>
      </c>
      <c r="N6" s="14">
        <f t="shared" ref="N6:U6" si="7">($V6-$L6)/10*(N$1-$L$1)+$L6</f>
        <v>7.2255097061337689E-2</v>
      </c>
      <c r="O6" s="14">
        <f t="shared" si="7"/>
        <v>7.1248897534766722E-2</v>
      </c>
      <c r="P6" s="14">
        <f t="shared" si="7"/>
        <v>7.024269800819577E-2</v>
      </c>
      <c r="Q6" s="14">
        <f t="shared" si="7"/>
        <v>6.9236498481624803E-2</v>
      </c>
      <c r="R6" s="14">
        <f t="shared" si="7"/>
        <v>6.8230298955053836E-2</v>
      </c>
      <c r="S6" s="14">
        <f t="shared" si="7"/>
        <v>6.7224099428482884E-2</v>
      </c>
      <c r="T6" s="14">
        <f t="shared" si="7"/>
        <v>6.6217899901911917E-2</v>
      </c>
      <c r="U6" s="14">
        <f t="shared" si="7"/>
        <v>6.5211700375340964E-2</v>
      </c>
      <c r="V6" s="86">
        <f>(1-V2)*'TYNDP Data'!$B24*'(BIFUbC) Historical Production'!X45/SUM('(BIFUbC) Historical Production'!X43:X46)</f>
        <v>6.4205500848769997E-2</v>
      </c>
      <c r="W6" s="14">
        <f>($AF6-$V6)/10*(W$1-$V$1)+$V6</f>
        <v>6.3110131315251339E-2</v>
      </c>
      <c r="X6" s="14">
        <f t="shared" ref="X6:AE6" si="8">($AF6-$V6)/10*(X$1-$V$1)+$V6</f>
        <v>6.2014761781732673E-2</v>
      </c>
      <c r="Y6" s="14">
        <f t="shared" si="8"/>
        <v>6.0919392248214008E-2</v>
      </c>
      <c r="Z6" s="14">
        <f t="shared" si="8"/>
        <v>5.9824022714695349E-2</v>
      </c>
      <c r="AA6" s="14">
        <f t="shared" si="8"/>
        <v>5.8728653181176683E-2</v>
      </c>
      <c r="AB6" s="14">
        <f t="shared" si="8"/>
        <v>5.7633283647658018E-2</v>
      </c>
      <c r="AC6" s="14">
        <f t="shared" si="8"/>
        <v>5.6537914114139359E-2</v>
      </c>
      <c r="AD6" s="14">
        <f t="shared" si="8"/>
        <v>5.5442544580620694E-2</v>
      </c>
      <c r="AE6" s="14">
        <f t="shared" si="8"/>
        <v>5.4347175047102035E-2</v>
      </c>
      <c r="AF6" s="86">
        <f>(1-AF2)*'TYNDP Data'!$B24*'(BIFUbC) Historical Production'!AH45/SUM('(BIFUbC) Historical Production'!AH43:AH46)</f>
        <v>5.325180551358337E-2</v>
      </c>
    </row>
    <row r="7" spans="1:32" x14ac:dyDescent="0.35">
      <c r="A7" s="7" t="s">
        <v>154</v>
      </c>
      <c r="B7" s="86">
        <f>(1-B2)*'TYNDP Data'!B23</f>
        <v>0.24940602455932454</v>
      </c>
      <c r="C7" s="14">
        <f>($L7-$B7)/10*(C$1-$B$1)+$B7</f>
        <v>0.24928717786992174</v>
      </c>
      <c r="D7" s="14">
        <f t="shared" ref="D7:J7" si="9">($L7-$B7)/10*(D$1-$B$1)+$B7</f>
        <v>0.24916833118051893</v>
      </c>
      <c r="E7" s="14">
        <f t="shared" si="9"/>
        <v>0.24904948449111614</v>
      </c>
      <c r="F7" s="14">
        <f t="shared" si="9"/>
        <v>0.24893063780171332</v>
      </c>
      <c r="G7" s="14">
        <f t="shared" si="9"/>
        <v>0.24881179111231053</v>
      </c>
      <c r="H7" s="14">
        <f t="shared" si="9"/>
        <v>0.24869294442290774</v>
      </c>
      <c r="I7" s="14">
        <f t="shared" si="9"/>
        <v>0.24857409773350492</v>
      </c>
      <c r="J7" s="14">
        <f t="shared" si="9"/>
        <v>0.24845525104410213</v>
      </c>
      <c r="K7" s="14">
        <f>($L7-$B7)/10*(K$1-$B$1)+$B7</f>
        <v>0.24833640435469931</v>
      </c>
      <c r="L7" s="86">
        <f>(1-L2)*'TYNDP Data'!B23</f>
        <v>0.24821755766529652</v>
      </c>
      <c r="M7" s="14">
        <f>($V7-$L7)/10*(M$1-$L$1)+$L7</f>
        <v>0.24636499606504197</v>
      </c>
      <c r="N7" s="14">
        <f t="shared" ref="N7:T7" si="10">($V7-$L7)/10*(N$1-$L$1)+$L7</f>
        <v>0.24451243446478743</v>
      </c>
      <c r="O7" s="14">
        <f t="shared" si="10"/>
        <v>0.24265987286453289</v>
      </c>
      <c r="P7" s="14">
        <f t="shared" si="10"/>
        <v>0.24080731126427835</v>
      </c>
      <c r="Q7" s="14">
        <f t="shared" si="10"/>
        <v>0.2389547496640238</v>
      </c>
      <c r="R7" s="14">
        <f t="shared" si="10"/>
        <v>0.23710218806376926</v>
      </c>
      <c r="S7" s="14">
        <f t="shared" si="10"/>
        <v>0.23524962646351472</v>
      </c>
      <c r="T7" s="14">
        <f t="shared" si="10"/>
        <v>0.23339706486326017</v>
      </c>
      <c r="U7" s="14">
        <f>($V7-$L7)/10*(U$1-$L$1)+$L7</f>
        <v>0.23154450326300563</v>
      </c>
      <c r="V7" s="86">
        <f>(1-V2)*'TYNDP Data'!B23</f>
        <v>0.22969194166275109</v>
      </c>
      <c r="W7" s="14">
        <f>($AF7-$V7)/10*(W$1-$V$1)+$V7</f>
        <v>0.22753521724675538</v>
      </c>
      <c r="X7" s="14">
        <f t="shared" ref="X7:AE7" si="11">($AF7-$V7)/10*(X$1-$V$1)+$V7</f>
        <v>0.2253784928307597</v>
      </c>
      <c r="Y7" s="14">
        <f t="shared" si="11"/>
        <v>0.22322176841476399</v>
      </c>
      <c r="Z7" s="14">
        <f t="shared" si="11"/>
        <v>0.22106504399876831</v>
      </c>
      <c r="AA7" s="14">
        <f t="shared" si="11"/>
        <v>0.2189083195827726</v>
      </c>
      <c r="AB7" s="14">
        <f t="shared" si="11"/>
        <v>0.21675159516677689</v>
      </c>
      <c r="AC7" s="14">
        <f t="shared" si="11"/>
        <v>0.21459487075078121</v>
      </c>
      <c r="AD7" s="14">
        <f t="shared" si="11"/>
        <v>0.2124381463347855</v>
      </c>
      <c r="AE7" s="14">
        <f t="shared" si="11"/>
        <v>0.21028142191878982</v>
      </c>
      <c r="AF7" s="86">
        <f>(1-AF2)*'TYNDP Data'!B23</f>
        <v>0.20812469750279411</v>
      </c>
    </row>
    <row r="9" spans="1:32" x14ac:dyDescent="0.35">
      <c r="A9" s="7" t="s">
        <v>155</v>
      </c>
      <c r="B9" s="14">
        <f>SUM(B2:B7)</f>
        <v>0.9990220801414964</v>
      </c>
      <c r="C9" s="14">
        <f t="shared" ref="C9:AF9" si="12">SUM(C2:C7)</f>
        <v>0.99907090573483071</v>
      </c>
      <c r="D9" s="14">
        <f t="shared" si="12"/>
        <v>0.99911973132816523</v>
      </c>
      <c r="E9" s="14">
        <f t="shared" si="12"/>
        <v>0.99916855692149964</v>
      </c>
      <c r="F9" s="14">
        <f t="shared" si="12"/>
        <v>0.99921738251483416</v>
      </c>
      <c r="G9" s="14">
        <f t="shared" si="12"/>
        <v>0.99926620810816846</v>
      </c>
      <c r="H9" s="14">
        <f t="shared" si="12"/>
        <v>0.99931503370150288</v>
      </c>
      <c r="I9" s="14">
        <f t="shared" si="12"/>
        <v>0.99936385929483751</v>
      </c>
      <c r="J9" s="14">
        <f t="shared" si="12"/>
        <v>0.99941268488817181</v>
      </c>
      <c r="K9" s="14">
        <f t="shared" si="12"/>
        <v>0.99946151048150633</v>
      </c>
      <c r="L9" s="14">
        <f t="shared" si="12"/>
        <v>0.99951033607484074</v>
      </c>
      <c r="M9" s="14">
        <f t="shared" si="12"/>
        <v>0.99950610459609424</v>
      </c>
      <c r="N9" s="14">
        <f t="shared" si="12"/>
        <v>0.99950187311734773</v>
      </c>
      <c r="O9" s="14">
        <f t="shared" si="12"/>
        <v>0.99949764163860122</v>
      </c>
      <c r="P9" s="14">
        <f t="shared" si="12"/>
        <v>0.99949341015985471</v>
      </c>
      <c r="Q9" s="14">
        <f t="shared" si="12"/>
        <v>0.9994891786811082</v>
      </c>
      <c r="R9" s="14">
        <f t="shared" si="12"/>
        <v>0.9994849472023617</v>
      </c>
      <c r="S9" s="14">
        <f t="shared" si="12"/>
        <v>0.99948071572361519</v>
      </c>
      <c r="T9" s="14">
        <f t="shared" si="12"/>
        <v>0.99947648424486868</v>
      </c>
      <c r="U9" s="14">
        <f t="shared" si="12"/>
        <v>0.99947225276612217</v>
      </c>
      <c r="V9" s="14">
        <f t="shared" si="12"/>
        <v>0.99946802128737566</v>
      </c>
      <c r="W9" s="14">
        <f>SUM(W2:W7)</f>
        <v>0.99947107172384386</v>
      </c>
      <c r="X9" s="14">
        <f t="shared" si="12"/>
        <v>0.99947412216031206</v>
      </c>
      <c r="Y9" s="14">
        <f t="shared" si="12"/>
        <v>0.99947717259677993</v>
      </c>
      <c r="Z9" s="14">
        <f t="shared" si="12"/>
        <v>0.99948022303324824</v>
      </c>
      <c r="AA9" s="14">
        <f t="shared" si="12"/>
        <v>0.99948327346971644</v>
      </c>
      <c r="AB9" s="14">
        <f t="shared" si="12"/>
        <v>0.99948632390618442</v>
      </c>
      <c r="AC9" s="14">
        <f t="shared" si="12"/>
        <v>0.9994893743426525</v>
      </c>
      <c r="AD9" s="14">
        <f t="shared" si="12"/>
        <v>0.99949242477912081</v>
      </c>
      <c r="AE9" s="14">
        <f t="shared" si="12"/>
        <v>0.99949547521558901</v>
      </c>
      <c r="AF9" s="14">
        <f t="shared" si="12"/>
        <v>0.99949852565205699</v>
      </c>
    </row>
    <row r="12" spans="1:32" x14ac:dyDescent="0.35">
      <c r="B12" s="87" t="s">
        <v>372</v>
      </c>
    </row>
    <row r="13" spans="1:32" x14ac:dyDescent="0.35">
      <c r="B13" s="92" t="s">
        <v>156</v>
      </c>
    </row>
    <row r="14" spans="1:32" x14ac:dyDescent="0.35">
      <c r="B14" s="91" t="s">
        <v>157</v>
      </c>
    </row>
    <row r="16" spans="1:32" x14ac:dyDescent="0.35">
      <c r="B16" s="101" t="s">
        <v>160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BAD34-2D60-4704-B2F3-6256CE712499}">
  <sheetPr>
    <tabColor theme="4"/>
  </sheetPr>
  <dimension ref="A1:AF8"/>
  <sheetViews>
    <sheetView tabSelected="1" workbookViewId="0">
      <selection activeCell="B6" sqref="B6"/>
    </sheetView>
  </sheetViews>
  <sheetFormatPr defaultColWidth="11.453125" defaultRowHeight="14.5" x14ac:dyDescent="0.35"/>
  <cols>
    <col min="1" max="1" width="40.81640625" bestFit="1" customWidth="1"/>
  </cols>
  <sheetData>
    <row r="1" spans="1:32" x14ac:dyDescent="0.35">
      <c r="A1" s="8" t="s">
        <v>149</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7" t="s">
        <v>150</v>
      </c>
      <c r="B2" s="263">
        <f>Calculations!B2/SUM(Calculations!B$2:B$6)</f>
        <v>5.3283254858002796E-5</v>
      </c>
      <c r="C2" s="263">
        <f>Calculations!C2/SUM(Calculations!C$2:C$6)</f>
        <v>6.8878778077474635E-4</v>
      </c>
      <c r="D2" s="263">
        <f>Calculations!D2/SUM(Calculations!D$2:D$6)</f>
        <v>1.324008137625256E-3</v>
      </c>
      <c r="E2" s="263">
        <f>Calculations!E2/SUM(Calculations!E$2:E$6)</f>
        <v>1.9589445159683828E-3</v>
      </c>
      <c r="F2" s="263">
        <f>Calculations!F2/SUM(Calculations!F$2:F$6)</f>
        <v>2.5935971061926332E-3</v>
      </c>
      <c r="G2" s="263">
        <f>Calculations!G2/SUM(Calculations!G$2:G$6)</f>
        <v>3.2279660985163649E-3</v>
      </c>
      <c r="H2" s="263">
        <f>Calculations!H2/SUM(Calculations!H$2:H$6)</f>
        <v>3.8620516829879687E-3</v>
      </c>
      <c r="I2" s="263">
        <f>Calculations!I2/SUM(Calculations!I$2:I$6)</f>
        <v>4.4958540494860659E-3</v>
      </c>
      <c r="J2" s="263">
        <f>Calculations!J2/SUM(Calculations!J$2:J$6)</f>
        <v>5.1293733877196979E-3</v>
      </c>
      <c r="K2" s="263">
        <f>Calculations!K2/SUM(Calculations!K$2:K$6)</f>
        <v>5.7626098872285043E-3</v>
      </c>
      <c r="L2" s="263">
        <f>Calculations!L2/SUM(Calculations!L$2:L$6)</f>
        <v>6.3955637373829281E-3</v>
      </c>
      <c r="M2" s="263">
        <f>Calculations!M2/SUM(Calculations!M$2:M$6)</f>
        <v>1.6242027389891937E-2</v>
      </c>
      <c r="N2" s="263">
        <f>Calculations!N2/SUM(Calculations!N$2:N$6)</f>
        <v>2.6040279731281823E-2</v>
      </c>
      <c r="O2" s="263">
        <f>Calculations!O2/SUM(Calculations!O$2:O$6)</f>
        <v>3.5790673982898875E-2</v>
      </c>
      <c r="P2" s="263">
        <f>Calculations!P2/SUM(Calculations!P$2:P$6)</f>
        <v>4.5493559923982567E-2</v>
      </c>
      <c r="Q2" s="263">
        <f>Calculations!Q2/SUM(Calculations!Q$2:Q$6)</f>
        <v>5.5149283933492305E-2</v>
      </c>
      <c r="R2" s="263">
        <f>Calculations!R2/SUM(Calculations!R$2:R$6)</f>
        <v>6.4758189031325963E-2</v>
      </c>
      <c r="S2" s="263">
        <f>Calculations!S2/SUM(Calculations!S$2:S$6)</f>
        <v>7.4320614918940001E-2</v>
      </c>
      <c r="T2" s="263">
        <f>Calculations!T2/SUM(Calculations!T$2:T$6)</f>
        <v>8.3836898019381864E-2</v>
      </c>
      <c r="U2" s="263">
        <f>Calculations!U2/SUM(Calculations!U$2:U$6)</f>
        <v>9.3307371516743912E-2</v>
      </c>
      <c r="V2" s="263">
        <f>Calculations!V2/SUM(Calculations!V$2:V$6)</f>
        <v>0.10273236539504935</v>
      </c>
      <c r="W2" s="263">
        <f>Calculations!W2/SUM(Calculations!W$2:W$6)</f>
        <v>0.11364676834080144</v>
      </c>
      <c r="X2" s="263">
        <f>Calculations!X2/SUM(Calculations!X$2:X$6)</f>
        <v>0.124500267563244</v>
      </c>
      <c r="Y2" s="263">
        <f>Calculations!Y2/SUM(Calculations!Y$2:Y$6)</f>
        <v>0.13529337141953374</v>
      </c>
      <c r="Z2" s="263">
        <f>Calculations!Z2/SUM(Calculations!Z$2:Z$6)</f>
        <v>0.14602658262491761</v>
      </c>
      <c r="AA2" s="263">
        <f>Calculations!AA2/SUM(Calculations!AA$2:AA$6)</f>
        <v>0.15670039833078631</v>
      </c>
      <c r="AB2" s="263">
        <f>Calculations!AB2/SUM(Calculations!AB$2:AB$6)</f>
        <v>0.16731531020143495</v>
      </c>
      <c r="AC2" s="263">
        <f>Calculations!AC2/SUM(Calculations!AC$2:AC$6)</f>
        <v>0.17787180448955639</v>
      </c>
      <c r="AD2" s="263">
        <f>Calculations!AD2/SUM(Calculations!AD$2:AD$6)</f>
        <v>0.1883703621104921</v>
      </c>
      <c r="AE2" s="263">
        <f>Calculations!AE2/SUM(Calculations!AE$2:AE$6)</f>
        <v>0.19881145871526335</v>
      </c>
      <c r="AF2" s="263">
        <f>Calculations!AF2/SUM(Calculations!AF$2:AF$6)</f>
        <v>0.20919556476240689</v>
      </c>
    </row>
    <row r="3" spans="1:32" x14ac:dyDescent="0.35">
      <c r="A3" s="7" t="s">
        <v>151</v>
      </c>
      <c r="B3" s="263">
        <f>Calculations!B3/SUM(Calculations!B$2:B$6)</f>
        <v>0.89202386561253588</v>
      </c>
      <c r="C3" s="263">
        <f>Calculations!C3/SUM(Calculations!C$2:C$6)</f>
        <v>0.89229717816460774</v>
      </c>
      <c r="D3" s="263">
        <f>Calculations!D3/SUM(Calculations!D$2:D$6)</f>
        <v>0.89257036850358817</v>
      </c>
      <c r="E3" s="263">
        <f>Calculations!E3/SUM(Calculations!E$2:E$6)</f>
        <v>0.89284343671143129</v>
      </c>
      <c r="F3" s="263">
        <f>Calculations!F3/SUM(Calculations!F$2:F$6)</f>
        <v>0.89311638287001749</v>
      </c>
      <c r="G3" s="263">
        <f>Calculations!G3/SUM(Calculations!G$2:G$6)</f>
        <v>0.89338920706115477</v>
      </c>
      <c r="H3" s="263">
        <f>Calculations!H3/SUM(Calculations!H$2:H$6)</f>
        <v>0.89366190936657708</v>
      </c>
      <c r="I3" s="263">
        <f>Calculations!I3/SUM(Calculations!I$2:I$6)</f>
        <v>0.8939344898679461</v>
      </c>
      <c r="J3" s="263">
        <f>Calculations!J3/SUM(Calculations!J$2:J$6)</f>
        <v>0.89420694864685069</v>
      </c>
      <c r="K3" s="263">
        <f>Calculations!K3/SUM(Calculations!K$2:K$6)</f>
        <v>0.89447928578480584</v>
      </c>
      <c r="L3" s="263">
        <f>Calculations!L3/SUM(Calculations!L$2:L$6)</f>
        <v>0.89475150136325488</v>
      </c>
      <c r="M3" s="263">
        <f>Calculations!M3/SUM(Calculations!M$2:M$6)</f>
        <v>0.88648364279587244</v>
      </c>
      <c r="N3" s="263">
        <f>Calculations!N3/SUM(Calculations!N$2:N$6)</f>
        <v>0.87825626620412589</v>
      </c>
      <c r="O3" s="263">
        <f>Calculations!O3/SUM(Calculations!O$2:O$6)</f>
        <v>0.87006907499583375</v>
      </c>
      <c r="P3" s="263">
        <f>Calculations!P3/SUM(Calculations!P$2:P$6)</f>
        <v>0.86192177546907589</v>
      </c>
      <c r="Q3" s="263">
        <f>Calculations!Q3/SUM(Calculations!Q$2:Q$6)</f>
        <v>0.85381407677707255</v>
      </c>
      <c r="R3" s="263">
        <f>Calculations!R3/SUM(Calculations!R$2:R$6)</f>
        <v>0.84574569089357365</v>
      </c>
      <c r="S3" s="263">
        <f>Calculations!S3/SUM(Calculations!S$2:S$6)</f>
        <v>0.83771633257875122</v>
      </c>
      <c r="T3" s="263">
        <f>Calculations!T3/SUM(Calculations!T$2:T$6)</f>
        <v>0.82972571934558526</v>
      </c>
      <c r="U3" s="263">
        <f>Calculations!U3/SUM(Calculations!U$2:U$6)</f>
        <v>0.82177357142673502</v>
      </c>
      <c r="V3" s="263">
        <f>Calculations!V3/SUM(Calculations!V$2:V$6)</f>
        <v>0.81385961174188726</v>
      </c>
      <c r="W3" s="263">
        <f>Calculations!W3/SUM(Calculations!W$2:W$6)</f>
        <v>0.80459756381552483</v>
      </c>
      <c r="X3" s="263">
        <f>Calculations!X3/SUM(Calculations!X$2:X$6)</f>
        <v>0.7953871992663466</v>
      </c>
      <c r="Y3" s="263">
        <f>Calculations!Y3/SUM(Calculations!Y$2:Y$6)</f>
        <v>0.78622808669848332</v>
      </c>
      <c r="Z3" s="263">
        <f>Calculations!Z3/SUM(Calculations!Z$2:Z$6)</f>
        <v>0.77711979950383392</v>
      </c>
      <c r="AA3" s="263">
        <f>Calculations!AA3/SUM(Calculations!AA$2:AA$6)</f>
        <v>0.76806191579583016</v>
      </c>
      <c r="AB3" s="263">
        <f>Calculations!AB3/SUM(Calculations!AB$2:AB$6)</f>
        <v>0.75905401834429576</v>
      </c>
      <c r="AC3" s="263">
        <f>Calculations!AC3/SUM(Calculations!AC$2:AC$6)</f>
        <v>0.75009569451138225</v>
      </c>
      <c r="AD3" s="263">
        <f>Calculations!AD3/SUM(Calculations!AD$2:AD$6)</f>
        <v>0.74118653618855967</v>
      </c>
      <c r="AE3" s="263">
        <f>Calculations!AE3/SUM(Calculations!AE$2:AE$6)</f>
        <v>0.73232613973464189</v>
      </c>
      <c r="AF3" s="263">
        <f>Calculations!AF3/SUM(Calculations!AF$2:AF$6)</f>
        <v>0.72351410591482535</v>
      </c>
    </row>
    <row r="4" spans="1:32" x14ac:dyDescent="0.35">
      <c r="A4" s="7" t="s">
        <v>152</v>
      </c>
      <c r="B4" s="263">
        <f>Calculations!B4/SUM(Calculations!B$2:B$6)</f>
        <v>0</v>
      </c>
      <c r="C4" s="263">
        <f>Calculations!C4/SUM(Calculations!C$2:C$6)</f>
        <v>0</v>
      </c>
      <c r="D4" s="263">
        <f>Calculations!D4/SUM(Calculations!D$2:D$6)</f>
        <v>0</v>
      </c>
      <c r="E4" s="263">
        <f>Calculations!E4/SUM(Calculations!E$2:E$6)</f>
        <v>0</v>
      </c>
      <c r="F4" s="263">
        <f>Calculations!F4/SUM(Calculations!F$2:F$6)</f>
        <v>0</v>
      </c>
      <c r="G4" s="263">
        <f>Calculations!G4/SUM(Calculations!G$2:G$6)</f>
        <v>0</v>
      </c>
      <c r="H4" s="263">
        <f>Calculations!H4/SUM(Calculations!H$2:H$6)</f>
        <v>0</v>
      </c>
      <c r="I4" s="263">
        <f>Calculations!I4/SUM(Calculations!I$2:I$6)</f>
        <v>0</v>
      </c>
      <c r="J4" s="263">
        <f>Calculations!J4/SUM(Calculations!J$2:J$6)</f>
        <v>0</v>
      </c>
      <c r="K4" s="263">
        <f>Calculations!K4/SUM(Calculations!K$2:K$6)</f>
        <v>0</v>
      </c>
      <c r="L4" s="263">
        <f>Calculations!L4/SUM(Calculations!L$2:L$6)</f>
        <v>0</v>
      </c>
      <c r="M4" s="263">
        <f>Calculations!M4/SUM(Calculations!M$2:M$6)</f>
        <v>0</v>
      </c>
      <c r="N4" s="263">
        <f>Calculations!N4/SUM(Calculations!N$2:N$6)</f>
        <v>0</v>
      </c>
      <c r="O4" s="263">
        <f>Calculations!O4/SUM(Calculations!O$2:O$6)</f>
        <v>0</v>
      </c>
      <c r="P4" s="263">
        <f>Calculations!P4/SUM(Calculations!P$2:P$6)</f>
        <v>0</v>
      </c>
      <c r="Q4" s="263">
        <f>Calculations!Q4/SUM(Calculations!Q$2:Q$6)</f>
        <v>0</v>
      </c>
      <c r="R4" s="263">
        <f>Calculations!R4/SUM(Calculations!R$2:R$6)</f>
        <v>0</v>
      </c>
      <c r="S4" s="263">
        <f>Calculations!S4/SUM(Calculations!S$2:S$6)</f>
        <v>0</v>
      </c>
      <c r="T4" s="263">
        <f>Calculations!T4/SUM(Calculations!T$2:T$6)</f>
        <v>0</v>
      </c>
      <c r="U4" s="263">
        <f>Calculations!U4/SUM(Calculations!U$2:U$6)</f>
        <v>0</v>
      </c>
      <c r="V4" s="263">
        <f>Calculations!V4/SUM(Calculations!V$2:V$6)</f>
        <v>0</v>
      </c>
      <c r="W4" s="263">
        <f>Calculations!W4/SUM(Calculations!W$2:W$6)</f>
        <v>0</v>
      </c>
      <c r="X4" s="263">
        <f>Calculations!X4/SUM(Calculations!X$2:X$6)</f>
        <v>0</v>
      </c>
      <c r="Y4" s="263">
        <f>Calculations!Y4/SUM(Calculations!Y$2:Y$6)</f>
        <v>0</v>
      </c>
      <c r="Z4" s="263">
        <f>Calculations!Z4/SUM(Calculations!Z$2:Z$6)</f>
        <v>0</v>
      </c>
      <c r="AA4" s="263">
        <f>Calculations!AA4/SUM(Calculations!AA$2:AA$6)</f>
        <v>0</v>
      </c>
      <c r="AB4" s="263">
        <f>Calculations!AB4/SUM(Calculations!AB$2:AB$6)</f>
        <v>0</v>
      </c>
      <c r="AC4" s="263">
        <f>Calculations!AC4/SUM(Calculations!AC$2:AC$6)</f>
        <v>0</v>
      </c>
      <c r="AD4" s="263">
        <f>Calculations!AD4/SUM(Calculations!AD$2:AD$6)</f>
        <v>0</v>
      </c>
      <c r="AE4" s="263">
        <f>Calculations!AE4/SUM(Calculations!AE$2:AE$6)</f>
        <v>0</v>
      </c>
      <c r="AF4" s="263">
        <f>Calculations!AF4/SUM(Calculations!AF$2:AF$6)</f>
        <v>0</v>
      </c>
    </row>
    <row r="5" spans="1:32" x14ac:dyDescent="0.35">
      <c r="A5" s="7" t="s">
        <v>153</v>
      </c>
      <c r="B5" s="263">
        <f>Calculations!B5/SUM(Calculations!B$2:B$6)</f>
        <v>0</v>
      </c>
      <c r="C5" s="263">
        <f>Calculations!C5/SUM(Calculations!C$2:C$6)</f>
        <v>0</v>
      </c>
      <c r="D5" s="263">
        <f>Calculations!D5/SUM(Calculations!D$2:D$6)</f>
        <v>0</v>
      </c>
      <c r="E5" s="263">
        <f>Calculations!E5/SUM(Calculations!E$2:E$6)</f>
        <v>0</v>
      </c>
      <c r="F5" s="263">
        <f>Calculations!F5/SUM(Calculations!F$2:F$6)</f>
        <v>0</v>
      </c>
      <c r="G5" s="263">
        <f>Calculations!G5/SUM(Calculations!G$2:G$6)</f>
        <v>0</v>
      </c>
      <c r="H5" s="263">
        <f>Calculations!H5/SUM(Calculations!H$2:H$6)</f>
        <v>0</v>
      </c>
      <c r="I5" s="263">
        <f>Calculations!I5/SUM(Calculations!I$2:I$6)</f>
        <v>0</v>
      </c>
      <c r="J5" s="263">
        <f>Calculations!J5/SUM(Calculations!J$2:J$6)</f>
        <v>0</v>
      </c>
      <c r="K5" s="263">
        <f>Calculations!K5/SUM(Calculations!K$2:K$6)</f>
        <v>0</v>
      </c>
      <c r="L5" s="263">
        <f>Calculations!L5/SUM(Calculations!L$2:L$6)</f>
        <v>0</v>
      </c>
      <c r="M5" s="263">
        <f>Calculations!M5/SUM(Calculations!M$2:M$6)</f>
        <v>0</v>
      </c>
      <c r="N5" s="263">
        <f>Calculations!N5/SUM(Calculations!N$2:N$6)</f>
        <v>0</v>
      </c>
      <c r="O5" s="263">
        <f>Calculations!O5/SUM(Calculations!O$2:O$6)</f>
        <v>0</v>
      </c>
      <c r="P5" s="263">
        <f>Calculations!P5/SUM(Calculations!P$2:P$6)</f>
        <v>0</v>
      </c>
      <c r="Q5" s="263">
        <f>Calculations!Q5/SUM(Calculations!Q$2:Q$6)</f>
        <v>0</v>
      </c>
      <c r="R5" s="263">
        <f>Calculations!R5/SUM(Calculations!R$2:R$6)</f>
        <v>0</v>
      </c>
      <c r="S5" s="263">
        <f>Calculations!S5/SUM(Calculations!S$2:S$6)</f>
        <v>0</v>
      </c>
      <c r="T5" s="263">
        <f>Calculations!T5/SUM(Calculations!T$2:T$6)</f>
        <v>0</v>
      </c>
      <c r="U5" s="263">
        <f>Calculations!U5/SUM(Calculations!U$2:U$6)</f>
        <v>0</v>
      </c>
      <c r="V5" s="263">
        <f>Calculations!V5/SUM(Calculations!V$2:V$6)</f>
        <v>0</v>
      </c>
      <c r="W5" s="263">
        <f>Calculations!W5/SUM(Calculations!W$2:W$6)</f>
        <v>0</v>
      </c>
      <c r="X5" s="263">
        <f>Calculations!X5/SUM(Calculations!X$2:X$6)</f>
        <v>0</v>
      </c>
      <c r="Y5" s="263">
        <f>Calculations!Y5/SUM(Calculations!Y$2:Y$6)</f>
        <v>0</v>
      </c>
      <c r="Z5" s="263">
        <f>Calculations!Z5/SUM(Calculations!Z$2:Z$6)</f>
        <v>0</v>
      </c>
      <c r="AA5" s="263">
        <f>Calculations!AA5/SUM(Calculations!AA$2:AA$6)</f>
        <v>0</v>
      </c>
      <c r="AB5" s="263">
        <f>Calculations!AB5/SUM(Calculations!AB$2:AB$6)</f>
        <v>0</v>
      </c>
      <c r="AC5" s="263">
        <f>Calculations!AC5/SUM(Calculations!AC$2:AC$6)</f>
        <v>0</v>
      </c>
      <c r="AD5" s="263">
        <f>Calculations!AD5/SUM(Calculations!AD$2:AD$6)</f>
        <v>0</v>
      </c>
      <c r="AE5" s="263">
        <f>Calculations!AE5/SUM(Calculations!AE$2:AE$6)</f>
        <v>0</v>
      </c>
      <c r="AF5" s="263">
        <f>Calculations!AF5/SUM(Calculations!AF$2:AF$6)</f>
        <v>0</v>
      </c>
    </row>
    <row r="6" spans="1:32" x14ac:dyDescent="0.35">
      <c r="A6" s="7" t="s">
        <v>161</v>
      </c>
      <c r="B6" s="263">
        <f>Calculations!B6/SUM(Calculations!B$2:B$6)</f>
        <v>0.107922851132606</v>
      </c>
      <c r="C6" s="263">
        <f>Calculations!C6/SUM(Calculations!C$2:C$6)</f>
        <v>0.10701403405461746</v>
      </c>
      <c r="D6" s="263">
        <f>Calculations!D6/SUM(Calculations!D$2:D$6)</f>
        <v>0.10610562335878651</v>
      </c>
      <c r="E6" s="263">
        <f>Calculations!E6/SUM(Calculations!E$2:E$6)</f>
        <v>0.10519761877260041</v>
      </c>
      <c r="F6" s="263">
        <f>Calculations!F6/SUM(Calculations!F$2:F$6)</f>
        <v>0.10429002002378983</v>
      </c>
      <c r="G6" s="263">
        <f>Calculations!G6/SUM(Calculations!G$2:G$6)</f>
        <v>0.10338282684032898</v>
      </c>
      <c r="H6" s="263">
        <f>Calculations!H6/SUM(Calculations!H$2:H$6)</f>
        <v>0.10247603895043496</v>
      </c>
      <c r="I6" s="263">
        <f>Calculations!I6/SUM(Calculations!I$2:I$6)</f>
        <v>0.10156965608256767</v>
      </c>
      <c r="J6" s="263">
        <f>Calculations!J6/SUM(Calculations!J$2:J$6)</f>
        <v>0.10066367796542969</v>
      </c>
      <c r="K6" s="263">
        <f>Calculations!K6/SUM(Calculations!K$2:K$6)</f>
        <v>9.9758104327965599E-2</v>
      </c>
      <c r="L6" s="263">
        <f>Calculations!L6/SUM(Calculations!L$2:L$6)</f>
        <v>9.8852934899362171E-2</v>
      </c>
      <c r="M6" s="263">
        <f>Calculations!M6/SUM(Calculations!M$2:M$6)</f>
        <v>9.7274329814235685E-2</v>
      </c>
      <c r="N6" s="263">
        <f>Calculations!N6/SUM(Calculations!N$2:N$6)</f>
        <v>9.570345406459238E-2</v>
      </c>
      <c r="O6" s="263">
        <f>Calculations!O6/SUM(Calculations!O$2:O$6)</f>
        <v>9.4140251021267399E-2</v>
      </c>
      <c r="P6" s="263">
        <f>Calculations!P6/SUM(Calculations!P$2:P$6)</f>
        <v>9.258466460694148E-2</v>
      </c>
      <c r="Q6" s="263">
        <f>Calculations!Q6/SUM(Calculations!Q$2:Q$6)</f>
        <v>9.1036639289435103E-2</v>
      </c>
      <c r="R6" s="263">
        <f>Calculations!R6/SUM(Calculations!R$2:R$6)</f>
        <v>8.9496120075100424E-2</v>
      </c>
      <c r="S6" s="263">
        <f>Calculations!S6/SUM(Calculations!S$2:S$6)</f>
        <v>8.7963052502308819E-2</v>
      </c>
      <c r="T6" s="263">
        <f>Calculations!T6/SUM(Calculations!T$2:T$6)</f>
        <v>8.6437382635032881E-2</v>
      </c>
      <c r="U6" s="263">
        <f>Calculations!U6/SUM(Calculations!U$2:U$6)</f>
        <v>8.4919057056521058E-2</v>
      </c>
      <c r="V6" s="263">
        <f>Calculations!V6/SUM(Calculations!V$2:V$6)</f>
        <v>8.3408022863063397E-2</v>
      </c>
      <c r="W6" s="263">
        <f>Calculations!W6/SUM(Calculations!W$2:W$6)</f>
        <v>8.1755667843673774E-2</v>
      </c>
      <c r="X6" s="263">
        <f>Calculations!X6/SUM(Calculations!X$2:X$6)</f>
        <v>8.0112533170409367E-2</v>
      </c>
      <c r="Y6" s="263">
        <f>Calculations!Y6/SUM(Calculations!Y$2:Y$6)</f>
        <v>7.8478541881983027E-2</v>
      </c>
      <c r="Z6" s="263">
        <f>Calculations!Z6/SUM(Calculations!Z$2:Z$6)</f>
        <v>7.685361787124842E-2</v>
      </c>
      <c r="AA6" s="263">
        <f>Calculations!AA6/SUM(Calculations!AA$2:AA$6)</f>
        <v>7.5237685873383489E-2</v>
      </c>
      <c r="AB6" s="263">
        <f>Calculations!AB6/SUM(Calculations!AB$2:AB$6)</f>
        <v>7.3630671454269422E-2</v>
      </c>
      <c r="AC6" s="263">
        <f>Calculations!AC6/SUM(Calculations!AC$2:AC$6)</f>
        <v>7.2032500999061513E-2</v>
      </c>
      <c r="AD6" s="263">
        <f>Calculations!AD6/SUM(Calculations!AD$2:AD$6)</f>
        <v>7.0443101700948169E-2</v>
      </c>
      <c r="AE6" s="263">
        <f>Calculations!AE6/SUM(Calculations!AE$2:AE$6)</f>
        <v>6.886240155009471E-2</v>
      </c>
      <c r="AF6" s="263">
        <f>Calculations!AF6/SUM(Calculations!AF$2:AF$6)</f>
        <v>6.7290329322767836E-2</v>
      </c>
    </row>
    <row r="7" spans="1:32" x14ac:dyDescent="0.35">
      <c r="A7" t="s">
        <v>158</v>
      </c>
      <c r="B7" s="263">
        <v>0</v>
      </c>
      <c r="C7" s="263">
        <v>0</v>
      </c>
      <c r="D7" s="263">
        <v>0</v>
      </c>
      <c r="E7" s="263">
        <v>0</v>
      </c>
      <c r="F7" s="263">
        <v>0</v>
      </c>
      <c r="G7" s="263">
        <v>0</v>
      </c>
      <c r="H7" s="263">
        <v>0</v>
      </c>
      <c r="I7" s="263">
        <v>0</v>
      </c>
      <c r="J7" s="263">
        <v>0</v>
      </c>
      <c r="K7" s="263">
        <v>0</v>
      </c>
      <c r="L7" s="263">
        <v>0</v>
      </c>
      <c r="M7" s="263">
        <v>0</v>
      </c>
      <c r="N7" s="263">
        <v>0</v>
      </c>
      <c r="O7" s="263">
        <v>0</v>
      </c>
      <c r="P7" s="263">
        <v>0</v>
      </c>
      <c r="Q7" s="263">
        <v>0</v>
      </c>
      <c r="R7" s="263">
        <v>0</v>
      </c>
      <c r="S7" s="263">
        <v>0</v>
      </c>
      <c r="T7" s="263">
        <v>0</v>
      </c>
      <c r="U7" s="263">
        <v>0</v>
      </c>
      <c r="V7" s="263">
        <v>0</v>
      </c>
      <c r="W7" s="263">
        <v>0</v>
      </c>
      <c r="X7" s="263">
        <v>0</v>
      </c>
      <c r="Y7" s="263">
        <v>0</v>
      </c>
      <c r="Z7" s="263">
        <v>0</v>
      </c>
      <c r="AA7" s="263">
        <v>0</v>
      </c>
      <c r="AB7" s="263">
        <v>0</v>
      </c>
      <c r="AC7" s="263">
        <v>0</v>
      </c>
      <c r="AD7" s="263">
        <v>0</v>
      </c>
      <c r="AE7" s="263">
        <v>0</v>
      </c>
      <c r="AF7" s="263">
        <v>0</v>
      </c>
    </row>
    <row r="8" spans="1:32" x14ac:dyDescent="0.35">
      <c r="A8" t="s">
        <v>159</v>
      </c>
      <c r="B8" s="263">
        <v>0</v>
      </c>
      <c r="C8" s="263">
        <v>0</v>
      </c>
      <c r="D8" s="263">
        <v>0</v>
      </c>
      <c r="E8" s="263">
        <v>0</v>
      </c>
      <c r="F8" s="263">
        <v>0</v>
      </c>
      <c r="G8" s="263">
        <v>0</v>
      </c>
      <c r="H8" s="263">
        <v>0</v>
      </c>
      <c r="I8" s="263">
        <v>0</v>
      </c>
      <c r="J8" s="263">
        <v>0</v>
      </c>
      <c r="K8" s="263">
        <v>0</v>
      </c>
      <c r="L8" s="263">
        <v>0</v>
      </c>
      <c r="M8" s="263">
        <v>0</v>
      </c>
      <c r="N8" s="263">
        <v>0</v>
      </c>
      <c r="O8" s="263">
        <v>0</v>
      </c>
      <c r="P8" s="263">
        <v>0</v>
      </c>
      <c r="Q8" s="263">
        <v>0</v>
      </c>
      <c r="R8" s="263">
        <v>0</v>
      </c>
      <c r="S8" s="263">
        <v>0</v>
      </c>
      <c r="T8" s="263">
        <v>0</v>
      </c>
      <c r="U8" s="263">
        <v>0</v>
      </c>
      <c r="V8" s="263">
        <v>0</v>
      </c>
      <c r="W8" s="263">
        <v>0</v>
      </c>
      <c r="X8" s="263">
        <v>0</v>
      </c>
      <c r="Y8" s="263">
        <v>0</v>
      </c>
      <c r="Z8" s="263">
        <v>0</v>
      </c>
      <c r="AA8" s="263">
        <v>0</v>
      </c>
      <c r="AB8" s="263">
        <v>0</v>
      </c>
      <c r="AC8" s="263">
        <v>0</v>
      </c>
      <c r="AD8" s="263">
        <v>0</v>
      </c>
      <c r="AE8" s="263">
        <v>0</v>
      </c>
      <c r="AF8" s="263">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D3E8F0-5A13-4AED-8799-E0B85C663863}">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2.xml><?xml version="1.0" encoding="utf-8"?>
<ds:datastoreItem xmlns:ds="http://schemas.openxmlformats.org/officeDocument/2006/customXml" ds:itemID="{EC96DCF2-3D6F-413B-88E1-2B27BC1128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EA4C8E-9D8C-453A-8E5F-02C5C3A31D9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GREET1 Fuel_Specs</vt:lpstr>
      <vt:lpstr>REF2020</vt:lpstr>
      <vt:lpstr>Clean H2 monitor</vt:lpstr>
      <vt:lpstr>TYNDP Data</vt:lpstr>
      <vt:lpstr>(BIFUbC) Historical Production</vt:lpstr>
      <vt:lpstr>Calculations</vt:lpstr>
      <vt:lpstr>BHPSbP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Dan O'Brien</cp:lastModifiedBy>
  <cp:revision/>
  <dcterms:created xsi:type="dcterms:W3CDTF">2023-11-23T17:26:37Z</dcterms:created>
  <dcterms:modified xsi:type="dcterms:W3CDTF">2024-11-04T18:10:49Z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