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ing\EPS\EU\eps-eu\InputData\trans\SYVbT\"/>
    </mc:Choice>
  </mc:AlternateContent>
  <xr:revisionPtr revIDLastSave="0" documentId="13_ncr:1_{4BDA9FD5-D5AE-4903-A09C-477A2450B541}" xr6:coauthVersionLast="47" xr6:coauthVersionMax="47" xr10:uidLastSave="{00000000-0000-0000-0000-000000000000}"/>
  <bookViews>
    <workbookView xWindow="29295" yWindow="1665" windowWidth="22200" windowHeight="12540" tabRatio="855" firstSheet="4" activeTab="8" xr2:uid="{05A92713-FF8C-4705-B0D9-268054C6A6B1}"/>
  </bookViews>
  <sheets>
    <sheet name="About" sheetId="1" r:id="rId1"/>
    <sheet name="Raw data JRC Aircraft" sheetId="5" r:id="rId2"/>
    <sheet name="Raw data JRC Other" sheetId="6" r:id="rId3"/>
    <sheet name="JRC_2015_UK_Transports" sheetId="7" r:id="rId4"/>
    <sheet name="JRC_2015_UE_Transports" sheetId="10" r:id="rId5"/>
    <sheet name="IDEES2021_TrRoad_tech" sheetId="11" r:id="rId6"/>
    <sheet name="IDEES2021_TrAvia_act" sheetId="12" r:id="rId7"/>
    <sheet name="IDEES2021_TrRail_act" sheetId="13" r:id="rId8"/>
    <sheet name="Calculations" sheetId="8" r:id="rId9"/>
    <sheet name="SYVbT-passenger" sheetId="2" r:id="rId10"/>
    <sheet name="SYVbT-freight" sheetId="3" r:id="rId11"/>
  </sheets>
  <externalReferences>
    <externalReference r:id="rId1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7" i="8" l="1"/>
  <c r="P58" i="8" s="1"/>
  <c r="P48" i="8"/>
  <c r="M48" i="8"/>
  <c r="P47" i="8"/>
  <c r="E47" i="8"/>
  <c r="P16" i="8"/>
  <c r="E48" i="8"/>
  <c r="B48" i="8"/>
  <c r="N123" i="13"/>
  <c r="T122" i="13"/>
  <c r="D122" i="13"/>
  <c r="P120" i="13"/>
  <c r="B117" i="13"/>
  <c r="D112" i="13"/>
  <c r="G107" i="13"/>
  <c r="S105" i="13"/>
  <c r="W102" i="13"/>
  <c r="V102" i="13"/>
  <c r="U102" i="13"/>
  <c r="T102" i="13"/>
  <c r="S102" i="13"/>
  <c r="R102" i="13"/>
  <c r="Q102" i="13"/>
  <c r="P102" i="13"/>
  <c r="O102" i="13"/>
  <c r="N102" i="13"/>
  <c r="M102" i="13"/>
  <c r="L102" i="13"/>
  <c r="K102" i="13"/>
  <c r="J102" i="13"/>
  <c r="I102" i="13"/>
  <c r="H102" i="13"/>
  <c r="G102" i="13"/>
  <c r="F102" i="13"/>
  <c r="E102" i="13"/>
  <c r="D102" i="13"/>
  <c r="C102" i="13"/>
  <c r="B102" i="13"/>
  <c r="W101" i="13"/>
  <c r="V101" i="13"/>
  <c r="U101" i="13"/>
  <c r="T101" i="13"/>
  <c r="S101" i="13"/>
  <c r="R101" i="13"/>
  <c r="Q101" i="13"/>
  <c r="P101" i="13"/>
  <c r="O101" i="13"/>
  <c r="N101" i="13"/>
  <c r="M101" i="13"/>
  <c r="L101" i="13"/>
  <c r="K101" i="13"/>
  <c r="J101" i="13"/>
  <c r="I101" i="13"/>
  <c r="H101" i="13"/>
  <c r="G101" i="13"/>
  <c r="F101" i="13"/>
  <c r="E101" i="13"/>
  <c r="D101" i="13"/>
  <c r="C101" i="13"/>
  <c r="B101" i="13"/>
  <c r="W99" i="13"/>
  <c r="V99" i="13"/>
  <c r="U99" i="13"/>
  <c r="T99" i="13"/>
  <c r="S99" i="13"/>
  <c r="R99" i="13"/>
  <c r="Q99" i="13"/>
  <c r="P99" i="13"/>
  <c r="O99" i="13"/>
  <c r="N99" i="13"/>
  <c r="M99" i="13"/>
  <c r="L99" i="13"/>
  <c r="K99" i="13"/>
  <c r="J99" i="13"/>
  <c r="I99" i="13"/>
  <c r="H99" i="13"/>
  <c r="G99" i="13"/>
  <c r="F99" i="13"/>
  <c r="E99" i="13"/>
  <c r="D99" i="13"/>
  <c r="C99" i="13"/>
  <c r="B99" i="13"/>
  <c r="W98" i="13"/>
  <c r="V98" i="13"/>
  <c r="U98" i="13"/>
  <c r="T98" i="13"/>
  <c r="S98" i="13"/>
  <c r="R98" i="13"/>
  <c r="Q98" i="13"/>
  <c r="P98" i="13"/>
  <c r="O98" i="13"/>
  <c r="N98" i="13"/>
  <c r="M98" i="13"/>
  <c r="L98" i="13"/>
  <c r="K98" i="13"/>
  <c r="J98" i="13"/>
  <c r="I98" i="13"/>
  <c r="H98" i="13"/>
  <c r="G98" i="13"/>
  <c r="F98" i="13"/>
  <c r="E98" i="13"/>
  <c r="D98" i="13"/>
  <c r="C98" i="13"/>
  <c r="B98" i="13"/>
  <c r="W97" i="13"/>
  <c r="V97" i="13"/>
  <c r="U97" i="13"/>
  <c r="T97" i="13"/>
  <c r="S97" i="13"/>
  <c r="R97" i="13"/>
  <c r="Q97" i="13"/>
  <c r="P97" i="13"/>
  <c r="O97" i="13"/>
  <c r="N97" i="13"/>
  <c r="M97" i="13"/>
  <c r="L97" i="13"/>
  <c r="K97" i="13"/>
  <c r="J97" i="13"/>
  <c r="I97" i="13"/>
  <c r="H97" i="13"/>
  <c r="G97" i="13"/>
  <c r="F97" i="13"/>
  <c r="E97" i="13"/>
  <c r="D97" i="13"/>
  <c r="C97" i="13"/>
  <c r="B97" i="13"/>
  <c r="W96" i="13"/>
  <c r="W95" i="13"/>
  <c r="V95" i="13"/>
  <c r="U95" i="13"/>
  <c r="T95" i="13"/>
  <c r="S95" i="13"/>
  <c r="R95" i="13"/>
  <c r="Q95" i="13"/>
  <c r="P95" i="13"/>
  <c r="O95" i="13"/>
  <c r="N95" i="13"/>
  <c r="M95" i="13"/>
  <c r="L95" i="13"/>
  <c r="K95" i="13"/>
  <c r="J95" i="13"/>
  <c r="I95" i="13"/>
  <c r="H95" i="13"/>
  <c r="G95" i="13"/>
  <c r="F95" i="13"/>
  <c r="E95" i="13"/>
  <c r="D95" i="13"/>
  <c r="C95" i="13"/>
  <c r="B95" i="13"/>
  <c r="W91" i="13"/>
  <c r="V91" i="13"/>
  <c r="U91" i="13"/>
  <c r="T91" i="13"/>
  <c r="S91" i="13"/>
  <c r="R91" i="13"/>
  <c r="Q91" i="13"/>
  <c r="P91" i="13"/>
  <c r="O91" i="13"/>
  <c r="N91" i="13"/>
  <c r="M91" i="13"/>
  <c r="L91" i="13"/>
  <c r="K91" i="13"/>
  <c r="J91" i="13"/>
  <c r="I91" i="13"/>
  <c r="H91" i="13"/>
  <c r="G91" i="13"/>
  <c r="F91" i="13"/>
  <c r="E91" i="13"/>
  <c r="D91" i="13"/>
  <c r="C91" i="13"/>
  <c r="B91" i="13"/>
  <c r="W90" i="13"/>
  <c r="V90" i="13"/>
  <c r="U90" i="13"/>
  <c r="T90" i="13"/>
  <c r="S90" i="13"/>
  <c r="R90" i="13"/>
  <c r="Q90" i="13"/>
  <c r="P90" i="13"/>
  <c r="O90" i="13"/>
  <c r="N90" i="13"/>
  <c r="M90" i="13"/>
  <c r="L90" i="13"/>
  <c r="K90" i="13"/>
  <c r="J90" i="13"/>
  <c r="I90" i="13"/>
  <c r="H90" i="13"/>
  <c r="G90" i="13"/>
  <c r="F90" i="13"/>
  <c r="E90" i="13"/>
  <c r="D90" i="13"/>
  <c r="C90" i="13"/>
  <c r="B90" i="13"/>
  <c r="F89" i="13"/>
  <c r="W88" i="13"/>
  <c r="V88" i="13"/>
  <c r="U88" i="13"/>
  <c r="T88" i="13"/>
  <c r="S88" i="13"/>
  <c r="R88" i="13"/>
  <c r="Q88" i="13"/>
  <c r="P88" i="13"/>
  <c r="O88" i="13"/>
  <c r="N88" i="13"/>
  <c r="M88" i="13"/>
  <c r="L88" i="13"/>
  <c r="K88" i="13"/>
  <c r="J88" i="13"/>
  <c r="I88" i="13"/>
  <c r="H88" i="13"/>
  <c r="G88" i="13"/>
  <c r="F88" i="13"/>
  <c r="E88" i="13"/>
  <c r="D88" i="13"/>
  <c r="C88" i="13"/>
  <c r="B88" i="13"/>
  <c r="W87" i="13"/>
  <c r="V87" i="13"/>
  <c r="U87" i="13"/>
  <c r="T87" i="13"/>
  <c r="S87" i="13"/>
  <c r="R87" i="13"/>
  <c r="Q87" i="13"/>
  <c r="P87" i="13"/>
  <c r="O87" i="13"/>
  <c r="N87" i="13"/>
  <c r="M87" i="13"/>
  <c r="L87" i="13"/>
  <c r="K87" i="13"/>
  <c r="J87" i="13"/>
  <c r="I87" i="13"/>
  <c r="H87" i="13"/>
  <c r="G87" i="13"/>
  <c r="F87" i="13"/>
  <c r="E87" i="13"/>
  <c r="D87" i="13"/>
  <c r="C87" i="13"/>
  <c r="B87" i="13"/>
  <c r="W86" i="13"/>
  <c r="V86" i="13"/>
  <c r="U86" i="13"/>
  <c r="T86" i="13"/>
  <c r="S86" i="13"/>
  <c r="R86" i="13"/>
  <c r="Q86" i="13"/>
  <c r="P86" i="13"/>
  <c r="O86" i="13"/>
  <c r="N86" i="13"/>
  <c r="M86" i="13"/>
  <c r="L86" i="13"/>
  <c r="K86" i="13"/>
  <c r="J86" i="13"/>
  <c r="I86" i="13"/>
  <c r="H86" i="13"/>
  <c r="G86" i="13"/>
  <c r="F86" i="13"/>
  <c r="E86" i="13"/>
  <c r="D86" i="13"/>
  <c r="C86" i="13"/>
  <c r="B86" i="13"/>
  <c r="U85" i="13"/>
  <c r="P85" i="13"/>
  <c r="E85" i="13"/>
  <c r="W84" i="13"/>
  <c r="V84" i="13"/>
  <c r="U84" i="13"/>
  <c r="T84" i="13"/>
  <c r="S84" i="13"/>
  <c r="R84" i="13"/>
  <c r="Q84" i="13"/>
  <c r="P84" i="13"/>
  <c r="O84" i="13"/>
  <c r="N84" i="13"/>
  <c r="M84" i="13"/>
  <c r="L84" i="13"/>
  <c r="K84" i="13"/>
  <c r="J84" i="13"/>
  <c r="I84" i="13"/>
  <c r="H84" i="13"/>
  <c r="G84" i="13"/>
  <c r="F84" i="13"/>
  <c r="E84" i="13"/>
  <c r="D84" i="13"/>
  <c r="C84" i="13"/>
  <c r="B84" i="13"/>
  <c r="U80" i="13"/>
  <c r="S80" i="13"/>
  <c r="M80" i="13"/>
  <c r="H80" i="13"/>
  <c r="E80" i="13"/>
  <c r="C80" i="13"/>
  <c r="S79" i="13"/>
  <c r="N79" i="13"/>
  <c r="K79" i="13"/>
  <c r="I79" i="13"/>
  <c r="C79" i="13"/>
  <c r="W77" i="13"/>
  <c r="P77" i="13"/>
  <c r="O77" i="13"/>
  <c r="J77" i="13"/>
  <c r="G77" i="13"/>
  <c r="E77" i="13"/>
  <c r="U76" i="13"/>
  <c r="P76" i="13"/>
  <c r="M76" i="13"/>
  <c r="K76" i="13"/>
  <c r="H76" i="13"/>
  <c r="E76" i="13"/>
  <c r="B76" i="13"/>
  <c r="U75" i="13"/>
  <c r="S75" i="13"/>
  <c r="P75" i="13"/>
  <c r="N75" i="13"/>
  <c r="K75" i="13"/>
  <c r="I75" i="13"/>
  <c r="F75" i="13"/>
  <c r="E75" i="13"/>
  <c r="C75" i="13"/>
  <c r="O74" i="13"/>
  <c r="U73" i="13"/>
  <c r="P73" i="13"/>
  <c r="E73" i="13"/>
  <c r="W67" i="13"/>
  <c r="T67" i="13"/>
  <c r="R67" i="13"/>
  <c r="Q67" i="13"/>
  <c r="O67" i="13"/>
  <c r="L67" i="13"/>
  <c r="J67" i="13"/>
  <c r="G67" i="13"/>
  <c r="D67" i="13"/>
  <c r="B67" i="13"/>
  <c r="W63" i="13"/>
  <c r="U63" i="13"/>
  <c r="P63" i="13"/>
  <c r="O63" i="13"/>
  <c r="M63" i="13"/>
  <c r="J63" i="13"/>
  <c r="H63" i="13"/>
  <c r="E63" i="13"/>
  <c r="B63" i="13"/>
  <c r="M61" i="13"/>
  <c r="W58" i="13"/>
  <c r="W80" i="13" s="1"/>
  <c r="V58" i="13"/>
  <c r="V80" i="13" s="1"/>
  <c r="U58" i="13"/>
  <c r="T58" i="13"/>
  <c r="T80" i="13" s="1"/>
  <c r="S58" i="13"/>
  <c r="R58" i="13"/>
  <c r="R80" i="13" s="1"/>
  <c r="Q58" i="13"/>
  <c r="Q80" i="13" s="1"/>
  <c r="P58" i="13"/>
  <c r="P80" i="13" s="1"/>
  <c r="O58" i="13"/>
  <c r="O80" i="13" s="1"/>
  <c r="N58" i="13"/>
  <c r="N80" i="13" s="1"/>
  <c r="M58" i="13"/>
  <c r="L58" i="13"/>
  <c r="L80" i="13" s="1"/>
  <c r="K58" i="13"/>
  <c r="K80" i="13" s="1"/>
  <c r="J58" i="13"/>
  <c r="J80" i="13" s="1"/>
  <c r="I58" i="13"/>
  <c r="I80" i="13" s="1"/>
  <c r="H58" i="13"/>
  <c r="G58" i="13"/>
  <c r="G80" i="13" s="1"/>
  <c r="F58" i="13"/>
  <c r="F80" i="13" s="1"/>
  <c r="E58" i="13"/>
  <c r="D58" i="13"/>
  <c r="D80" i="13" s="1"/>
  <c r="C58" i="13"/>
  <c r="B58" i="13"/>
  <c r="B80" i="13" s="1"/>
  <c r="W57" i="13"/>
  <c r="W79" i="13" s="1"/>
  <c r="V57" i="13"/>
  <c r="V79" i="13" s="1"/>
  <c r="U57" i="13"/>
  <c r="U79" i="13" s="1"/>
  <c r="T57" i="13"/>
  <c r="T79" i="13" s="1"/>
  <c r="S57" i="13"/>
  <c r="R57" i="13"/>
  <c r="R79" i="13" s="1"/>
  <c r="Q57" i="13"/>
  <c r="Q79" i="13" s="1"/>
  <c r="P57" i="13"/>
  <c r="P79" i="13" s="1"/>
  <c r="O57" i="13"/>
  <c r="O79" i="13" s="1"/>
  <c r="N57" i="13"/>
  <c r="M57" i="13"/>
  <c r="M79" i="13" s="1"/>
  <c r="L57" i="13"/>
  <c r="L79" i="13" s="1"/>
  <c r="K57" i="13"/>
  <c r="J57" i="13"/>
  <c r="J79" i="13" s="1"/>
  <c r="I57" i="13"/>
  <c r="H57" i="13"/>
  <c r="H79" i="13" s="1"/>
  <c r="G57" i="13"/>
  <c r="G79" i="13" s="1"/>
  <c r="F57" i="13"/>
  <c r="F79" i="13" s="1"/>
  <c r="E57" i="13"/>
  <c r="E79" i="13" s="1"/>
  <c r="D57" i="13"/>
  <c r="D79" i="13" s="1"/>
  <c r="C57" i="13"/>
  <c r="B57" i="13"/>
  <c r="B79" i="13" s="1"/>
  <c r="U56" i="13"/>
  <c r="K56" i="13"/>
  <c r="W55" i="13"/>
  <c r="V55" i="13"/>
  <c r="V77" i="13" s="1"/>
  <c r="U55" i="13"/>
  <c r="U77" i="13" s="1"/>
  <c r="T55" i="13"/>
  <c r="T77" i="13" s="1"/>
  <c r="S55" i="13"/>
  <c r="S77" i="13" s="1"/>
  <c r="R55" i="13"/>
  <c r="R77" i="13" s="1"/>
  <c r="Q55" i="13"/>
  <c r="Q77" i="13" s="1"/>
  <c r="P55" i="13"/>
  <c r="O55" i="13"/>
  <c r="N55" i="13"/>
  <c r="N77" i="13" s="1"/>
  <c r="M55" i="13"/>
  <c r="M77" i="13" s="1"/>
  <c r="L55" i="13"/>
  <c r="L77" i="13" s="1"/>
  <c r="K55" i="13"/>
  <c r="K77" i="13" s="1"/>
  <c r="J55" i="13"/>
  <c r="I55" i="13"/>
  <c r="I77" i="13" s="1"/>
  <c r="H55" i="13"/>
  <c r="H77" i="13" s="1"/>
  <c r="G55" i="13"/>
  <c r="F55" i="13"/>
  <c r="F77" i="13" s="1"/>
  <c r="E55" i="13"/>
  <c r="D55" i="13"/>
  <c r="D77" i="13" s="1"/>
  <c r="C55" i="13"/>
  <c r="C77" i="13" s="1"/>
  <c r="B55" i="13"/>
  <c r="B77" i="13" s="1"/>
  <c r="W54" i="13"/>
  <c r="W76" i="13" s="1"/>
  <c r="V54" i="13"/>
  <c r="V76" i="13" s="1"/>
  <c r="U54" i="13"/>
  <c r="T54" i="13"/>
  <c r="T76" i="13" s="1"/>
  <c r="S54" i="13"/>
  <c r="S76" i="13" s="1"/>
  <c r="R54" i="13"/>
  <c r="R76" i="13" s="1"/>
  <c r="Q54" i="13"/>
  <c r="Q76" i="13" s="1"/>
  <c r="P54" i="13"/>
  <c r="O54" i="13"/>
  <c r="O76" i="13" s="1"/>
  <c r="N54" i="13"/>
  <c r="N76" i="13" s="1"/>
  <c r="M54" i="13"/>
  <c r="L54" i="13"/>
  <c r="L76" i="13" s="1"/>
  <c r="K54" i="13"/>
  <c r="J54" i="13"/>
  <c r="J76" i="13" s="1"/>
  <c r="I54" i="13"/>
  <c r="I76" i="13" s="1"/>
  <c r="H54" i="13"/>
  <c r="G54" i="13"/>
  <c r="G76" i="13" s="1"/>
  <c r="F54" i="13"/>
  <c r="F76" i="13" s="1"/>
  <c r="E54" i="13"/>
  <c r="D54" i="13"/>
  <c r="D76" i="13" s="1"/>
  <c r="C54" i="13"/>
  <c r="C76" i="13" s="1"/>
  <c r="B54" i="13"/>
  <c r="W53" i="13"/>
  <c r="W75" i="13" s="1"/>
  <c r="V53" i="13"/>
  <c r="V75" i="13" s="1"/>
  <c r="U53" i="13"/>
  <c r="T53" i="13"/>
  <c r="T75" i="13" s="1"/>
  <c r="S53" i="13"/>
  <c r="R53" i="13"/>
  <c r="R75" i="13" s="1"/>
  <c r="Q53" i="13"/>
  <c r="Q75" i="13" s="1"/>
  <c r="P53" i="13"/>
  <c r="O53" i="13"/>
  <c r="O75" i="13" s="1"/>
  <c r="N53" i="13"/>
  <c r="M53" i="13"/>
  <c r="M75" i="13" s="1"/>
  <c r="L53" i="13"/>
  <c r="L75" i="13" s="1"/>
  <c r="K53" i="13"/>
  <c r="J53" i="13"/>
  <c r="J75" i="13" s="1"/>
  <c r="I53" i="13"/>
  <c r="H53" i="13"/>
  <c r="H75" i="13" s="1"/>
  <c r="G53" i="13"/>
  <c r="G75" i="13" s="1"/>
  <c r="F53" i="13"/>
  <c r="E53" i="13"/>
  <c r="D53" i="13"/>
  <c r="D75" i="13" s="1"/>
  <c r="C53" i="13"/>
  <c r="B53" i="13"/>
  <c r="B75" i="13" s="1"/>
  <c r="U52" i="13"/>
  <c r="U74" i="13" s="1"/>
  <c r="S52" i="13"/>
  <c r="O52" i="13"/>
  <c r="K52" i="13"/>
  <c r="G52" i="13"/>
  <c r="G74" i="13" s="1"/>
  <c r="W51" i="13"/>
  <c r="W73" i="13" s="1"/>
  <c r="V51" i="13"/>
  <c r="V73" i="13" s="1"/>
  <c r="U51" i="13"/>
  <c r="T51" i="13"/>
  <c r="T73" i="13" s="1"/>
  <c r="S51" i="13"/>
  <c r="S73" i="13" s="1"/>
  <c r="R51" i="13"/>
  <c r="R73" i="13" s="1"/>
  <c r="Q51" i="13"/>
  <c r="Q73" i="13" s="1"/>
  <c r="P51" i="13"/>
  <c r="O51" i="13"/>
  <c r="O73" i="13" s="1"/>
  <c r="N51" i="13"/>
  <c r="N73" i="13" s="1"/>
  <c r="M51" i="13"/>
  <c r="M73" i="13" s="1"/>
  <c r="L51" i="13"/>
  <c r="L73" i="13" s="1"/>
  <c r="K51" i="13"/>
  <c r="K73" i="13" s="1"/>
  <c r="J51" i="13"/>
  <c r="J73" i="13" s="1"/>
  <c r="I51" i="13"/>
  <c r="I73" i="13" s="1"/>
  <c r="H51" i="13"/>
  <c r="H73" i="13" s="1"/>
  <c r="G51" i="13"/>
  <c r="G73" i="13" s="1"/>
  <c r="F51" i="13"/>
  <c r="F73" i="13" s="1"/>
  <c r="E51" i="13"/>
  <c r="D51" i="13"/>
  <c r="D73" i="13" s="1"/>
  <c r="C51" i="13"/>
  <c r="C73" i="13" s="1"/>
  <c r="B51" i="13"/>
  <c r="B73" i="13" s="1"/>
  <c r="O50" i="13"/>
  <c r="W43" i="13"/>
  <c r="V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W39" i="13"/>
  <c r="W37" i="13" s="1"/>
  <c r="W36" i="13" s="1"/>
  <c r="V39" i="13"/>
  <c r="U39" i="13"/>
  <c r="U37" i="13" s="1"/>
  <c r="U36" i="13" s="1"/>
  <c r="T39" i="13"/>
  <c r="T37" i="13" s="1"/>
  <c r="T36" i="13" s="1"/>
  <c r="S39" i="13"/>
  <c r="R39" i="13"/>
  <c r="R37" i="13" s="1"/>
  <c r="Q39" i="13"/>
  <c r="Q37" i="13" s="1"/>
  <c r="Q36" i="13" s="1"/>
  <c r="P39" i="13"/>
  <c r="O39" i="13"/>
  <c r="O37" i="13" s="1"/>
  <c r="O36" i="13" s="1"/>
  <c r="N39" i="13"/>
  <c r="N37" i="13" s="1"/>
  <c r="N36" i="13" s="1"/>
  <c r="M39" i="13"/>
  <c r="M37" i="13" s="1"/>
  <c r="M36" i="13" s="1"/>
  <c r="L39" i="13"/>
  <c r="L37" i="13" s="1"/>
  <c r="L36" i="13" s="1"/>
  <c r="K39" i="13"/>
  <c r="J39" i="13"/>
  <c r="I39" i="13"/>
  <c r="H39" i="13"/>
  <c r="G39" i="13"/>
  <c r="F39" i="13"/>
  <c r="E39" i="13"/>
  <c r="E37" i="13" s="1"/>
  <c r="E36" i="13" s="1"/>
  <c r="D39" i="13"/>
  <c r="D37" i="13" s="1"/>
  <c r="D36" i="13" s="1"/>
  <c r="C39" i="13"/>
  <c r="V37" i="13"/>
  <c r="V36" i="13" s="1"/>
  <c r="S37" i="13"/>
  <c r="S36" i="13" s="1"/>
  <c r="P37" i="13"/>
  <c r="K37" i="13"/>
  <c r="K36" i="13" s="1"/>
  <c r="J37" i="13"/>
  <c r="I37" i="13"/>
  <c r="I36" i="13" s="1"/>
  <c r="H37" i="13"/>
  <c r="G37" i="13"/>
  <c r="F37" i="13"/>
  <c r="C37" i="13"/>
  <c r="P36" i="13"/>
  <c r="H36" i="13"/>
  <c r="G36" i="13"/>
  <c r="F36" i="13"/>
  <c r="C36" i="13"/>
  <c r="W32" i="13"/>
  <c r="V32" i="13"/>
  <c r="V67" i="13" s="1"/>
  <c r="U32" i="13"/>
  <c r="U67" i="13" s="1"/>
  <c r="T32" i="13"/>
  <c r="S32" i="13"/>
  <c r="S67" i="13" s="1"/>
  <c r="R32" i="13"/>
  <c r="Q32" i="13"/>
  <c r="P32" i="13"/>
  <c r="P67" i="13" s="1"/>
  <c r="O32" i="13"/>
  <c r="N32" i="13"/>
  <c r="N67" i="13" s="1"/>
  <c r="M32" i="13"/>
  <c r="M67" i="13" s="1"/>
  <c r="L32" i="13"/>
  <c r="K32" i="13"/>
  <c r="K67" i="13" s="1"/>
  <c r="J32" i="13"/>
  <c r="I32" i="13"/>
  <c r="I67" i="13" s="1"/>
  <c r="H32" i="13"/>
  <c r="H67" i="13" s="1"/>
  <c r="G32" i="13"/>
  <c r="F32" i="13"/>
  <c r="F67" i="13" s="1"/>
  <c r="E32" i="13"/>
  <c r="E89" i="13" s="1"/>
  <c r="D32" i="13"/>
  <c r="C32" i="13"/>
  <c r="C67" i="13" s="1"/>
  <c r="B32" i="13"/>
  <c r="W28" i="13"/>
  <c r="V28" i="13"/>
  <c r="U28" i="13"/>
  <c r="T28" i="13"/>
  <c r="T63" i="13" s="1"/>
  <c r="S28" i="13"/>
  <c r="S26" i="13" s="1"/>
  <c r="S25" i="13" s="1"/>
  <c r="R28" i="13"/>
  <c r="R63" i="13" s="1"/>
  <c r="Q28" i="13"/>
  <c r="Q63" i="13" s="1"/>
  <c r="P28" i="13"/>
  <c r="O28" i="13"/>
  <c r="N28" i="13"/>
  <c r="M28" i="13"/>
  <c r="L28" i="13"/>
  <c r="L63" i="13" s="1"/>
  <c r="K28" i="13"/>
  <c r="K26" i="13" s="1"/>
  <c r="K25" i="13" s="1"/>
  <c r="J28" i="13"/>
  <c r="I28" i="13"/>
  <c r="I63" i="13" s="1"/>
  <c r="H28" i="13"/>
  <c r="G28" i="13"/>
  <c r="G63" i="13" s="1"/>
  <c r="F28" i="13"/>
  <c r="E28" i="13"/>
  <c r="D28" i="13"/>
  <c r="D63" i="13" s="1"/>
  <c r="C28" i="13"/>
  <c r="C26" i="13" s="1"/>
  <c r="C61" i="13" s="1"/>
  <c r="B28" i="13"/>
  <c r="W26" i="13"/>
  <c r="W61" i="13" s="1"/>
  <c r="U26" i="13"/>
  <c r="U25" i="13" s="1"/>
  <c r="R26" i="13"/>
  <c r="R61" i="13" s="1"/>
  <c r="P26" i="13"/>
  <c r="P61" i="13" s="1"/>
  <c r="O26" i="13"/>
  <c r="O61" i="13" s="1"/>
  <c r="M26" i="13"/>
  <c r="L26" i="13"/>
  <c r="J26" i="13"/>
  <c r="J61" i="13" s="1"/>
  <c r="H26" i="13"/>
  <c r="H61" i="13" s="1"/>
  <c r="G26" i="13"/>
  <c r="G61" i="13" s="1"/>
  <c r="E26" i="13"/>
  <c r="E61" i="13" s="1"/>
  <c r="D26" i="13"/>
  <c r="B26" i="13"/>
  <c r="B61" i="13" s="1"/>
  <c r="W25" i="13"/>
  <c r="R25" i="13"/>
  <c r="P25" i="13"/>
  <c r="O25" i="13"/>
  <c r="M25" i="13"/>
  <c r="H25" i="13"/>
  <c r="G25" i="13"/>
  <c r="E25" i="13"/>
  <c r="B25" i="13"/>
  <c r="W21" i="13"/>
  <c r="V21" i="13"/>
  <c r="U21" i="13"/>
  <c r="U89" i="13" s="1"/>
  <c r="T21" i="13"/>
  <c r="S21" i="13"/>
  <c r="R21" i="13"/>
  <c r="Q21" i="13"/>
  <c r="P21" i="13"/>
  <c r="O21" i="13"/>
  <c r="N21" i="13"/>
  <c r="M21" i="13"/>
  <c r="L21" i="13"/>
  <c r="K21" i="13"/>
  <c r="K89" i="13" s="1"/>
  <c r="J21" i="13"/>
  <c r="J124" i="13" s="1"/>
  <c r="I21" i="13"/>
  <c r="H21" i="13"/>
  <c r="G21" i="13"/>
  <c r="F21" i="13"/>
  <c r="E21" i="13"/>
  <c r="D21" i="13"/>
  <c r="C21" i="13"/>
  <c r="B21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K85" i="13" s="1"/>
  <c r="J17" i="13"/>
  <c r="I17" i="13"/>
  <c r="I15" i="13" s="1"/>
  <c r="H17" i="13"/>
  <c r="G17" i="13"/>
  <c r="F17" i="13"/>
  <c r="E17" i="13"/>
  <c r="D17" i="13"/>
  <c r="C17" i="13"/>
  <c r="B17" i="13"/>
  <c r="W15" i="13"/>
  <c r="W83" i="13" s="1"/>
  <c r="U15" i="13"/>
  <c r="U14" i="13" s="1"/>
  <c r="T15" i="13"/>
  <c r="R15" i="13"/>
  <c r="Q15" i="13"/>
  <c r="Q14" i="13" s="1"/>
  <c r="P15" i="13"/>
  <c r="O15" i="13"/>
  <c r="M15" i="13"/>
  <c r="M116" i="13" s="1"/>
  <c r="L15" i="13"/>
  <c r="J15" i="13"/>
  <c r="J121" i="13" s="1"/>
  <c r="H15" i="13"/>
  <c r="G15" i="13"/>
  <c r="G83" i="13" s="1"/>
  <c r="E15" i="13"/>
  <c r="E120" i="13" s="1"/>
  <c r="D15" i="13"/>
  <c r="B15" i="13"/>
  <c r="W14" i="13"/>
  <c r="W82" i="13" s="1"/>
  <c r="O14" i="13"/>
  <c r="M14" i="13"/>
  <c r="M82" i="13" s="1"/>
  <c r="J14" i="13"/>
  <c r="E14" i="13"/>
  <c r="D14" i="13"/>
  <c r="B14" i="13"/>
  <c r="B82" i="13" s="1"/>
  <c r="W10" i="13"/>
  <c r="W100" i="13" s="1"/>
  <c r="V10" i="13"/>
  <c r="U10" i="13"/>
  <c r="T10" i="13"/>
  <c r="S10" i="13"/>
  <c r="R10" i="13"/>
  <c r="R56" i="13" s="1"/>
  <c r="R78" i="13" s="1"/>
  <c r="Q10" i="13"/>
  <c r="P10" i="13"/>
  <c r="O10" i="13"/>
  <c r="O56" i="13" s="1"/>
  <c r="O78" i="13" s="1"/>
  <c r="N10" i="13"/>
  <c r="M10" i="13"/>
  <c r="M56" i="13" s="1"/>
  <c r="L10" i="13"/>
  <c r="K10" i="13"/>
  <c r="J10" i="13"/>
  <c r="J56" i="13" s="1"/>
  <c r="J78" i="13" s="1"/>
  <c r="I10" i="13"/>
  <c r="H10" i="13"/>
  <c r="G10" i="13"/>
  <c r="G100" i="13" s="1"/>
  <c r="F10" i="13"/>
  <c r="E10" i="13"/>
  <c r="D10" i="13"/>
  <c r="C10" i="13"/>
  <c r="B10" i="13"/>
  <c r="B56" i="13" s="1"/>
  <c r="B78" i="13" s="1"/>
  <c r="W6" i="13"/>
  <c r="W107" i="13" s="1"/>
  <c r="V6" i="13"/>
  <c r="U6" i="13"/>
  <c r="U96" i="13" s="1"/>
  <c r="T6" i="13"/>
  <c r="S6" i="13"/>
  <c r="R6" i="13"/>
  <c r="R96" i="13" s="1"/>
  <c r="Q6" i="13"/>
  <c r="P6" i="13"/>
  <c r="P52" i="13" s="1"/>
  <c r="P74" i="13" s="1"/>
  <c r="O6" i="13"/>
  <c r="N6" i="13"/>
  <c r="M6" i="13"/>
  <c r="M52" i="13" s="1"/>
  <c r="M74" i="13" s="1"/>
  <c r="L6" i="13"/>
  <c r="L107" i="13" s="1"/>
  <c r="K6" i="13"/>
  <c r="J6" i="13"/>
  <c r="J52" i="13" s="1"/>
  <c r="J74" i="13" s="1"/>
  <c r="I6" i="13"/>
  <c r="H6" i="13"/>
  <c r="H4" i="13" s="1"/>
  <c r="G6" i="13"/>
  <c r="G96" i="13" s="1"/>
  <c r="F6" i="13"/>
  <c r="E6" i="13"/>
  <c r="E52" i="13" s="1"/>
  <c r="E74" i="13" s="1"/>
  <c r="D6" i="13"/>
  <c r="C6" i="13"/>
  <c r="B6" i="13"/>
  <c r="B96" i="13" s="1"/>
  <c r="W4" i="13"/>
  <c r="T4" i="13"/>
  <c r="S4" i="13"/>
  <c r="S94" i="13" s="1"/>
  <c r="O4" i="13"/>
  <c r="L4" i="13"/>
  <c r="K4" i="13"/>
  <c r="G4" i="13"/>
  <c r="D4" i="13"/>
  <c r="C4" i="13"/>
  <c r="C105" i="13" s="1"/>
  <c r="S123" i="12"/>
  <c r="R123" i="12"/>
  <c r="K123" i="12"/>
  <c r="J123" i="12"/>
  <c r="H123" i="12"/>
  <c r="C123" i="12"/>
  <c r="B123" i="12"/>
  <c r="H122" i="12"/>
  <c r="W121" i="12"/>
  <c r="T121" i="12"/>
  <c r="O121" i="12"/>
  <c r="L121" i="12"/>
  <c r="G121" i="12"/>
  <c r="D121" i="12"/>
  <c r="U120" i="12"/>
  <c r="T120" i="12"/>
  <c r="R120" i="12"/>
  <c r="M120" i="12"/>
  <c r="L120" i="12"/>
  <c r="J120" i="12"/>
  <c r="E120" i="12"/>
  <c r="D120" i="12"/>
  <c r="B120" i="12"/>
  <c r="S119" i="12"/>
  <c r="R119" i="12"/>
  <c r="P119" i="12"/>
  <c r="K119" i="12"/>
  <c r="J119" i="12"/>
  <c r="H119" i="12"/>
  <c r="C119" i="12"/>
  <c r="B119" i="12"/>
  <c r="Q118" i="12"/>
  <c r="P118" i="12"/>
  <c r="I118" i="12"/>
  <c r="H118" i="12"/>
  <c r="F118" i="12"/>
  <c r="L117" i="12"/>
  <c r="F117" i="12"/>
  <c r="U116" i="12"/>
  <c r="R116" i="12"/>
  <c r="M116" i="12"/>
  <c r="L116" i="12"/>
  <c r="J116" i="12"/>
  <c r="E116" i="12"/>
  <c r="B116" i="12"/>
  <c r="H113" i="12"/>
  <c r="N112" i="12"/>
  <c r="H112" i="12"/>
  <c r="N111" i="12"/>
  <c r="G111" i="12"/>
  <c r="M110" i="12"/>
  <c r="J110" i="12"/>
  <c r="P109" i="12"/>
  <c r="J109" i="12"/>
  <c r="P108" i="12"/>
  <c r="L107" i="12"/>
  <c r="R106" i="12"/>
  <c r="L106" i="12"/>
  <c r="W103" i="12"/>
  <c r="V103" i="12"/>
  <c r="U103" i="12"/>
  <c r="T103" i="12"/>
  <c r="S103" i="12"/>
  <c r="R103" i="12"/>
  <c r="Q103" i="12"/>
  <c r="P103" i="12"/>
  <c r="O103" i="12"/>
  <c r="N103" i="12"/>
  <c r="M103" i="12"/>
  <c r="L103" i="12"/>
  <c r="K103" i="12"/>
  <c r="J103" i="12"/>
  <c r="I103" i="12"/>
  <c r="H103" i="12"/>
  <c r="G103" i="12"/>
  <c r="F103" i="12"/>
  <c r="E103" i="12"/>
  <c r="D103" i="12"/>
  <c r="C103" i="12"/>
  <c r="B103" i="12"/>
  <c r="W102" i="12"/>
  <c r="V102" i="12"/>
  <c r="U102" i="12"/>
  <c r="T102" i="12"/>
  <c r="S102" i="12"/>
  <c r="R102" i="12"/>
  <c r="Q102" i="12"/>
  <c r="P102" i="12"/>
  <c r="O102" i="12"/>
  <c r="N102" i="12"/>
  <c r="M102" i="12"/>
  <c r="L102" i="12"/>
  <c r="K102" i="12"/>
  <c r="J102" i="12"/>
  <c r="I102" i="12"/>
  <c r="H102" i="12"/>
  <c r="G102" i="12"/>
  <c r="F102" i="12"/>
  <c r="E102" i="12"/>
  <c r="D102" i="12"/>
  <c r="C102" i="12"/>
  <c r="B102" i="12"/>
  <c r="W101" i="12"/>
  <c r="V101" i="12"/>
  <c r="U101" i="12"/>
  <c r="T101" i="12"/>
  <c r="S101" i="12"/>
  <c r="R101" i="12"/>
  <c r="Q101" i="12"/>
  <c r="P101" i="12"/>
  <c r="O101" i="12"/>
  <c r="N101" i="12"/>
  <c r="M101" i="12"/>
  <c r="L101" i="12"/>
  <c r="K101" i="12"/>
  <c r="J101" i="12"/>
  <c r="I101" i="12"/>
  <c r="H101" i="12"/>
  <c r="G101" i="12"/>
  <c r="F101" i="12"/>
  <c r="E101" i="12"/>
  <c r="D101" i="12"/>
  <c r="C101" i="12"/>
  <c r="B101" i="12"/>
  <c r="U100" i="12"/>
  <c r="T100" i="12"/>
  <c r="R100" i="12"/>
  <c r="M100" i="12"/>
  <c r="J100" i="12"/>
  <c r="E100" i="12"/>
  <c r="D100" i="12"/>
  <c r="B100" i="12"/>
  <c r="W99" i="12"/>
  <c r="V99" i="12"/>
  <c r="U99" i="12"/>
  <c r="T99" i="12"/>
  <c r="S99" i="12"/>
  <c r="R99" i="12"/>
  <c r="Q99" i="12"/>
  <c r="P99" i="12"/>
  <c r="O99" i="12"/>
  <c r="N99" i="12"/>
  <c r="M99" i="12"/>
  <c r="L99" i="12"/>
  <c r="K99" i="12"/>
  <c r="J99" i="12"/>
  <c r="I99" i="12"/>
  <c r="H99" i="12"/>
  <c r="G99" i="12"/>
  <c r="F99" i="12"/>
  <c r="E99" i="12"/>
  <c r="D99" i="12"/>
  <c r="C99" i="12"/>
  <c r="B99" i="12"/>
  <c r="W98" i="12"/>
  <c r="V98" i="12"/>
  <c r="U98" i="12"/>
  <c r="T98" i="12"/>
  <c r="S98" i="12"/>
  <c r="R98" i="12"/>
  <c r="Q98" i="12"/>
  <c r="P98" i="12"/>
  <c r="O98" i="12"/>
  <c r="N98" i="12"/>
  <c r="M98" i="12"/>
  <c r="L98" i="12"/>
  <c r="K98" i="12"/>
  <c r="J98" i="12"/>
  <c r="I98" i="12"/>
  <c r="H98" i="12"/>
  <c r="G98" i="12"/>
  <c r="F98" i="12"/>
  <c r="E98" i="12"/>
  <c r="D98" i="12"/>
  <c r="C98" i="12"/>
  <c r="B98" i="12"/>
  <c r="W97" i="12"/>
  <c r="V97" i="12"/>
  <c r="U97" i="12"/>
  <c r="T97" i="12"/>
  <c r="S97" i="12"/>
  <c r="R97" i="12"/>
  <c r="Q97" i="12"/>
  <c r="P97" i="12"/>
  <c r="O97" i="12"/>
  <c r="N97" i="12"/>
  <c r="M97" i="12"/>
  <c r="L97" i="12"/>
  <c r="K97" i="12"/>
  <c r="J97" i="12"/>
  <c r="I97" i="12"/>
  <c r="H97" i="12"/>
  <c r="G97" i="12"/>
  <c r="F97" i="12"/>
  <c r="E97" i="12"/>
  <c r="D97" i="12"/>
  <c r="C97" i="12"/>
  <c r="B97" i="12"/>
  <c r="L96" i="12"/>
  <c r="S95" i="12"/>
  <c r="H95" i="12"/>
  <c r="C95" i="12"/>
  <c r="W93" i="12"/>
  <c r="V93" i="12"/>
  <c r="U93" i="12"/>
  <c r="T93" i="12"/>
  <c r="S93" i="12"/>
  <c r="R93" i="12"/>
  <c r="Q93" i="12"/>
  <c r="P93" i="12"/>
  <c r="O93" i="12"/>
  <c r="N93" i="12"/>
  <c r="M93" i="12"/>
  <c r="L93" i="12"/>
  <c r="K93" i="12"/>
  <c r="J93" i="12"/>
  <c r="I93" i="12"/>
  <c r="H93" i="12"/>
  <c r="G93" i="12"/>
  <c r="F93" i="12"/>
  <c r="E93" i="12"/>
  <c r="D93" i="12"/>
  <c r="C93" i="12"/>
  <c r="B93" i="12"/>
  <c r="W92" i="12"/>
  <c r="V92" i="12"/>
  <c r="U92" i="12"/>
  <c r="T92" i="12"/>
  <c r="S92" i="12"/>
  <c r="R92" i="12"/>
  <c r="Q92" i="12"/>
  <c r="P92" i="12"/>
  <c r="O92" i="12"/>
  <c r="N92" i="12"/>
  <c r="M92" i="12"/>
  <c r="L92" i="12"/>
  <c r="K92" i="12"/>
  <c r="J92" i="12"/>
  <c r="I92" i="12"/>
  <c r="H92" i="12"/>
  <c r="G92" i="12"/>
  <c r="F92" i="12"/>
  <c r="E92" i="12"/>
  <c r="D92" i="12"/>
  <c r="C92" i="12"/>
  <c r="B92" i="12"/>
  <c r="W91" i="12"/>
  <c r="V91" i="12"/>
  <c r="U91" i="12"/>
  <c r="T91" i="12"/>
  <c r="S91" i="12"/>
  <c r="R91" i="12"/>
  <c r="Q91" i="12"/>
  <c r="P91" i="12"/>
  <c r="O91" i="12"/>
  <c r="N91" i="12"/>
  <c r="M91" i="12"/>
  <c r="L91" i="12"/>
  <c r="K91" i="12"/>
  <c r="J91" i="12"/>
  <c r="I91" i="12"/>
  <c r="H91" i="12"/>
  <c r="G91" i="12"/>
  <c r="F91" i="12"/>
  <c r="E91" i="12"/>
  <c r="D91" i="12"/>
  <c r="C91" i="12"/>
  <c r="B91" i="12"/>
  <c r="R90" i="12"/>
  <c r="J90" i="12"/>
  <c r="W89" i="12"/>
  <c r="V89" i="12"/>
  <c r="U89" i="12"/>
  <c r="T89" i="12"/>
  <c r="S89" i="12"/>
  <c r="R89" i="12"/>
  <c r="Q89" i="12"/>
  <c r="P89" i="12"/>
  <c r="O89" i="12"/>
  <c r="N89" i="12"/>
  <c r="M89" i="12"/>
  <c r="L89" i="12"/>
  <c r="K89" i="12"/>
  <c r="J89" i="12"/>
  <c r="I89" i="12"/>
  <c r="H89" i="12"/>
  <c r="G89" i="12"/>
  <c r="F89" i="12"/>
  <c r="E89" i="12"/>
  <c r="D89" i="12"/>
  <c r="C89" i="12"/>
  <c r="B89" i="12"/>
  <c r="W88" i="12"/>
  <c r="V88" i="12"/>
  <c r="U88" i="12"/>
  <c r="T88" i="12"/>
  <c r="S88" i="12"/>
  <c r="R88" i="12"/>
  <c r="Q88" i="12"/>
  <c r="P88" i="12"/>
  <c r="O88" i="12"/>
  <c r="N88" i="12"/>
  <c r="M88" i="12"/>
  <c r="L88" i="12"/>
  <c r="K88" i="12"/>
  <c r="J88" i="12"/>
  <c r="I88" i="12"/>
  <c r="H88" i="12"/>
  <c r="G88" i="12"/>
  <c r="F88" i="12"/>
  <c r="E88" i="12"/>
  <c r="D88" i="12"/>
  <c r="C88" i="12"/>
  <c r="B88" i="12"/>
  <c r="W87" i="12"/>
  <c r="V87" i="12"/>
  <c r="U87" i="12"/>
  <c r="T87" i="12"/>
  <c r="S87" i="12"/>
  <c r="R87" i="12"/>
  <c r="Q87" i="12"/>
  <c r="P87" i="12"/>
  <c r="O87" i="12"/>
  <c r="N87" i="12"/>
  <c r="M87" i="12"/>
  <c r="L87" i="12"/>
  <c r="K87" i="12"/>
  <c r="J87" i="12"/>
  <c r="I87" i="12"/>
  <c r="H87" i="12"/>
  <c r="G87" i="12"/>
  <c r="F87" i="12"/>
  <c r="E87" i="12"/>
  <c r="D87" i="12"/>
  <c r="C87" i="12"/>
  <c r="B87" i="12"/>
  <c r="R86" i="12"/>
  <c r="P86" i="12"/>
  <c r="B86" i="12"/>
  <c r="W83" i="12"/>
  <c r="V83" i="12"/>
  <c r="U83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F83" i="12"/>
  <c r="E83" i="12"/>
  <c r="D83" i="12"/>
  <c r="C83" i="12"/>
  <c r="B83" i="12"/>
  <c r="W82" i="12"/>
  <c r="V82" i="12"/>
  <c r="U82" i="12"/>
  <c r="T82" i="12"/>
  <c r="S82" i="12"/>
  <c r="R82" i="12"/>
  <c r="Q82" i="12"/>
  <c r="P82" i="12"/>
  <c r="O82" i="12"/>
  <c r="N82" i="12"/>
  <c r="M82" i="12"/>
  <c r="L82" i="12"/>
  <c r="K82" i="12"/>
  <c r="J82" i="12"/>
  <c r="I82" i="12"/>
  <c r="H82" i="12"/>
  <c r="G82" i="12"/>
  <c r="F82" i="12"/>
  <c r="E82" i="12"/>
  <c r="D82" i="12"/>
  <c r="C82" i="12"/>
  <c r="B82" i="12"/>
  <c r="W81" i="12"/>
  <c r="V81" i="12"/>
  <c r="U81" i="12"/>
  <c r="T81" i="12"/>
  <c r="S81" i="12"/>
  <c r="R81" i="12"/>
  <c r="Q81" i="12"/>
  <c r="P81" i="12"/>
  <c r="O81" i="12"/>
  <c r="N81" i="12"/>
  <c r="M81" i="12"/>
  <c r="L81" i="12"/>
  <c r="K81" i="12"/>
  <c r="J81" i="12"/>
  <c r="I81" i="12"/>
  <c r="H81" i="12"/>
  <c r="G81" i="12"/>
  <c r="F81" i="12"/>
  <c r="E81" i="12"/>
  <c r="D81" i="12"/>
  <c r="C81" i="12"/>
  <c r="B81" i="12"/>
  <c r="S80" i="12"/>
  <c r="R80" i="12"/>
  <c r="K80" i="12"/>
  <c r="J80" i="12"/>
  <c r="H80" i="12"/>
  <c r="C80" i="12"/>
  <c r="B80" i="12"/>
  <c r="W79" i="12"/>
  <c r="V79" i="12"/>
  <c r="U79" i="12"/>
  <c r="T79" i="12"/>
  <c r="S79" i="12"/>
  <c r="R79" i="12"/>
  <c r="Q79" i="12"/>
  <c r="P79" i="12"/>
  <c r="O79" i="12"/>
  <c r="N79" i="12"/>
  <c r="M79" i="12"/>
  <c r="L79" i="12"/>
  <c r="K79" i="12"/>
  <c r="J79" i="12"/>
  <c r="I79" i="12"/>
  <c r="H79" i="12"/>
  <c r="G79" i="12"/>
  <c r="F79" i="12"/>
  <c r="E79" i="12"/>
  <c r="D79" i="12"/>
  <c r="C79" i="12"/>
  <c r="B79" i="12"/>
  <c r="W78" i="12"/>
  <c r="V78" i="12"/>
  <c r="U78" i="12"/>
  <c r="T78" i="12"/>
  <c r="S78" i="12"/>
  <c r="R78" i="12"/>
  <c r="Q78" i="12"/>
  <c r="P78" i="12"/>
  <c r="O78" i="12"/>
  <c r="N78" i="12"/>
  <c r="M78" i="12"/>
  <c r="L78" i="12"/>
  <c r="K78" i="12"/>
  <c r="J78" i="12"/>
  <c r="I78" i="12"/>
  <c r="H78" i="12"/>
  <c r="G78" i="12"/>
  <c r="F78" i="12"/>
  <c r="E78" i="12"/>
  <c r="D78" i="12"/>
  <c r="C78" i="12"/>
  <c r="B78" i="12"/>
  <c r="W77" i="12"/>
  <c r="V77" i="12"/>
  <c r="U77" i="12"/>
  <c r="T77" i="12"/>
  <c r="S77" i="12"/>
  <c r="R77" i="12"/>
  <c r="Q77" i="12"/>
  <c r="P77" i="12"/>
  <c r="O77" i="12"/>
  <c r="N77" i="12"/>
  <c r="M77" i="12"/>
  <c r="L77" i="12"/>
  <c r="K77" i="12"/>
  <c r="J77" i="12"/>
  <c r="I77" i="12"/>
  <c r="H77" i="12"/>
  <c r="G77" i="12"/>
  <c r="F77" i="12"/>
  <c r="E77" i="12"/>
  <c r="D77" i="12"/>
  <c r="C77" i="12"/>
  <c r="B77" i="12"/>
  <c r="S76" i="12"/>
  <c r="P76" i="12"/>
  <c r="K76" i="12"/>
  <c r="H76" i="12"/>
  <c r="C76" i="12"/>
  <c r="H75" i="12"/>
  <c r="W73" i="12"/>
  <c r="V73" i="12"/>
  <c r="U73" i="12"/>
  <c r="T73" i="12"/>
  <c r="S73" i="12"/>
  <c r="R73" i="12"/>
  <c r="Q73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D73" i="12"/>
  <c r="C73" i="12"/>
  <c r="B73" i="12"/>
  <c r="W72" i="12"/>
  <c r="V72" i="12"/>
  <c r="U72" i="12"/>
  <c r="T72" i="12"/>
  <c r="S72" i="12"/>
  <c r="R72" i="12"/>
  <c r="Q72" i="12"/>
  <c r="P72" i="12"/>
  <c r="O72" i="12"/>
  <c r="N72" i="12"/>
  <c r="M72" i="12"/>
  <c r="L72" i="12"/>
  <c r="K72" i="12"/>
  <c r="J72" i="12"/>
  <c r="I72" i="12"/>
  <c r="H72" i="12"/>
  <c r="G72" i="12"/>
  <c r="F72" i="12"/>
  <c r="E72" i="12"/>
  <c r="D72" i="12"/>
  <c r="C72" i="12"/>
  <c r="B72" i="12"/>
  <c r="W71" i="12"/>
  <c r="V71" i="12"/>
  <c r="U71" i="12"/>
  <c r="T71" i="12"/>
  <c r="S71" i="12"/>
  <c r="R71" i="12"/>
  <c r="Q71" i="12"/>
  <c r="P71" i="12"/>
  <c r="O71" i="12"/>
  <c r="N71" i="12"/>
  <c r="M71" i="12"/>
  <c r="L71" i="12"/>
  <c r="K71" i="12"/>
  <c r="J71" i="12"/>
  <c r="I71" i="12"/>
  <c r="H71" i="12"/>
  <c r="G71" i="12"/>
  <c r="F71" i="12"/>
  <c r="E71" i="12"/>
  <c r="D71" i="12"/>
  <c r="C71" i="12"/>
  <c r="B71" i="12"/>
  <c r="Q70" i="12"/>
  <c r="P70" i="12"/>
  <c r="I70" i="12"/>
  <c r="W69" i="12"/>
  <c r="V69" i="12"/>
  <c r="U69" i="12"/>
  <c r="T69" i="12"/>
  <c r="S69" i="12"/>
  <c r="R69" i="12"/>
  <c r="Q69" i="12"/>
  <c r="P69" i="12"/>
  <c r="O69" i="12"/>
  <c r="N69" i="12"/>
  <c r="M69" i="12"/>
  <c r="L69" i="12"/>
  <c r="K69" i="12"/>
  <c r="J69" i="12"/>
  <c r="I69" i="12"/>
  <c r="H69" i="12"/>
  <c r="G69" i="12"/>
  <c r="F69" i="12"/>
  <c r="E69" i="12"/>
  <c r="D69" i="12"/>
  <c r="C69" i="12"/>
  <c r="B69" i="12"/>
  <c r="W68" i="12"/>
  <c r="V68" i="12"/>
  <c r="U68" i="12"/>
  <c r="T68" i="12"/>
  <c r="S68" i="12"/>
  <c r="R68" i="12"/>
  <c r="Q68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D68" i="12"/>
  <c r="C68" i="12"/>
  <c r="B68" i="12"/>
  <c r="W67" i="12"/>
  <c r="V67" i="12"/>
  <c r="U67" i="12"/>
  <c r="T67" i="12"/>
  <c r="S67" i="12"/>
  <c r="R67" i="12"/>
  <c r="Q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D67" i="12"/>
  <c r="C67" i="12"/>
  <c r="B67" i="12"/>
  <c r="N66" i="12"/>
  <c r="W58" i="12"/>
  <c r="W53" i="12" s="1"/>
  <c r="V58" i="12"/>
  <c r="V53" i="12" s="1"/>
  <c r="U58" i="12"/>
  <c r="T58" i="12"/>
  <c r="S58" i="12"/>
  <c r="R58" i="12"/>
  <c r="Q58" i="12"/>
  <c r="P58" i="12"/>
  <c r="O58" i="12"/>
  <c r="O53" i="12" s="1"/>
  <c r="N58" i="12"/>
  <c r="N53" i="12" s="1"/>
  <c r="M58" i="12"/>
  <c r="L58" i="12"/>
  <c r="K58" i="12"/>
  <c r="J58" i="12"/>
  <c r="I58" i="12"/>
  <c r="H58" i="12"/>
  <c r="G58" i="12"/>
  <c r="G53" i="12" s="1"/>
  <c r="F58" i="12"/>
  <c r="F53" i="12" s="1"/>
  <c r="E58" i="12"/>
  <c r="D58" i="12"/>
  <c r="C58" i="12"/>
  <c r="B58" i="12"/>
  <c r="W54" i="12"/>
  <c r="V54" i="12"/>
  <c r="U54" i="12"/>
  <c r="U53" i="12" s="1"/>
  <c r="T54" i="12"/>
  <c r="T53" i="12" s="1"/>
  <c r="S54" i="12"/>
  <c r="R54" i="12"/>
  <c r="Q54" i="12"/>
  <c r="P54" i="12"/>
  <c r="O54" i="12"/>
  <c r="N54" i="12"/>
  <c r="M54" i="12"/>
  <c r="M53" i="12" s="1"/>
  <c r="L54" i="12"/>
  <c r="L53" i="12" s="1"/>
  <c r="K54" i="12"/>
  <c r="J54" i="12"/>
  <c r="I54" i="12"/>
  <c r="H54" i="12"/>
  <c r="G54" i="12"/>
  <c r="F54" i="12"/>
  <c r="E54" i="12"/>
  <c r="E53" i="12" s="1"/>
  <c r="D54" i="12"/>
  <c r="D53" i="12" s="1"/>
  <c r="C54" i="12"/>
  <c r="B54" i="12"/>
  <c r="S53" i="12"/>
  <c r="R53" i="12"/>
  <c r="Q53" i="12"/>
  <c r="P53" i="12"/>
  <c r="K53" i="12"/>
  <c r="J53" i="12"/>
  <c r="I53" i="12"/>
  <c r="H53" i="12"/>
  <c r="C53" i="12"/>
  <c r="B53" i="12"/>
  <c r="W48" i="12"/>
  <c r="V48" i="12"/>
  <c r="U48" i="12"/>
  <c r="T48" i="12"/>
  <c r="S48" i="12"/>
  <c r="R48" i="12"/>
  <c r="Q48" i="12"/>
  <c r="Q43" i="12" s="1"/>
  <c r="P48" i="12"/>
  <c r="P43" i="12" s="1"/>
  <c r="O48" i="12"/>
  <c r="N48" i="12"/>
  <c r="M48" i="12"/>
  <c r="L48" i="12"/>
  <c r="K48" i="12"/>
  <c r="J48" i="12"/>
  <c r="I48" i="12"/>
  <c r="I43" i="12" s="1"/>
  <c r="H48" i="12"/>
  <c r="H43" i="12" s="1"/>
  <c r="G48" i="12"/>
  <c r="F48" i="12"/>
  <c r="E48" i="12"/>
  <c r="D48" i="12"/>
  <c r="C48" i="12"/>
  <c r="B48" i="12"/>
  <c r="W44" i="12"/>
  <c r="W43" i="12" s="1"/>
  <c r="V44" i="12"/>
  <c r="V43" i="12" s="1"/>
  <c r="U44" i="12"/>
  <c r="T44" i="12"/>
  <c r="T96" i="12" s="1"/>
  <c r="S44" i="12"/>
  <c r="R44" i="12"/>
  <c r="Q44" i="12"/>
  <c r="P44" i="12"/>
  <c r="O44" i="12"/>
  <c r="O43" i="12" s="1"/>
  <c r="N44" i="12"/>
  <c r="N43" i="12" s="1"/>
  <c r="M44" i="12"/>
  <c r="L44" i="12"/>
  <c r="K44" i="12"/>
  <c r="J44" i="12"/>
  <c r="I44" i="12"/>
  <c r="H44" i="12"/>
  <c r="G44" i="12"/>
  <c r="G43" i="12" s="1"/>
  <c r="F44" i="12"/>
  <c r="F43" i="12" s="1"/>
  <c r="E44" i="12"/>
  <c r="D44" i="12"/>
  <c r="D96" i="12" s="1"/>
  <c r="C44" i="12"/>
  <c r="B44" i="12"/>
  <c r="U43" i="12"/>
  <c r="S43" i="12"/>
  <c r="R43" i="12"/>
  <c r="M43" i="12"/>
  <c r="L43" i="12"/>
  <c r="K43" i="12"/>
  <c r="J43" i="12"/>
  <c r="E43" i="12"/>
  <c r="C43" i="12"/>
  <c r="B43" i="12"/>
  <c r="W38" i="12"/>
  <c r="V38" i="12"/>
  <c r="U38" i="12"/>
  <c r="U70" i="12" s="1"/>
  <c r="T38" i="12"/>
  <c r="S38" i="12"/>
  <c r="S70" i="12" s="1"/>
  <c r="R38" i="12"/>
  <c r="R70" i="12" s="1"/>
  <c r="Q38" i="12"/>
  <c r="P38" i="12"/>
  <c r="O38" i="12"/>
  <c r="N38" i="12"/>
  <c r="M38" i="12"/>
  <c r="M70" i="12" s="1"/>
  <c r="L38" i="12"/>
  <c r="K38" i="12"/>
  <c r="K70" i="12" s="1"/>
  <c r="J38" i="12"/>
  <c r="J70" i="12" s="1"/>
  <c r="I38" i="12"/>
  <c r="H38" i="12"/>
  <c r="H70" i="12" s="1"/>
  <c r="G38" i="12"/>
  <c r="F38" i="12"/>
  <c r="E38" i="12"/>
  <c r="E70" i="12" s="1"/>
  <c r="D38" i="12"/>
  <c r="C38" i="12"/>
  <c r="C70" i="12" s="1"/>
  <c r="B38" i="12"/>
  <c r="B70" i="12" s="1"/>
  <c r="W34" i="12"/>
  <c r="W66" i="12" s="1"/>
  <c r="V34" i="12"/>
  <c r="V66" i="12" s="1"/>
  <c r="U34" i="12"/>
  <c r="T34" i="12"/>
  <c r="T66" i="12" s="1"/>
  <c r="S34" i="12"/>
  <c r="S66" i="12" s="1"/>
  <c r="R34" i="12"/>
  <c r="Q34" i="12"/>
  <c r="Q66" i="12" s="1"/>
  <c r="P34" i="12"/>
  <c r="P66" i="12" s="1"/>
  <c r="O34" i="12"/>
  <c r="O66" i="12" s="1"/>
  <c r="N34" i="12"/>
  <c r="M34" i="12"/>
  <c r="L34" i="12"/>
  <c r="L66" i="12" s="1"/>
  <c r="K34" i="12"/>
  <c r="K66" i="12" s="1"/>
  <c r="J34" i="12"/>
  <c r="I34" i="12"/>
  <c r="I66" i="12" s="1"/>
  <c r="H34" i="12"/>
  <c r="H66" i="12" s="1"/>
  <c r="G34" i="12"/>
  <c r="G66" i="12" s="1"/>
  <c r="F34" i="12"/>
  <c r="F66" i="12" s="1"/>
  <c r="E34" i="12"/>
  <c r="D34" i="12"/>
  <c r="D66" i="12" s="1"/>
  <c r="C34" i="12"/>
  <c r="C66" i="12" s="1"/>
  <c r="B34" i="12"/>
  <c r="W28" i="12"/>
  <c r="V28" i="12"/>
  <c r="U28" i="12"/>
  <c r="T28" i="12"/>
  <c r="S28" i="12"/>
  <c r="S100" i="12" s="1"/>
  <c r="R28" i="12"/>
  <c r="Q28" i="12"/>
  <c r="P28" i="12"/>
  <c r="O28" i="12"/>
  <c r="N28" i="12"/>
  <c r="M28" i="12"/>
  <c r="L28" i="12"/>
  <c r="L100" i="12" s="1"/>
  <c r="K28" i="12"/>
  <c r="K100" i="12" s="1"/>
  <c r="J28" i="12"/>
  <c r="I28" i="12"/>
  <c r="H28" i="12"/>
  <c r="G28" i="12"/>
  <c r="F28" i="12"/>
  <c r="E28" i="12"/>
  <c r="D28" i="12"/>
  <c r="C28" i="12"/>
  <c r="C100" i="12" s="1"/>
  <c r="B28" i="12"/>
  <c r="W24" i="12"/>
  <c r="V24" i="12"/>
  <c r="U24" i="12"/>
  <c r="U23" i="12" s="1"/>
  <c r="U95" i="12" s="1"/>
  <c r="T24" i="12"/>
  <c r="S24" i="12"/>
  <c r="S96" i="12" s="1"/>
  <c r="R24" i="12"/>
  <c r="R23" i="12" s="1"/>
  <c r="R95" i="12" s="1"/>
  <c r="Q24" i="12"/>
  <c r="Q96" i="12" s="1"/>
  <c r="P24" i="12"/>
  <c r="P96" i="12" s="1"/>
  <c r="O24" i="12"/>
  <c r="N24" i="12"/>
  <c r="M24" i="12"/>
  <c r="M23" i="12" s="1"/>
  <c r="M95" i="12" s="1"/>
  <c r="L24" i="12"/>
  <c r="K24" i="12"/>
  <c r="K96" i="12" s="1"/>
  <c r="J24" i="12"/>
  <c r="J96" i="12" s="1"/>
  <c r="I24" i="12"/>
  <c r="I96" i="12" s="1"/>
  <c r="H24" i="12"/>
  <c r="H96" i="12" s="1"/>
  <c r="G24" i="12"/>
  <c r="F24" i="12"/>
  <c r="E24" i="12"/>
  <c r="E23" i="12" s="1"/>
  <c r="E95" i="12" s="1"/>
  <c r="D24" i="12"/>
  <c r="C24" i="12"/>
  <c r="C96" i="12" s="1"/>
  <c r="B24" i="12"/>
  <c r="B96" i="12" s="1"/>
  <c r="S23" i="12"/>
  <c r="Q23" i="12"/>
  <c r="P23" i="12"/>
  <c r="P95" i="12" s="1"/>
  <c r="K23" i="12"/>
  <c r="K95" i="12" s="1"/>
  <c r="I23" i="12"/>
  <c r="I95" i="12" s="1"/>
  <c r="H23" i="12"/>
  <c r="C23" i="12"/>
  <c r="W18" i="12"/>
  <c r="W123" i="12" s="1"/>
  <c r="V18" i="12"/>
  <c r="U18" i="12"/>
  <c r="U122" i="12" s="1"/>
  <c r="T18" i="12"/>
  <c r="T122" i="12" s="1"/>
  <c r="S18" i="12"/>
  <c r="S121" i="12" s="1"/>
  <c r="R18" i="12"/>
  <c r="R121" i="12" s="1"/>
  <c r="Q18" i="12"/>
  <c r="P18" i="12"/>
  <c r="P13" i="12" s="1"/>
  <c r="P75" i="12" s="1"/>
  <c r="O18" i="12"/>
  <c r="O123" i="12" s="1"/>
  <c r="N18" i="12"/>
  <c r="M18" i="12"/>
  <c r="M122" i="12" s="1"/>
  <c r="L18" i="12"/>
  <c r="L122" i="12" s="1"/>
  <c r="K18" i="12"/>
  <c r="K121" i="12" s="1"/>
  <c r="J18" i="12"/>
  <c r="J121" i="12" s="1"/>
  <c r="I18" i="12"/>
  <c r="I122" i="12" s="1"/>
  <c r="H18" i="12"/>
  <c r="G18" i="12"/>
  <c r="G123" i="12" s="1"/>
  <c r="F18" i="12"/>
  <c r="F122" i="12" s="1"/>
  <c r="E18" i="12"/>
  <c r="E122" i="12" s="1"/>
  <c r="D18" i="12"/>
  <c r="D122" i="12" s="1"/>
  <c r="C18" i="12"/>
  <c r="C121" i="12" s="1"/>
  <c r="B18" i="12"/>
  <c r="B121" i="12" s="1"/>
  <c r="W14" i="12"/>
  <c r="V14" i="12"/>
  <c r="U14" i="12"/>
  <c r="U118" i="12" s="1"/>
  <c r="T14" i="12"/>
  <c r="S14" i="12"/>
  <c r="S117" i="12" s="1"/>
  <c r="R14" i="12"/>
  <c r="R117" i="12" s="1"/>
  <c r="Q14" i="12"/>
  <c r="Q116" i="12" s="1"/>
  <c r="P14" i="12"/>
  <c r="P116" i="12" s="1"/>
  <c r="O14" i="12"/>
  <c r="O117" i="12" s="1"/>
  <c r="N14" i="12"/>
  <c r="N118" i="12" s="1"/>
  <c r="M14" i="12"/>
  <c r="M118" i="12" s="1"/>
  <c r="L14" i="12"/>
  <c r="L13" i="12" s="1"/>
  <c r="K14" i="12"/>
  <c r="K117" i="12" s="1"/>
  <c r="J14" i="12"/>
  <c r="J117" i="12" s="1"/>
  <c r="I14" i="12"/>
  <c r="I116" i="12" s="1"/>
  <c r="H14" i="12"/>
  <c r="H116" i="12" s="1"/>
  <c r="G14" i="12"/>
  <c r="G117" i="12" s="1"/>
  <c r="F14" i="12"/>
  <c r="F13" i="12" s="1"/>
  <c r="E14" i="12"/>
  <c r="E118" i="12" s="1"/>
  <c r="D14" i="12"/>
  <c r="D13" i="12" s="1"/>
  <c r="C14" i="12"/>
  <c r="C117" i="12" s="1"/>
  <c r="B14" i="12"/>
  <c r="B117" i="12" s="1"/>
  <c r="U13" i="12"/>
  <c r="T13" i="12"/>
  <c r="S13" i="12"/>
  <c r="S75" i="12" s="1"/>
  <c r="R13" i="12"/>
  <c r="O13" i="12"/>
  <c r="M13" i="12"/>
  <c r="M75" i="12" s="1"/>
  <c r="K13" i="12"/>
  <c r="J13" i="12"/>
  <c r="I13" i="12"/>
  <c r="I75" i="12" s="1"/>
  <c r="H13" i="12"/>
  <c r="G13" i="12"/>
  <c r="E13" i="12"/>
  <c r="E75" i="12" s="1"/>
  <c r="C13" i="12"/>
  <c r="C75" i="12" s="1"/>
  <c r="B13" i="12"/>
  <c r="W8" i="12"/>
  <c r="V8" i="12"/>
  <c r="U8" i="12"/>
  <c r="T8" i="12"/>
  <c r="S8" i="12"/>
  <c r="S113" i="12" s="1"/>
  <c r="R8" i="12"/>
  <c r="Q8" i="12"/>
  <c r="P8" i="12"/>
  <c r="P113" i="12" s="1"/>
  <c r="O8" i="12"/>
  <c r="O111" i="12" s="1"/>
  <c r="N8" i="12"/>
  <c r="M8" i="12"/>
  <c r="L8" i="12"/>
  <c r="L111" i="12" s="1"/>
  <c r="K8" i="12"/>
  <c r="K90" i="12" s="1"/>
  <c r="J8" i="12"/>
  <c r="I8" i="12"/>
  <c r="H8" i="12"/>
  <c r="H90" i="12" s="1"/>
  <c r="G8" i="12"/>
  <c r="F8" i="12"/>
  <c r="E8" i="12"/>
  <c r="D8" i="12"/>
  <c r="C8" i="12"/>
  <c r="B8" i="12"/>
  <c r="W4" i="12"/>
  <c r="V4" i="12"/>
  <c r="V108" i="12" s="1"/>
  <c r="U4" i="12"/>
  <c r="U106" i="12" s="1"/>
  <c r="T4" i="12"/>
  <c r="T107" i="12" s="1"/>
  <c r="S4" i="12"/>
  <c r="S86" i="12" s="1"/>
  <c r="R4" i="12"/>
  <c r="R109" i="12" s="1"/>
  <c r="Q4" i="12"/>
  <c r="Q108" i="12" s="1"/>
  <c r="P4" i="12"/>
  <c r="O4" i="12"/>
  <c r="N4" i="12"/>
  <c r="N108" i="12" s="1"/>
  <c r="M4" i="12"/>
  <c r="M106" i="12" s="1"/>
  <c r="L4" i="12"/>
  <c r="K4" i="12"/>
  <c r="K109" i="12" s="1"/>
  <c r="J4" i="12"/>
  <c r="I4" i="12"/>
  <c r="I108" i="12" s="1"/>
  <c r="H4" i="12"/>
  <c r="G4" i="12"/>
  <c r="F4" i="12"/>
  <c r="F108" i="12" s="1"/>
  <c r="E4" i="12"/>
  <c r="D4" i="12"/>
  <c r="C4" i="12"/>
  <c r="C86" i="12" s="1"/>
  <c r="B4" i="12"/>
  <c r="B109" i="12" s="1"/>
  <c r="H221" i="11"/>
  <c r="G221" i="11"/>
  <c r="F221" i="11"/>
  <c r="E221" i="11"/>
  <c r="D221" i="11"/>
  <c r="C221" i="11"/>
  <c r="B221" i="11"/>
  <c r="H220" i="11"/>
  <c r="G220" i="11"/>
  <c r="F220" i="11"/>
  <c r="E220" i="11"/>
  <c r="D220" i="11"/>
  <c r="C220" i="11"/>
  <c r="B220" i="11"/>
  <c r="H219" i="11"/>
  <c r="G219" i="11"/>
  <c r="F219" i="11"/>
  <c r="E219" i="11"/>
  <c r="D219" i="11"/>
  <c r="C219" i="11"/>
  <c r="B219" i="11"/>
  <c r="H218" i="11"/>
  <c r="G218" i="11"/>
  <c r="F218" i="11"/>
  <c r="E218" i="11"/>
  <c r="D218" i="11"/>
  <c r="C218" i="11"/>
  <c r="B218" i="11"/>
  <c r="H217" i="11"/>
  <c r="G217" i="11"/>
  <c r="F217" i="11"/>
  <c r="E217" i="11"/>
  <c r="D217" i="11"/>
  <c r="C217" i="11"/>
  <c r="B217" i="11"/>
  <c r="H216" i="11"/>
  <c r="G216" i="11"/>
  <c r="F216" i="11"/>
  <c r="E216" i="11"/>
  <c r="D216" i="11"/>
  <c r="C216" i="11"/>
  <c r="B216" i="11"/>
  <c r="H215" i="11"/>
  <c r="G215" i="11"/>
  <c r="F215" i="11"/>
  <c r="E215" i="11"/>
  <c r="D215" i="11"/>
  <c r="C215" i="11"/>
  <c r="B215" i="11"/>
  <c r="H214" i="11"/>
  <c r="G214" i="11"/>
  <c r="F214" i="11"/>
  <c r="E214" i="11"/>
  <c r="D214" i="11"/>
  <c r="C214" i="11"/>
  <c r="B214" i="11"/>
  <c r="H213" i="11"/>
  <c r="G213" i="11"/>
  <c r="F213" i="11"/>
  <c r="E213" i="11"/>
  <c r="D213" i="11"/>
  <c r="C213" i="11"/>
  <c r="B213" i="11"/>
  <c r="H211" i="11"/>
  <c r="G211" i="11"/>
  <c r="F211" i="11"/>
  <c r="E211" i="11"/>
  <c r="D211" i="11"/>
  <c r="C211" i="11"/>
  <c r="B211" i="11"/>
  <c r="H210" i="11"/>
  <c r="G210" i="11"/>
  <c r="F210" i="11"/>
  <c r="E210" i="11"/>
  <c r="D210" i="11"/>
  <c r="C210" i="11"/>
  <c r="B210" i="11"/>
  <c r="H209" i="11"/>
  <c r="G209" i="11"/>
  <c r="F209" i="11"/>
  <c r="E209" i="11"/>
  <c r="D209" i="11"/>
  <c r="C209" i="11"/>
  <c r="B209" i="11"/>
  <c r="H208" i="11"/>
  <c r="G208" i="11"/>
  <c r="F208" i="11"/>
  <c r="E208" i="11"/>
  <c r="D208" i="11"/>
  <c r="C208" i="11"/>
  <c r="B208" i="11"/>
  <c r="H207" i="11"/>
  <c r="G207" i="11"/>
  <c r="F207" i="11"/>
  <c r="E207" i="11"/>
  <c r="D207" i="11"/>
  <c r="C207" i="11"/>
  <c r="B207" i="11"/>
  <c r="H206" i="11"/>
  <c r="G206" i="11"/>
  <c r="F206" i="11"/>
  <c r="E206" i="11"/>
  <c r="D206" i="11"/>
  <c r="C206" i="11"/>
  <c r="B206" i="11"/>
  <c r="H205" i="11"/>
  <c r="G205" i="11"/>
  <c r="F205" i="11"/>
  <c r="E205" i="11"/>
  <c r="D205" i="11"/>
  <c r="C205" i="11"/>
  <c r="B205" i="11"/>
  <c r="H204" i="11"/>
  <c r="G204" i="11"/>
  <c r="F204" i="11"/>
  <c r="E204" i="11"/>
  <c r="D204" i="11"/>
  <c r="C204" i="11"/>
  <c r="B204" i="11"/>
  <c r="H203" i="11"/>
  <c r="G203" i="11"/>
  <c r="F203" i="11"/>
  <c r="E203" i="11"/>
  <c r="D203" i="11"/>
  <c r="C203" i="11"/>
  <c r="B203" i="11"/>
  <c r="H202" i="11"/>
  <c r="G202" i="11"/>
  <c r="F202" i="11"/>
  <c r="E202" i="11"/>
  <c r="D202" i="11"/>
  <c r="C202" i="11"/>
  <c r="B202" i="11"/>
  <c r="H201" i="11"/>
  <c r="G201" i="11"/>
  <c r="F201" i="11"/>
  <c r="E201" i="11"/>
  <c r="D201" i="11"/>
  <c r="C201" i="11"/>
  <c r="B201" i="11"/>
  <c r="H200" i="11"/>
  <c r="G200" i="11"/>
  <c r="F200" i="11"/>
  <c r="E200" i="11"/>
  <c r="D200" i="11"/>
  <c r="C200" i="11"/>
  <c r="B200" i="11"/>
  <c r="H199" i="11"/>
  <c r="G199" i="11"/>
  <c r="F199" i="11"/>
  <c r="E199" i="11"/>
  <c r="D199" i="11"/>
  <c r="C199" i="11"/>
  <c r="B199" i="11"/>
  <c r="H198" i="11"/>
  <c r="G198" i="11"/>
  <c r="F198" i="11"/>
  <c r="E198" i="11"/>
  <c r="D198" i="11"/>
  <c r="C198" i="11"/>
  <c r="B198" i="11"/>
  <c r="H140" i="11"/>
  <c r="G140" i="11"/>
  <c r="F140" i="11"/>
  <c r="E140" i="11"/>
  <c r="D140" i="11"/>
  <c r="C140" i="11"/>
  <c r="B140" i="11"/>
  <c r="H139" i="11"/>
  <c r="G139" i="11"/>
  <c r="F139" i="11"/>
  <c r="E139" i="11"/>
  <c r="D139" i="11"/>
  <c r="C139" i="11"/>
  <c r="B139" i="11"/>
  <c r="H138" i="11"/>
  <c r="G138" i="11"/>
  <c r="F138" i="11"/>
  <c r="E138" i="11"/>
  <c r="D138" i="11"/>
  <c r="C138" i="11"/>
  <c r="B138" i="11"/>
  <c r="H137" i="11"/>
  <c r="G137" i="11"/>
  <c r="F137" i="11"/>
  <c r="E137" i="11"/>
  <c r="D137" i="11"/>
  <c r="C137" i="11"/>
  <c r="B137" i="11"/>
  <c r="H136" i="11"/>
  <c r="G136" i="11"/>
  <c r="F136" i="11"/>
  <c r="E136" i="11"/>
  <c r="D136" i="11"/>
  <c r="C136" i="11"/>
  <c r="B136" i="11"/>
  <c r="H135" i="11"/>
  <c r="G135" i="11"/>
  <c r="F135" i="11"/>
  <c r="E135" i="11"/>
  <c r="D135" i="11"/>
  <c r="C135" i="11"/>
  <c r="B135" i="11"/>
  <c r="H134" i="11"/>
  <c r="G134" i="11"/>
  <c r="F134" i="11"/>
  <c r="E134" i="11"/>
  <c r="D134" i="11"/>
  <c r="C134" i="11"/>
  <c r="B134" i="11"/>
  <c r="H133" i="11"/>
  <c r="G133" i="11"/>
  <c r="F133" i="11"/>
  <c r="E133" i="11"/>
  <c r="D133" i="11"/>
  <c r="C133" i="11"/>
  <c r="B133" i="11"/>
  <c r="H132" i="11"/>
  <c r="G132" i="11"/>
  <c r="F132" i="11"/>
  <c r="E132" i="11"/>
  <c r="D132" i="11"/>
  <c r="C132" i="11"/>
  <c r="B132" i="11"/>
  <c r="H130" i="11"/>
  <c r="G130" i="11"/>
  <c r="F130" i="11"/>
  <c r="E130" i="11"/>
  <c r="D130" i="11"/>
  <c r="C130" i="11"/>
  <c r="B130" i="11"/>
  <c r="H129" i="11"/>
  <c r="G129" i="11"/>
  <c r="F129" i="11"/>
  <c r="E129" i="11"/>
  <c r="D129" i="11"/>
  <c r="C129" i="11"/>
  <c r="B129" i="11"/>
  <c r="H128" i="11"/>
  <c r="G128" i="11"/>
  <c r="F128" i="11"/>
  <c r="E128" i="11"/>
  <c r="D128" i="11"/>
  <c r="C128" i="11"/>
  <c r="B128" i="11"/>
  <c r="H127" i="11"/>
  <c r="G127" i="11"/>
  <c r="F127" i="11"/>
  <c r="E127" i="11"/>
  <c r="D127" i="11"/>
  <c r="C127" i="11"/>
  <c r="B127" i="11"/>
  <c r="H126" i="11"/>
  <c r="G126" i="11"/>
  <c r="F126" i="11"/>
  <c r="E126" i="11"/>
  <c r="D126" i="11"/>
  <c r="C126" i="11"/>
  <c r="B126" i="11"/>
  <c r="H125" i="11"/>
  <c r="G125" i="11"/>
  <c r="F125" i="11"/>
  <c r="E125" i="11"/>
  <c r="D125" i="11"/>
  <c r="C125" i="11"/>
  <c r="B125" i="11"/>
  <c r="H124" i="11"/>
  <c r="G124" i="11"/>
  <c r="F124" i="11"/>
  <c r="E124" i="11"/>
  <c r="D124" i="11"/>
  <c r="C124" i="11"/>
  <c r="B124" i="11"/>
  <c r="H123" i="11"/>
  <c r="G123" i="11"/>
  <c r="F123" i="11"/>
  <c r="E123" i="11"/>
  <c r="D123" i="11"/>
  <c r="C123" i="11"/>
  <c r="B123" i="11"/>
  <c r="H122" i="11"/>
  <c r="G122" i="11"/>
  <c r="F122" i="11"/>
  <c r="E122" i="11"/>
  <c r="D122" i="11"/>
  <c r="C122" i="11"/>
  <c r="B122" i="11"/>
  <c r="H121" i="11"/>
  <c r="G121" i="11"/>
  <c r="F121" i="11"/>
  <c r="E121" i="11"/>
  <c r="D121" i="11"/>
  <c r="C121" i="11"/>
  <c r="B121" i="11"/>
  <c r="H120" i="11"/>
  <c r="G120" i="11"/>
  <c r="F120" i="11"/>
  <c r="E120" i="11"/>
  <c r="D120" i="11"/>
  <c r="C120" i="11"/>
  <c r="B120" i="11"/>
  <c r="H119" i="11"/>
  <c r="G119" i="11"/>
  <c r="F119" i="11"/>
  <c r="E119" i="11"/>
  <c r="D119" i="11"/>
  <c r="C119" i="11"/>
  <c r="B119" i="11"/>
  <c r="H118" i="11"/>
  <c r="G118" i="11"/>
  <c r="F118" i="11"/>
  <c r="E118" i="11"/>
  <c r="D118" i="11"/>
  <c r="C118" i="11"/>
  <c r="B118" i="11"/>
  <c r="H117" i="11"/>
  <c r="G117" i="11"/>
  <c r="F117" i="11"/>
  <c r="E117" i="11"/>
  <c r="D117" i="11"/>
  <c r="C117" i="11"/>
  <c r="B117" i="11"/>
  <c r="H82" i="11"/>
  <c r="H75" i="11" s="1"/>
  <c r="G82" i="11"/>
  <c r="F82" i="11"/>
  <c r="F75" i="11" s="1"/>
  <c r="E82" i="11"/>
  <c r="D82" i="11"/>
  <c r="C82" i="11"/>
  <c r="B82" i="11"/>
  <c r="H76" i="11"/>
  <c r="G76" i="11"/>
  <c r="F76" i="11"/>
  <c r="E76" i="11"/>
  <c r="D76" i="11"/>
  <c r="C76" i="11"/>
  <c r="C75" i="11" s="1"/>
  <c r="B76" i="11"/>
  <c r="H69" i="11"/>
  <c r="G69" i="11"/>
  <c r="F69" i="11"/>
  <c r="E69" i="11"/>
  <c r="D69" i="11"/>
  <c r="C69" i="11"/>
  <c r="B69" i="11"/>
  <c r="H62" i="11"/>
  <c r="G62" i="11"/>
  <c r="F62" i="11"/>
  <c r="F60" i="11" s="1"/>
  <c r="E62" i="11"/>
  <c r="E60" i="11" s="1"/>
  <c r="D62" i="11"/>
  <c r="C62" i="11"/>
  <c r="C60" i="11" s="1"/>
  <c r="B62" i="11"/>
  <c r="B60" i="11" s="1"/>
  <c r="F55" i="11"/>
  <c r="E55" i="11"/>
  <c r="D55" i="11"/>
  <c r="C55" i="11"/>
  <c r="B55" i="11"/>
  <c r="F54" i="11"/>
  <c r="E54" i="11"/>
  <c r="D54" i="11"/>
  <c r="C54" i="11"/>
  <c r="B54" i="11"/>
  <c r="F53" i="11"/>
  <c r="E53" i="11"/>
  <c r="D53" i="11"/>
  <c r="C53" i="11"/>
  <c r="B53" i="11"/>
  <c r="F52" i="11"/>
  <c r="E52" i="11"/>
  <c r="D52" i="11"/>
  <c r="C52" i="11"/>
  <c r="B52" i="11"/>
  <c r="F51" i="11"/>
  <c r="E51" i="11"/>
  <c r="D51" i="11"/>
  <c r="C51" i="11"/>
  <c r="B51" i="11"/>
  <c r="F50" i="11"/>
  <c r="E50" i="11"/>
  <c r="D50" i="11"/>
  <c r="C50" i="11"/>
  <c r="B50" i="11"/>
  <c r="F49" i="11"/>
  <c r="E49" i="11"/>
  <c r="D49" i="11"/>
  <c r="C49" i="11"/>
  <c r="B49" i="11"/>
  <c r="F48" i="11"/>
  <c r="E48" i="11"/>
  <c r="D48" i="11"/>
  <c r="C48" i="11"/>
  <c r="B48" i="11"/>
  <c r="F47" i="11"/>
  <c r="E47" i="11"/>
  <c r="D47" i="11"/>
  <c r="C47" i="11"/>
  <c r="B47" i="11"/>
  <c r="F46" i="11"/>
  <c r="E46" i="11"/>
  <c r="D46" i="11"/>
  <c r="C46" i="11"/>
  <c r="B46" i="11"/>
  <c r="F45" i="11"/>
  <c r="E45" i="11"/>
  <c r="D45" i="11"/>
  <c r="C45" i="11"/>
  <c r="B45" i="11"/>
  <c r="F44" i="11"/>
  <c r="E44" i="11"/>
  <c r="D44" i="11"/>
  <c r="C44" i="11"/>
  <c r="B44" i="11"/>
  <c r="F43" i="11"/>
  <c r="E43" i="11"/>
  <c r="D43" i="11"/>
  <c r="C43" i="11"/>
  <c r="B43" i="11"/>
  <c r="F42" i="11"/>
  <c r="E42" i="11"/>
  <c r="D42" i="11"/>
  <c r="C42" i="11"/>
  <c r="B42" i="11"/>
  <c r="F41" i="11"/>
  <c r="E41" i="11"/>
  <c r="D41" i="11"/>
  <c r="C41" i="11"/>
  <c r="B41" i="11"/>
  <c r="F40" i="11"/>
  <c r="E40" i="11"/>
  <c r="D40" i="11"/>
  <c r="C40" i="11"/>
  <c r="B40" i="11"/>
  <c r="F39" i="11"/>
  <c r="E39" i="11"/>
  <c r="D39" i="11"/>
  <c r="C39" i="11"/>
  <c r="B39" i="11"/>
  <c r="F38" i="11"/>
  <c r="E38" i="11"/>
  <c r="D38" i="11"/>
  <c r="C38" i="11"/>
  <c r="B38" i="11"/>
  <c r="F37" i="11"/>
  <c r="E37" i="11"/>
  <c r="D37" i="11"/>
  <c r="C37" i="11"/>
  <c r="B37" i="11"/>
  <c r="F36" i="11"/>
  <c r="E36" i="11"/>
  <c r="D36" i="11"/>
  <c r="C36" i="11"/>
  <c r="B36" i="11"/>
  <c r="F35" i="11"/>
  <c r="E35" i="11"/>
  <c r="D35" i="11"/>
  <c r="C35" i="11"/>
  <c r="B35" i="11"/>
  <c r="F34" i="11"/>
  <c r="E34" i="11"/>
  <c r="D34" i="11"/>
  <c r="C34" i="11"/>
  <c r="B34" i="11"/>
  <c r="F33" i="11"/>
  <c r="E33" i="11"/>
  <c r="D33" i="11"/>
  <c r="C33" i="11"/>
  <c r="B33" i="11"/>
  <c r="F32" i="11"/>
  <c r="E32" i="11"/>
  <c r="D32" i="11"/>
  <c r="C32" i="11"/>
  <c r="B32" i="11"/>
  <c r="F31" i="11"/>
  <c r="E31" i="11"/>
  <c r="D31" i="11"/>
  <c r="C31" i="11"/>
  <c r="B31" i="11"/>
  <c r="F30" i="11"/>
  <c r="E30" i="11"/>
  <c r="D30" i="11"/>
  <c r="C30" i="11"/>
  <c r="B30" i="11"/>
  <c r="F28" i="11"/>
  <c r="E28" i="11"/>
  <c r="D28" i="11"/>
  <c r="C28" i="11"/>
  <c r="B28" i="11"/>
  <c r="F27" i="11"/>
  <c r="E27" i="11"/>
  <c r="D27" i="11"/>
  <c r="C27" i="11"/>
  <c r="B27" i="11"/>
  <c r="P46" i="8"/>
  <c r="F26" i="11"/>
  <c r="E26" i="11"/>
  <c r="D26" i="11"/>
  <c r="C26" i="11"/>
  <c r="B26" i="11"/>
  <c r="M45" i="8"/>
  <c r="F25" i="11"/>
  <c r="E25" i="11"/>
  <c r="D25" i="11"/>
  <c r="C25" i="11"/>
  <c r="B25" i="11"/>
  <c r="N45" i="8"/>
  <c r="F24" i="11"/>
  <c r="E24" i="11"/>
  <c r="D24" i="11"/>
  <c r="C24" i="11"/>
  <c r="B24" i="11"/>
  <c r="R45" i="8"/>
  <c r="F23" i="11"/>
  <c r="E23" i="11"/>
  <c r="D23" i="11"/>
  <c r="C23" i="11"/>
  <c r="B23" i="11"/>
  <c r="P45" i="8"/>
  <c r="F22" i="11"/>
  <c r="E22" i="11"/>
  <c r="D22" i="11"/>
  <c r="C22" i="11"/>
  <c r="B22" i="11"/>
  <c r="O45" i="8"/>
  <c r="F21" i="11"/>
  <c r="E21" i="11"/>
  <c r="D21" i="11"/>
  <c r="C21" i="11"/>
  <c r="B21" i="11"/>
  <c r="F20" i="11"/>
  <c r="E20" i="11"/>
  <c r="D20" i="11"/>
  <c r="C20" i="11"/>
  <c r="B20" i="11"/>
  <c r="F19" i="11"/>
  <c r="E19" i="11"/>
  <c r="D19" i="11"/>
  <c r="C19" i="11"/>
  <c r="B19" i="11"/>
  <c r="B46" i="8"/>
  <c r="F18" i="11"/>
  <c r="E18" i="11"/>
  <c r="D18" i="11"/>
  <c r="C18" i="11"/>
  <c r="B18" i="11"/>
  <c r="C46" i="8"/>
  <c r="F17" i="11"/>
  <c r="E17" i="11"/>
  <c r="D17" i="11"/>
  <c r="C17" i="11"/>
  <c r="B17" i="11"/>
  <c r="G46" i="8"/>
  <c r="F16" i="11"/>
  <c r="E16" i="11"/>
  <c r="D16" i="11"/>
  <c r="C16" i="11"/>
  <c r="B16" i="11"/>
  <c r="E46" i="8"/>
  <c r="F15" i="11"/>
  <c r="E15" i="11"/>
  <c r="D15" i="11"/>
  <c r="C15" i="11"/>
  <c r="B15" i="11"/>
  <c r="D46" i="8"/>
  <c r="F14" i="11"/>
  <c r="E14" i="11"/>
  <c r="D14" i="11"/>
  <c r="C14" i="11"/>
  <c r="B14" i="11"/>
  <c r="F13" i="11"/>
  <c r="E13" i="11"/>
  <c r="D13" i="11"/>
  <c r="C13" i="11"/>
  <c r="B13" i="11"/>
  <c r="B45" i="8"/>
  <c r="F12" i="11"/>
  <c r="E12" i="11"/>
  <c r="D12" i="11"/>
  <c r="C12" i="11"/>
  <c r="B12" i="11"/>
  <c r="F45" i="8"/>
  <c r="F11" i="11"/>
  <c r="E11" i="11"/>
  <c r="D11" i="11"/>
  <c r="C11" i="11"/>
  <c r="B11" i="11"/>
  <c r="C45" i="8"/>
  <c r="F10" i="11"/>
  <c r="E10" i="11"/>
  <c r="D10" i="11"/>
  <c r="C10" i="11"/>
  <c r="B10" i="11"/>
  <c r="G45" i="8"/>
  <c r="F9" i="11"/>
  <c r="E9" i="11"/>
  <c r="D9" i="11"/>
  <c r="C9" i="11"/>
  <c r="B9" i="11"/>
  <c r="E45" i="8"/>
  <c r="F8" i="11"/>
  <c r="E8" i="11"/>
  <c r="D8" i="11"/>
  <c r="C8" i="11"/>
  <c r="B8" i="11"/>
  <c r="D45" i="8"/>
  <c r="F7" i="11"/>
  <c r="E7" i="11"/>
  <c r="D7" i="11"/>
  <c r="C7" i="11"/>
  <c r="B7" i="11"/>
  <c r="F6" i="11"/>
  <c r="E6" i="11"/>
  <c r="D6" i="11"/>
  <c r="C6" i="11"/>
  <c r="B6" i="11"/>
  <c r="D50" i="8"/>
  <c r="F5" i="11"/>
  <c r="E5" i="11"/>
  <c r="D5" i="11"/>
  <c r="C5" i="11"/>
  <c r="B5" i="11"/>
  <c r="F4" i="11"/>
  <c r="E4" i="11"/>
  <c r="D4" i="11"/>
  <c r="C4" i="11"/>
  <c r="B4" i="11"/>
  <c r="F3" i="11"/>
  <c r="E3" i="11"/>
  <c r="D3" i="11"/>
  <c r="C3" i="11"/>
  <c r="B3" i="11"/>
  <c r="C59" i="11" l="1"/>
  <c r="D75" i="11"/>
  <c r="D59" i="11" s="1"/>
  <c r="D60" i="11"/>
  <c r="E75" i="11"/>
  <c r="G75" i="11"/>
  <c r="G60" i="11"/>
  <c r="H60" i="11"/>
  <c r="H59" i="11" s="1"/>
  <c r="B75" i="11"/>
  <c r="B59" i="11" s="1"/>
  <c r="B50" i="8"/>
  <c r="H108" i="13"/>
  <c r="H94" i="13"/>
  <c r="H110" i="13"/>
  <c r="H50" i="13"/>
  <c r="H72" i="13" s="1"/>
  <c r="H109" i="13"/>
  <c r="H105" i="13"/>
  <c r="H106" i="13"/>
  <c r="U82" i="13"/>
  <c r="M78" i="13"/>
  <c r="I119" i="13"/>
  <c r="I120" i="13"/>
  <c r="I116" i="13"/>
  <c r="I121" i="13"/>
  <c r="I117" i="13"/>
  <c r="I14" i="13"/>
  <c r="D109" i="13"/>
  <c r="D105" i="13"/>
  <c r="D110" i="13"/>
  <c r="D106" i="13"/>
  <c r="D94" i="13"/>
  <c r="D108" i="13"/>
  <c r="L109" i="13"/>
  <c r="L105" i="13"/>
  <c r="L110" i="13"/>
  <c r="L106" i="13"/>
  <c r="T109" i="13"/>
  <c r="T105" i="13"/>
  <c r="T110" i="13"/>
  <c r="T106" i="13"/>
  <c r="T108" i="13"/>
  <c r="F96" i="13"/>
  <c r="F52" i="13"/>
  <c r="N96" i="13"/>
  <c r="N107" i="13"/>
  <c r="N52" i="13"/>
  <c r="N74" i="13" s="1"/>
  <c r="V96" i="13"/>
  <c r="V52" i="13"/>
  <c r="H111" i="13"/>
  <c r="H112" i="13"/>
  <c r="H100" i="13"/>
  <c r="H113" i="13"/>
  <c r="P111" i="13"/>
  <c r="P112" i="13"/>
  <c r="P113" i="13"/>
  <c r="H121" i="13"/>
  <c r="H117" i="13"/>
  <c r="H83" i="13"/>
  <c r="H120" i="13"/>
  <c r="H119" i="13"/>
  <c r="R119" i="13"/>
  <c r="R116" i="13"/>
  <c r="R121" i="13"/>
  <c r="R120" i="13"/>
  <c r="F15" i="13"/>
  <c r="F118" i="13" s="1"/>
  <c r="F85" i="13"/>
  <c r="N15" i="13"/>
  <c r="V15" i="13"/>
  <c r="V85" i="13"/>
  <c r="H122" i="13"/>
  <c r="H123" i="13"/>
  <c r="H89" i="13"/>
  <c r="P122" i="13"/>
  <c r="P124" i="13"/>
  <c r="P123" i="13"/>
  <c r="L61" i="13"/>
  <c r="L25" i="13"/>
  <c r="O72" i="13"/>
  <c r="H52" i="13"/>
  <c r="H74" i="13" s="1"/>
  <c r="H56" i="13"/>
  <c r="H78" i="13" s="1"/>
  <c r="U78" i="13"/>
  <c r="S61" i="13"/>
  <c r="R83" i="13"/>
  <c r="P96" i="13"/>
  <c r="P100" i="13"/>
  <c r="J111" i="13"/>
  <c r="H116" i="13"/>
  <c r="E4" i="13"/>
  <c r="E107" i="13" s="1"/>
  <c r="M4" i="13"/>
  <c r="U4" i="13"/>
  <c r="O107" i="13"/>
  <c r="O96" i="13"/>
  <c r="I113" i="13"/>
  <c r="I100" i="13"/>
  <c r="I111" i="13"/>
  <c r="I56" i="13"/>
  <c r="I78" i="13" s="1"/>
  <c r="Q113" i="13"/>
  <c r="Q100" i="13"/>
  <c r="Q112" i="13"/>
  <c r="Q111" i="13"/>
  <c r="Q56" i="13"/>
  <c r="Q78" i="13" s="1"/>
  <c r="T119" i="13"/>
  <c r="T120" i="13"/>
  <c r="T116" i="13"/>
  <c r="T121" i="13"/>
  <c r="T14" i="13"/>
  <c r="T117" i="13"/>
  <c r="G118" i="13"/>
  <c r="G85" i="13"/>
  <c r="O118" i="13"/>
  <c r="O85" i="13"/>
  <c r="W118" i="13"/>
  <c r="W85" i="13"/>
  <c r="I123" i="13"/>
  <c r="I89" i="13"/>
  <c r="I124" i="13"/>
  <c r="Q123" i="13"/>
  <c r="Q89" i="13"/>
  <c r="Q124" i="13"/>
  <c r="Q122" i="13"/>
  <c r="C25" i="13"/>
  <c r="D50" i="13"/>
  <c r="W52" i="13"/>
  <c r="W74" i="13" s="1"/>
  <c r="W56" i="13"/>
  <c r="W78" i="13" s="1"/>
  <c r="U61" i="13"/>
  <c r="K63" i="13"/>
  <c r="K74" i="13" s="1"/>
  <c r="C94" i="13"/>
  <c r="K109" i="13"/>
  <c r="O111" i="13"/>
  <c r="I122" i="13"/>
  <c r="G108" i="13"/>
  <c r="G94" i="13"/>
  <c r="G109" i="13"/>
  <c r="G105" i="13"/>
  <c r="G106" i="13"/>
  <c r="G110" i="13"/>
  <c r="O108" i="13"/>
  <c r="O94" i="13"/>
  <c r="O109" i="13"/>
  <c r="O105" i="13"/>
  <c r="O110" i="13"/>
  <c r="O106" i="13"/>
  <c r="W108" i="13"/>
  <c r="W94" i="13"/>
  <c r="W109" i="13"/>
  <c r="W105" i="13"/>
  <c r="W106" i="13"/>
  <c r="W110" i="13"/>
  <c r="I96" i="13"/>
  <c r="I107" i="13"/>
  <c r="I52" i="13"/>
  <c r="I74" i="13" s="1"/>
  <c r="Q96" i="13"/>
  <c r="Q52" i="13"/>
  <c r="Q74" i="13" s="1"/>
  <c r="C100" i="13"/>
  <c r="C111" i="13"/>
  <c r="C112" i="13"/>
  <c r="K100" i="13"/>
  <c r="K111" i="13"/>
  <c r="K113" i="13"/>
  <c r="K112" i="13"/>
  <c r="S100" i="13"/>
  <c r="S111" i="13"/>
  <c r="S112" i="13"/>
  <c r="E82" i="13"/>
  <c r="L119" i="13"/>
  <c r="L120" i="13"/>
  <c r="L116" i="13"/>
  <c r="L117" i="13"/>
  <c r="L14" i="13"/>
  <c r="L82" i="13" s="1"/>
  <c r="L121" i="13"/>
  <c r="W119" i="13"/>
  <c r="W116" i="13"/>
  <c r="W121" i="13"/>
  <c r="W120" i="13"/>
  <c r="I85" i="13"/>
  <c r="I118" i="13"/>
  <c r="Q85" i="13"/>
  <c r="C124" i="13"/>
  <c r="C122" i="13"/>
  <c r="C89" i="13"/>
  <c r="K124" i="13"/>
  <c r="K123" i="13"/>
  <c r="K122" i="13"/>
  <c r="S124" i="13"/>
  <c r="S122" i="13"/>
  <c r="S89" i="13"/>
  <c r="J36" i="13"/>
  <c r="G50" i="13"/>
  <c r="G72" i="13" s="1"/>
  <c r="T50" i="13"/>
  <c r="K61" i="13"/>
  <c r="E67" i="13"/>
  <c r="I112" i="13"/>
  <c r="G117" i="13"/>
  <c r="C123" i="13"/>
  <c r="N4" i="13"/>
  <c r="P4" i="13"/>
  <c r="J107" i="13"/>
  <c r="D113" i="13"/>
  <c r="D100" i="13"/>
  <c r="D111" i="13"/>
  <c r="D56" i="13"/>
  <c r="D78" i="13" s="1"/>
  <c r="L113" i="13"/>
  <c r="L100" i="13"/>
  <c r="L112" i="13"/>
  <c r="L56" i="13"/>
  <c r="L78" i="13" s="1"/>
  <c r="L111" i="13"/>
  <c r="T113" i="13"/>
  <c r="T100" i="13"/>
  <c r="T111" i="13"/>
  <c r="T56" i="13"/>
  <c r="T78" i="13" s="1"/>
  <c r="O82" i="13"/>
  <c r="B119" i="13"/>
  <c r="B116" i="13"/>
  <c r="B121" i="13"/>
  <c r="B120" i="13"/>
  <c r="M121" i="13"/>
  <c r="M117" i="13"/>
  <c r="M83" i="13"/>
  <c r="M120" i="13"/>
  <c r="M119" i="13"/>
  <c r="B118" i="13"/>
  <c r="B85" i="13"/>
  <c r="J118" i="13"/>
  <c r="J85" i="13"/>
  <c r="R118" i="13"/>
  <c r="R85" i="13"/>
  <c r="D123" i="13"/>
  <c r="D89" i="13"/>
  <c r="D124" i="13"/>
  <c r="L123" i="13"/>
  <c r="L89" i="13"/>
  <c r="L124" i="13"/>
  <c r="L122" i="13"/>
  <c r="T123" i="13"/>
  <c r="T89" i="13"/>
  <c r="T124" i="13"/>
  <c r="Q26" i="13"/>
  <c r="Q83" i="13" s="1"/>
  <c r="B52" i="13"/>
  <c r="B74" i="13" s="1"/>
  <c r="C63" i="13"/>
  <c r="B83" i="13"/>
  <c r="V89" i="13"/>
  <c r="L94" i="13"/>
  <c r="T112" i="13"/>
  <c r="R117" i="13"/>
  <c r="F4" i="13"/>
  <c r="F107" i="13" s="1"/>
  <c r="H107" i="13"/>
  <c r="H96" i="13"/>
  <c r="J112" i="13"/>
  <c r="J113" i="13"/>
  <c r="U121" i="13"/>
  <c r="U117" i="13"/>
  <c r="U83" i="13"/>
  <c r="U119" i="13"/>
  <c r="U116" i="13"/>
  <c r="I4" i="13"/>
  <c r="Q4" i="13"/>
  <c r="C96" i="13"/>
  <c r="C107" i="13"/>
  <c r="K96" i="13"/>
  <c r="K107" i="13"/>
  <c r="S96" i="13"/>
  <c r="S107" i="13"/>
  <c r="E111" i="13"/>
  <c r="E112" i="13"/>
  <c r="E100" i="13"/>
  <c r="E113" i="13"/>
  <c r="M111" i="13"/>
  <c r="M112" i="13"/>
  <c r="M113" i="13"/>
  <c r="U111" i="13"/>
  <c r="U112" i="13"/>
  <c r="U100" i="13"/>
  <c r="U113" i="13"/>
  <c r="G14" i="13"/>
  <c r="G82" i="13" s="1"/>
  <c r="P14" i="13"/>
  <c r="P82" i="13" s="1"/>
  <c r="D119" i="13"/>
  <c r="D120" i="13"/>
  <c r="D116" i="13"/>
  <c r="D121" i="13"/>
  <c r="D117" i="13"/>
  <c r="D83" i="13"/>
  <c r="O119" i="13"/>
  <c r="O120" i="13"/>
  <c r="O117" i="13"/>
  <c r="O83" i="13"/>
  <c r="O116" i="13"/>
  <c r="C118" i="13"/>
  <c r="C85" i="13"/>
  <c r="C15" i="13"/>
  <c r="K15" i="13"/>
  <c r="S85" i="13"/>
  <c r="S15" i="13"/>
  <c r="E122" i="13"/>
  <c r="E124" i="13"/>
  <c r="E123" i="13"/>
  <c r="M122" i="13"/>
  <c r="M123" i="13"/>
  <c r="M89" i="13"/>
  <c r="U122" i="13"/>
  <c r="U124" i="13"/>
  <c r="U123" i="13"/>
  <c r="F63" i="13"/>
  <c r="F26" i="13"/>
  <c r="N63" i="13"/>
  <c r="N26" i="13"/>
  <c r="V63" i="13"/>
  <c r="V26" i="13"/>
  <c r="R36" i="13"/>
  <c r="W50" i="13"/>
  <c r="W72" i="13" s="1"/>
  <c r="C52" i="13"/>
  <c r="C56" i="13"/>
  <c r="C78" i="13" s="1"/>
  <c r="P56" i="13"/>
  <c r="P78" i="13" s="1"/>
  <c r="E96" i="13"/>
  <c r="L108" i="13"/>
  <c r="C113" i="13"/>
  <c r="W117" i="13"/>
  <c r="U120" i="13"/>
  <c r="S123" i="13"/>
  <c r="V4" i="13"/>
  <c r="B112" i="13"/>
  <c r="B113" i="13"/>
  <c r="B111" i="13"/>
  <c r="B100" i="13"/>
  <c r="D61" i="13"/>
  <c r="D25" i="13"/>
  <c r="D82" i="13" s="1"/>
  <c r="K78" i="13"/>
  <c r="N85" i="13"/>
  <c r="B4" i="13"/>
  <c r="J4" i="13"/>
  <c r="R4" i="13"/>
  <c r="D96" i="13"/>
  <c r="D52" i="13"/>
  <c r="D74" i="13" s="1"/>
  <c r="D107" i="13"/>
  <c r="L96" i="13"/>
  <c r="L52" i="13"/>
  <c r="L74" i="13" s="1"/>
  <c r="T96" i="13"/>
  <c r="T52" i="13"/>
  <c r="T74" i="13" s="1"/>
  <c r="T107" i="13"/>
  <c r="F100" i="13"/>
  <c r="F111" i="13"/>
  <c r="F56" i="13"/>
  <c r="F78" i="13" s="1"/>
  <c r="F113" i="13"/>
  <c r="F112" i="13"/>
  <c r="N100" i="13"/>
  <c r="N111" i="13"/>
  <c r="N56" i="13"/>
  <c r="N78" i="13" s="1"/>
  <c r="N112" i="13"/>
  <c r="V100" i="13"/>
  <c r="V111" i="13"/>
  <c r="V56" i="13"/>
  <c r="V78" i="13" s="1"/>
  <c r="V113" i="13"/>
  <c r="V112" i="13"/>
  <c r="H14" i="13"/>
  <c r="H82" i="13" s="1"/>
  <c r="E121" i="13"/>
  <c r="E117" i="13"/>
  <c r="E83" i="13"/>
  <c r="E119" i="13"/>
  <c r="E116" i="13"/>
  <c r="P121" i="13"/>
  <c r="P117" i="13"/>
  <c r="P83" i="13"/>
  <c r="P119" i="13"/>
  <c r="P116" i="13"/>
  <c r="D85" i="13"/>
  <c r="D118" i="13"/>
  <c r="L85" i="13"/>
  <c r="T85" i="13"/>
  <c r="T118" i="13"/>
  <c r="F124" i="13"/>
  <c r="F123" i="13"/>
  <c r="F122" i="13"/>
  <c r="N124" i="13"/>
  <c r="N122" i="13"/>
  <c r="N89" i="13"/>
  <c r="V124" i="13"/>
  <c r="V123" i="13"/>
  <c r="V122" i="13"/>
  <c r="J25" i="13"/>
  <c r="J82" i="13" s="1"/>
  <c r="I26" i="13"/>
  <c r="T26" i="13"/>
  <c r="T83" i="13" s="1"/>
  <c r="L50" i="13"/>
  <c r="L72" i="13" s="1"/>
  <c r="R52" i="13"/>
  <c r="R74" i="13" s="1"/>
  <c r="E56" i="13"/>
  <c r="S63" i="13"/>
  <c r="S74" i="13" s="1"/>
  <c r="L83" i="13"/>
  <c r="J100" i="13"/>
  <c r="N113" i="13"/>
  <c r="L118" i="13"/>
  <c r="H124" i="13"/>
  <c r="R112" i="13"/>
  <c r="R113" i="13"/>
  <c r="R111" i="13"/>
  <c r="R100" i="13"/>
  <c r="J119" i="13"/>
  <c r="J120" i="13"/>
  <c r="J117" i="13"/>
  <c r="J83" i="13"/>
  <c r="J116" i="13"/>
  <c r="P89" i="13"/>
  <c r="C110" i="13"/>
  <c r="C106" i="13"/>
  <c r="C109" i="13"/>
  <c r="C108" i="13"/>
  <c r="K110" i="13"/>
  <c r="K106" i="13"/>
  <c r="K108" i="13"/>
  <c r="K105" i="13"/>
  <c r="K94" i="13"/>
  <c r="S110" i="13"/>
  <c r="S106" i="13"/>
  <c r="S109" i="13"/>
  <c r="S108" i="13"/>
  <c r="M96" i="13"/>
  <c r="U107" i="13"/>
  <c r="G112" i="13"/>
  <c r="G113" i="13"/>
  <c r="G111" i="13"/>
  <c r="O112" i="13"/>
  <c r="O113" i="13"/>
  <c r="O100" i="13"/>
  <c r="W112" i="13"/>
  <c r="W113" i="13"/>
  <c r="W111" i="13"/>
  <c r="R14" i="13"/>
  <c r="R82" i="13" s="1"/>
  <c r="G119" i="13"/>
  <c r="G116" i="13"/>
  <c r="G121" i="13"/>
  <c r="G120" i="13"/>
  <c r="Q119" i="13"/>
  <c r="Q120" i="13"/>
  <c r="Q116" i="13"/>
  <c r="Q117" i="13"/>
  <c r="Q121" i="13"/>
  <c r="G56" i="13"/>
  <c r="G78" i="13" s="1"/>
  <c r="S56" i="13"/>
  <c r="S78" i="13" s="1"/>
  <c r="J96" i="13"/>
  <c r="M100" i="13"/>
  <c r="B107" i="13"/>
  <c r="S113" i="13"/>
  <c r="Q118" i="13"/>
  <c r="O121" i="13"/>
  <c r="M124" i="13"/>
  <c r="E118" i="13"/>
  <c r="M118" i="13"/>
  <c r="U118" i="13"/>
  <c r="G122" i="13"/>
  <c r="G123" i="13"/>
  <c r="G89" i="13"/>
  <c r="O122" i="13"/>
  <c r="O123" i="13"/>
  <c r="O89" i="13"/>
  <c r="W122" i="13"/>
  <c r="W123" i="13"/>
  <c r="W89" i="13"/>
  <c r="O124" i="13"/>
  <c r="H118" i="13"/>
  <c r="P118" i="13"/>
  <c r="B122" i="13"/>
  <c r="B123" i="13"/>
  <c r="B89" i="13"/>
  <c r="J122" i="13"/>
  <c r="J123" i="13"/>
  <c r="J89" i="13"/>
  <c r="R122" i="13"/>
  <c r="R123" i="13"/>
  <c r="R89" i="13"/>
  <c r="H85" i="13"/>
  <c r="B124" i="13"/>
  <c r="R124" i="13"/>
  <c r="M85" i="13"/>
  <c r="G124" i="13"/>
  <c r="W124" i="13"/>
  <c r="F75" i="12"/>
  <c r="G109" i="12"/>
  <c r="G86" i="12"/>
  <c r="G106" i="12"/>
  <c r="G108" i="12"/>
  <c r="O109" i="12"/>
  <c r="O86" i="12"/>
  <c r="O106" i="12"/>
  <c r="O108" i="12"/>
  <c r="W109" i="12"/>
  <c r="W86" i="12"/>
  <c r="W106" i="12"/>
  <c r="W108" i="12"/>
  <c r="I110" i="12"/>
  <c r="I111" i="12"/>
  <c r="I113" i="12"/>
  <c r="I90" i="12"/>
  <c r="Q110" i="12"/>
  <c r="Q111" i="12"/>
  <c r="Q113" i="12"/>
  <c r="Q90" i="12"/>
  <c r="K75" i="12"/>
  <c r="U75" i="12"/>
  <c r="E96" i="12"/>
  <c r="H106" i="12"/>
  <c r="H107" i="12"/>
  <c r="P106" i="12"/>
  <c r="P107" i="12"/>
  <c r="B111" i="12"/>
  <c r="B112" i="12"/>
  <c r="J111" i="12"/>
  <c r="J112" i="12"/>
  <c r="R111" i="12"/>
  <c r="R112" i="12"/>
  <c r="J23" i="12"/>
  <c r="J95" i="12" s="1"/>
  <c r="D23" i="12"/>
  <c r="D95" i="12" s="1"/>
  <c r="L23" i="12"/>
  <c r="L95" i="12" s="1"/>
  <c r="T23" i="12"/>
  <c r="F23" i="12"/>
  <c r="F95" i="12" s="1"/>
  <c r="F100" i="12"/>
  <c r="N23" i="12"/>
  <c r="N95" i="12" s="1"/>
  <c r="N100" i="12"/>
  <c r="V23" i="12"/>
  <c r="V95" i="12" s="1"/>
  <c r="V100" i="12"/>
  <c r="D43" i="12"/>
  <c r="T43" i="12"/>
  <c r="N70" i="12"/>
  <c r="J76" i="12"/>
  <c r="P90" i="12"/>
  <c r="N107" i="12"/>
  <c r="L110" i="12"/>
  <c r="I112" i="12"/>
  <c r="J113" i="12"/>
  <c r="F121" i="12"/>
  <c r="D118" i="12"/>
  <c r="D119" i="12"/>
  <c r="D76" i="12"/>
  <c r="L118" i="12"/>
  <c r="L119" i="12"/>
  <c r="L76" i="12"/>
  <c r="T118" i="12"/>
  <c r="T119" i="12"/>
  <c r="T76" i="12"/>
  <c r="F123" i="12"/>
  <c r="F80" i="12"/>
  <c r="F120" i="12"/>
  <c r="N123" i="12"/>
  <c r="N80" i="12"/>
  <c r="N120" i="12"/>
  <c r="V123" i="12"/>
  <c r="V80" i="12"/>
  <c r="V120" i="12"/>
  <c r="F96" i="12"/>
  <c r="N96" i="12"/>
  <c r="V96" i="12"/>
  <c r="H100" i="12"/>
  <c r="P100" i="12"/>
  <c r="B66" i="12"/>
  <c r="J66" i="12"/>
  <c r="R66" i="12"/>
  <c r="D70" i="12"/>
  <c r="L70" i="12"/>
  <c r="T70" i="12"/>
  <c r="S90" i="12"/>
  <c r="M96" i="12"/>
  <c r="T106" i="12"/>
  <c r="R110" i="12"/>
  <c r="P112" i="12"/>
  <c r="N117" i="12"/>
  <c r="C111" i="12"/>
  <c r="C112" i="12"/>
  <c r="C110" i="12"/>
  <c r="O23" i="12"/>
  <c r="O95" i="12" s="1"/>
  <c r="O100" i="12"/>
  <c r="J107" i="12"/>
  <c r="J108" i="12"/>
  <c r="T112" i="12"/>
  <c r="T113" i="12"/>
  <c r="T90" i="12"/>
  <c r="C107" i="12"/>
  <c r="C108" i="12"/>
  <c r="C106" i="12"/>
  <c r="K107" i="12"/>
  <c r="K108" i="12"/>
  <c r="K106" i="12"/>
  <c r="S107" i="12"/>
  <c r="S108" i="12"/>
  <c r="S106" i="12"/>
  <c r="E112" i="12"/>
  <c r="E113" i="12"/>
  <c r="E90" i="12"/>
  <c r="E111" i="12"/>
  <c r="M112" i="12"/>
  <c r="M113" i="12"/>
  <c r="M90" i="12"/>
  <c r="M111" i="12"/>
  <c r="U112" i="12"/>
  <c r="U113" i="12"/>
  <c r="U90" i="12"/>
  <c r="U111" i="12"/>
  <c r="Q95" i="12"/>
  <c r="G96" i="12"/>
  <c r="O96" i="12"/>
  <c r="W96" i="12"/>
  <c r="I100" i="12"/>
  <c r="Q100" i="12"/>
  <c r="V70" i="12"/>
  <c r="R76" i="12"/>
  <c r="H86" i="12"/>
  <c r="B90" i="12"/>
  <c r="R96" i="12"/>
  <c r="B106" i="12"/>
  <c r="V107" i="12"/>
  <c r="S109" i="12"/>
  <c r="T110" i="12"/>
  <c r="T111" i="12"/>
  <c r="Q112" i="12"/>
  <c r="R113" i="12"/>
  <c r="N121" i="12"/>
  <c r="N122" i="12"/>
  <c r="L112" i="12"/>
  <c r="L113" i="12"/>
  <c r="L90" i="12"/>
  <c r="D108" i="12"/>
  <c r="D109" i="12"/>
  <c r="D86" i="12"/>
  <c r="L108" i="12"/>
  <c r="L109" i="12"/>
  <c r="L86" i="12"/>
  <c r="T108" i="12"/>
  <c r="T109" i="12"/>
  <c r="T86" i="12"/>
  <c r="F113" i="12"/>
  <c r="F90" i="12"/>
  <c r="F110" i="12"/>
  <c r="N113" i="12"/>
  <c r="N90" i="12"/>
  <c r="N110" i="12"/>
  <c r="V113" i="12"/>
  <c r="V90" i="12"/>
  <c r="V110" i="12"/>
  <c r="R75" i="12"/>
  <c r="F119" i="12"/>
  <c r="F76" i="12"/>
  <c r="F116" i="12"/>
  <c r="N119" i="12"/>
  <c r="N76" i="12"/>
  <c r="N116" i="12"/>
  <c r="N13" i="12"/>
  <c r="N75" i="12" s="1"/>
  <c r="V119" i="12"/>
  <c r="V76" i="12"/>
  <c r="V116" i="12"/>
  <c r="V13" i="12"/>
  <c r="H120" i="12"/>
  <c r="H121" i="12"/>
  <c r="P120" i="12"/>
  <c r="P121" i="12"/>
  <c r="B23" i="12"/>
  <c r="B95" i="12" s="1"/>
  <c r="P80" i="12"/>
  <c r="J86" i="12"/>
  <c r="C90" i="12"/>
  <c r="D106" i="12"/>
  <c r="D107" i="12"/>
  <c r="W107" i="12"/>
  <c r="B110" i="12"/>
  <c r="U110" i="12"/>
  <c r="V111" i="12"/>
  <c r="V112" i="12"/>
  <c r="T116" i="12"/>
  <c r="T117" i="12"/>
  <c r="P122" i="12"/>
  <c r="P123" i="12"/>
  <c r="I106" i="12"/>
  <c r="I107" i="12"/>
  <c r="I109" i="12"/>
  <c r="I86" i="12"/>
  <c r="S111" i="12"/>
  <c r="S112" i="12"/>
  <c r="S110" i="12"/>
  <c r="W23" i="12"/>
  <c r="W95" i="12" s="1"/>
  <c r="W100" i="12"/>
  <c r="D112" i="12"/>
  <c r="D113" i="12"/>
  <c r="D90" i="12"/>
  <c r="E108" i="12"/>
  <c r="E109" i="12"/>
  <c r="E86" i="12"/>
  <c r="E107" i="12"/>
  <c r="M108" i="12"/>
  <c r="M109" i="12"/>
  <c r="M86" i="12"/>
  <c r="M107" i="12"/>
  <c r="U108" i="12"/>
  <c r="U109" i="12"/>
  <c r="U86" i="12"/>
  <c r="U107" i="12"/>
  <c r="G113" i="12"/>
  <c r="G90" i="12"/>
  <c r="G110" i="12"/>
  <c r="G112" i="12"/>
  <c r="O113" i="12"/>
  <c r="O90" i="12"/>
  <c r="O110" i="12"/>
  <c r="O112" i="12"/>
  <c r="W113" i="12"/>
  <c r="W90" i="12"/>
  <c r="W110" i="12"/>
  <c r="W112" i="12"/>
  <c r="G119" i="12"/>
  <c r="G76" i="12"/>
  <c r="G116" i="12"/>
  <c r="G118" i="12"/>
  <c r="O119" i="12"/>
  <c r="O76" i="12"/>
  <c r="O116" i="12"/>
  <c r="O118" i="12"/>
  <c r="W119" i="12"/>
  <c r="W76" i="12"/>
  <c r="W116" i="12"/>
  <c r="W13" i="12"/>
  <c r="W75" i="12" s="1"/>
  <c r="W118" i="12"/>
  <c r="I120" i="12"/>
  <c r="I121" i="12"/>
  <c r="I123" i="12"/>
  <c r="I80" i="12"/>
  <c r="Q120" i="12"/>
  <c r="Q13" i="12"/>
  <c r="Q75" i="12" s="1"/>
  <c r="Q121" i="12"/>
  <c r="Q123" i="12"/>
  <c r="Q80" i="12"/>
  <c r="E66" i="12"/>
  <c r="M66" i="12"/>
  <c r="U66" i="12"/>
  <c r="G70" i="12"/>
  <c r="O70" i="12"/>
  <c r="W70" i="12"/>
  <c r="F70" i="12"/>
  <c r="B76" i="12"/>
  <c r="K86" i="12"/>
  <c r="U96" i="12"/>
  <c r="E106" i="12"/>
  <c r="F107" i="12"/>
  <c r="C109" i="12"/>
  <c r="D110" i="12"/>
  <c r="D111" i="12"/>
  <c r="W111" i="12"/>
  <c r="B113" i="12"/>
  <c r="V117" i="12"/>
  <c r="V118" i="12"/>
  <c r="Q122" i="12"/>
  <c r="Q106" i="12"/>
  <c r="Q107" i="12"/>
  <c r="Q109" i="12"/>
  <c r="Q86" i="12"/>
  <c r="K111" i="12"/>
  <c r="K112" i="12"/>
  <c r="K110" i="12"/>
  <c r="G23" i="12"/>
  <c r="G95" i="12" s="1"/>
  <c r="G100" i="12"/>
  <c r="O107" i="12"/>
  <c r="K113" i="12"/>
  <c r="B107" i="12"/>
  <c r="B108" i="12"/>
  <c r="R107" i="12"/>
  <c r="R108" i="12"/>
  <c r="F109" i="12"/>
  <c r="F86" i="12"/>
  <c r="F106" i="12"/>
  <c r="N109" i="12"/>
  <c r="N86" i="12"/>
  <c r="N106" i="12"/>
  <c r="V109" i="12"/>
  <c r="V86" i="12"/>
  <c r="V106" i="12"/>
  <c r="H110" i="12"/>
  <c r="H111" i="12"/>
  <c r="P110" i="12"/>
  <c r="P111" i="12"/>
  <c r="J106" i="12"/>
  <c r="G107" i="12"/>
  <c r="H108" i="12"/>
  <c r="H109" i="12"/>
  <c r="E110" i="12"/>
  <c r="F111" i="12"/>
  <c r="F112" i="12"/>
  <c r="C113" i="12"/>
  <c r="D116" i="12"/>
  <c r="D117" i="12"/>
  <c r="W117" i="12"/>
  <c r="V121" i="12"/>
  <c r="V122" i="12"/>
  <c r="I76" i="12"/>
  <c r="Q76" i="12"/>
  <c r="C116" i="12"/>
  <c r="K116" i="12"/>
  <c r="S116" i="12"/>
  <c r="E117" i="12"/>
  <c r="M117" i="12"/>
  <c r="U117" i="12"/>
  <c r="I119" i="12"/>
  <c r="Q119" i="12"/>
  <c r="C120" i="12"/>
  <c r="K120" i="12"/>
  <c r="S120" i="12"/>
  <c r="E121" i="12"/>
  <c r="M121" i="12"/>
  <c r="U121" i="12"/>
  <c r="G122" i="12"/>
  <c r="O122" i="12"/>
  <c r="W122" i="12"/>
  <c r="D80" i="12"/>
  <c r="L80" i="12"/>
  <c r="T80" i="12"/>
  <c r="H117" i="12"/>
  <c r="P117" i="12"/>
  <c r="B118" i="12"/>
  <c r="J118" i="12"/>
  <c r="R118" i="12"/>
  <c r="B122" i="12"/>
  <c r="J122" i="12"/>
  <c r="R122" i="12"/>
  <c r="D123" i="12"/>
  <c r="L123" i="12"/>
  <c r="T123" i="12"/>
  <c r="E76" i="12"/>
  <c r="M76" i="12"/>
  <c r="U76" i="12"/>
  <c r="E80" i="12"/>
  <c r="M80" i="12"/>
  <c r="U80" i="12"/>
  <c r="I117" i="12"/>
  <c r="Q117" i="12"/>
  <c r="C118" i="12"/>
  <c r="K118" i="12"/>
  <c r="S118" i="12"/>
  <c r="E119" i="12"/>
  <c r="M119" i="12"/>
  <c r="U119" i="12"/>
  <c r="G120" i="12"/>
  <c r="O120" i="12"/>
  <c r="W120" i="12"/>
  <c r="C122" i="12"/>
  <c r="K122" i="12"/>
  <c r="S122" i="12"/>
  <c r="E123" i="12"/>
  <c r="M123" i="12"/>
  <c r="U123" i="12"/>
  <c r="G80" i="12"/>
  <c r="O80" i="12"/>
  <c r="W80" i="12"/>
  <c r="F59" i="11"/>
  <c r="G59" i="11"/>
  <c r="E59" i="11"/>
  <c r="B108" i="13" l="1"/>
  <c r="B94" i="13"/>
  <c r="B109" i="13"/>
  <c r="B105" i="13"/>
  <c r="B50" i="13"/>
  <c r="B72" i="13" s="1"/>
  <c r="B110" i="13"/>
  <c r="B106" i="13"/>
  <c r="N61" i="13"/>
  <c r="N25" i="13"/>
  <c r="K120" i="13"/>
  <c r="K116" i="13"/>
  <c r="K121" i="13"/>
  <c r="K117" i="13"/>
  <c r="K83" i="13"/>
  <c r="K119" i="13"/>
  <c r="K14" i="13"/>
  <c r="K82" i="13" s="1"/>
  <c r="F74" i="13"/>
  <c r="M108" i="13"/>
  <c r="M94" i="13"/>
  <c r="M110" i="13"/>
  <c r="M109" i="13"/>
  <c r="M50" i="13"/>
  <c r="M72" i="13" s="1"/>
  <c r="M106" i="13"/>
  <c r="M105" i="13"/>
  <c r="R108" i="13"/>
  <c r="R94" i="13"/>
  <c r="R109" i="13"/>
  <c r="R105" i="13"/>
  <c r="R50" i="13"/>
  <c r="R72" i="13" s="1"/>
  <c r="R110" i="13"/>
  <c r="R106" i="13"/>
  <c r="R107" i="13"/>
  <c r="P108" i="13"/>
  <c r="P94" i="13"/>
  <c r="P106" i="13"/>
  <c r="P50" i="13"/>
  <c r="P72" i="13" s="1"/>
  <c r="P105" i="13"/>
  <c r="P110" i="13"/>
  <c r="P109" i="13"/>
  <c r="M107" i="13"/>
  <c r="E78" i="13"/>
  <c r="K118" i="13"/>
  <c r="N110" i="13"/>
  <c r="N106" i="13"/>
  <c r="N109" i="13"/>
  <c r="N94" i="13"/>
  <c r="N108" i="13"/>
  <c r="N50" i="13"/>
  <c r="N72" i="13" s="1"/>
  <c r="N105" i="13"/>
  <c r="I25" i="13"/>
  <c r="I61" i="13"/>
  <c r="S120" i="13"/>
  <c r="S116" i="13"/>
  <c r="S121" i="13"/>
  <c r="S117" i="13"/>
  <c r="S83" i="13"/>
  <c r="S119" i="13"/>
  <c r="S50" i="13"/>
  <c r="S72" i="13" s="1"/>
  <c r="S14" i="13"/>
  <c r="S82" i="13" s="1"/>
  <c r="I83" i="13"/>
  <c r="Q25" i="13"/>
  <c r="Q82" i="13" s="1"/>
  <c r="Q61" i="13"/>
  <c r="J108" i="13"/>
  <c r="J94" i="13"/>
  <c r="J109" i="13"/>
  <c r="J105" i="13"/>
  <c r="J50" i="13"/>
  <c r="J72" i="13" s="1"/>
  <c r="J106" i="13"/>
  <c r="J110" i="13"/>
  <c r="S118" i="13"/>
  <c r="P107" i="13"/>
  <c r="V110" i="13"/>
  <c r="V106" i="13"/>
  <c r="V105" i="13"/>
  <c r="V108" i="13"/>
  <c r="V94" i="13"/>
  <c r="V50" i="13"/>
  <c r="V109" i="13"/>
  <c r="F25" i="13"/>
  <c r="F61" i="13"/>
  <c r="C120" i="13"/>
  <c r="C116" i="13"/>
  <c r="C121" i="13"/>
  <c r="C117" i="13"/>
  <c r="C83" i="13"/>
  <c r="C119" i="13"/>
  <c r="C14" i="13"/>
  <c r="C82" i="13" s="1"/>
  <c r="C50" i="13"/>
  <c r="C72" i="13" s="1"/>
  <c r="V120" i="13"/>
  <c r="V116" i="13"/>
  <c r="V121" i="13"/>
  <c r="V117" i="13"/>
  <c r="V83" i="13"/>
  <c r="V119" i="13"/>
  <c r="V14" i="13"/>
  <c r="V74" i="13"/>
  <c r="C74" i="13"/>
  <c r="Q109" i="13"/>
  <c r="Q105" i="13"/>
  <c r="Q110" i="13"/>
  <c r="Q106" i="13"/>
  <c r="Q94" i="13"/>
  <c r="Q108" i="13"/>
  <c r="Q50" i="13"/>
  <c r="Q72" i="13" s="1"/>
  <c r="D72" i="13"/>
  <c r="V118" i="13"/>
  <c r="V107" i="13"/>
  <c r="K50" i="13"/>
  <c r="K72" i="13" s="1"/>
  <c r="N120" i="13"/>
  <c r="N116" i="13"/>
  <c r="N121" i="13"/>
  <c r="N117" i="13"/>
  <c r="N83" i="13"/>
  <c r="N119" i="13"/>
  <c r="N14" i="13"/>
  <c r="V25" i="13"/>
  <c r="V61" i="13"/>
  <c r="F110" i="13"/>
  <c r="F106" i="13"/>
  <c r="F105" i="13"/>
  <c r="F50" i="13"/>
  <c r="F108" i="13"/>
  <c r="F94" i="13"/>
  <c r="F109" i="13"/>
  <c r="E108" i="13"/>
  <c r="E94" i="13"/>
  <c r="E109" i="13"/>
  <c r="E106" i="13"/>
  <c r="E105" i="13"/>
  <c r="E50" i="13"/>
  <c r="E72" i="13" s="1"/>
  <c r="E110" i="13"/>
  <c r="F120" i="13"/>
  <c r="F116" i="13"/>
  <c r="F121" i="13"/>
  <c r="F117" i="13"/>
  <c r="F83" i="13"/>
  <c r="F14" i="13"/>
  <c r="F119" i="13"/>
  <c r="T61" i="13"/>
  <c r="T72" i="13" s="1"/>
  <c r="T25" i="13"/>
  <c r="I109" i="13"/>
  <c r="I105" i="13"/>
  <c r="I110" i="13"/>
  <c r="I106" i="13"/>
  <c r="I108" i="13"/>
  <c r="I50" i="13"/>
  <c r="I72" i="13" s="1"/>
  <c r="I94" i="13"/>
  <c r="Q107" i="13"/>
  <c r="T82" i="13"/>
  <c r="U108" i="13"/>
  <c r="U94" i="13"/>
  <c r="U109" i="13"/>
  <c r="U106" i="13"/>
  <c r="U105" i="13"/>
  <c r="U50" i="13"/>
  <c r="U72" i="13" s="1"/>
  <c r="U110" i="13"/>
  <c r="N118" i="13"/>
  <c r="T94" i="13"/>
  <c r="I82" i="13"/>
  <c r="J75" i="12"/>
  <c r="T95" i="12"/>
  <c r="B75" i="12"/>
  <c r="G75" i="12"/>
  <c r="L75" i="12"/>
  <c r="T75" i="12"/>
  <c r="V75" i="12"/>
  <c r="O75" i="12"/>
  <c r="D75" i="12"/>
  <c r="V82" i="13" l="1"/>
  <c r="N82" i="13"/>
  <c r="V72" i="13"/>
  <c r="F82" i="13"/>
  <c r="F72" i="13"/>
  <c r="E8" i="8" l="1"/>
  <c r="E17" i="8"/>
  <c r="E37" i="8" s="1"/>
  <c r="H8" i="8"/>
  <c r="P37" i="8"/>
  <c r="P17" i="8"/>
  <c r="T17" i="8" s="1"/>
  <c r="P8" i="8"/>
  <c r="P55" i="8"/>
  <c r="T55" i="8" s="1"/>
  <c r="P54" i="8"/>
  <c r="T54" i="8" s="1"/>
  <c r="M25" i="8"/>
  <c r="Q25" i="8"/>
  <c r="Q46" i="8" s="1"/>
  <c r="F3" i="3" s="1"/>
  <c r="S25" i="8"/>
  <c r="M26" i="8"/>
  <c r="M47" i="8" s="1"/>
  <c r="B4" i="3" s="1"/>
  <c r="N26" i="8"/>
  <c r="O26" i="8"/>
  <c r="Q26" i="8"/>
  <c r="R26" i="8"/>
  <c r="S26" i="8"/>
  <c r="N27" i="8"/>
  <c r="N48" i="8" s="1"/>
  <c r="C5" i="3" s="1"/>
  <c r="O27" i="8"/>
  <c r="O48" i="8" s="1"/>
  <c r="D5" i="3" s="1"/>
  <c r="Q27" i="8"/>
  <c r="Q48" i="8" s="1"/>
  <c r="F5" i="3" s="1"/>
  <c r="R27" i="8"/>
  <c r="R48" i="8" s="1"/>
  <c r="G5" i="3" s="1"/>
  <c r="M28" i="8"/>
  <c r="M49" i="8" s="1"/>
  <c r="B6" i="3" s="1"/>
  <c r="N28" i="8"/>
  <c r="N49" i="8" s="1"/>
  <c r="C6" i="3" s="1"/>
  <c r="O28" i="8"/>
  <c r="O49" i="8" s="1"/>
  <c r="D6" i="3" s="1"/>
  <c r="P28" i="8"/>
  <c r="P49" i="8" s="1"/>
  <c r="Q28" i="8"/>
  <c r="Q49" i="8" s="1"/>
  <c r="F6" i="3" s="1"/>
  <c r="R28" i="8"/>
  <c r="R49" i="8" s="1"/>
  <c r="G6" i="3" s="1"/>
  <c r="M29" i="8"/>
  <c r="M50" i="8" s="1"/>
  <c r="N29" i="8"/>
  <c r="N50" i="8" s="1"/>
  <c r="C7" i="3" s="1"/>
  <c r="O29" i="8"/>
  <c r="O50" i="8" s="1"/>
  <c r="D7" i="3" s="1"/>
  <c r="P29" i="8"/>
  <c r="P50" i="8" s="1"/>
  <c r="E7" i="3" s="1"/>
  <c r="Q29" i="8"/>
  <c r="Q50" i="8" s="1"/>
  <c r="F7" i="3" s="1"/>
  <c r="R29" i="8"/>
  <c r="R50" i="8" s="1"/>
  <c r="G7" i="3" s="1"/>
  <c r="S29" i="8"/>
  <c r="S50" i="8" s="1"/>
  <c r="H7" i="3" s="1"/>
  <c r="Q24" i="8"/>
  <c r="P38" i="8"/>
  <c r="M38" i="8"/>
  <c r="P36" i="8"/>
  <c r="O36" i="8"/>
  <c r="N36" i="8"/>
  <c r="M36" i="8"/>
  <c r="B3" i="3" s="1"/>
  <c r="R35" i="8"/>
  <c r="Q35" i="8"/>
  <c r="P35" i="8"/>
  <c r="O35" i="8"/>
  <c r="N35" i="8"/>
  <c r="M35" i="8"/>
  <c r="T39" i="8"/>
  <c r="T20" i="8"/>
  <c r="T19" i="8"/>
  <c r="T11" i="8"/>
  <c r="I39" i="8"/>
  <c r="I19" i="8"/>
  <c r="P18" i="8"/>
  <c r="M18" i="8"/>
  <c r="R15" i="8"/>
  <c r="P15" i="8"/>
  <c r="O15" i="8"/>
  <c r="N15" i="8"/>
  <c r="M15" i="8"/>
  <c r="P9" i="8"/>
  <c r="M9" i="8"/>
  <c r="T8" i="8"/>
  <c r="P7" i="8"/>
  <c r="T7" i="8" s="1"/>
  <c r="R6" i="8"/>
  <c r="P6" i="8"/>
  <c r="O6" i="8"/>
  <c r="N6" i="8"/>
  <c r="M6" i="8"/>
  <c r="S37" i="8"/>
  <c r="R37" i="8"/>
  <c r="Q37" i="8"/>
  <c r="O37" i="8"/>
  <c r="N37" i="8"/>
  <c r="R16" i="8"/>
  <c r="R25" i="8" s="1"/>
  <c r="R46" i="8" s="1"/>
  <c r="G3" i="3" s="1"/>
  <c r="O16" i="8"/>
  <c r="O25" i="8" s="1"/>
  <c r="D3" i="3" s="1"/>
  <c r="N16" i="8"/>
  <c r="S10" i="8"/>
  <c r="S28" i="8" s="1"/>
  <c r="S49" i="8" s="1"/>
  <c r="H6" i="3" s="1"/>
  <c r="S9" i="8"/>
  <c r="S27" i="8" s="1"/>
  <c r="S48" i="8" s="1"/>
  <c r="H5" i="3" s="1"/>
  <c r="F40" i="8"/>
  <c r="E40" i="8"/>
  <c r="D40" i="8"/>
  <c r="B40" i="8"/>
  <c r="E38" i="8"/>
  <c r="B38" i="8"/>
  <c r="I38" i="8" s="1"/>
  <c r="C37" i="8"/>
  <c r="D37" i="8"/>
  <c r="F37" i="8"/>
  <c r="G37" i="8"/>
  <c r="H37" i="8"/>
  <c r="B37" i="8"/>
  <c r="G36" i="8"/>
  <c r="F36" i="8"/>
  <c r="E36" i="8"/>
  <c r="D36" i="8"/>
  <c r="E35" i="8"/>
  <c r="D35" i="8"/>
  <c r="C35" i="8"/>
  <c r="C36" i="8"/>
  <c r="B36" i="8"/>
  <c r="G35" i="8"/>
  <c r="F35" i="8"/>
  <c r="B35" i="8"/>
  <c r="F25" i="8"/>
  <c r="B26" i="8"/>
  <c r="C26" i="8"/>
  <c r="D26" i="8"/>
  <c r="F26" i="8"/>
  <c r="G26" i="8"/>
  <c r="C27" i="8"/>
  <c r="C48" i="8" s="1"/>
  <c r="C5" i="2" s="1"/>
  <c r="D27" i="8"/>
  <c r="D48" i="8" s="1"/>
  <c r="D5" i="2" s="1"/>
  <c r="F27" i="8"/>
  <c r="F48" i="8" s="1"/>
  <c r="F5" i="2" s="1"/>
  <c r="G27" i="8"/>
  <c r="G48" i="8" s="1"/>
  <c r="G5" i="2" s="1"/>
  <c r="B28" i="8"/>
  <c r="B49" i="8" s="1"/>
  <c r="B6" i="2" s="1"/>
  <c r="C28" i="8"/>
  <c r="C49" i="8" s="1"/>
  <c r="C6" i="2" s="1"/>
  <c r="D28" i="8"/>
  <c r="D49" i="8" s="1"/>
  <c r="D6" i="2" s="1"/>
  <c r="E28" i="8"/>
  <c r="E49" i="8" s="1"/>
  <c r="E6" i="2" s="1"/>
  <c r="F28" i="8"/>
  <c r="F49" i="8" s="1"/>
  <c r="F6" i="2" s="1"/>
  <c r="G28" i="8"/>
  <c r="G49" i="8" s="1"/>
  <c r="G6" i="2" s="1"/>
  <c r="B29" i="8"/>
  <c r="C29" i="8"/>
  <c r="C50" i="8" s="1"/>
  <c r="C7" i="2" s="1"/>
  <c r="E29" i="8"/>
  <c r="F29" i="8"/>
  <c r="G29" i="8"/>
  <c r="G50" i="8" s="1"/>
  <c r="G7" i="2" s="1"/>
  <c r="H29" i="8"/>
  <c r="D20" i="8"/>
  <c r="I20" i="8" s="1"/>
  <c r="E18" i="8"/>
  <c r="B18" i="8"/>
  <c r="I18" i="8" s="1"/>
  <c r="G16" i="8"/>
  <c r="E16" i="8"/>
  <c r="D16" i="8"/>
  <c r="C16" i="8"/>
  <c r="B16" i="8"/>
  <c r="G15" i="8"/>
  <c r="F15" i="8"/>
  <c r="E15" i="8"/>
  <c r="D15" i="8"/>
  <c r="C15" i="8"/>
  <c r="B15" i="8"/>
  <c r="D11" i="8"/>
  <c r="I11" i="8" s="1"/>
  <c r="H9" i="8"/>
  <c r="H27" i="8" s="1"/>
  <c r="H48" i="8" s="1"/>
  <c r="H5" i="2" s="1"/>
  <c r="E9" i="8"/>
  <c r="B9" i="8"/>
  <c r="G7" i="8"/>
  <c r="D7" i="8"/>
  <c r="E7" i="8"/>
  <c r="C7" i="8"/>
  <c r="B7" i="8"/>
  <c r="H10" i="8"/>
  <c r="H28" i="8" s="1"/>
  <c r="H49" i="8" s="1"/>
  <c r="H6" i="2" s="1"/>
  <c r="G6" i="8"/>
  <c r="F6" i="8"/>
  <c r="E6" i="8"/>
  <c r="D6" i="8"/>
  <c r="C6" i="8"/>
  <c r="B6" i="8"/>
  <c r="E26" i="8" l="1"/>
  <c r="T18" i="8"/>
  <c r="P27" i="8"/>
  <c r="M24" i="8"/>
  <c r="B2" i="3" s="1"/>
  <c r="P24" i="8"/>
  <c r="E2" i="3" s="1"/>
  <c r="S35" i="8"/>
  <c r="O24" i="8"/>
  <c r="D2" i="3" s="1"/>
  <c r="I9" i="8"/>
  <c r="T9" i="8"/>
  <c r="T27" i="8" s="1"/>
  <c r="R24" i="8"/>
  <c r="G2" i="3" s="1"/>
  <c r="N24" i="8"/>
  <c r="C2" i="3" s="1"/>
  <c r="R47" i="8"/>
  <c r="G4" i="3" s="1"/>
  <c r="T38" i="8"/>
  <c r="S36" i="8"/>
  <c r="H3" i="3" s="1"/>
  <c r="F2" i="3"/>
  <c r="I37" i="8"/>
  <c r="D47" i="8"/>
  <c r="D4" i="2" s="1"/>
  <c r="S47" i="8"/>
  <c r="H4" i="3" s="1"/>
  <c r="P25" i="8"/>
  <c r="P56" i="8"/>
  <c r="I16" i="8"/>
  <c r="T16" i="8"/>
  <c r="T25" i="8" s="1"/>
  <c r="Q47" i="8"/>
  <c r="F4" i="3" s="1"/>
  <c r="N25" i="8"/>
  <c r="C3" i="3" s="1"/>
  <c r="I29" i="8"/>
  <c r="E25" i="8"/>
  <c r="E3" i="2" s="1"/>
  <c r="T10" i="8"/>
  <c r="T50" i="8"/>
  <c r="O47" i="8"/>
  <c r="D4" i="3" s="1"/>
  <c r="B7" i="3"/>
  <c r="N47" i="8"/>
  <c r="C4" i="3" s="1"/>
  <c r="T26" i="8"/>
  <c r="I27" i="8"/>
  <c r="I49" i="8"/>
  <c r="I10" i="8"/>
  <c r="M27" i="8"/>
  <c r="S15" i="8"/>
  <c r="T15" i="8" s="1"/>
  <c r="P26" i="8"/>
  <c r="S6" i="8"/>
  <c r="I17" i="8"/>
  <c r="T49" i="8"/>
  <c r="T37" i="8"/>
  <c r="B25" i="8"/>
  <c r="H40" i="8"/>
  <c r="H50" i="8" s="1"/>
  <c r="F24" i="8"/>
  <c r="F2" i="2" s="1"/>
  <c r="F3" i="2"/>
  <c r="E50" i="8"/>
  <c r="F50" i="8"/>
  <c r="B24" i="8"/>
  <c r="C24" i="8"/>
  <c r="C2" i="2" s="1"/>
  <c r="C47" i="8"/>
  <c r="C4" i="2" s="1"/>
  <c r="D24" i="8"/>
  <c r="D2" i="2" s="1"/>
  <c r="E27" i="8"/>
  <c r="E5" i="2" s="1"/>
  <c r="E24" i="8"/>
  <c r="E2" i="2" s="1"/>
  <c r="B47" i="8"/>
  <c r="G47" i="8"/>
  <c r="G4" i="2" s="1"/>
  <c r="D25" i="8"/>
  <c r="D3" i="2" s="1"/>
  <c r="F47" i="8"/>
  <c r="F4" i="2" s="1"/>
  <c r="B27" i="8"/>
  <c r="H36" i="8"/>
  <c r="I36" i="8" s="1"/>
  <c r="B7" i="2"/>
  <c r="D29" i="8"/>
  <c r="C25" i="8"/>
  <c r="C3" i="2" s="1"/>
  <c r="H15" i="8"/>
  <c r="I15" i="8" s="1"/>
  <c r="G24" i="8"/>
  <c r="G2" i="2" s="1"/>
  <c r="G25" i="8"/>
  <c r="G3" i="2" s="1"/>
  <c r="H7" i="8"/>
  <c r="H6" i="8"/>
  <c r="I6" i="8" s="1"/>
  <c r="H35" i="8"/>
  <c r="I35" i="8" s="1"/>
  <c r="B5" i="3" l="1"/>
  <c r="F7" i="2"/>
  <c r="H7" i="2"/>
  <c r="B4" i="2"/>
  <c r="E7" i="2"/>
  <c r="E4" i="3"/>
  <c r="E5" i="3"/>
  <c r="T46" i="8"/>
  <c r="I40" i="8"/>
  <c r="E6" i="3"/>
  <c r="T58" i="8"/>
  <c r="T47" i="8"/>
  <c r="I24" i="8"/>
  <c r="B2" i="2"/>
  <c r="D7" i="2"/>
  <c r="I50" i="8"/>
  <c r="E4" i="2"/>
  <c r="B5" i="2"/>
  <c r="I48" i="8"/>
  <c r="H26" i="8"/>
  <c r="H47" i="8" s="1"/>
  <c r="H4" i="2" s="1"/>
  <c r="I8" i="8"/>
  <c r="I26" i="8" s="1"/>
  <c r="S24" i="8"/>
  <c r="T48" i="8"/>
  <c r="H25" i="8"/>
  <c r="H3" i="2" s="1"/>
  <c r="I7" i="8"/>
  <c r="I25" i="8" s="1"/>
  <c r="T6" i="8"/>
  <c r="T24" i="8" s="1"/>
  <c r="T40" i="8"/>
  <c r="T36" i="8"/>
  <c r="H24" i="8"/>
  <c r="H2" i="2" s="1"/>
  <c r="E3" i="3" l="1"/>
  <c r="I47" i="8"/>
  <c r="I45" i="8"/>
  <c r="H2" i="3"/>
  <c r="T45" i="8"/>
  <c r="I46" i="8"/>
  <c r="B3" i="2"/>
  <c r="T35" i="8" l="1"/>
</calcChain>
</file>

<file path=xl/sharedStrings.xml><?xml version="1.0" encoding="utf-8"?>
<sst xmlns="http://schemas.openxmlformats.org/spreadsheetml/2006/main" count="2289" uniqueCount="528">
  <si>
    <t>SYBbT Start Year Vehicles by Technology</t>
  </si>
  <si>
    <t xml:space="preserve">Sources : </t>
  </si>
  <si>
    <t>Notes :</t>
  </si>
  <si>
    <t xml:space="preserve">For aircraft and ships variables, intra-EU and extra-EU transportation are included </t>
  </si>
  <si>
    <t>UE28</t>
  </si>
  <si>
    <t>UK - Aviation</t>
  </si>
  <si>
    <t>Stock of vehicles - total (vehicles)</t>
  </si>
  <si>
    <t>Passenger transport</t>
  </si>
  <si>
    <t>Transport activity</t>
  </si>
  <si>
    <t>Powered 2-wheelers</t>
  </si>
  <si>
    <t>Passenger transport (mio pkm)</t>
  </si>
  <si>
    <t>Passenger cars</t>
  </si>
  <si>
    <t>Domestic</t>
  </si>
  <si>
    <t>Gasoline engine</t>
  </si>
  <si>
    <t>International - Intra-EU</t>
  </si>
  <si>
    <t>Diesel oil engine</t>
  </si>
  <si>
    <t>International - Extra-EU</t>
  </si>
  <si>
    <t>LPG engine</t>
  </si>
  <si>
    <t>Freight transport (mio tkm)</t>
  </si>
  <si>
    <t>Natural gas engine</t>
  </si>
  <si>
    <t>Domestic and International - Intra-EU</t>
  </si>
  <si>
    <t>Plug-in hybrid electric</t>
  </si>
  <si>
    <t>Battery electric vehicles</t>
  </si>
  <si>
    <t>Motor coaches, buses and trolley buses</t>
  </si>
  <si>
    <t>Vehicle-km (mio km)</t>
  </si>
  <si>
    <t>Freight transport</t>
  </si>
  <si>
    <t>Light duty vehicles</t>
  </si>
  <si>
    <t>Number of flights</t>
  </si>
  <si>
    <t>Heavy duty vehicles</t>
  </si>
  <si>
    <t>International</t>
  </si>
  <si>
    <t>Stock of aircrafts - total</t>
  </si>
  <si>
    <t>Volume carried</t>
  </si>
  <si>
    <t>Passenger transport (passengers)</t>
  </si>
  <si>
    <t>Freight transport (tonnes)</t>
  </si>
  <si>
    <t>Stock of aircrafts - in use</t>
  </si>
  <si>
    <t>New aircrafts</t>
  </si>
  <si>
    <t>Indicators</t>
  </si>
  <si>
    <t>Load factor of flights</t>
  </si>
  <si>
    <t>Passenger transport (p/flight)</t>
  </si>
  <si>
    <t>Freight transport (t/flight)</t>
  </si>
  <si>
    <t>Distance travelled per flight (km/flight)*</t>
  </si>
  <si>
    <t>Passenger-km and tonne-km per flight</t>
  </si>
  <si>
    <t>Passenger transport (pkm/flight)</t>
  </si>
  <si>
    <t>Freight transport (tkm/flight)</t>
  </si>
  <si>
    <t>Flights per year by airplance</t>
  </si>
  <si>
    <t>Market shares of activity</t>
  </si>
  <si>
    <t>Passenger transport (% of pkm)</t>
  </si>
  <si>
    <t>Freight transport (% of tkm)</t>
  </si>
  <si>
    <t>Market shares of vehicle km (% of km)</t>
  </si>
  <si>
    <t>EU28 - Stock of vehicles (total)</t>
  </si>
  <si>
    <t>Stock of vehicle (total)</t>
  </si>
  <si>
    <t>Road transport (vehicles)</t>
  </si>
  <si>
    <t>Rail, metro and tram (representative train configuration)</t>
  </si>
  <si>
    <t>Conventional passenger trains</t>
  </si>
  <si>
    <t>High speed passenger trains</t>
  </si>
  <si>
    <t>Metro and tram, urban light rail</t>
  </si>
  <si>
    <t>Aviation (number of flights)</t>
  </si>
  <si>
    <t>Light commercial vehicles</t>
  </si>
  <si>
    <t>Heavy goods vehicles</t>
  </si>
  <si>
    <t>Rail transport (representative train configuration)</t>
  </si>
  <si>
    <t>Coastal shipping and inland waterways (vessels)</t>
  </si>
  <si>
    <t>Domestic coastal shipping</t>
  </si>
  <si>
    <t>Inland waterways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</si>
  <si>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</si>
  <si>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</si>
  <si>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</si>
  <si>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</si>
  <si>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</si>
  <si>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</si>
  <si>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</si>
  <si>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</si>
  <si>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</si>
  <si>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</si>
  <si>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</si>
  <si>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</si>
  <si>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</si>
  <si>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</si>
  <si>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</si>
  <si>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</si>
  <si>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</si>
  <si>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</si>
  <si>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</si>
  <si>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</si>
  <si>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</si>
  <si>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</si>
  <si>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>Conventional Electric</t>
  </si>
  <si>
    <t>Conventional engine - kerosene</t>
  </si>
  <si>
    <t>Open rotor - kerosene</t>
  </si>
  <si>
    <t>Battery electric aircraft (plus range extender)</t>
  </si>
  <si>
    <t>Fuel cell electric aircraft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</si>
  <si>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</si>
  <si>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</si>
  <si>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</si>
  <si>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</si>
  <si>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</si>
  <si>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(vessels)</t>
  </si>
  <si>
    <t>Bunkers - Intra-EU</t>
  </si>
  <si>
    <t>Bunkers - Extra-EU</t>
  </si>
  <si>
    <t>UK - Road transport</t>
  </si>
  <si>
    <t>Vehicle-km driven (mio km)</t>
  </si>
  <si>
    <t>Stock of vehicles - in use (vehicles)</t>
  </si>
  <si>
    <t>New vehicle-registrations</t>
  </si>
  <si>
    <t>Load factor of vehicles</t>
  </si>
  <si>
    <t>Passenger transport (p/movement)</t>
  </si>
  <si>
    <t/>
  </si>
  <si>
    <t>Freight transport (t/movement)</t>
  </si>
  <si>
    <t>Vehicle-km driven per vehicle annum (km/vehicle)</t>
  </si>
  <si>
    <t>Passenger-km and tonne-km driven per vehicle annum</t>
  </si>
  <si>
    <t>Passenger transport (pkm/vehicle)</t>
  </si>
  <si>
    <t>Freight transport (tkm/vehicle)</t>
  </si>
  <si>
    <t>Rail UK</t>
  </si>
  <si>
    <t>Stock of vehicles - in use (representative train configuration)</t>
  </si>
  <si>
    <t>Diesel oil</t>
  </si>
  <si>
    <t>Electric</t>
  </si>
  <si>
    <t>UK - Maritime bunkers</t>
  </si>
  <si>
    <t>Transport activity (mio tkm)</t>
  </si>
  <si>
    <t>Intra-EU</t>
  </si>
  <si>
    <t>Extra-EU</t>
  </si>
  <si>
    <t>EU28 - Road transport</t>
  </si>
  <si>
    <t>EU28 - Rail, metro and tram</t>
  </si>
  <si>
    <t>Stock of vehicles - total (representative train configuration)</t>
  </si>
  <si>
    <t>EU28 - Maritime bunkers</t>
  </si>
  <si>
    <t>Passenger</t>
  </si>
  <si>
    <t>Freight</t>
  </si>
  <si>
    <t>UK2015</t>
  </si>
  <si>
    <t>Number of Vehicles</t>
  </si>
  <si>
    <t>battery electric vehicle</t>
  </si>
  <si>
    <t>natural gas vehicle</t>
  </si>
  <si>
    <t>gasoline vehicle</t>
  </si>
  <si>
    <t>diesel vehicle</t>
  </si>
  <si>
    <t>plugin hybrid vehicle and hybrid</t>
  </si>
  <si>
    <t>LPG vehicle</t>
  </si>
  <si>
    <t>other</t>
  </si>
  <si>
    <t>Total</t>
  </si>
  <si>
    <t>LDVs</t>
  </si>
  <si>
    <t>JRC Potencia UK 2015</t>
  </si>
  <si>
    <t>HDVs</t>
  </si>
  <si>
    <t>JRC Potencia UE 2015</t>
  </si>
  <si>
    <t>aircraft</t>
  </si>
  <si>
    <t xml:space="preserve">JRC Potencia UE 2019 </t>
  </si>
  <si>
    <t>rail</t>
  </si>
  <si>
    <t>Calculated using UE and UK split</t>
  </si>
  <si>
    <t>ships</t>
  </si>
  <si>
    <t>motorbikes</t>
  </si>
  <si>
    <t>UE_28_2015</t>
  </si>
  <si>
    <t>%UK 2015</t>
  </si>
  <si>
    <t>UE28_2021</t>
  </si>
  <si>
    <t xml:space="preserve">Value of 2015 taken </t>
  </si>
  <si>
    <t>UE27_2021</t>
  </si>
  <si>
    <t>SHIPS FREIGHT</t>
  </si>
  <si>
    <t>UK ships 2015 (veh km)</t>
  </si>
  <si>
    <t>UE ships 2015 (veh km)</t>
  </si>
  <si>
    <t>UE 28 2021 (veh)</t>
  </si>
  <si>
    <t>UE 27 2021 (veh)</t>
  </si>
  <si>
    <t>plugin hybrid vehicle</t>
  </si>
  <si>
    <t>Road transport / technologies - EU27 - European Union - 27 countries (from 2020)</t>
  </si>
  <si>
    <t>Code</t>
  </si>
  <si>
    <t>Stock.number.EU27.Tr.Road</t>
  </si>
  <si>
    <t>Stock.number.EU27.Tr.Road.Passenger</t>
  </si>
  <si>
    <t>Powered two-wheelers</t>
  </si>
  <si>
    <t>Stock.number.EU27.Tr.Road.Passenger.P2W</t>
  </si>
  <si>
    <t>Stock.number.EU27.Tr.Road.Passenger.Car</t>
  </si>
  <si>
    <t>Stock.number.EU27.Tr.Road.Passenger.Car.ICE.Gasoline</t>
  </si>
  <si>
    <t>Stock.number.EU27.Tr.Road.Passenger.Car.ICE.Diesel</t>
  </si>
  <si>
    <t>Stock.number.EU27.Tr.Road.Passenger.Car.ICE.LPG</t>
  </si>
  <si>
    <t>Stock.number.EU27.Tr.Road.Passenger.Car.ICE.NGas</t>
  </si>
  <si>
    <t>Stock.number.EU27.Tr.Road.Passenger.Car.PHEV</t>
  </si>
  <si>
    <t>Stock.number.EU27.Tr.Road.Passenger.Car.BEV</t>
  </si>
  <si>
    <t>Stock.number.EU27.Tr.Road.Passenger.Bus</t>
  </si>
  <si>
    <t>Stock.number.EU27.Tr.Road.Passenger.Bus.ICE.Gasoline</t>
  </si>
  <si>
    <t>Stock.number.EU27.Tr.Road.Passenger.Bus.ICE.Diesel</t>
  </si>
  <si>
    <t>Stock.number.EU27.Tr.Road.Passenger.Bus.ICE.LPG</t>
  </si>
  <si>
    <t>Stock.number.EU27.Tr.Road.Passenger.Bus.ICE.NGas</t>
  </si>
  <si>
    <t>Stock.number.EU27.Tr.Road.Passenger.Bus.ICE.BEV</t>
  </si>
  <si>
    <t>Stock.number.EU27.Tr.Road.Freight</t>
  </si>
  <si>
    <t>Stock.number.EU27.Tr.Road.Freight.LCV</t>
  </si>
  <si>
    <t>Stock.number.EU27.Tr.Road.Freight.LCV.ICE.Gasoline</t>
  </si>
  <si>
    <t>Stock.number.EU27.Tr.Road.Freight.LCV.ICE.Diesel</t>
  </si>
  <si>
    <t>Stock.number.EU27.Tr.Road.Freight.LCV.ICE.LPG</t>
  </si>
  <si>
    <t>Stock.number.EU27.Tr.Road.Freight.LCV.ICE.NGas</t>
  </si>
  <si>
    <t>Stock.number.EU27.Tr.Road.Freight.LCV.ICE.BEV</t>
  </si>
  <si>
    <t>Stock.number.EU27.Tr.Road.Freight.HGV</t>
  </si>
  <si>
    <t>Stock.number.EU27.Tr.Road.Freight.HGV.Domestic</t>
  </si>
  <si>
    <t>Stock.number.EU27.Tr.Road.Freight.HGV.International</t>
  </si>
  <si>
    <t>StockNew.number.EU27.Tr.Road</t>
  </si>
  <si>
    <t>StockNew.number.EU27.Tr.Road.Passenger</t>
  </si>
  <si>
    <t>StockNew.number.EU27.Tr.Road.Passenger.P2W</t>
  </si>
  <si>
    <t>StockNew.number.EU27.Tr.Road.Passenger.Car</t>
  </si>
  <si>
    <t>StockNew.number.EU27.Tr.Road.Passenger.Car.ICE.Gasoline</t>
  </si>
  <si>
    <t>StockNew.number.EU27.Tr.Road.Passenger.Car.ICE.Diesel</t>
  </si>
  <si>
    <t>StockNew.number.EU27.Tr.Road.Passenger.Car.ICE.LPG</t>
  </si>
  <si>
    <t>StockNew.number.EU27.Tr.Road.Passenger.Car.ICE.NGas</t>
  </si>
  <si>
    <t>StockNew.number.EU27.Tr.Road.Passenger.Car.PHEV</t>
  </si>
  <si>
    <t>StockNew.number.EU27.Tr.Road.Passenger.Car.BEV</t>
  </si>
  <si>
    <t>StockNew.number.EU27.Tr.Road.Passenger.Bus</t>
  </si>
  <si>
    <t>StockNew.number.EU27.Tr.Road.Passenger.Bus.ICE.Gasoline</t>
  </si>
  <si>
    <t>StockNew.number.EU27.Tr.Road.Passenger.Bus.ICE.Diesel</t>
  </si>
  <si>
    <t>StockNew.number.EU27.Tr.Road.Passenger.Bus.ICE.LPG</t>
  </si>
  <si>
    <t>StockNew.number.EU27.Tr.Road.Passenger.Bus.ICE.NGas</t>
  </si>
  <si>
    <t>StockNew.number.EU27.Tr.Road.Passenger.Bus.ICE.BEV</t>
  </si>
  <si>
    <t>StockNew.number.EU27.Tr.Road.Freight</t>
  </si>
  <si>
    <t>StockNew.number.EU27.Tr.Road.Freight.LCV</t>
  </si>
  <si>
    <t>StockNew.number.EU27.Tr.Road.Freight.LCV.ICE.Gasoline</t>
  </si>
  <si>
    <t>StockNew.number.EU27.Tr.Road.Freight.LCV.ICE.Diesel</t>
  </si>
  <si>
    <t>StockNew.number.EU27.Tr.Road.Freight.LCV.ICE.LPG</t>
  </si>
  <si>
    <t>StockNew.number.EU27.Tr.Road.Freight.LCV.ICE.NGas</t>
  </si>
  <si>
    <t>StockNew.number.EU27.Tr.Road.Freight.LCV.ICE.BEV</t>
  </si>
  <si>
    <t>StockNew.number.EU27.Tr.Road.Freight.HGV</t>
  </si>
  <si>
    <t>StockNew.number.EU27.Tr.Road.Freight.HGV.Domestic</t>
  </si>
  <si>
    <t>StockNew.number.EU27.Tr.Road.Freight.HGV.International</t>
  </si>
  <si>
    <t>Year of registration:</t>
  </si>
  <si>
    <t>&lt;=2000</t>
  </si>
  <si>
    <t>Age structure in 2021</t>
  </si>
  <si>
    <t>StockVin.number.EU27.Tr.Road</t>
  </si>
  <si>
    <t>StockVin.number.EU27.Tr.Road.Passenger</t>
  </si>
  <si>
    <t>StockVin.number.EU27.Tr.Road.Passenger.P2W</t>
  </si>
  <si>
    <t>StockVin.number.EU27.Tr.Road.Passenger.Car</t>
  </si>
  <si>
    <t>StockVin.number.EU27.Tr.Road.Passenger.Car.ICE.Gasoline</t>
  </si>
  <si>
    <t>StockVin.number.EU27.Tr.Road.Passenger.Car.ICE.Diesel</t>
  </si>
  <si>
    <t>StockVin.number.EU27.Tr.Road.Passenger.Car.ICE.LPG</t>
  </si>
  <si>
    <t>StockVin.number.EU27.Tr.Road.Passenger.Car.ICE.NGas</t>
  </si>
  <si>
    <t>StockVin.number.EU27.Tr.Road.Passenger.Car.PHEV</t>
  </si>
  <si>
    <t>StockVin.number.EU27.Tr.Road.Passenger.Car.BEV</t>
  </si>
  <si>
    <t>StockVin.number.EU27.Tr.Road.Passenger.Bus</t>
  </si>
  <si>
    <t>StockVin.number.EU27.Tr.Road.Passenger.Bus.ICE.Gasoline</t>
  </si>
  <si>
    <t>StockVin.number.EU27.Tr.Road.Passenger.Bus.ICE.Diesel</t>
  </si>
  <si>
    <t>StockVin.number.EU27.Tr.Road.Passenger.Bus.ICE.LPG</t>
  </si>
  <si>
    <t>StockVin.number.EU27.Tr.Road.Passenger.Bus.ICE.NGas</t>
  </si>
  <si>
    <t>StockVin.number.EU27.Tr.Road.Passenger.Bus.ICE.BEV</t>
  </si>
  <si>
    <t>StockVin.number.EU27.Tr.Road.Freight</t>
  </si>
  <si>
    <t>StockVin.number.EU27.Tr.Road.Freight.LCV</t>
  </si>
  <si>
    <t>StockVin.number.EU27.Tr.Road.Freight.LCV.ICE.Gasoline</t>
  </si>
  <si>
    <t>StockVin.number.EU27.Tr.Road.Freight.LCV.ICE.Diesel</t>
  </si>
  <si>
    <t>StockVin.number.EU27.Tr.Road.Freight.LCV.ICE.LPG</t>
  </si>
  <si>
    <t>StockVin.number.EU27.Tr.Road.Freight.LCV.ICE.NGas</t>
  </si>
  <si>
    <t>StockVin.number.EU27.Tr.Road.Freight.LCV.ICE.BEV</t>
  </si>
  <si>
    <t>StockVin.number.EU27.Tr.Road.Freight.HGV</t>
  </si>
  <si>
    <t>StockVin.number.EU27.Tr.Road.Freight.HGV.Domestic</t>
  </si>
  <si>
    <t>StockVin.number.EU27.Tr.Road.Freight.HGV.International</t>
  </si>
  <si>
    <t>Test cycle efficiency of total stock (kgoe/100 km)</t>
  </si>
  <si>
    <t>Eff_test_stock.kgoe_per_100km.EU27.Tr.Road.Passenger.P2W</t>
  </si>
  <si>
    <t>Eff_test_stock.kgoe_per_100km.EU27.Tr.Road.Passenger.Car</t>
  </si>
  <si>
    <t>Eff_test_stock.kgoe_per_100km.EU27.Tr.Road.Passenger.Car.ICE.Gasoline</t>
  </si>
  <si>
    <t>Eff_test_stock.kgoe_per_100km.EU27.Tr.Road.Passenger.Car.ICE.Diesel</t>
  </si>
  <si>
    <t>Eff_test_stock.kgoe_per_100km.EU27.Tr.Road.Passenger.Car.ICE.LPG</t>
  </si>
  <si>
    <t>Eff_test_stock.kgoe_per_100km.EU27.Tr.Road.Passenger.Car.ICE.NGas</t>
  </si>
  <si>
    <t>Eff_test_stock.kgoe_per_100km.EU27.Tr.Road.Passenger.Car.PHEV</t>
  </si>
  <si>
    <t>Eff_test_stock.kgoe_per_100km.EU27.Tr.Road.Passenger.Car.BEV</t>
  </si>
  <si>
    <t>Eff_test_stock.kgoe_per_100km.EU27.Tr.Road.Passenger.Bus</t>
  </si>
  <si>
    <t>Eff_test_stock.kgoe_per_100km.EU27.Tr.Road.Passenger.Bus.ICE.Gasoline</t>
  </si>
  <si>
    <t>Eff_test_stock.kgoe_per_100km.EU27.Tr.Road.Passenger.Bus.ICE.Diesel</t>
  </si>
  <si>
    <t>Eff_test_stock.kgoe_per_100km.EU27.Tr.Road.Passenger.Bus.ICE.LPG</t>
  </si>
  <si>
    <t>Eff_test_stock.kgoe_per_100km.EU27.Tr.Road.Passenger.Bus.ICE.NGas</t>
  </si>
  <si>
    <t>Eff_test_stock.kgoe_per_100km.EU27.Tr.Road.Passenger.Bus.ICE.BEV</t>
  </si>
  <si>
    <t>Eff_test_stock.kgoe_per_100km.EU27.Tr.Road.Freight.LCV</t>
  </si>
  <si>
    <t>Eff_test_stock.kgoe_per_100km.EU27.Tr.Road.Freight.LCV.ICE.Gasoline</t>
  </si>
  <si>
    <t>Eff_test_stock.kgoe_per_100km.EU27.Tr.Road.Freight.LCV.ICE.Diesel</t>
  </si>
  <si>
    <t>Eff_test_stock.kgoe_per_100km.EU27.Tr.Road.Freight.LCV.ICE.LPG</t>
  </si>
  <si>
    <t>Eff_test_stock.kgoe_per_100km.EU27.Tr.Road.Freight.LCV.ICE.NGas</t>
  </si>
  <si>
    <t>Eff_test_stock.kgoe_per_100km.EU27.Tr.Road.Freight.LCV.ICE.BEV</t>
  </si>
  <si>
    <t>Eff_test_stock.kgoe_per_100km.EU27.Tr.Road.Freight.HGV</t>
  </si>
  <si>
    <t>Eff_test_stock.kgoe_per_100km.EU27.Tr.Road.Freight.HGV.Domestic</t>
  </si>
  <si>
    <t>Eff_test_stock.kgoe_per_100km.EU27.Tr.Road.Freight.HGV.International</t>
  </si>
  <si>
    <t>Discrepancy between effective and test cycle efficiencies (ratio)</t>
  </si>
  <si>
    <t>Test cycle efficiency of new vehicles (kgoe/100 km)</t>
  </si>
  <si>
    <t>Eff_test_new.kgoe_per_100km.EU27.Tr.Road.Passenger.P2W</t>
  </si>
  <si>
    <t>Eff_test_new.kgoe_per_100km.EU27.Tr.Road.Passenger.Car</t>
  </si>
  <si>
    <t>Eff_test_new.kgoe_per_100km.EU27.Tr.Road.Passenger.Car.ICE.Gasoline</t>
  </si>
  <si>
    <t>Eff_test_new.kgoe_per_100km.EU27.Tr.Road.Passenger.Car.ICE.Diesel</t>
  </si>
  <si>
    <t>Eff_test_new.kgoe_per_100km.EU27.Tr.Road.Passenger.Car.ICE.LPG</t>
  </si>
  <si>
    <t>Eff_test_new.kgoe_per_100km.EU27.Tr.Road.Passenger.Car.ICE.NGas</t>
  </si>
  <si>
    <t>Eff_test_new.kgoe_per_100km.EU27.Tr.Road.Passenger.Car.PHEV</t>
  </si>
  <si>
    <t>Eff_test_new.kgoe_per_100km.EU27.Tr.Road.Passenger.Car.BEV</t>
  </si>
  <si>
    <t>Eff_test_new.kgoe_per_100km.EU27.Tr.Road.Passenger.Bus</t>
  </si>
  <si>
    <t>Eff_test_new.kgoe_per_100km.EU27.Tr.Road.Passenger.Bus.ICE.Gasoline</t>
  </si>
  <si>
    <t>Eff_test_new.kgoe_per_100km.EU27.Tr.Road.Passenger.Bus.ICE.Diesel</t>
  </si>
  <si>
    <t>Eff_test_new.kgoe_per_100km.EU27.Tr.Road.Passenger.Bus.ICE.LPG</t>
  </si>
  <si>
    <t>Eff_test_new.kgoe_per_100km.EU27.Tr.Road.Passenger.Bus.ICE.NGas</t>
  </si>
  <si>
    <t>Eff_test_new.kgoe_per_100km.EU27.Tr.Road.Passenger.Bus.ICE.BEV</t>
  </si>
  <si>
    <t>Eff_test_new.kgoe_per_100km.EU27.Tr.Road.Freight.LCV</t>
  </si>
  <si>
    <t>Eff_test_new.kgoe_per_100km.EU27.Tr.Road.Freight.LCV.ICE.Gasoline</t>
  </si>
  <si>
    <t>Eff_test_new.kgoe_per_100km.EU27.Tr.Road.Freight.LCV.ICE.Diesel</t>
  </si>
  <si>
    <t>Eff_test_new.kgoe_per_100km.EU27.Tr.Road.Freight.LCV.ICE.LPG</t>
  </si>
  <si>
    <t>Eff_test_new.kgoe_per_100km.EU27.Tr.Road.Freight.LCV.ICE.NGas</t>
  </si>
  <si>
    <t>Eff_test_new.kgoe_per_100km.EU27.Tr.Road.Freight.LCV.ICE.BEV</t>
  </si>
  <si>
    <t>Eff_test_new.kgoe_per_100km.EU27.Tr.Road.Freight.HGV</t>
  </si>
  <si>
    <t>Eff_test_new.kgoe_per_100km.EU27.Tr.Road.Freight.HGV.Domestic</t>
  </si>
  <si>
    <t>Eff_test_new.kgoe_per_100km.EU27.Tr.Road.Freight.HGV.International</t>
  </si>
  <si>
    <t>Test cycle emission intensity of total stock (g of CO2 / km)</t>
  </si>
  <si>
    <t>EMIint_test_stock.gCO2_per_km.EU27.Tr.Road.Passenger.P2W</t>
  </si>
  <si>
    <t>EMIint_test_stock.gCO2_per_km.EU27.Tr.Road.Passenger.Car</t>
  </si>
  <si>
    <t>EMIint_test_stock.gCO2_per_km.EU27.Tr.Road.Passenger.Car.ICE.Gasoline</t>
  </si>
  <si>
    <t>EMIint_test_stock.gCO2_per_km.EU27.Tr.Road.Passenger.Car.ICE.Diesel</t>
  </si>
  <si>
    <t>EMIint_test_stock.gCO2_per_km.EU27.Tr.Road.Passenger.Car.ICE.LPG</t>
  </si>
  <si>
    <t>EMIint_test_stock.gCO2_per_km.EU27.Tr.Road.Passenger.Car.ICE.NGas</t>
  </si>
  <si>
    <t>EMIint_test_stock.gCO2_per_km.EU27.Tr.Road.Passenger.Car.PHEV</t>
  </si>
  <si>
    <t>EMIint_test_stock.gCO2_per_km.EU27.Tr.Road.Passenger.Car.BEV</t>
  </si>
  <si>
    <t>EMIint_test_stock.gCO2_per_km.EU27.Tr.Road.Passenger.Bus</t>
  </si>
  <si>
    <t>EMIint_test_stock.gCO2_per_km.EU27.Tr.Road.Passenger.Bus.ICE.Gasoline</t>
  </si>
  <si>
    <t>EMIint_test_stock.gCO2_per_km.EU27.Tr.Road.Passenger.Bus.ICE.Diesel</t>
  </si>
  <si>
    <t>EMIint_test_stock.gCO2_per_km.EU27.Tr.Road.Passenger.Bus.ICE.LPG</t>
  </si>
  <si>
    <t>EMIint_test_stock.gCO2_per_km.EU27.Tr.Road.Passenger.Bus.ICE.NGas</t>
  </si>
  <si>
    <t>EMIint_test_stock.gCO2_per_km.EU27.Tr.Road.Passenger.Bus.ICE.BEV</t>
  </si>
  <si>
    <t>EMIint_test_stock.gCO2_per_km.EU27.Tr.Road.Freight.LCV</t>
  </si>
  <si>
    <t>EMIint_test_stock.gCO2_per_km.EU27.Tr.Road.Freight.LCV.ICE.Gasoline</t>
  </si>
  <si>
    <t>EMIint_test_stock.gCO2_per_km.EU27.Tr.Road.Freight.LCV.ICE.Diesel</t>
  </si>
  <si>
    <t>EMIint_test_stock.gCO2_per_km.EU27.Tr.Road.Freight.LCV.ICE.LPG</t>
  </si>
  <si>
    <t>EMIint_test_stock.gCO2_per_km.EU27.Tr.Road.Freight.LCV.ICE.NGas</t>
  </si>
  <si>
    <t>EMIint_test_stock.gCO2_per_km.EU27.Tr.Road.Freight.LCV.ICE.BEV</t>
  </si>
  <si>
    <t>EMIint_test_stock.gCO2_per_km.EU27.Tr.Road.Freight.HGV</t>
  </si>
  <si>
    <t>EMIint_test_stock.gCO2_per_km.EU27.Tr.Road.Freight.HGV.Domestic</t>
  </si>
  <si>
    <t>EMIint_test_stock.gCO2_per_km.EU27.Tr.Road.Freight.HGV.International</t>
  </si>
  <si>
    <t>Discrepancy between effective and test cycle emission intensities (ratio)</t>
  </si>
  <si>
    <t>Test cycle emission intensity of new vehicles (g of CO2 / km)</t>
  </si>
  <si>
    <t>EMIint_test_new.gCO2_per_km.EU27.Tr.Road.Passenger.P2W</t>
  </si>
  <si>
    <t>EMIint_test_new.gCO2_per_km.EU27.Tr.Road.Passenger.Car</t>
  </si>
  <si>
    <t>EMIint_test_new.gCO2_per_km.EU27.Tr.Road.Passenger.Car.ICE.Gasoline</t>
  </si>
  <si>
    <t>EMIint_test_new.gCO2_per_km.EU27.Tr.Road.Passenger.Car.ICE.Diesel</t>
  </si>
  <si>
    <t>EMIint_test_new.gCO2_per_km.EU27.Tr.Road.Passenger.Car.ICE.LPG</t>
  </si>
  <si>
    <t>EMIint_test_new.gCO2_per_km.EU27.Tr.Road.Passenger.Car.ICE.NGas</t>
  </si>
  <si>
    <t>EMIint_test_new.gCO2_per_km.EU27.Tr.Road.Passenger.Car.PHEV</t>
  </si>
  <si>
    <t>EMIint_test_new.gCO2_per_km.EU27.Tr.Road.Passenger.Car.BEV</t>
  </si>
  <si>
    <t>EMIint_test_new.gCO2_per_km.EU27.Tr.Road.Passenger.Bus</t>
  </si>
  <si>
    <t>EMIint_test_new.gCO2_per_km.EU27.Tr.Road.Passenger.Bus.ICE.Gasoline</t>
  </si>
  <si>
    <t>EMIint_test_new.gCO2_per_km.EU27.Tr.Road.Passenger.Bus.ICE.Diesel</t>
  </si>
  <si>
    <t>EMIint_test_new.gCO2_per_km.EU27.Tr.Road.Passenger.Bus.ICE.LPG</t>
  </si>
  <si>
    <t>EMIint_test_new.gCO2_per_km.EU27.Tr.Road.Passenger.Bus.ICE.NGas</t>
  </si>
  <si>
    <t>EMIint_test_new.gCO2_per_km.EU27.Tr.Road.Passenger.Bus.ICE.BEV</t>
  </si>
  <si>
    <t>EMIint_test_new.gCO2_per_km.EU27.Tr.Road.Freight.LCV</t>
  </si>
  <si>
    <t>EMIint_test_new.gCO2_per_km.EU27.Tr.Road.Freight.LCV.ICE.Gasoline</t>
  </si>
  <si>
    <t>EMIint_test_new.gCO2_per_km.EU27.Tr.Road.Freight.LCV.ICE.Diesel</t>
  </si>
  <si>
    <t>EMIint_test_new.gCO2_per_km.EU27.Tr.Road.Freight.LCV.ICE.LPG</t>
  </si>
  <si>
    <t>EMIint_test_new.gCO2_per_km.EU27.Tr.Road.Freight.LCV.ICE.NGas</t>
  </si>
  <si>
    <t>EMIint_test_new.gCO2_per_km.EU27.Tr.Road.Freight.LCV.ICE.BEV</t>
  </si>
  <si>
    <t>EMIint_test_new.gCO2_per_km.EU27.Tr.Road.Freight.HGV</t>
  </si>
  <si>
    <t>EMIint_test_new.gCO2_per_km.EU27.Tr.Road.Freight.HGV.Domestic</t>
  </si>
  <si>
    <t>EMIint_test_new.gCO2_per_km.EU27.Tr.Road.Freight.HGV.International</t>
  </si>
  <si>
    <t>Aviation - EU27 - European Union - 27 countries (from 2020)</t>
  </si>
  <si>
    <t>Activity.Mpkm.EU27.Tr.Avia.Passenger</t>
  </si>
  <si>
    <t>Activity.Mpkm.EU27.Tr.Avia.Passenger.Domestic</t>
  </si>
  <si>
    <t>International - Intra-EEAwUK</t>
  </si>
  <si>
    <t>Activity.Mpkm.EU27.Tr.Avia.Passenger.IntraEEAwUK</t>
  </si>
  <si>
    <t>International - Extra-EEAwUK</t>
  </si>
  <si>
    <t>Activity.Mpkm.EU27.Tr.Avia.Passenger.ExtraEEAwUK</t>
  </si>
  <si>
    <t>Activity.Mtkm.EU27.Tr.Avia.Freight</t>
  </si>
  <si>
    <t>Activity.Mtkm.EU27.Tr.Avia.Freight.Domestic</t>
  </si>
  <si>
    <t>Activity.Mtkm.EU27.Tr.Avia.Freight.IntraEEAwUK</t>
  </si>
  <si>
    <t>Activity.Mtkm.EU27.Tr.Avia.Freight.ExtraEEAwUK</t>
  </si>
  <si>
    <t>VehicleKm.Mkm.EU27.Tr.Avia</t>
  </si>
  <si>
    <t>VehicleKm.Mkm.EU27.Tr.Avia.Passenger</t>
  </si>
  <si>
    <t>VehicleKm.Mkm.EU27.Tr.Avia.Passenger.Domestic</t>
  </si>
  <si>
    <t>VehicleKm.Mkm.EU27.Tr.Avia.Passenger.IntraEEAwUK</t>
  </si>
  <si>
    <t>VehicleKm.Mkm.EU27.Tr.Avia.Passenger.ExtraEEAwUK</t>
  </si>
  <si>
    <t>VehicleKm.Mkm.EU27.Tr.Avia.Freight</t>
  </si>
  <si>
    <t>VehicleKm.Mkm.EU27.Tr.Avia.Freight.Domestic</t>
  </si>
  <si>
    <t>VehicleKm.Mkm.EU27.Tr.Avia.Freight.IntraEEAwUK</t>
  </si>
  <si>
    <t>VehicleKm.Mkm.EU27.Tr.Avia.Freight.ExtraEEAwUK</t>
  </si>
  <si>
    <t>Number of departing flights</t>
  </si>
  <si>
    <t>Flights.number.EU27.Tr.Avia</t>
  </si>
  <si>
    <t>Flights.number.EU27.Tr.Avia.Passenger</t>
  </si>
  <si>
    <t>Flights.number.EU27.Tr.Avia.Passenger.Domestic</t>
  </si>
  <si>
    <t>Flights.number.EU27.Tr.Avia.Passenger.IntraEEAwUK</t>
  </si>
  <si>
    <t>Flights.number.EU27.Tr.Avia.Passenger.ExtraEEAwUK</t>
  </si>
  <si>
    <t>Flights.number.EU27.Tr.Avia.Freight</t>
  </si>
  <si>
    <t>Flights.number.EU27.Tr.Avia.Freight.Domestic</t>
  </si>
  <si>
    <t>Flights.number.EU27.Tr.Avia.Freight.IntraEEAwUK</t>
  </si>
  <si>
    <t>Flights.number.EU27.Tr.Avia.Freight.ExtraEEAwUK</t>
  </si>
  <si>
    <t>Volume carried in departing flights</t>
  </si>
  <si>
    <t>VolCarried.passenger.EU27.Tr.Avia.Passenger</t>
  </si>
  <si>
    <t>VolCarried.passenger.EU27.Tr.Avia.Passenger.Domestic</t>
  </si>
  <si>
    <t>VolCarried.passenger.EU27.Tr.Avia.Passenger.IntraEEAwUK</t>
  </si>
  <si>
    <t>VolCarried.passenger.EU27.Tr.Avia.Passenger.ExtraEEAwUK</t>
  </si>
  <si>
    <t>VolCarried.t.EU27.Tr.Avia.Freight</t>
  </si>
  <si>
    <t>VolCarried.t.EU27.Tr.Avia.Freight.Domestic</t>
  </si>
  <si>
    <t>VolCarried.t.EU27.Tr.Avia.Freight.IntraEEAwUK</t>
  </si>
  <si>
    <t>VolCarried.t.EU27.Tr.Avia.Freight.ExtraEEAwUK</t>
  </si>
  <si>
    <t>Stock.number.EU27.Tr.Avia</t>
  </si>
  <si>
    <t>Stock.number.EU27.Tr.Avia.Passenger</t>
  </si>
  <si>
    <t>Stock.number.EU27.Tr.Avia.Passenger.Domestic</t>
  </si>
  <si>
    <t>Stock.number.EU27.Tr.Avia.Passenger.IntraEEAwUK</t>
  </si>
  <si>
    <t>Stock.number.EU27.Tr.Avia.Passenger.ExtraEEAwUK</t>
  </si>
  <si>
    <t>Stock.number.EU27.Tr.Avia.Freight</t>
  </si>
  <si>
    <t>Stock.number.EU27.Tr.Avia.Freight.Domestic</t>
  </si>
  <si>
    <t>Stock.number.EU27.Tr.Avia.Freight.IntraEEAwUK</t>
  </si>
  <si>
    <t>Stock.number.EU27.Tr.Avia.Freight.ExtraEEAwUK</t>
  </si>
  <si>
    <t>StockNew.number.EU27.Tr.Avia</t>
  </si>
  <si>
    <t>StockNew.number.EU27.Tr.Avia.Passenger</t>
  </si>
  <si>
    <t>StockNew.number.EU27.Tr.Avia.Passenger.Domestic</t>
  </si>
  <si>
    <t>StockNew.number.EU27.Tr.Avia.Passenger.IntraEEAwUK</t>
  </si>
  <si>
    <t>StockNew.number.EU27.Tr.Avia.Passenger.ExtraEEAwUK</t>
  </si>
  <si>
    <t>StockNew.number.EU27.Tr.Avia.Freight</t>
  </si>
  <si>
    <t>StockNew.number.EU27.Tr.Avia.Freight.Domestic</t>
  </si>
  <si>
    <t>StockNew.number.EU27.Tr.Avia.Freight.IntraEEAwUK</t>
  </si>
  <si>
    <t>StockNew.number.EU27.Tr.Avia.Freight.ExtraEEAwUK</t>
  </si>
  <si>
    <t>Load.passenger_per_movement.EU27.Tr.Avia.Passenger</t>
  </si>
  <si>
    <t>Load.passenger_per_movement.EU27.Tr.Avia.Passenger.Domestic</t>
  </si>
  <si>
    <t>Load.passenger_per_movement.EU27.Tr.Avia.Passenger.IntraEEAwUK</t>
  </si>
  <si>
    <t>Load.passenger_per_movement.EU27.Tr.Avia.Passenger.ExtraEEAwUK</t>
  </si>
  <si>
    <t>Load.t_per_movement.EU27.Tr.Avia.Freight</t>
  </si>
  <si>
    <t>Load.t_per_movement.EU27.Tr.Avia.Freight.Domestic</t>
  </si>
  <si>
    <t>Load.t_per_movement.EU27.Tr.Avia.Freight.IntraEEAwUK</t>
  </si>
  <si>
    <t>Load.t_per_movement.EU27.Tr.Avia.Freight.ExtraEEAwUK</t>
  </si>
  <si>
    <t>Distance travelled per flight (km/flight)</t>
  </si>
  <si>
    <t>VehicleKm_per_flight.km.EU27.Tr.Avia</t>
  </si>
  <si>
    <t>VehicleKm_per_flight.km.EU27.Tr.Avia.Passenger</t>
  </si>
  <si>
    <t>VehicleKm_per_flight.km.EU27.Tr.Avia.Passenger.Domestic</t>
  </si>
  <si>
    <t>VehicleKm_per_flight.km.EU27.Tr.Avia.Passenger.IntraEEAwUK</t>
  </si>
  <si>
    <t>VehicleKm_per_flight.km.EU27.Tr.Avia.Passenger.ExtraEEAwUK</t>
  </si>
  <si>
    <t>VehicleKm_per_flight.km.EU27.Tr.Avia.Freight</t>
  </si>
  <si>
    <t>VehicleKm_per_flight.km.EU27.Tr.Avia.Freight.Domestic</t>
  </si>
  <si>
    <t>VehicleKm_per_flight.km.EU27.Tr.Avia.Freight.IntraEEAwUK</t>
  </si>
  <si>
    <t>VehicleKm_per_flight.km.EU27.Tr.Avia.Freight.ExtraEEAwUK</t>
  </si>
  <si>
    <t>Activity_per_flight.pkm.EU27.Tr.Avia.Passenger</t>
  </si>
  <si>
    <t>Activity_per_flight.pkm.EU27.Tr.Avia.Passenger.Domestic</t>
  </si>
  <si>
    <t>Activity_per_flight.pkm.EU27.Tr.Avia.Passenger.IntraEEAwUK</t>
  </si>
  <si>
    <t>Activity_per_flight.pkm.EU27.Tr.Avia.Passenger.ExtraEEAwUK</t>
  </si>
  <si>
    <t>Activity_per_flight.tkm.EU27.Tr.Avia.Freight</t>
  </si>
  <si>
    <t>Activity_per_flight.tkm.EU27.Tr.Avia.Freight.Domestic</t>
  </si>
  <si>
    <t>Activity_per_flight.tkm.EU27.Tr.Avia.Freight.IntraEEAwUK</t>
  </si>
  <si>
    <t>Activity_per_flight.tkm.EU27.Tr.Avia.Freight.ExtraEEAwUK</t>
  </si>
  <si>
    <t>Flights_per_vehicle.number.EU27.Tr.Avia</t>
  </si>
  <si>
    <t>Flights_per_vehicle.number.EU27.Tr.Avia.Passenger</t>
  </si>
  <si>
    <t>Flights_per_vehicle.number.EU27.Tr.Avia.Passenger.Domestic</t>
  </si>
  <si>
    <t>Flights_per_vehicle.number.EU27.Tr.Avia.Passenger.IntraEEAwUK</t>
  </si>
  <si>
    <t>Flights_per_vehicle.number.EU27.Tr.Avia.Passenger.ExtraEEAwUK</t>
  </si>
  <si>
    <t>Flights_per_vehicle.number.EU27.Tr.Avia.Freight</t>
  </si>
  <si>
    <t>Flights_per_vehicle.number.EU27.Tr.Avia.Freight.Domestic</t>
  </si>
  <si>
    <t>Flights_per_vehicle.number.EU27.Tr.Avia.Freight.IntraEEAwUK</t>
  </si>
  <si>
    <t>Flights_per_vehicle.number.EU27.Tr.Avia.Freight.ExtraEEAwUK</t>
  </si>
  <si>
    <t>*EEAwUK = European Economic Area (European Union + Iceland + Liechtenstein + Norway) and the United Kingdom</t>
  </si>
  <si>
    <t>Airplane stock</t>
  </si>
  <si>
    <t>Road, rail, ships stock</t>
  </si>
  <si>
    <t>JRC-IDEES Potencia 2021</t>
  </si>
  <si>
    <t xml:space="preserve">Data from IDEES is used to obtain the stock of vehicles by type and energy. </t>
  </si>
  <si>
    <t>In the 2021 IDEES publication, aviation is tracked across the EEA + UK, so we revert to 2015 IDEES.</t>
  </si>
  <si>
    <t>The 2015 IDEES data includes the UK, so the UK share for each type of vehicle in Europe is calculated</t>
  </si>
  <si>
    <t>We do not include passenger ships, which make up 0.3% of passenger travel in the EU.</t>
  </si>
  <si>
    <t>Rail, metro and tram - EU27 - European Union - 27 countries (from 2020)</t>
  </si>
  <si>
    <t>Activity.Mpkm.EU27.Tr.Rail.Passenger</t>
  </si>
  <si>
    <t>Activity.Mpkm.EU27.Tr.Rail.Passenger.MTU</t>
  </si>
  <si>
    <t>Activity.Mpkm.EU27.Tr.Rail.Passenger.CPT</t>
  </si>
  <si>
    <t>Diesel</t>
  </si>
  <si>
    <t>Activity.Mpkm.EU27.Tr.Rail.Passenger.CPT.Diesel</t>
  </si>
  <si>
    <t>Activity.Mpkm.EU27.Tr.Rail.Passenger.CPT.Elc</t>
  </si>
  <si>
    <t>Activity.Mpkm.EU27.Tr.Rail.Passenger.HST</t>
  </si>
  <si>
    <t>Activity.Mtkm.EU27.Tr.Rail.Freight</t>
  </si>
  <si>
    <t>Activity.Mtkm.EU27.Tr.Rail.Freight.Diesel</t>
  </si>
  <si>
    <t>Activity.Mtkm.EU27.Tr.Rail.Freight.Elc</t>
  </si>
  <si>
    <t>VehicleKm.Mkm.EU27.Tr.Rail</t>
  </si>
  <si>
    <t>VehicleKm.Mkm.EU27.Tr.Rail.Passenger</t>
  </si>
  <si>
    <t>VehicleKm.Mkm.EU27.Tr.Rail.Passenger.MTU</t>
  </si>
  <si>
    <t>VehicleKm.Mkm.EU27.Tr.Rail.Passenger.CPT</t>
  </si>
  <si>
    <t>VehicleKm.Mkm.EU27.Tr.Rail.Passenger.CPT.Diesel</t>
  </si>
  <si>
    <t>VehicleKm.Mkm.EU27.Tr.Rail.Passenger.CPT.Elc</t>
  </si>
  <si>
    <t>VehicleKm.Mkm.EU27.Tr.Rail.Passenger.HST</t>
  </si>
  <si>
    <t>VehicleKm.Mkm.EU27.Tr.Rail.Freight</t>
  </si>
  <si>
    <t>VehicleKm.Mkm.EU27.Tr.Rail.Freight.Diesel</t>
  </si>
  <si>
    <t>VehicleKm.Mkm.EU27.Tr.Rail.Freight.Elc</t>
  </si>
  <si>
    <t>Stock.number.EU27.Tr.Rail</t>
  </si>
  <si>
    <t>Stock.number.EU27.Tr.Rail.Passenger</t>
  </si>
  <si>
    <t>Stock.number.EU27.Tr.Rail.Passenger.MTU</t>
  </si>
  <si>
    <t>Stock.number.EU27.Tr.Rail.Passenger.CPT</t>
  </si>
  <si>
    <t>Stock.number.EU27.Tr.Rail.Passenger.CPT.Diesel</t>
  </si>
  <si>
    <t>Stock.number.EU27.Tr.Rail.Passenger.CPT.Elc</t>
  </si>
  <si>
    <t>Stock.number.EU27.Tr.Rail.Passenger.HST</t>
  </si>
  <si>
    <t>Stock.number.EU27.Tr.Rail.Freight</t>
  </si>
  <si>
    <t>Stock.number.EU27.Tr.Rail.Freight.Diesel</t>
  </si>
  <si>
    <t>Stock.number.EU27.Tr.Rail.Freight.Elc</t>
  </si>
  <si>
    <t>New vehicles - total (representative train configuration)</t>
  </si>
  <si>
    <t>StockNew.number.EU27.Tr.Rail</t>
  </si>
  <si>
    <t>StockNew.number.EU27.Tr.Rail.Passenger</t>
  </si>
  <si>
    <t>StockNew.number.EU27.Tr.Rail.Passenger.MTU</t>
  </si>
  <si>
    <t>StockNew.number.EU27.Tr.Rail.Passenger.CPT</t>
  </si>
  <si>
    <t>StockNew.number.EU27.Tr.Rail.Passenger.CPT.Diesel</t>
  </si>
  <si>
    <t>StockNew.number.EU27.Tr.Rail.Passenger.CPT.Elc</t>
  </si>
  <si>
    <t>StockNew.number.EU27.Tr.Rail.Passenger.HST</t>
  </si>
  <si>
    <t>StockNew.number.EU27.Tr.Rail.Freight</t>
  </si>
  <si>
    <t>StockNew.number.EU27.Tr.Rail.Freight.Diesel</t>
  </si>
  <si>
    <t>StockNew.number.EU27.Tr.Rail.Freight.Elc</t>
  </si>
  <si>
    <t>Load.passenger_per_movement.EU27.Tr.Rail.Passenger</t>
  </si>
  <si>
    <t>Load.passenger_per_movement.EU27.Tr.Rail.Passenger.MTU</t>
  </si>
  <si>
    <t>Load.passenger_per_movement.EU27.Tr.Rail.Passenger.CPT</t>
  </si>
  <si>
    <t>Load.passenger_per_movement.EU27.Tr.Rail.Passenger.CPT.Diesel</t>
  </si>
  <si>
    <t>Load.passenger_per_movement.EU27.Tr.Rail.Passenger.CPT.Elc</t>
  </si>
  <si>
    <t>Load.passenger_per_movement.EU27.Tr.Rail.Passenger.HST</t>
  </si>
  <si>
    <t>Load.t_per_movement.EU27.Tr.Rail.Freight</t>
  </si>
  <si>
    <t>Load.t_per_movement.EU27.Tr.Rail.Freight.Diesel</t>
  </si>
  <si>
    <t>Load.t_per_movement.EU27.Tr.Rail.Freight.Elc</t>
  </si>
  <si>
    <t>Capacity of representative train configuration</t>
  </si>
  <si>
    <t>Passenger transport (passenger-seats)</t>
  </si>
  <si>
    <t>TrCap.seats.EU27.Tr.Rail.Passenger</t>
  </si>
  <si>
    <t>TrCap.seats.EU27.Tr.Rail.Passenger.MTU</t>
  </si>
  <si>
    <t>TrCap.seats.EU27.Tr.Rail.Passenger.CPT</t>
  </si>
  <si>
    <t>TrCap.seats.EU27.Tr.Rail.Passenger.CPT.Diesel</t>
  </si>
  <si>
    <t>TrCap.seats.EU27.Tr.Rail.Passenger.CPT.Elc</t>
  </si>
  <si>
    <t>TrCap.seats.EU27.Tr.Rail.Passenger.HST</t>
  </si>
  <si>
    <t>TrCap.t.EU27.Tr.Rail.Freight</t>
  </si>
  <si>
    <t>TrCap.t.EU27.Tr.Rail.Freight.Diesel</t>
  </si>
  <si>
    <t>TrCap.t.EU27.Tr.Rail.Freight.Elc</t>
  </si>
  <si>
    <t>Occupancy / utilisation</t>
  </si>
  <si>
    <t>Vehicle-km per vehicle annum (km/vehicle)</t>
  </si>
  <si>
    <t>VehicleKm_per_vehicle.km.EU27.Tr.Rail</t>
  </si>
  <si>
    <t>VehicleKm_per_vehicle.km.EU27.Tr.Rail.Passenger</t>
  </si>
  <si>
    <t>VehicleKm_per_vehicle.km.EU27.Tr.Rail.Passenger.MTU</t>
  </si>
  <si>
    <t>VehicleKm_per_vehicle.km.EU27.Tr.Rail.Passenger.CPT</t>
  </si>
  <si>
    <t>VehicleKm_per_vehicle.km.EU27.Tr.Rail.Passenger.CPT.Diesel</t>
  </si>
  <si>
    <t>VehicleKm_per_vehicle.km.EU27.Tr.Rail.Passenger.CPT.Elc</t>
  </si>
  <si>
    <t>VehicleKm_per_vehicle.km.EU27.Tr.Rail.Passenger.HST</t>
  </si>
  <si>
    <t>VehicleKm_per_vehicle.km.EU27.Tr.Rail.Freight</t>
  </si>
  <si>
    <t>VehicleKm_per_vehicle.km.EU27.Tr.Rail.Freight.Diesel</t>
  </si>
  <si>
    <t>VehicleKm_per_vehicle.km.EU27.Tr.Rail.Freight.Elc</t>
  </si>
  <si>
    <t>Passenger-km and tonne-km per vehicle annum</t>
  </si>
  <si>
    <t>Activity_per_vehicle.pkm.EU27.Tr.Rail.Passenger</t>
  </si>
  <si>
    <t>Activity_per_vehicle.pkm.EU27.Tr.Rail.Passenger.MTU</t>
  </si>
  <si>
    <t>Activity_per_vehicle.pkm.EU27.Tr.Rail.Passenger.CPT</t>
  </si>
  <si>
    <t>Activity_per_vehicle.pkm.EU27.Tr.Rail.Passenger.CPT.Diesel</t>
  </si>
  <si>
    <t>Activity_per_vehicle.pkm.EU27.Tr.Rail.Passenger.CPT.Elc</t>
  </si>
  <si>
    <t>Activity_per_vehicle.pkm.EU27.Tr.Rail.Passenger.HST</t>
  </si>
  <si>
    <t>Activity_per_vehicle.tkm.EU27.Tr.Rail.Freight</t>
  </si>
  <si>
    <t>Activity_per_vehicle.tkm.EU27.Tr.Rail.Freight.Diesel</t>
  </si>
  <si>
    <t>Activity_per_vehicle.tkm.EU27.Tr.Rail.Freight.Elc</t>
  </si>
  <si>
    <t>JRC-IDEES 2015</t>
  </si>
  <si>
    <t>As the fuel used by motorbikes is not tracked in IDEES, we take the 2021 fleet from IDEES and multiply</t>
  </si>
  <si>
    <t>POTEnCIA Central Scenario</t>
  </si>
  <si>
    <t xml:space="preserve">   then subtracted from the EU 28 data to obtain data for the EU 27.</t>
  </si>
  <si>
    <r>
      <t xml:space="preserve">   </t>
    </r>
    <r>
      <rPr>
        <i/>
        <sz val="11"/>
        <color rgb="FF000000"/>
        <rFont val="Calibri"/>
        <family val="2"/>
        <scheme val="minor"/>
      </rPr>
      <t>by the share of motorbikes of each fuel in POTEnCIA</t>
    </r>
    <r>
      <rPr>
        <sz val="11"/>
        <color rgb="FF000000"/>
        <rFont val="Calibri"/>
        <family val="2"/>
        <scheme val="minor"/>
      </rPr>
      <t>.</t>
    </r>
  </si>
  <si>
    <t>Start year is 2021.</t>
  </si>
  <si>
    <t>Motorbike fuel split, freight ships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</si>
</sst>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0.0%"/>
    <numFmt numFmtId="166" formatCode="#,##0;\-#,##0;&quot;-&quot;"/>
    <numFmt numFmtId="167" formatCode="_-* #,##0_-;\-* #,##0_-;_-* &quot;-&quot;??_-;_-@_-"/>
    <numFmt numFmtId="168" formatCode="#,##0.000;\-#,##0.000;&quot;-&quot;"/>
    <numFmt numFmtId="169" formatCode="#,##0.00;\-#,##0.00;&quot;-&quot;"/>
    <numFmt numFmtId="170" formatCode="0.00%;\-0.00%;&quot;-&quot;"/>
    <numFmt numFmtId="171" formatCode="#,##0.0"/>
    <numFmt numFmtId="172" formatCode="#,##0.0;\-#,##0.0;&quot;-&quot;"/>
    <numFmt numFmtId="173" formatCode="0.0%;\-0.0%;&quot;-&quot;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10"/>
      <color rgb="FFE26B0A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E26B0A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C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rgb="FF050505"/>
      <name val="Calibri"/>
      <family val="2"/>
      <scheme val="minor"/>
    </font>
    <font>
      <b/>
      <sz val="8"/>
      <color rgb="FF050505"/>
      <name val="Calibri"/>
      <family val="2"/>
      <scheme val="minor"/>
    </font>
    <font>
      <sz val="8"/>
      <color rgb="FF050505"/>
      <name val="Calibri"/>
      <family val="2"/>
      <scheme val="minor"/>
    </font>
    <font>
      <b/>
      <sz val="8"/>
      <color rgb="FF00143C"/>
      <name val="Calibri"/>
      <family val="2"/>
      <scheme val="minor"/>
    </font>
    <font>
      <sz val="8"/>
      <color rgb="FF00143C"/>
      <name val="Calibri"/>
      <family val="2"/>
      <scheme val="minor"/>
    </font>
    <font>
      <sz val="8"/>
      <color rgb="FFBE0000"/>
      <name val="Calibri"/>
      <family val="2"/>
      <scheme val="minor"/>
    </font>
    <font>
      <b/>
      <sz val="10"/>
      <color rgb="FF00143C"/>
      <name val="Calibri"/>
      <family val="2"/>
      <scheme val="minor"/>
    </font>
    <font>
      <sz val="10"/>
      <color rgb="FF00143C"/>
      <name val="Calibri"/>
      <family val="2"/>
      <scheme val="minor"/>
    </font>
    <font>
      <sz val="8"/>
      <color rgb="FF232D37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948A5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DCEBF5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D7E1F0"/>
        <bgColor indexed="64"/>
      </patternFill>
    </fill>
    <fill>
      <patternFill patternType="solid">
        <fgColor rgb="FFBEBEB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6" fillId="0" borderId="0"/>
    <xf numFmtId="0" fontId="7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</cellStyleXfs>
  <cellXfs count="287">
    <xf numFmtId="0" fontId="0" fillId="0" borderId="0" xfId="0"/>
    <xf numFmtId="0" fontId="4" fillId="0" borderId="0" xfId="0" applyFont="1"/>
    <xf numFmtId="0" fontId="0" fillId="2" borderId="0" xfId="0" applyFill="1"/>
    <xf numFmtId="0" fontId="2" fillId="2" borderId="0" xfId="0" applyFont="1" applyFill="1"/>
    <xf numFmtId="0" fontId="3" fillId="2" borderId="0" xfId="2" applyFill="1"/>
    <xf numFmtId="0" fontId="5" fillId="2" borderId="0" xfId="0" applyFont="1" applyFill="1"/>
    <xf numFmtId="0" fontId="4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>
      <alignment horizontal="right"/>
    </xf>
    <xf numFmtId="0" fontId="8" fillId="2" borderId="1" xfId="6" applyFont="1" applyFill="1" applyBorder="1" applyAlignment="1">
      <alignment horizontal="left" vertical="center" indent="3"/>
    </xf>
    <xf numFmtId="0" fontId="8" fillId="2" borderId="0" xfId="6" applyFont="1" applyFill="1" applyAlignment="1">
      <alignment horizontal="left" vertical="center" indent="3"/>
    </xf>
    <xf numFmtId="0" fontId="8" fillId="2" borderId="3" xfId="6" applyFont="1" applyFill="1" applyBorder="1" applyAlignment="1">
      <alignment horizontal="left" vertical="center" indent="2"/>
    </xf>
    <xf numFmtId="0" fontId="8" fillId="2" borderId="4" xfId="6" applyFont="1" applyFill="1" applyBorder="1" applyAlignment="1">
      <alignment horizontal="left" vertical="center" indent="2"/>
    </xf>
    <xf numFmtId="0" fontId="9" fillId="3" borderId="2" xfId="6" applyFont="1" applyFill="1" applyBorder="1" applyAlignment="1">
      <alignment horizontal="left" vertical="center" indent="1"/>
    </xf>
    <xf numFmtId="0" fontId="11" fillId="4" borderId="2" xfId="6" applyFont="1" applyFill="1" applyBorder="1" applyAlignment="1">
      <alignment horizontal="left" vertical="center"/>
    </xf>
    <xf numFmtId="166" fontId="8" fillId="0" borderId="1" xfId="6" applyNumberFormat="1" applyFont="1" applyBorder="1" applyAlignment="1">
      <alignment vertical="center"/>
    </xf>
    <xf numFmtId="166" fontId="8" fillId="0" borderId="0" xfId="6" applyNumberFormat="1" applyFont="1" applyAlignment="1">
      <alignment vertical="center"/>
    </xf>
    <xf numFmtId="166" fontId="8" fillId="0" borderId="3" xfId="6" applyNumberFormat="1" applyFont="1" applyBorder="1" applyAlignment="1">
      <alignment vertical="center"/>
    </xf>
    <xf numFmtId="166" fontId="8" fillId="0" borderId="4" xfId="6" applyNumberFormat="1" applyFont="1" applyBorder="1" applyAlignment="1">
      <alignment vertical="center"/>
    </xf>
    <xf numFmtId="166" fontId="9" fillId="3" borderId="2" xfId="6" applyNumberFormat="1" applyFont="1" applyFill="1" applyBorder="1" applyAlignment="1">
      <alignment vertical="center"/>
    </xf>
    <xf numFmtId="166" fontId="10" fillId="4" borderId="2" xfId="6" applyNumberFormat="1" applyFont="1" applyFill="1" applyBorder="1" applyAlignment="1">
      <alignment vertical="center"/>
    </xf>
    <xf numFmtId="0" fontId="8" fillId="2" borderId="1" xfId="6" applyFont="1" applyFill="1" applyBorder="1" applyAlignment="1">
      <alignment horizontal="left" vertical="center" indent="2"/>
    </xf>
    <xf numFmtId="0" fontId="8" fillId="2" borderId="0" xfId="6" applyFont="1" applyFill="1" applyAlignment="1">
      <alignment horizontal="left" vertical="center" indent="2"/>
    </xf>
    <xf numFmtId="0" fontId="9" fillId="3" borderId="3" xfId="6" applyFont="1" applyFill="1" applyBorder="1" applyAlignment="1">
      <alignment horizontal="left" vertical="center" indent="1"/>
    </xf>
    <xf numFmtId="0" fontId="9" fillId="3" borderId="4" xfId="6" applyFont="1" applyFill="1" applyBorder="1" applyAlignment="1">
      <alignment horizontal="left" vertical="center" indent="1"/>
    </xf>
    <xf numFmtId="166" fontId="9" fillId="3" borderId="3" xfId="6" applyNumberFormat="1" applyFont="1" applyFill="1" applyBorder="1" applyAlignment="1">
      <alignment vertical="center"/>
    </xf>
    <xf numFmtId="166" fontId="9" fillId="3" borderId="4" xfId="6" applyNumberFormat="1" applyFont="1" applyFill="1" applyBorder="1" applyAlignment="1">
      <alignment vertical="center"/>
    </xf>
    <xf numFmtId="0" fontId="12" fillId="5" borderId="5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horizontal="center" vertical="center"/>
    </xf>
    <xf numFmtId="0" fontId="14" fillId="0" borderId="6" xfId="0" applyFont="1" applyBorder="1" applyAlignment="1">
      <alignment vertical="center"/>
    </xf>
    <xf numFmtId="0" fontId="15" fillId="6" borderId="0" xfId="0" applyFont="1" applyFill="1" applyAlignment="1">
      <alignment vertical="center"/>
    </xf>
    <xf numFmtId="0" fontId="11" fillId="7" borderId="2" xfId="0" applyFont="1" applyFill="1" applyBorder="1" applyAlignment="1">
      <alignment horizontal="left" vertical="center"/>
    </xf>
    <xf numFmtId="0" fontId="10" fillId="7" borderId="2" xfId="0" applyFont="1" applyFill="1" applyBorder="1" applyAlignment="1">
      <alignment vertical="center"/>
    </xf>
    <xf numFmtId="0" fontId="9" fillId="8" borderId="2" xfId="0" applyFont="1" applyFill="1" applyBorder="1" applyAlignment="1">
      <alignment horizontal="left" vertical="center" indent="1"/>
    </xf>
    <xf numFmtId="0" fontId="9" fillId="8" borderId="2" xfId="0" applyFont="1" applyFill="1" applyBorder="1" applyAlignment="1">
      <alignment vertical="center"/>
    </xf>
    <xf numFmtId="0" fontId="15" fillId="6" borderId="2" xfId="0" applyFont="1" applyFill="1" applyBorder="1" applyAlignment="1">
      <alignment horizontal="left" vertical="center" indent="2"/>
    </xf>
    <xf numFmtId="3" fontId="0" fillId="0" borderId="0" xfId="0" applyNumberFormat="1"/>
    <xf numFmtId="3" fontId="15" fillId="0" borderId="2" xfId="0" applyNumberFormat="1" applyFont="1" applyBorder="1" applyAlignment="1">
      <alignment vertical="center"/>
    </xf>
    <xf numFmtId="0" fontId="15" fillId="6" borderId="7" xfId="0" applyFont="1" applyFill="1" applyBorder="1" applyAlignment="1">
      <alignment horizontal="left" vertical="center" indent="3"/>
    </xf>
    <xf numFmtId="3" fontId="15" fillId="0" borderId="7" xfId="0" applyNumberFormat="1" applyFont="1" applyBorder="1" applyAlignment="1">
      <alignment vertical="center"/>
    </xf>
    <xf numFmtId="0" fontId="15" fillId="6" borderId="0" xfId="0" applyFont="1" applyFill="1" applyAlignment="1">
      <alignment horizontal="left" vertical="center" indent="3"/>
    </xf>
    <xf numFmtId="3" fontId="15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15" fillId="6" borderId="1" xfId="0" applyFont="1" applyFill="1" applyBorder="1" applyAlignment="1">
      <alignment horizontal="left" vertical="center" indent="3"/>
    </xf>
    <xf numFmtId="3" fontId="15" fillId="0" borderId="1" xfId="0" applyNumberFormat="1" applyFont="1" applyBorder="1" applyAlignment="1">
      <alignment vertical="center"/>
    </xf>
    <xf numFmtId="4" fontId="15" fillId="0" borderId="2" xfId="0" applyNumberFormat="1" applyFont="1" applyBorder="1" applyAlignment="1">
      <alignment vertical="center"/>
    </xf>
    <xf numFmtId="4" fontId="15" fillId="0" borderId="0" xfId="0" applyNumberFormat="1" applyFont="1" applyAlignment="1">
      <alignment vertical="center"/>
    </xf>
    <xf numFmtId="4" fontId="15" fillId="0" borderId="1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9" borderId="2" xfId="0" applyFont="1" applyFill="1" applyBorder="1" applyAlignment="1">
      <alignment vertical="center"/>
    </xf>
    <xf numFmtId="0" fontId="15" fillId="9" borderId="2" xfId="0" applyFont="1" applyFill="1" applyBorder="1" applyAlignment="1">
      <alignment vertical="center"/>
    </xf>
    <xf numFmtId="3" fontId="11" fillId="7" borderId="2" xfId="0" applyNumberFormat="1" applyFont="1" applyFill="1" applyBorder="1" applyAlignment="1">
      <alignment vertical="center"/>
    </xf>
    <xf numFmtId="0" fontId="16" fillId="7" borderId="2" xfId="0" applyFont="1" applyFill="1" applyBorder="1" applyAlignment="1">
      <alignment horizontal="left" vertical="center" indent="1"/>
    </xf>
    <xf numFmtId="3" fontId="16" fillId="7" borderId="2" xfId="0" applyNumberFormat="1" applyFont="1" applyFill="1" applyBorder="1" applyAlignment="1">
      <alignment vertical="center"/>
    </xf>
    <xf numFmtId="0" fontId="13" fillId="7" borderId="2" xfId="0" applyFont="1" applyFill="1" applyBorder="1" applyAlignment="1">
      <alignment horizontal="left" vertical="center" indent="2"/>
    </xf>
    <xf numFmtId="3" fontId="13" fillId="7" borderId="2" xfId="0" applyNumberFormat="1" applyFont="1" applyFill="1" applyBorder="1" applyAlignment="1">
      <alignment vertical="center"/>
    </xf>
    <xf numFmtId="0" fontId="15" fillId="8" borderId="2" xfId="0" applyFont="1" applyFill="1" applyBorder="1" applyAlignment="1">
      <alignment horizontal="left" vertical="center" indent="3"/>
    </xf>
    <xf numFmtId="3" fontId="15" fillId="8" borderId="2" xfId="0" applyNumberFormat="1" applyFont="1" applyFill="1" applyBorder="1" applyAlignment="1">
      <alignment vertical="center"/>
    </xf>
    <xf numFmtId="0" fontId="15" fillId="6" borderId="0" xfId="0" applyFont="1" applyFill="1" applyAlignment="1">
      <alignment horizontal="left" vertical="center" indent="4"/>
    </xf>
    <xf numFmtId="0" fontId="15" fillId="8" borderId="2" xfId="0" applyFont="1" applyFill="1" applyBorder="1" applyAlignment="1">
      <alignment vertical="center"/>
    </xf>
    <xf numFmtId="0" fontId="15" fillId="6" borderId="1" xfId="0" applyFont="1" applyFill="1" applyBorder="1" applyAlignment="1">
      <alignment horizontal="left" vertical="center" indent="4"/>
    </xf>
    <xf numFmtId="0" fontId="15" fillId="0" borderId="1" xfId="0" applyFont="1" applyBorder="1" applyAlignment="1">
      <alignment vertical="center"/>
    </xf>
    <xf numFmtId="0" fontId="15" fillId="9" borderId="0" xfId="0" applyFont="1" applyFill="1" applyAlignment="1">
      <alignment vertical="center"/>
    </xf>
    <xf numFmtId="0" fontId="15" fillId="8" borderId="2" xfId="0" applyFont="1" applyFill="1" applyBorder="1" applyAlignment="1">
      <alignment horizontal="left" vertical="center" indent="2"/>
    </xf>
    <xf numFmtId="0" fontId="15" fillId="6" borderId="0" xfId="0" applyFont="1" applyFill="1" applyAlignment="1">
      <alignment horizontal="left" vertical="center" indent="2"/>
    </xf>
    <xf numFmtId="0" fontId="15" fillId="6" borderId="1" xfId="0" applyFont="1" applyFill="1" applyBorder="1" applyAlignment="1">
      <alignment horizontal="left" vertical="center" indent="2"/>
    </xf>
    <xf numFmtId="0" fontId="11" fillId="7" borderId="2" xfId="0" applyFont="1" applyFill="1" applyBorder="1" applyAlignment="1">
      <alignment vertical="center"/>
    </xf>
    <xf numFmtId="0" fontId="15" fillId="8" borderId="2" xfId="0" applyFont="1" applyFill="1" applyBorder="1" applyAlignment="1">
      <alignment horizontal="left" vertical="center" indent="1"/>
    </xf>
    <xf numFmtId="0" fontId="4" fillId="11" borderId="0" xfId="0" applyFont="1" applyFill="1"/>
    <xf numFmtId="0" fontId="4" fillId="12" borderId="0" xfId="0" applyFont="1" applyFill="1"/>
    <xf numFmtId="0" fontId="18" fillId="2" borderId="0" xfId="0" applyFont="1" applyFill="1"/>
    <xf numFmtId="0" fontId="0" fillId="12" borderId="0" xfId="0" applyFill="1"/>
    <xf numFmtId="0" fontId="19" fillId="2" borderId="0" xfId="2" applyFont="1" applyFill="1"/>
    <xf numFmtId="167" fontId="0" fillId="0" borderId="0" xfId="10" applyNumberFormat="1" applyFont="1"/>
    <xf numFmtId="0" fontId="8" fillId="0" borderId="0" xfId="6" applyFont="1" applyAlignment="1">
      <alignment vertical="center"/>
    </xf>
    <xf numFmtId="0" fontId="21" fillId="10" borderId="2" xfId="6" applyFont="1" applyFill="1" applyBorder="1" applyAlignment="1">
      <alignment horizontal="left" vertical="center"/>
    </xf>
    <xf numFmtId="1" fontId="20" fillId="10" borderId="2" xfId="6" applyNumberFormat="1" applyFont="1" applyFill="1" applyBorder="1" applyAlignment="1">
      <alignment horizontal="center" vertical="center"/>
    </xf>
    <xf numFmtId="0" fontId="8" fillId="2" borderId="0" xfId="6" applyFont="1" applyFill="1" applyAlignment="1">
      <alignment vertical="center"/>
    </xf>
    <xf numFmtId="169" fontId="8" fillId="0" borderId="1" xfId="6" applyNumberFormat="1" applyFont="1" applyBorder="1" applyAlignment="1">
      <alignment vertical="center"/>
    </xf>
    <xf numFmtId="169" fontId="8" fillId="0" borderId="0" xfId="6" applyNumberFormat="1" applyFont="1" applyAlignment="1">
      <alignment vertical="center"/>
    </xf>
    <xf numFmtId="169" fontId="8" fillId="0" borderId="3" xfId="6" applyNumberFormat="1" applyFont="1" applyBorder="1" applyAlignment="1">
      <alignment vertical="center"/>
    </xf>
    <xf numFmtId="169" fontId="8" fillId="0" borderId="4" xfId="6" applyNumberFormat="1" applyFont="1" applyBorder="1" applyAlignment="1">
      <alignment vertical="center"/>
    </xf>
    <xf numFmtId="169" fontId="9" fillId="3" borderId="2" xfId="6" applyNumberFormat="1" applyFont="1" applyFill="1" applyBorder="1" applyAlignment="1">
      <alignment vertical="center"/>
    </xf>
    <xf numFmtId="0" fontId="23" fillId="13" borderId="2" xfId="6" applyFont="1" applyFill="1" applyBorder="1" applyAlignment="1">
      <alignment horizontal="left" vertical="center"/>
    </xf>
    <xf numFmtId="170" fontId="8" fillId="0" borderId="1" xfId="1" applyNumberFormat="1" applyFont="1" applyBorder="1" applyAlignment="1">
      <alignment vertical="center"/>
    </xf>
    <xf numFmtId="165" fontId="8" fillId="2" borderId="1" xfId="1" applyNumberFormat="1" applyFont="1" applyFill="1" applyBorder="1" applyAlignment="1">
      <alignment horizontal="left" vertical="center" indent="3"/>
    </xf>
    <xf numFmtId="170" fontId="8" fillId="0" borderId="0" xfId="1" applyNumberFormat="1" applyFont="1" applyBorder="1" applyAlignment="1">
      <alignment vertical="center"/>
    </xf>
    <xf numFmtId="165" fontId="8" fillId="2" borderId="0" xfId="1" applyNumberFormat="1" applyFont="1" applyFill="1" applyBorder="1" applyAlignment="1">
      <alignment horizontal="left" vertical="center" indent="3"/>
    </xf>
    <xf numFmtId="170" fontId="8" fillId="0" borderId="3" xfId="1" applyNumberFormat="1" applyFont="1" applyBorder="1" applyAlignment="1">
      <alignment vertical="center"/>
    </xf>
    <xf numFmtId="165" fontId="8" fillId="2" borderId="3" xfId="1" applyNumberFormat="1" applyFont="1" applyFill="1" applyBorder="1" applyAlignment="1">
      <alignment horizontal="left" vertical="center" indent="2"/>
    </xf>
    <xf numFmtId="170" fontId="8" fillId="0" borderId="0" xfId="1" applyNumberFormat="1" applyFont="1" applyAlignment="1">
      <alignment vertical="center"/>
    </xf>
    <xf numFmtId="165" fontId="8" fillId="2" borderId="0" xfId="1" applyNumberFormat="1" applyFont="1" applyFill="1" applyAlignment="1">
      <alignment horizontal="left" vertical="center" indent="3"/>
    </xf>
    <xf numFmtId="170" fontId="8" fillId="0" borderId="4" xfId="1" applyNumberFormat="1" applyFont="1" applyBorder="1" applyAlignment="1">
      <alignment vertical="center"/>
    </xf>
    <xf numFmtId="165" fontId="8" fillId="2" borderId="4" xfId="1" applyNumberFormat="1" applyFont="1" applyFill="1" applyBorder="1" applyAlignment="1">
      <alignment horizontal="left" vertical="center" indent="2"/>
    </xf>
    <xf numFmtId="170" fontId="9" fillId="3" borderId="2" xfId="1" applyNumberFormat="1" applyFont="1" applyFill="1" applyBorder="1" applyAlignment="1">
      <alignment vertical="center"/>
    </xf>
    <xf numFmtId="170" fontId="10" fillId="4" borderId="2" xfId="1" applyNumberFormat="1" applyFont="1" applyFill="1" applyBorder="1" applyAlignment="1">
      <alignment vertical="center"/>
    </xf>
    <xf numFmtId="171" fontId="8" fillId="0" borderId="1" xfId="6" applyNumberFormat="1" applyFont="1" applyBorder="1" applyAlignment="1">
      <alignment vertical="center"/>
    </xf>
    <xf numFmtId="171" fontId="8" fillId="0" borderId="8" xfId="6" applyNumberFormat="1" applyFont="1" applyBorder="1" applyAlignment="1">
      <alignment vertical="center"/>
    </xf>
    <xf numFmtId="171" fontId="8" fillId="0" borderId="3" xfId="6" applyNumberFormat="1" applyFont="1" applyBorder="1" applyAlignment="1">
      <alignment vertical="center"/>
    </xf>
    <xf numFmtId="171" fontId="8" fillId="0" borderId="0" xfId="6" applyNumberFormat="1" applyFont="1" applyAlignment="1">
      <alignment vertical="center"/>
    </xf>
    <xf numFmtId="171" fontId="8" fillId="0" borderId="4" xfId="6" applyNumberFormat="1" applyFont="1" applyBorder="1" applyAlignment="1">
      <alignment vertical="center"/>
    </xf>
    <xf numFmtId="171" fontId="9" fillId="3" borderId="2" xfId="6" applyNumberFormat="1" applyFont="1" applyFill="1" applyBorder="1" applyAlignment="1">
      <alignment vertical="center"/>
    </xf>
    <xf numFmtId="172" fontId="10" fillId="4" borderId="2" xfId="6" applyNumberFormat="1" applyFont="1" applyFill="1" applyBorder="1" applyAlignment="1">
      <alignment vertical="center"/>
    </xf>
    <xf numFmtId="169" fontId="10" fillId="4" borderId="2" xfId="6" applyNumberFormat="1" applyFont="1" applyFill="1" applyBorder="1" applyAlignment="1">
      <alignment vertical="center"/>
    </xf>
    <xf numFmtId="0" fontId="24" fillId="13" borderId="2" xfId="6" applyFont="1" applyFill="1" applyBorder="1" applyAlignment="1">
      <alignment vertical="center"/>
    </xf>
    <xf numFmtId="172" fontId="8" fillId="0" borderId="1" xfId="6" applyNumberFormat="1" applyFont="1" applyBorder="1" applyAlignment="1">
      <alignment vertical="center"/>
    </xf>
    <xf numFmtId="172" fontId="8" fillId="0" borderId="0" xfId="6" applyNumberFormat="1" applyFont="1" applyAlignment="1">
      <alignment vertical="center"/>
    </xf>
    <xf numFmtId="172" fontId="8" fillId="0" borderId="3" xfId="6" applyNumberFormat="1" applyFont="1" applyBorder="1" applyAlignment="1">
      <alignment vertical="center"/>
    </xf>
    <xf numFmtId="172" fontId="8" fillId="0" borderId="4" xfId="6" applyNumberFormat="1" applyFont="1" applyBorder="1" applyAlignment="1">
      <alignment vertical="center"/>
    </xf>
    <xf numFmtId="172" fontId="9" fillId="3" borderId="2" xfId="6" applyNumberFormat="1" applyFont="1" applyFill="1" applyBorder="1" applyAlignment="1">
      <alignment vertical="center"/>
    </xf>
    <xf numFmtId="0" fontId="8" fillId="2" borderId="7" xfId="6" applyFont="1" applyFill="1" applyBorder="1" applyAlignment="1">
      <alignment vertical="center"/>
    </xf>
    <xf numFmtId="0" fontId="8" fillId="0" borderId="7" xfId="6" applyFont="1" applyBorder="1" applyAlignment="1">
      <alignment vertical="center"/>
    </xf>
    <xf numFmtId="0" fontId="0" fillId="10" borderId="0" xfId="0" applyFill="1"/>
    <xf numFmtId="0" fontId="0" fillId="14" borderId="0" xfId="0" applyFill="1"/>
    <xf numFmtId="164" fontId="0" fillId="0" borderId="0" xfId="10" applyFont="1"/>
    <xf numFmtId="165" fontId="0" fillId="0" borderId="0" xfId="1" applyNumberFormat="1" applyFont="1"/>
    <xf numFmtId="0" fontId="0" fillId="11" borderId="0" xfId="0" applyFill="1"/>
    <xf numFmtId="0" fontId="4" fillId="14" borderId="0" xfId="0" applyFont="1" applyFill="1"/>
    <xf numFmtId="168" fontId="22" fillId="13" borderId="2" xfId="6" applyNumberFormat="1" applyFont="1" applyFill="1" applyBorder="1" applyAlignment="1">
      <alignment vertical="center"/>
    </xf>
    <xf numFmtId="170" fontId="9" fillId="3" borderId="3" xfId="1" applyNumberFormat="1" applyFont="1" applyFill="1" applyBorder="1" applyAlignment="1">
      <alignment vertical="center"/>
    </xf>
    <xf numFmtId="170" fontId="9" fillId="3" borderId="4" xfId="1" applyNumberFormat="1" applyFont="1" applyFill="1" applyBorder="1" applyAlignment="1">
      <alignment vertical="center"/>
    </xf>
    <xf numFmtId="172" fontId="9" fillId="3" borderId="3" xfId="6" applyNumberFormat="1" applyFont="1" applyFill="1" applyBorder="1" applyAlignment="1">
      <alignment vertical="center"/>
    </xf>
    <xf numFmtId="172" fontId="9" fillId="3" borderId="4" xfId="6" applyNumberFormat="1" applyFont="1" applyFill="1" applyBorder="1" applyAlignment="1">
      <alignment vertical="center"/>
    </xf>
    <xf numFmtId="172" fontId="8" fillId="2" borderId="0" xfId="6" applyNumberFormat="1" applyFont="1" applyFill="1" applyAlignment="1">
      <alignment vertical="center"/>
    </xf>
    <xf numFmtId="0" fontId="8" fillId="2" borderId="7" xfId="6" applyFont="1" applyFill="1" applyBorder="1" applyAlignment="1">
      <alignment horizontal="left" vertical="center" indent="2"/>
    </xf>
    <xf numFmtId="0" fontId="8" fillId="2" borderId="9" xfId="6" applyFont="1" applyFill="1" applyBorder="1" applyAlignment="1">
      <alignment horizontal="left" vertical="center" indent="2"/>
    </xf>
    <xf numFmtId="0" fontId="4" fillId="10" borderId="0" xfId="0" applyFont="1" applyFill="1"/>
    <xf numFmtId="172" fontId="8" fillId="0" borderId="9" xfId="6" applyNumberFormat="1" applyFont="1" applyBorder="1" applyAlignment="1">
      <alignment vertical="center"/>
    </xf>
    <xf numFmtId="172" fontId="8" fillId="0" borderId="7" xfId="6" applyNumberFormat="1" applyFont="1" applyBorder="1" applyAlignment="1">
      <alignment vertical="center"/>
    </xf>
    <xf numFmtId="0" fontId="18" fillId="0" borderId="0" xfId="0" applyFont="1"/>
    <xf numFmtId="0" fontId="0" fillId="15" borderId="0" xfId="0" applyFill="1"/>
    <xf numFmtId="0" fontId="4" fillId="15" borderId="0" xfId="0" applyFont="1" applyFill="1"/>
    <xf numFmtId="9" fontId="0" fillId="0" borderId="0" xfId="1" applyFont="1"/>
    <xf numFmtId="0" fontId="0" fillId="17" borderId="0" xfId="0" applyFill="1"/>
    <xf numFmtId="165" fontId="8" fillId="18" borderId="0" xfId="1" applyNumberFormat="1" applyFont="1" applyFill="1" applyBorder="1" applyAlignment="1">
      <alignment horizontal="left" vertical="center" indent="3"/>
    </xf>
    <xf numFmtId="0" fontId="0" fillId="16" borderId="0" xfId="0" applyFill="1"/>
    <xf numFmtId="167" fontId="0" fillId="0" borderId="0" xfId="0" applyNumberFormat="1"/>
    <xf numFmtId="0" fontId="27" fillId="16" borderId="0" xfId="0" applyFont="1" applyFill="1"/>
    <xf numFmtId="0" fontId="17" fillId="2" borderId="0" xfId="0" applyFont="1" applyFill="1"/>
    <xf numFmtId="0" fontId="8" fillId="2" borderId="1" xfId="6" applyFont="1" applyFill="1" applyBorder="1" applyAlignment="1">
      <alignment horizontal="left" vertical="center" indent="1"/>
    </xf>
    <xf numFmtId="0" fontId="8" fillId="2" borderId="0" xfId="6" applyFont="1" applyFill="1" applyAlignment="1">
      <alignment horizontal="left" vertical="center" indent="1"/>
    </xf>
    <xf numFmtId="168" fontId="10" fillId="4" borderId="2" xfId="6" applyNumberFormat="1" applyFont="1" applyFill="1" applyBorder="1" applyAlignment="1">
      <alignment vertical="center"/>
    </xf>
    <xf numFmtId="168" fontId="8" fillId="0" borderId="1" xfId="6" applyNumberFormat="1" applyFont="1" applyBorder="1" applyAlignment="1">
      <alignment vertical="center"/>
    </xf>
    <xf numFmtId="168" fontId="8" fillId="0" borderId="0" xfId="6" applyNumberFormat="1" applyFont="1" applyAlignment="1">
      <alignment vertical="center"/>
    </xf>
    <xf numFmtId="0" fontId="28" fillId="19" borderId="2" xfId="13" applyFont="1" applyFill="1" applyBorder="1" applyAlignment="1">
      <alignment horizontal="left" vertical="center"/>
    </xf>
    <xf numFmtId="1" fontId="29" fillId="19" borderId="2" xfId="13" applyNumberFormat="1" applyFont="1" applyFill="1" applyBorder="1" applyAlignment="1">
      <alignment horizontal="center" vertical="center"/>
    </xf>
    <xf numFmtId="0" fontId="15" fillId="0" borderId="0" xfId="13" applyFont="1" applyAlignment="1">
      <alignment vertical="center"/>
    </xf>
    <xf numFmtId="1" fontId="29" fillId="19" borderId="2" xfId="13" applyNumberFormat="1" applyFont="1" applyFill="1" applyBorder="1" applyAlignment="1">
      <alignment horizontal="center" vertical="center" shrinkToFit="1"/>
    </xf>
    <xf numFmtId="0" fontId="30" fillId="2" borderId="0" xfId="13" applyFont="1" applyFill="1" applyAlignment="1">
      <alignment vertical="center"/>
    </xf>
    <xf numFmtId="0" fontId="30" fillId="2" borderId="0" xfId="13" applyFont="1" applyFill="1" applyAlignment="1">
      <alignment vertical="center" shrinkToFit="1"/>
    </xf>
    <xf numFmtId="0" fontId="31" fillId="20" borderId="2" xfId="13" applyFont="1" applyFill="1" applyBorder="1" applyAlignment="1">
      <alignment horizontal="left" vertical="center"/>
    </xf>
    <xf numFmtId="166" fontId="32" fillId="20" borderId="2" xfId="13" applyNumberFormat="1" applyFont="1" applyFill="1" applyBorder="1" applyAlignment="1">
      <alignment vertical="center"/>
    </xf>
    <xf numFmtId="0" fontId="32" fillId="20" borderId="2" xfId="13" applyFont="1" applyFill="1" applyBorder="1" applyAlignment="1">
      <alignment vertical="center" shrinkToFit="1"/>
    </xf>
    <xf numFmtId="0" fontId="33" fillId="21" borderId="2" xfId="13" applyFont="1" applyFill="1" applyBorder="1" applyAlignment="1">
      <alignment horizontal="left" vertical="center" indent="1"/>
    </xf>
    <xf numFmtId="166" fontId="33" fillId="21" borderId="2" xfId="13" applyNumberFormat="1" applyFont="1" applyFill="1" applyBorder="1" applyAlignment="1">
      <alignment vertical="center"/>
    </xf>
    <xf numFmtId="0" fontId="33" fillId="21" borderId="2" xfId="13" applyFont="1" applyFill="1" applyBorder="1" applyAlignment="1">
      <alignment vertical="center" shrinkToFit="1"/>
    </xf>
    <xf numFmtId="0" fontId="30" fillId="2" borderId="4" xfId="13" applyFont="1" applyFill="1" applyBorder="1" applyAlignment="1">
      <alignment horizontal="left" vertical="center" indent="2"/>
    </xf>
    <xf numFmtId="166" fontId="30" fillId="2" borderId="4" xfId="13" applyNumberFormat="1" applyFont="1" applyFill="1" applyBorder="1" applyAlignment="1">
      <alignment vertical="center"/>
    </xf>
    <xf numFmtId="0" fontId="30" fillId="2" borderId="4" xfId="13" applyFont="1" applyFill="1" applyBorder="1" applyAlignment="1">
      <alignment vertical="center" shrinkToFit="1"/>
    </xf>
    <xf numFmtId="0" fontId="30" fillId="2" borderId="3" xfId="13" applyFont="1" applyFill="1" applyBorder="1" applyAlignment="1">
      <alignment horizontal="left" vertical="center" indent="2"/>
    </xf>
    <xf numFmtId="166" fontId="30" fillId="2" borderId="3" xfId="13" applyNumberFormat="1" applyFont="1" applyFill="1" applyBorder="1" applyAlignment="1">
      <alignment vertical="center"/>
    </xf>
    <xf numFmtId="0" fontId="30" fillId="2" borderId="3" xfId="13" applyFont="1" applyFill="1" applyBorder="1" applyAlignment="1">
      <alignment vertical="center" shrinkToFit="1"/>
    </xf>
    <xf numFmtId="0" fontId="30" fillId="2" borderId="0" xfId="13" applyFont="1" applyFill="1" applyAlignment="1">
      <alignment horizontal="left" vertical="center" indent="3"/>
    </xf>
    <xf numFmtId="166" fontId="30" fillId="2" borderId="0" xfId="13" applyNumberFormat="1" applyFont="1" applyFill="1" applyAlignment="1">
      <alignment vertical="center"/>
    </xf>
    <xf numFmtId="0" fontId="30" fillId="2" borderId="1" xfId="13" applyFont="1" applyFill="1" applyBorder="1" applyAlignment="1">
      <alignment horizontal="left" vertical="center" indent="3"/>
    </xf>
    <xf numFmtId="166" fontId="30" fillId="2" borderId="1" xfId="13" applyNumberFormat="1" applyFont="1" applyFill="1" applyBorder="1" applyAlignment="1">
      <alignment vertical="center"/>
    </xf>
    <xf numFmtId="0" fontId="30" fillId="2" borderId="1" xfId="13" applyFont="1" applyFill="1" applyBorder="1" applyAlignment="1">
      <alignment vertical="center" shrinkToFit="1"/>
    </xf>
    <xf numFmtId="0" fontId="34" fillId="19" borderId="2" xfId="13" applyFont="1" applyFill="1" applyBorder="1" applyAlignment="1">
      <alignment horizontal="left" vertical="center"/>
    </xf>
    <xf numFmtId="1" fontId="31" fillId="19" borderId="2" xfId="13" applyNumberFormat="1" applyFont="1" applyFill="1" applyBorder="1" applyAlignment="1">
      <alignment vertical="center"/>
    </xf>
    <xf numFmtId="0" fontId="31" fillId="19" borderId="2" xfId="13" applyFont="1" applyFill="1" applyBorder="1" applyAlignment="1">
      <alignment vertical="center" shrinkToFit="1"/>
    </xf>
    <xf numFmtId="1" fontId="31" fillId="22" borderId="2" xfId="13" applyNumberFormat="1" applyFont="1" applyFill="1" applyBorder="1" applyAlignment="1">
      <alignment horizontal="right" vertical="center"/>
    </xf>
    <xf numFmtId="1" fontId="31" fillId="22" borderId="2" xfId="13" applyNumberFormat="1" applyFont="1" applyFill="1" applyBorder="1" applyAlignment="1">
      <alignment horizontal="center" vertical="center"/>
    </xf>
    <xf numFmtId="0" fontId="31" fillId="22" borderId="2" xfId="13" applyFont="1" applyFill="1" applyBorder="1" applyAlignment="1">
      <alignment horizontal="center" vertical="center" shrinkToFit="1"/>
    </xf>
    <xf numFmtId="0" fontId="34" fillId="23" borderId="2" xfId="13" applyFont="1" applyFill="1" applyBorder="1" applyAlignment="1">
      <alignment horizontal="left" vertical="center"/>
    </xf>
    <xf numFmtId="168" fontId="35" fillId="23" borderId="2" xfId="13" applyNumberFormat="1" applyFont="1" applyFill="1" applyBorder="1" applyAlignment="1">
      <alignment vertical="center"/>
    </xf>
    <xf numFmtId="0" fontId="35" fillId="23" borderId="2" xfId="13" applyFont="1" applyFill="1" applyBorder="1" applyAlignment="1">
      <alignment vertical="center" shrinkToFit="1"/>
    </xf>
    <xf numFmtId="169" fontId="32" fillId="20" borderId="2" xfId="13" applyNumberFormat="1" applyFont="1" applyFill="1" applyBorder="1" applyAlignment="1">
      <alignment vertical="center"/>
    </xf>
    <xf numFmtId="169" fontId="33" fillId="21" borderId="2" xfId="13" applyNumberFormat="1" applyFont="1" applyFill="1" applyBorder="1" applyAlignment="1">
      <alignment vertical="center"/>
    </xf>
    <xf numFmtId="169" fontId="30" fillId="2" borderId="4" xfId="13" applyNumberFormat="1" applyFont="1" applyFill="1" applyBorder="1" applyAlignment="1">
      <alignment vertical="center"/>
    </xf>
    <xf numFmtId="169" fontId="30" fillId="2" borderId="3" xfId="13" applyNumberFormat="1" applyFont="1" applyFill="1" applyBorder="1" applyAlignment="1">
      <alignment vertical="center"/>
    </xf>
    <xf numFmtId="169" fontId="30" fillId="2" borderId="0" xfId="13" applyNumberFormat="1" applyFont="1" applyFill="1" applyAlignment="1">
      <alignment vertical="center"/>
    </xf>
    <xf numFmtId="169" fontId="30" fillId="2" borderId="1" xfId="13" applyNumberFormat="1" applyFont="1" applyFill="1" applyBorder="1" applyAlignment="1">
      <alignment vertical="center"/>
    </xf>
    <xf numFmtId="168" fontId="32" fillId="20" borderId="2" xfId="13" applyNumberFormat="1" applyFont="1" applyFill="1" applyBorder="1" applyAlignment="1">
      <alignment vertical="center"/>
    </xf>
    <xf numFmtId="168" fontId="33" fillId="21" borderId="2" xfId="13" applyNumberFormat="1" applyFont="1" applyFill="1" applyBorder="1" applyAlignment="1">
      <alignment vertical="center"/>
    </xf>
    <xf numFmtId="168" fontId="30" fillId="2" borderId="4" xfId="13" applyNumberFormat="1" applyFont="1" applyFill="1" applyBorder="1" applyAlignment="1">
      <alignment vertical="center"/>
    </xf>
    <xf numFmtId="168" fontId="30" fillId="2" borderId="3" xfId="13" applyNumberFormat="1" applyFont="1" applyFill="1" applyBorder="1" applyAlignment="1">
      <alignment vertical="center"/>
    </xf>
    <xf numFmtId="168" fontId="30" fillId="2" borderId="0" xfId="13" applyNumberFormat="1" applyFont="1" applyFill="1" applyAlignment="1">
      <alignment vertical="center"/>
    </xf>
    <xf numFmtId="168" fontId="30" fillId="2" borderId="1" xfId="13" applyNumberFormat="1" applyFont="1" applyFill="1" applyBorder="1" applyAlignment="1">
      <alignment vertical="center"/>
    </xf>
    <xf numFmtId="172" fontId="32" fillId="20" borderId="2" xfId="13" applyNumberFormat="1" applyFont="1" applyFill="1" applyBorder="1" applyAlignment="1">
      <alignment vertical="center"/>
    </xf>
    <xf numFmtId="172" fontId="33" fillId="21" borderId="2" xfId="13" applyNumberFormat="1" applyFont="1" applyFill="1" applyBorder="1" applyAlignment="1">
      <alignment vertical="center"/>
    </xf>
    <xf numFmtId="172" fontId="30" fillId="2" borderId="4" xfId="13" applyNumberFormat="1" applyFont="1" applyFill="1" applyBorder="1" applyAlignment="1">
      <alignment vertical="center"/>
    </xf>
    <xf numFmtId="172" fontId="30" fillId="2" borderId="3" xfId="13" applyNumberFormat="1" applyFont="1" applyFill="1" applyBorder="1" applyAlignment="1">
      <alignment vertical="center"/>
    </xf>
    <xf numFmtId="172" fontId="30" fillId="2" borderId="0" xfId="13" applyNumberFormat="1" applyFont="1" applyFill="1" applyAlignment="1">
      <alignment vertical="center"/>
    </xf>
    <xf numFmtId="172" fontId="30" fillId="2" borderId="1" xfId="13" applyNumberFormat="1" applyFont="1" applyFill="1" applyBorder="1" applyAlignment="1">
      <alignment vertical="center"/>
    </xf>
    <xf numFmtId="0" fontId="15" fillId="0" borderId="0" xfId="13" applyFont="1" applyAlignment="1">
      <alignment vertical="center" shrinkToFit="1"/>
    </xf>
    <xf numFmtId="0" fontId="30" fillId="24" borderId="0" xfId="13" applyFont="1" applyFill="1" applyAlignment="1">
      <alignment vertical="center"/>
    </xf>
    <xf numFmtId="0" fontId="30" fillId="24" borderId="0" xfId="13" applyFont="1" applyFill="1" applyAlignment="1">
      <alignment vertical="center" shrinkToFit="1"/>
    </xf>
    <xf numFmtId="0" fontId="33" fillId="21" borderId="4" xfId="13" applyFont="1" applyFill="1" applyBorder="1" applyAlignment="1">
      <alignment horizontal="left" vertical="center" indent="1"/>
    </xf>
    <xf numFmtId="166" fontId="33" fillId="21" borderId="4" xfId="13" applyNumberFormat="1" applyFont="1" applyFill="1" applyBorder="1" applyAlignment="1">
      <alignment vertical="center"/>
    </xf>
    <xf numFmtId="0" fontId="33" fillId="21" borderId="4" xfId="13" applyFont="1" applyFill="1" applyBorder="1" applyAlignment="1">
      <alignment vertical="center" shrinkToFit="1"/>
    </xf>
    <xf numFmtId="0" fontId="30" fillId="2" borderId="0" xfId="13" applyFont="1" applyFill="1" applyAlignment="1">
      <alignment horizontal="left" vertical="center" indent="2"/>
    </xf>
    <xf numFmtId="0" fontId="33" fillId="21" borderId="3" xfId="13" applyFont="1" applyFill="1" applyBorder="1" applyAlignment="1">
      <alignment horizontal="left" vertical="center" indent="1"/>
    </xf>
    <xf numFmtId="166" fontId="33" fillId="21" borderId="3" xfId="13" applyNumberFormat="1" applyFont="1" applyFill="1" applyBorder="1" applyAlignment="1">
      <alignment vertical="center"/>
    </xf>
    <xf numFmtId="0" fontId="33" fillId="21" borderId="3" xfId="13" applyFont="1" applyFill="1" applyBorder="1" applyAlignment="1">
      <alignment vertical="center" shrinkToFit="1"/>
    </xf>
    <xf numFmtId="0" fontId="30" fillId="2" borderId="1" xfId="13" applyFont="1" applyFill="1" applyBorder="1" applyAlignment="1">
      <alignment horizontal="left" vertical="center" indent="2"/>
    </xf>
    <xf numFmtId="172" fontId="33" fillId="21" borderId="4" xfId="13" applyNumberFormat="1" applyFont="1" applyFill="1" applyBorder="1" applyAlignment="1">
      <alignment vertical="center"/>
    </xf>
    <xf numFmtId="172" fontId="33" fillId="21" borderId="3" xfId="13" applyNumberFormat="1" applyFont="1" applyFill="1" applyBorder="1" applyAlignment="1">
      <alignment vertical="center"/>
    </xf>
    <xf numFmtId="0" fontId="36" fillId="2" borderId="0" xfId="13" applyFont="1" applyFill="1" applyAlignment="1">
      <alignment horizontal="left" vertical="center" indent="2"/>
    </xf>
    <xf numFmtId="172" fontId="36" fillId="2" borderId="0" xfId="13" applyNumberFormat="1" applyFont="1" applyFill="1" applyAlignment="1">
      <alignment vertical="center"/>
    </xf>
    <xf numFmtId="0" fontId="36" fillId="2" borderId="0" xfId="13" applyFont="1" applyFill="1" applyAlignment="1">
      <alignment vertical="center" shrinkToFit="1"/>
    </xf>
    <xf numFmtId="0" fontId="36" fillId="2" borderId="1" xfId="13" applyFont="1" applyFill="1" applyBorder="1" applyAlignment="1">
      <alignment horizontal="left" vertical="center" indent="2"/>
    </xf>
    <xf numFmtId="172" fontId="36" fillId="2" borderId="1" xfId="13" applyNumberFormat="1" applyFont="1" applyFill="1" applyBorder="1" applyAlignment="1">
      <alignment vertical="center"/>
    </xf>
    <xf numFmtId="0" fontId="36" fillId="2" borderId="1" xfId="13" applyFont="1" applyFill="1" applyBorder="1" applyAlignment="1">
      <alignment vertical="center" shrinkToFit="1"/>
    </xf>
    <xf numFmtId="166" fontId="36" fillId="2" borderId="0" xfId="13" applyNumberFormat="1" applyFont="1" applyFill="1" applyAlignment="1">
      <alignment vertical="center"/>
    </xf>
    <xf numFmtId="166" fontId="36" fillId="2" borderId="1" xfId="13" applyNumberFormat="1" applyFont="1" applyFill="1" applyBorder="1" applyAlignment="1">
      <alignment vertical="center"/>
    </xf>
    <xf numFmtId="170" fontId="32" fillId="20" borderId="2" xfId="1" applyNumberFormat="1" applyFont="1" applyFill="1" applyBorder="1" applyAlignment="1">
      <alignment vertical="center"/>
    </xf>
    <xf numFmtId="0" fontId="32" fillId="20" borderId="2" xfId="1" applyNumberFormat="1" applyFont="1" applyFill="1" applyBorder="1" applyAlignment="1">
      <alignment vertical="center" shrinkToFit="1"/>
    </xf>
    <xf numFmtId="170" fontId="33" fillId="21" borderId="4" xfId="1" applyNumberFormat="1" applyFont="1" applyFill="1" applyBorder="1" applyAlignment="1">
      <alignment vertical="center"/>
    </xf>
    <xf numFmtId="0" fontId="33" fillId="21" borderId="4" xfId="1" applyNumberFormat="1" applyFont="1" applyFill="1" applyBorder="1" applyAlignment="1">
      <alignment vertical="center" shrinkToFit="1"/>
    </xf>
    <xf numFmtId="170" fontId="36" fillId="2" borderId="0" xfId="1" applyNumberFormat="1" applyFont="1" applyFill="1" applyAlignment="1">
      <alignment vertical="center"/>
    </xf>
    <xf numFmtId="0" fontId="36" fillId="2" borderId="0" xfId="1" applyNumberFormat="1" applyFont="1" applyFill="1" applyAlignment="1">
      <alignment vertical="center" shrinkToFit="1"/>
    </xf>
    <xf numFmtId="170" fontId="33" fillId="21" borderId="3" xfId="1" applyNumberFormat="1" applyFont="1" applyFill="1" applyBorder="1" applyAlignment="1">
      <alignment vertical="center"/>
    </xf>
    <xf numFmtId="0" fontId="33" fillId="21" borderId="3" xfId="1" applyNumberFormat="1" applyFont="1" applyFill="1" applyBorder="1" applyAlignment="1">
      <alignment vertical="center" shrinkToFit="1"/>
    </xf>
    <xf numFmtId="170" fontId="36" fillId="2" borderId="0" xfId="1" applyNumberFormat="1" applyFont="1" applyFill="1" applyBorder="1" applyAlignment="1">
      <alignment vertical="center"/>
    </xf>
    <xf numFmtId="0" fontId="36" fillId="2" borderId="0" xfId="1" applyNumberFormat="1" applyFont="1" applyFill="1" applyBorder="1" applyAlignment="1">
      <alignment vertical="center" shrinkToFit="1"/>
    </xf>
    <xf numFmtId="170" fontId="36" fillId="2" borderId="1" xfId="1" applyNumberFormat="1" applyFont="1" applyFill="1" applyBorder="1" applyAlignment="1">
      <alignment vertical="center"/>
    </xf>
    <xf numFmtId="0" fontId="36" fillId="2" borderId="1" xfId="1" applyNumberFormat="1" applyFont="1" applyFill="1" applyBorder="1" applyAlignment="1">
      <alignment vertical="center" shrinkToFit="1"/>
    </xf>
    <xf numFmtId="0" fontId="30" fillId="2" borderId="7" xfId="13" applyFont="1" applyFill="1" applyBorder="1" applyAlignment="1">
      <alignment horizontal="left" vertical="center" indent="2"/>
    </xf>
    <xf numFmtId="166" fontId="30" fillId="2" borderId="7" xfId="13" applyNumberFormat="1" applyFont="1" applyFill="1" applyBorder="1" applyAlignment="1">
      <alignment vertical="center"/>
    </xf>
    <xf numFmtId="0" fontId="30" fillId="2" borderId="7" xfId="13" applyFont="1" applyFill="1" applyBorder="1" applyAlignment="1">
      <alignment vertical="center" shrinkToFit="1"/>
    </xf>
    <xf numFmtId="0" fontId="30" fillId="2" borderId="9" xfId="13" applyFont="1" applyFill="1" applyBorder="1" applyAlignment="1">
      <alignment horizontal="left" vertical="center" indent="2"/>
    </xf>
    <xf numFmtId="166" fontId="30" fillId="2" borderId="9" xfId="13" applyNumberFormat="1" applyFont="1" applyFill="1" applyBorder="1" applyAlignment="1">
      <alignment vertical="center"/>
    </xf>
    <xf numFmtId="0" fontId="30" fillId="2" borderId="9" xfId="13" applyFont="1" applyFill="1" applyBorder="1" applyAlignment="1">
      <alignment vertical="center" shrinkToFit="1"/>
    </xf>
    <xf numFmtId="0" fontId="30" fillId="0" borderId="0" xfId="13" applyFont="1" applyAlignment="1">
      <alignment vertical="center"/>
    </xf>
    <xf numFmtId="172" fontId="30" fillId="2" borderId="7" xfId="13" applyNumberFormat="1" applyFont="1" applyFill="1" applyBorder="1" applyAlignment="1">
      <alignment vertical="center"/>
    </xf>
    <xf numFmtId="172" fontId="30" fillId="2" borderId="9" xfId="13" applyNumberFormat="1" applyFont="1" applyFill="1" applyBorder="1" applyAlignment="1">
      <alignment vertical="center"/>
    </xf>
    <xf numFmtId="0" fontId="15" fillId="2" borderId="0" xfId="13" applyFont="1" applyFill="1" applyAlignment="1">
      <alignment vertical="center"/>
    </xf>
    <xf numFmtId="0" fontId="15" fillId="2" borderId="0" xfId="13" applyFont="1" applyFill="1" applyAlignment="1">
      <alignment vertical="center" shrinkToFit="1"/>
    </xf>
    <xf numFmtId="173" fontId="32" fillId="20" borderId="2" xfId="13" applyNumberFormat="1" applyFont="1" applyFill="1" applyBorder="1" applyAlignment="1">
      <alignment vertical="center"/>
    </xf>
    <xf numFmtId="173" fontId="33" fillId="21" borderId="2" xfId="13" applyNumberFormat="1" applyFont="1" applyFill="1" applyBorder="1" applyAlignment="1">
      <alignment vertical="center"/>
    </xf>
    <xf numFmtId="173" fontId="30" fillId="2" borderId="7" xfId="13" applyNumberFormat="1" applyFont="1" applyFill="1" applyBorder="1" applyAlignment="1">
      <alignment vertical="center"/>
    </xf>
    <xf numFmtId="173" fontId="30" fillId="2" borderId="3" xfId="13" applyNumberFormat="1" applyFont="1" applyFill="1" applyBorder="1" applyAlignment="1">
      <alignment vertical="center"/>
    </xf>
    <xf numFmtId="173" fontId="30" fillId="2" borderId="0" xfId="13" applyNumberFormat="1" applyFont="1" applyFill="1" applyAlignment="1">
      <alignment vertical="center"/>
    </xf>
    <xf numFmtId="173" fontId="30" fillId="2" borderId="9" xfId="13" applyNumberFormat="1" applyFont="1" applyFill="1" applyBorder="1" applyAlignment="1">
      <alignment vertical="center"/>
    </xf>
    <xf numFmtId="173" fontId="30" fillId="2" borderId="1" xfId="13" applyNumberFormat="1" applyFont="1" applyFill="1" applyBorder="1" applyAlignment="1">
      <alignment vertical="center"/>
    </xf>
    <xf numFmtId="170" fontId="32" fillId="20" borderId="2" xfId="13" applyNumberFormat="1" applyFont="1" applyFill="1" applyBorder="1" applyAlignment="1">
      <alignment vertical="center"/>
    </xf>
    <xf numFmtId="170" fontId="33" fillId="21" borderId="2" xfId="13" applyNumberFormat="1" applyFont="1" applyFill="1" applyBorder="1" applyAlignment="1">
      <alignment vertical="center"/>
    </xf>
    <xf numFmtId="170" fontId="30" fillId="2" borderId="7" xfId="13" applyNumberFormat="1" applyFont="1" applyFill="1" applyBorder="1" applyAlignment="1">
      <alignment vertical="center"/>
    </xf>
    <xf numFmtId="170" fontId="30" fillId="2" borderId="3" xfId="13" applyNumberFormat="1" applyFont="1" applyFill="1" applyBorder="1" applyAlignment="1">
      <alignment vertical="center"/>
    </xf>
    <xf numFmtId="170" fontId="30" fillId="2" borderId="0" xfId="13" applyNumberFormat="1" applyFont="1" applyFill="1" applyAlignment="1">
      <alignment vertical="center"/>
    </xf>
    <xf numFmtId="170" fontId="30" fillId="2" borderId="9" xfId="13" applyNumberFormat="1" applyFont="1" applyFill="1" applyBorder="1" applyAlignment="1">
      <alignment vertical="center"/>
    </xf>
    <xf numFmtId="170" fontId="30" fillId="2" borderId="1" xfId="13" applyNumberFormat="1" applyFont="1" applyFill="1" applyBorder="1" applyAlignment="1">
      <alignment vertical="center"/>
    </xf>
    <xf numFmtId="1" fontId="0" fillId="0" borderId="0" xfId="10" applyNumberFormat="1" applyFont="1"/>
    <xf numFmtId="1" fontId="13" fillId="10" borderId="5" xfId="6" applyNumberFormat="1" applyFont="1" applyFill="1" applyBorder="1" applyAlignment="1">
      <alignment horizontal="center" vertical="center"/>
    </xf>
    <xf numFmtId="0" fontId="15" fillId="2" borderId="0" xfId="6" applyFont="1" applyFill="1" applyAlignment="1">
      <alignment vertical="center"/>
    </xf>
    <xf numFmtId="3" fontId="10" fillId="4" borderId="2" xfId="6" applyNumberFormat="1" applyFont="1" applyFill="1" applyBorder="1" applyAlignment="1">
      <alignment vertical="center"/>
    </xf>
    <xf numFmtId="3" fontId="9" fillId="3" borderId="2" xfId="6" applyNumberFormat="1" applyFont="1" applyFill="1" applyBorder="1" applyAlignment="1">
      <alignment vertical="center"/>
    </xf>
    <xf numFmtId="3" fontId="15" fillId="0" borderId="2" xfId="6" applyNumberFormat="1" applyFont="1" applyBorder="1" applyAlignment="1">
      <alignment vertical="center"/>
    </xf>
    <xf numFmtId="3" fontId="15" fillId="0" borderId="7" xfId="6" applyNumberFormat="1" applyFont="1" applyBorder="1" applyAlignment="1">
      <alignment vertical="center"/>
    </xf>
    <xf numFmtId="3" fontId="15" fillId="0" borderId="0" xfId="6" applyNumberFormat="1" applyFont="1" applyAlignment="1">
      <alignment vertical="center"/>
    </xf>
    <xf numFmtId="3" fontId="15" fillId="0" borderId="1" xfId="6" applyNumberFormat="1" applyFont="1" applyBorder="1" applyAlignment="1">
      <alignment vertical="center"/>
    </xf>
    <xf numFmtId="171" fontId="15" fillId="0" borderId="2" xfId="6" applyNumberFormat="1" applyFont="1" applyBorder="1" applyAlignment="1">
      <alignment vertical="center"/>
    </xf>
    <xf numFmtId="171" fontId="15" fillId="0" borderId="0" xfId="6" applyNumberFormat="1" applyFont="1" applyAlignment="1">
      <alignment vertical="center"/>
    </xf>
    <xf numFmtId="171" fontId="15" fillId="0" borderId="1" xfId="6" applyNumberFormat="1" applyFont="1" applyBorder="1" applyAlignment="1">
      <alignment vertical="center"/>
    </xf>
    <xf numFmtId="1" fontId="15" fillId="25" borderId="2" xfId="6" applyNumberFormat="1" applyFont="1" applyFill="1" applyBorder="1" applyAlignment="1">
      <alignment vertical="center"/>
    </xf>
    <xf numFmtId="3" fontId="11" fillId="4" borderId="2" xfId="6" applyNumberFormat="1" applyFont="1" applyFill="1" applyBorder="1" applyAlignment="1">
      <alignment vertical="center"/>
    </xf>
    <xf numFmtId="3" fontId="16" fillId="4" borderId="2" xfId="6" applyNumberFormat="1" applyFont="1" applyFill="1" applyBorder="1" applyAlignment="1">
      <alignment vertical="center"/>
    </xf>
    <xf numFmtId="3" fontId="13" fillId="4" borderId="2" xfId="6" applyNumberFormat="1" applyFont="1" applyFill="1" applyBorder="1" applyAlignment="1">
      <alignment vertical="center"/>
    </xf>
    <xf numFmtId="3" fontId="15" fillId="3" borderId="2" xfId="6" applyNumberFormat="1" applyFont="1" applyFill="1" applyBorder="1" applyAlignment="1">
      <alignment vertical="center"/>
    </xf>
    <xf numFmtId="0" fontId="15" fillId="25" borderId="0" xfId="6" applyFont="1" applyFill="1" applyAlignment="1">
      <alignment vertical="center"/>
    </xf>
    <xf numFmtId="171" fontId="11" fillId="4" borderId="2" xfId="6" applyNumberFormat="1" applyFont="1" applyFill="1" applyBorder="1" applyAlignment="1">
      <alignment vertical="center"/>
    </xf>
    <xf numFmtId="1" fontId="0" fillId="0" borderId="0" xfId="0" applyNumberFormat="1"/>
    <xf numFmtId="1" fontId="31" fillId="19" borderId="2" xfId="13" applyNumberFormat="1" applyFont="1" applyFill="1" applyBorder="1" applyAlignment="1">
      <alignment horizontal="center" vertical="center"/>
    </xf>
    <xf numFmtId="0" fontId="25" fillId="16" borderId="0" xfId="0" applyFont="1" applyFill="1" applyAlignment="1">
      <alignment horizontal="center"/>
    </xf>
    <xf numFmtId="0" fontId="26" fillId="17" borderId="0" xfId="0" applyFont="1" applyFill="1" applyAlignment="1">
      <alignment horizontal="center" vertical="center"/>
    </xf>
    <xf numFmtId="166" fontId="33" fillId="21" borderId="2" xfId="13" applyNumberFormat="1" applyFont="1" applyFill="1" applyBorder="1" applyAlignment="1">
      <alignment vertical="center"/>
    </xf>
    <xf numFmtId="166" fontId="32" fillId="20" borderId="2" xfId="13" applyNumberFormat="1" applyFont="1" applyFill="1" applyBorder="1" applyAlignment="1">
      <alignment vertical="center"/>
    </xf>
    <xf numFmtId="166" fontId="30" fillId="2" borderId="0" xfId="13" applyNumberFormat="1" applyFont="1" applyFill="1" applyAlignment="1">
      <alignment vertical="center"/>
    </xf>
    <xf numFmtId="166" fontId="30" fillId="2" borderId="1" xfId="13" applyNumberFormat="1" applyFont="1" applyFill="1" applyBorder="1" applyAlignment="1">
      <alignment vertical="center"/>
    </xf>
    <xf numFmtId="166" fontId="30" fillId="2" borderId="3" xfId="13" applyNumberFormat="1" applyFont="1" applyFill="1" applyBorder="1" applyAlignment="1">
      <alignment vertical="center"/>
    </xf>
    <xf numFmtId="166" fontId="30" fillId="2" borderId="4" xfId="13" applyNumberFormat="1" applyFont="1" applyFill="1" applyBorder="1" applyAlignment="1">
      <alignment vertical="center"/>
    </xf>
    <xf numFmtId="166" fontId="33" fillId="21" borderId="2" xfId="13" applyNumberFormat="1" applyFont="1" applyFill="1" applyBorder="1" applyAlignment="1">
      <alignment vertical="center"/>
    </xf>
    <xf numFmtId="166" fontId="32" fillId="20" borderId="2" xfId="13" applyNumberFormat="1" applyFont="1" applyFill="1" applyBorder="1" applyAlignment="1">
      <alignment vertical="center"/>
    </xf>
    <xf numFmtId="166" fontId="30" fillId="2" borderId="0" xfId="13" applyNumberFormat="1" applyFont="1" applyFill="1" applyAlignment="1">
      <alignment vertical="center"/>
    </xf>
    <xf numFmtId="166" fontId="30" fillId="2" borderId="1" xfId="13" applyNumberFormat="1" applyFont="1" applyFill="1" applyBorder="1" applyAlignment="1">
      <alignment vertical="center"/>
    </xf>
    <xf numFmtId="166" fontId="30" fillId="2" borderId="3" xfId="13" applyNumberFormat="1" applyFont="1" applyFill="1" applyBorder="1" applyAlignment="1">
      <alignment vertical="center"/>
    </xf>
    <xf numFmtId="166" fontId="30" fillId="2" borderId="4" xfId="13" applyNumberFormat="1" applyFont="1" applyFill="1" applyBorder="1" applyAlignment="1">
      <alignment vertical="center"/>
    </xf>
  </cellXfs>
  <cellStyles count="14">
    <cellStyle name="Comma" xfId="10" builtinId="3"/>
    <cellStyle name="Comma 2" xfId="5" xr:uid="{349107B7-C8D4-46E0-8EAD-09B16B5F1C5D}"/>
    <cellStyle name="Comma 2 2" xfId="11" xr:uid="{28A7E0CF-BA1E-4864-88F6-C130853E6192}"/>
    <cellStyle name="Comma 2 3" xfId="12" xr:uid="{6F8D5F8B-D092-4B81-A5A6-F2179E75F368}"/>
    <cellStyle name="Hyperlink" xfId="2" builtinId="8"/>
    <cellStyle name="Lien hypertexte 2" xfId="4" xr:uid="{50C434BB-AC0A-47ED-ACDC-93C1A06AB7A7}"/>
    <cellStyle name="Normal" xfId="0" builtinId="0"/>
    <cellStyle name="Normal 2" xfId="6" xr:uid="{FCF1E2B9-5171-4174-AC87-18C6DE6E536D}"/>
    <cellStyle name="Normal 2 2" xfId="13" xr:uid="{76C751F8-71A8-4855-A86F-9ED470621B8A}"/>
    <cellStyle name="Normal 3" xfId="7" xr:uid="{06E62C93-4CEE-46A1-BD10-39684324CE69}"/>
    <cellStyle name="Percent" xfId="1" builtinId="5"/>
    <cellStyle name="Percent 2" xfId="8" xr:uid="{911870D7-0D5F-42CA-AB55-48CA2B8A99E2}"/>
    <cellStyle name="Percent 3" xfId="9" xr:uid="{3334CD75-8CAC-48F7-A939-21648CE2003F}"/>
    <cellStyle name="Pourcentage 2" xfId="3" xr:uid="{C3593C2C-5CC8-4D06-9269-A3096E4F7A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2</xdr:row>
      <xdr:rowOff>164367</xdr:rowOff>
    </xdr:from>
    <xdr:to>
      <xdr:col>2</xdr:col>
      <xdr:colOff>1979295</xdr:colOff>
      <xdr:row>7</xdr:row>
      <xdr:rowOff>60226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DDAE7B3-646A-442B-97AD-033D2E8C7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523142"/>
          <a:ext cx="2263775" cy="822324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581620</xdr:colOff>
      <xdr:row>8</xdr:row>
      <xdr:rowOff>95250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BB9D7BB7-5B8D-4E72-A5F3-FB3A82A9D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8603" y="282575"/>
          <a:ext cx="3272067" cy="1271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obrien\AppData\Local\Temp\ad7bd4e8-d739-4d09-96be-a19baa0f6c0a_JRC-IDEES-2021_EU27%20(3).zip.c0a\JRC-IDEES-2021_Transport_EU27.xlsx" TargetMode="External"/><Relationship Id="rId1" Type="http://schemas.openxmlformats.org/officeDocument/2006/relationships/externalLinkPath" Target="/Users/dobrien/AppData/Local/Temp/ad7bd4e8-d739-4d09-96be-a19baa0f6c0a_JRC-IDEES-2021_EU27%20(3).zip.c0a/JRC-IDEES-2021_Transport_EU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joint-research-centre.ec.europa.eu/scientific-tools-databases/potencia-policy-oriented-tool-energy-and-climate-change-impact-assessment-0/central-scenario_en" TargetMode="External"/><Relationship Id="rId2" Type="http://schemas.openxmlformats.org/officeDocument/2006/relationships/hyperlink" Target="https://joint-research-centre.ec.europa.eu/scientific-tools-databases/potencia-policy-oriented-tool-energy-and-climate-change-impact-assessment-0/jrc-idees_en" TargetMode="External"/><Relationship Id="rId1" Type="http://schemas.openxmlformats.org/officeDocument/2006/relationships/hyperlink" Target="https://data.jrc.ec.europa.eu/dataset/jrc-10110-10001" TargetMode="Externa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4627C-DF2F-4181-AA4C-5510F1DFF83B}">
  <dimension ref="B11:D34"/>
  <sheetViews>
    <sheetView topLeftCell="A7" workbookViewId="0">
      <selection activeCell="C14" sqref="C14"/>
    </sheetView>
  </sheetViews>
  <sheetFormatPr defaultColWidth="10.85546875" defaultRowHeight="15" x14ac:dyDescent="0.25"/>
  <cols>
    <col min="1" max="2" width="10.85546875" style="2"/>
    <col min="3" max="3" width="42.140625" style="2" bestFit="1" customWidth="1"/>
    <col min="4" max="16384" width="10.85546875" style="2"/>
  </cols>
  <sheetData>
    <row r="11" spans="2:4" x14ac:dyDescent="0.25">
      <c r="B11" s="1" t="s">
        <v>0</v>
      </c>
    </row>
    <row r="12" spans="2:4" x14ac:dyDescent="0.25">
      <c r="B12" s="3"/>
    </row>
    <row r="13" spans="2:4" x14ac:dyDescent="0.25">
      <c r="B13" s="3" t="s">
        <v>1</v>
      </c>
      <c r="C13" s="3" t="s">
        <v>431</v>
      </c>
      <c r="D13" s="4" t="s">
        <v>432</v>
      </c>
    </row>
    <row r="14" spans="2:4" x14ac:dyDescent="0.25">
      <c r="B14" s="3"/>
      <c r="C14" s="72" t="s">
        <v>430</v>
      </c>
      <c r="D14" s="4" t="s">
        <v>521</v>
      </c>
    </row>
    <row r="15" spans="2:4" x14ac:dyDescent="0.25">
      <c r="B15" s="3"/>
      <c r="C15" s="72" t="s">
        <v>527</v>
      </c>
      <c r="D15" s="4" t="s">
        <v>523</v>
      </c>
    </row>
    <row r="16" spans="2:4" x14ac:dyDescent="0.25">
      <c r="B16" s="3"/>
      <c r="C16" s="3"/>
    </row>
    <row r="17" spans="2:3" x14ac:dyDescent="0.25">
      <c r="B17" s="3" t="s">
        <v>2</v>
      </c>
    </row>
    <row r="18" spans="2:3" x14ac:dyDescent="0.25">
      <c r="B18" s="70" t="s">
        <v>526</v>
      </c>
      <c r="C18" s="5"/>
    </row>
    <row r="19" spans="2:3" x14ac:dyDescent="0.25">
      <c r="B19" s="138" t="s">
        <v>433</v>
      </c>
      <c r="C19" s="5"/>
    </row>
    <row r="20" spans="2:3" x14ac:dyDescent="0.25">
      <c r="B20" s="70" t="s">
        <v>434</v>
      </c>
      <c r="C20" s="5"/>
    </row>
    <row r="21" spans="2:3" x14ac:dyDescent="0.25">
      <c r="B21" s="138" t="s">
        <v>435</v>
      </c>
      <c r="C21" s="5"/>
    </row>
    <row r="22" spans="2:3" x14ac:dyDescent="0.25">
      <c r="B22" s="138" t="s">
        <v>524</v>
      </c>
      <c r="C22" s="5"/>
    </row>
    <row r="23" spans="2:3" x14ac:dyDescent="0.25">
      <c r="B23" s="138" t="s">
        <v>522</v>
      </c>
      <c r="C23" s="5"/>
    </row>
    <row r="24" spans="2:3" x14ac:dyDescent="0.25">
      <c r="B24" s="5" t="s">
        <v>525</v>
      </c>
      <c r="C24" s="5"/>
    </row>
    <row r="25" spans="2:3" x14ac:dyDescent="0.25">
      <c r="B25" s="5"/>
      <c r="C25" s="5"/>
    </row>
    <row r="26" spans="2:3" x14ac:dyDescent="0.25">
      <c r="B26" s="138" t="s">
        <v>3</v>
      </c>
      <c r="C26" s="5"/>
    </row>
    <row r="27" spans="2:3" x14ac:dyDescent="0.25">
      <c r="B27" s="138" t="s">
        <v>436</v>
      </c>
      <c r="C27" s="5"/>
    </row>
    <row r="28" spans="2:3" x14ac:dyDescent="0.25">
      <c r="B28" s="5"/>
      <c r="C28" s="5"/>
    </row>
    <row r="29" spans="2:3" x14ac:dyDescent="0.25">
      <c r="B29" s="5"/>
      <c r="C29" s="5"/>
    </row>
    <row r="30" spans="2:3" x14ac:dyDescent="0.25">
      <c r="B30" s="5"/>
      <c r="C30" s="5"/>
    </row>
    <row r="31" spans="2:3" x14ac:dyDescent="0.25">
      <c r="B31" s="5"/>
      <c r="C31" s="5"/>
    </row>
    <row r="32" spans="2:3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</sheetData>
  <hyperlinks>
    <hyperlink ref="D14" r:id="rId1" display="JRC-IDEES Potencia 2015" xr:uid="{E52B4FD1-13F5-4847-A208-5819F1E9B104}"/>
    <hyperlink ref="D13" r:id="rId2" xr:uid="{FEEC2ED3-D854-4DC3-A40F-2B85DBCED340}"/>
    <hyperlink ref="D15" r:id="rId3" display="Eurostat - Mopeds and motorcycles by type of motor energy" xr:uid="{B5DD96A0-365F-4A64-852F-5D3052D5D25B}"/>
  </hyperlinks>
  <pageMargins left="0.7" right="0.7" top="0.75" bottom="0.75" header="0.3" footer="0.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BDC5B-E82B-405F-8287-7258700778E6}">
  <sheetPr>
    <tabColor theme="4"/>
  </sheetPr>
  <dimension ref="A1:H7"/>
  <sheetViews>
    <sheetView workbookViewId="0">
      <selection activeCell="B2" sqref="B2"/>
    </sheetView>
  </sheetViews>
  <sheetFormatPr defaultColWidth="11.42578125" defaultRowHeight="15" x14ac:dyDescent="0.25"/>
  <cols>
    <col min="1" max="1" width="10.5703125" bestFit="1" customWidth="1"/>
    <col min="2" max="2" width="20.5703125" bestFit="1" customWidth="1"/>
    <col min="3" max="3" width="16.85546875" bestFit="1" customWidth="1"/>
    <col min="4" max="5" width="15.42578125" bestFit="1" customWidth="1"/>
    <col min="6" max="6" width="27.85546875" bestFit="1" customWidth="1"/>
    <col min="7" max="7" width="10.85546875" customWidth="1"/>
    <col min="8" max="8" width="15.85546875" bestFit="1" customWidth="1"/>
  </cols>
  <sheetData>
    <row r="1" spans="1:8" s="7" customFormat="1" ht="30" x14ac:dyDescent="0.25">
      <c r="A1" s="6" t="s">
        <v>125</v>
      </c>
      <c r="B1" s="8" t="s">
        <v>126</v>
      </c>
      <c r="C1" s="8" t="s">
        <v>127</v>
      </c>
      <c r="D1" s="8" t="s">
        <v>128</v>
      </c>
      <c r="E1" s="8" t="s">
        <v>129</v>
      </c>
      <c r="F1" s="8" t="s">
        <v>154</v>
      </c>
      <c r="G1" s="8" t="s">
        <v>131</v>
      </c>
      <c r="H1" s="8" t="s">
        <v>132</v>
      </c>
    </row>
    <row r="2" spans="1:8" x14ac:dyDescent="0.25">
      <c r="A2" s="1" t="s">
        <v>134</v>
      </c>
      <c r="B2" s="252">
        <f>Calculations!B45</f>
        <v>2035441</v>
      </c>
      <c r="C2" s="252">
        <f>Calculations!C45</f>
        <v>1326093</v>
      </c>
      <c r="D2" s="252">
        <f>Calculations!D45</f>
        <v>136334311</v>
      </c>
      <c r="E2" s="252">
        <f>Calculations!E45</f>
        <v>104152218</v>
      </c>
      <c r="F2" s="252">
        <f>Calculations!F45</f>
        <v>1900038</v>
      </c>
      <c r="G2" s="252">
        <f>Calculations!G45</f>
        <v>8160425</v>
      </c>
      <c r="H2" s="252">
        <f>Calculations!H45</f>
        <v>0</v>
      </c>
    </row>
    <row r="3" spans="1:8" x14ac:dyDescent="0.25">
      <c r="A3" s="1" t="s">
        <v>136</v>
      </c>
      <c r="B3" s="252">
        <f>Calculations!B46</f>
        <v>10787</v>
      </c>
      <c r="C3" s="252">
        <f>Calculations!C46</f>
        <v>41157</v>
      </c>
      <c r="D3" s="252">
        <f>Calculations!D46</f>
        <v>4506</v>
      </c>
      <c r="E3" s="252">
        <f>Calculations!E46</f>
        <v>611121</v>
      </c>
      <c r="F3" s="252">
        <f>Calculations!F46</f>
        <v>0</v>
      </c>
      <c r="G3" s="252">
        <f>Calculations!G46</f>
        <v>1804</v>
      </c>
      <c r="H3" s="252">
        <f>Calculations!H46</f>
        <v>0</v>
      </c>
    </row>
    <row r="4" spans="1:8" x14ac:dyDescent="0.25">
      <c r="A4" s="1" t="s">
        <v>138</v>
      </c>
      <c r="B4" s="252">
        <f>Calculations!B47</f>
        <v>0</v>
      </c>
      <c r="C4" s="252">
        <f>Calculations!C47</f>
        <v>0</v>
      </c>
      <c r="D4" s="252">
        <f>Calculations!D47</f>
        <v>0</v>
      </c>
      <c r="E4" s="252">
        <f>Calculations!E47</f>
        <v>4248.026038533786</v>
      </c>
      <c r="F4" s="252">
        <f>Calculations!F47</f>
        <v>0</v>
      </c>
      <c r="G4" s="252">
        <f>Calculations!G47</f>
        <v>0</v>
      </c>
      <c r="H4" s="252">
        <f>Calculations!H47</f>
        <v>0</v>
      </c>
    </row>
    <row r="5" spans="1:8" x14ac:dyDescent="0.25">
      <c r="A5" s="1" t="s">
        <v>140</v>
      </c>
      <c r="B5" s="252">
        <f>Calculations!B48</f>
        <v>22673.915249000001</v>
      </c>
      <c r="C5" s="252">
        <f>Calculations!C48</f>
        <v>0</v>
      </c>
      <c r="D5" s="252">
        <f>Calculations!D48</f>
        <v>0</v>
      </c>
      <c r="E5" s="252">
        <f>Calculations!E48</f>
        <v>3717.3778190000007</v>
      </c>
      <c r="F5" s="252">
        <f>Calculations!F48</f>
        <v>0</v>
      </c>
      <c r="G5" s="252">
        <f>Calculations!G48</f>
        <v>0</v>
      </c>
      <c r="H5" s="252">
        <f>Calculations!H48</f>
        <v>0</v>
      </c>
    </row>
    <row r="6" spans="1:8" x14ac:dyDescent="0.25">
      <c r="A6" s="1" t="s">
        <v>142</v>
      </c>
      <c r="B6" s="252">
        <f>Calculations!B49</f>
        <v>0</v>
      </c>
      <c r="C6" s="252">
        <f>Calculations!C49</f>
        <v>0</v>
      </c>
      <c r="D6" s="252">
        <f>Calculations!D49</f>
        <v>0</v>
      </c>
      <c r="E6" s="252">
        <f>Calculations!E49</f>
        <v>0</v>
      </c>
      <c r="F6" s="252">
        <f>Calculations!F49</f>
        <v>0</v>
      </c>
      <c r="G6" s="252">
        <f>Calculations!G49</f>
        <v>0</v>
      </c>
      <c r="H6" s="252">
        <f>Calculations!H49</f>
        <v>0</v>
      </c>
    </row>
    <row r="7" spans="1:8" x14ac:dyDescent="0.25">
      <c r="A7" s="1" t="s">
        <v>143</v>
      </c>
      <c r="B7" s="252">
        <f>Calculations!B50</f>
        <v>3164942.7734222766</v>
      </c>
      <c r="C7" s="252">
        <f>Calculations!C50</f>
        <v>0</v>
      </c>
      <c r="D7" s="252">
        <f>Calculations!D50</f>
        <v>35563548.226577722</v>
      </c>
      <c r="E7" s="252">
        <f>Calculations!E50</f>
        <v>0</v>
      </c>
      <c r="F7" s="252">
        <f>Calculations!F50</f>
        <v>0</v>
      </c>
      <c r="G7" s="252">
        <f>Calculations!G50</f>
        <v>0</v>
      </c>
      <c r="H7" s="252">
        <f>Calculations!H50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C2D4B-8B2F-42C4-BEB2-9F17DA690057}">
  <sheetPr>
    <tabColor theme="4"/>
  </sheetPr>
  <dimension ref="A1:H7"/>
  <sheetViews>
    <sheetView workbookViewId="0">
      <selection activeCell="E3" sqref="E3"/>
    </sheetView>
  </sheetViews>
  <sheetFormatPr defaultColWidth="11.42578125" defaultRowHeight="15" x14ac:dyDescent="0.25"/>
  <cols>
    <col min="2" max="2" width="20.5703125" bestFit="1" customWidth="1"/>
    <col min="3" max="3" width="16.85546875" bestFit="1" customWidth="1"/>
    <col min="4" max="4" width="14.5703125" bestFit="1" customWidth="1"/>
    <col min="5" max="5" width="14.42578125" bestFit="1" customWidth="1"/>
    <col min="6" max="6" width="18.85546875" bestFit="1" customWidth="1"/>
    <col min="7" max="7" width="10.85546875" customWidth="1"/>
    <col min="8" max="8" width="15.5703125" bestFit="1" customWidth="1"/>
  </cols>
  <sheetData>
    <row r="1" spans="1:8" s="7" customFormat="1" ht="30" x14ac:dyDescent="0.25">
      <c r="A1" s="6" t="s">
        <v>125</v>
      </c>
      <c r="B1" s="8" t="s">
        <v>126</v>
      </c>
      <c r="C1" s="8" t="s">
        <v>127</v>
      </c>
      <c r="D1" s="8" t="s">
        <v>128</v>
      </c>
      <c r="E1" s="8" t="s">
        <v>129</v>
      </c>
      <c r="F1" s="8" t="s">
        <v>154</v>
      </c>
      <c r="G1" s="8" t="s">
        <v>131</v>
      </c>
      <c r="H1" s="8" t="s">
        <v>132</v>
      </c>
    </row>
    <row r="2" spans="1:8" x14ac:dyDescent="0.25">
      <c r="A2" s="1" t="s">
        <v>134</v>
      </c>
      <c r="B2" s="271">
        <f>Calculations!M45</f>
        <v>167305</v>
      </c>
      <c r="C2" s="271">
        <f>Calculations!N45</f>
        <v>172080</v>
      </c>
      <c r="D2" s="271">
        <f>Calculations!O45</f>
        <v>2025326</v>
      </c>
      <c r="E2" s="271">
        <f>Calculations!P45</f>
        <v>25445973</v>
      </c>
      <c r="F2" s="271">
        <f>Calculations!Q45</f>
        <v>0</v>
      </c>
      <c r="G2" s="271">
        <f>Calculations!R45</f>
        <v>308078</v>
      </c>
      <c r="H2" s="271">
        <f>Calculations!S45</f>
        <v>0</v>
      </c>
    </row>
    <row r="3" spans="1:8" x14ac:dyDescent="0.25">
      <c r="A3" s="1" t="s">
        <v>136</v>
      </c>
      <c r="B3" s="271">
        <f>Calculations!M46</f>
        <v>0</v>
      </c>
      <c r="C3" s="271">
        <f>Calculations!N46</f>
        <v>0</v>
      </c>
      <c r="D3" s="271">
        <f>Calculations!O46</f>
        <v>0</v>
      </c>
      <c r="E3" s="271">
        <f>Calculations!P46</f>
        <v>5757605</v>
      </c>
      <c r="F3" s="271">
        <f>Calculations!Q46</f>
        <v>0</v>
      </c>
      <c r="G3" s="271">
        <f>Calculations!R46</f>
        <v>0</v>
      </c>
      <c r="H3" s="271">
        <f>Calculations!S46</f>
        <v>0</v>
      </c>
    </row>
    <row r="4" spans="1:8" x14ac:dyDescent="0.25">
      <c r="A4" s="1" t="s">
        <v>138</v>
      </c>
      <c r="B4" s="271">
        <f>Calculations!M47</f>
        <v>0</v>
      </c>
      <c r="C4" s="271">
        <f>Calculations!N47</f>
        <v>0</v>
      </c>
      <c r="D4" s="271">
        <f>Calculations!O47</f>
        <v>0</v>
      </c>
      <c r="E4" s="271">
        <f>Calculations!P47</f>
        <v>174.84426506184295</v>
      </c>
      <c r="F4" s="271">
        <f>Calculations!Q47</f>
        <v>0</v>
      </c>
      <c r="G4" s="271">
        <f>Calculations!R47</f>
        <v>0</v>
      </c>
      <c r="H4" s="271">
        <f>Calculations!S47</f>
        <v>0</v>
      </c>
    </row>
    <row r="5" spans="1:8" x14ac:dyDescent="0.25">
      <c r="A5" s="1" t="s">
        <v>140</v>
      </c>
      <c r="B5" s="271">
        <f>Calculations!M48</f>
        <v>3470.6318039999996</v>
      </c>
      <c r="C5" s="271">
        <f>Calculations!N48</f>
        <v>0</v>
      </c>
      <c r="D5" s="271">
        <f>Calculations!O48</f>
        <v>0</v>
      </c>
      <c r="E5" s="271">
        <f>Calculations!P48</f>
        <v>652.39031099999988</v>
      </c>
      <c r="F5" s="271">
        <f>Calculations!Q48</f>
        <v>0</v>
      </c>
      <c r="G5" s="271">
        <f>Calculations!R48</f>
        <v>0</v>
      </c>
      <c r="H5" s="271">
        <f>Calculations!S48</f>
        <v>0</v>
      </c>
    </row>
    <row r="6" spans="1:8" x14ac:dyDescent="0.25">
      <c r="A6" s="1" t="s">
        <v>142</v>
      </c>
      <c r="B6" s="271">
        <f>Calculations!M49</f>
        <v>0</v>
      </c>
      <c r="C6" s="271">
        <f>Calculations!N49</f>
        <v>0</v>
      </c>
      <c r="D6" s="271">
        <f>Calculations!O49</f>
        <v>0</v>
      </c>
      <c r="E6" s="271">
        <f>Calculations!P58</f>
        <v>2451.910800626159</v>
      </c>
      <c r="F6" s="271">
        <f>Calculations!Q49</f>
        <v>0</v>
      </c>
      <c r="G6" s="271">
        <f>Calculations!R49</f>
        <v>0</v>
      </c>
      <c r="H6" s="271">
        <f>Calculations!S49</f>
        <v>0</v>
      </c>
    </row>
    <row r="7" spans="1:8" x14ac:dyDescent="0.25">
      <c r="A7" s="1" t="s">
        <v>143</v>
      </c>
      <c r="B7" s="271">
        <f>Calculations!M50</f>
        <v>0</v>
      </c>
      <c r="C7" s="271">
        <f>Calculations!N50</f>
        <v>0</v>
      </c>
      <c r="D7" s="271">
        <f>Calculations!O50</f>
        <v>0</v>
      </c>
      <c r="E7" s="271">
        <f>Calculations!P50</f>
        <v>0</v>
      </c>
      <c r="F7" s="271">
        <f>Calculations!Q50</f>
        <v>0</v>
      </c>
      <c r="G7" s="271">
        <f>Calculations!R50</f>
        <v>0</v>
      </c>
      <c r="H7" s="271">
        <f>Calculations!S50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CB24D-1D6B-4122-9DA1-45BAC6D526D4}">
  <dimension ref="A1:E120"/>
  <sheetViews>
    <sheetView workbookViewId="0">
      <selection activeCell="B35" sqref="B35"/>
    </sheetView>
  </sheetViews>
  <sheetFormatPr defaultColWidth="11.42578125" defaultRowHeight="15" x14ac:dyDescent="0.25"/>
  <cols>
    <col min="1" max="1" width="30.85546875" bestFit="1" customWidth="1"/>
    <col min="4" max="4" width="22" customWidth="1"/>
  </cols>
  <sheetData>
    <row r="1" spans="1:5" x14ac:dyDescent="0.25">
      <c r="A1" t="s">
        <v>4</v>
      </c>
      <c r="B1">
        <v>2015</v>
      </c>
      <c r="D1" s="75" t="s">
        <v>5</v>
      </c>
      <c r="E1" s="76">
        <v>2015</v>
      </c>
    </row>
    <row r="2" spans="1:5" x14ac:dyDescent="0.25">
      <c r="A2" s="14" t="s">
        <v>6</v>
      </c>
      <c r="B2" s="20">
        <v>327835506.99146843</v>
      </c>
    </row>
    <row r="3" spans="1:5" x14ac:dyDescent="0.25">
      <c r="A3" s="13" t="s">
        <v>7</v>
      </c>
      <c r="B3" s="19">
        <v>292751201</v>
      </c>
      <c r="D3" s="14" t="s">
        <v>8</v>
      </c>
      <c r="E3" s="102"/>
    </row>
    <row r="4" spans="1:5" x14ac:dyDescent="0.25">
      <c r="A4" s="12" t="s">
        <v>9</v>
      </c>
      <c r="B4" s="18">
        <v>37036579</v>
      </c>
      <c r="D4" s="24" t="s">
        <v>10</v>
      </c>
      <c r="E4" s="26">
        <v>377464.49938113766</v>
      </c>
    </row>
    <row r="5" spans="1:5" x14ac:dyDescent="0.25">
      <c r="A5" s="11" t="s">
        <v>11</v>
      </c>
      <c r="B5" s="17">
        <v>255004455</v>
      </c>
      <c r="D5" s="22" t="s">
        <v>12</v>
      </c>
      <c r="E5" s="16">
        <v>10913.60207637002</v>
      </c>
    </row>
    <row r="6" spans="1:5" x14ac:dyDescent="0.25">
      <c r="A6" s="10" t="s">
        <v>13</v>
      </c>
      <c r="B6" s="16">
        <v>139055432</v>
      </c>
      <c r="D6" s="22" t="s">
        <v>14</v>
      </c>
      <c r="E6" s="16">
        <v>92736.437017180739</v>
      </c>
    </row>
    <row r="7" spans="1:5" x14ac:dyDescent="0.25">
      <c r="A7" s="10" t="s">
        <v>15</v>
      </c>
      <c r="B7" s="16">
        <v>106612315</v>
      </c>
      <c r="D7" s="22" t="s">
        <v>16</v>
      </c>
      <c r="E7" s="16">
        <v>273814.4602875869</v>
      </c>
    </row>
    <row r="8" spans="1:5" x14ac:dyDescent="0.25">
      <c r="A8" s="10" t="s">
        <v>17</v>
      </c>
      <c r="B8" s="16">
        <v>7685081</v>
      </c>
      <c r="D8" s="23" t="s">
        <v>18</v>
      </c>
      <c r="E8" s="25">
        <v>6658.1409445442414</v>
      </c>
    </row>
    <row r="9" spans="1:5" x14ac:dyDescent="0.25">
      <c r="A9" s="10" t="s">
        <v>19</v>
      </c>
      <c r="B9" s="16">
        <v>1313031</v>
      </c>
      <c r="D9" s="22" t="s">
        <v>20</v>
      </c>
      <c r="E9" s="16">
        <v>215.38927813957602</v>
      </c>
    </row>
    <row r="10" spans="1:5" x14ac:dyDescent="0.25">
      <c r="A10" s="10" t="s">
        <v>21</v>
      </c>
      <c r="B10" s="16">
        <v>181560</v>
      </c>
      <c r="D10" s="21" t="s">
        <v>16</v>
      </c>
      <c r="E10" s="15">
        <v>6442.7516664046652</v>
      </c>
    </row>
    <row r="11" spans="1:5" x14ac:dyDescent="0.25">
      <c r="A11" s="10" t="s">
        <v>22</v>
      </c>
      <c r="B11" s="16">
        <v>157036</v>
      </c>
      <c r="E11" s="16"/>
    </row>
    <row r="12" spans="1:5" x14ac:dyDescent="0.25">
      <c r="A12" s="11" t="s">
        <v>23</v>
      </c>
      <c r="B12" s="17">
        <v>710167</v>
      </c>
      <c r="D12" s="14" t="s">
        <v>24</v>
      </c>
      <c r="E12" s="20">
        <v>2609.5848279533971</v>
      </c>
    </row>
    <row r="13" spans="1:5" x14ac:dyDescent="0.25">
      <c r="A13" s="10" t="s">
        <v>13</v>
      </c>
      <c r="B13" s="16">
        <v>4259</v>
      </c>
      <c r="D13" s="24" t="s">
        <v>7</v>
      </c>
      <c r="E13" s="26">
        <v>2473.626992400099</v>
      </c>
    </row>
    <row r="14" spans="1:5" x14ac:dyDescent="0.25">
      <c r="A14" s="10" t="s">
        <v>15</v>
      </c>
      <c r="B14" s="16">
        <v>664879</v>
      </c>
      <c r="D14" s="22" t="s">
        <v>12</v>
      </c>
      <c r="E14" s="16">
        <v>125.51628099055287</v>
      </c>
    </row>
    <row r="15" spans="1:5" x14ac:dyDescent="0.25">
      <c r="A15" s="10" t="s">
        <v>17</v>
      </c>
      <c r="B15" s="16">
        <v>2004</v>
      </c>
      <c r="D15" s="22" t="s">
        <v>14</v>
      </c>
      <c r="E15" s="16">
        <v>754.56742128280655</v>
      </c>
    </row>
    <row r="16" spans="1:5" x14ac:dyDescent="0.25">
      <c r="A16" s="10" t="s">
        <v>19</v>
      </c>
      <c r="B16" s="16">
        <v>34907</v>
      </c>
      <c r="D16" s="22" t="s">
        <v>16</v>
      </c>
      <c r="E16" s="16">
        <v>1593.5432901267395</v>
      </c>
    </row>
    <row r="17" spans="1:5" x14ac:dyDescent="0.25">
      <c r="A17" s="10" t="s">
        <v>22</v>
      </c>
      <c r="B17" s="16">
        <v>4118</v>
      </c>
      <c r="D17" s="23" t="s">
        <v>25</v>
      </c>
      <c r="E17" s="25">
        <v>135.95783555329817</v>
      </c>
    </row>
    <row r="18" spans="1:5" x14ac:dyDescent="0.25">
      <c r="A18" s="13" t="s">
        <v>25</v>
      </c>
      <c r="B18" s="19">
        <v>35084305.991468422</v>
      </c>
      <c r="D18" s="22" t="s">
        <v>20</v>
      </c>
      <c r="E18" s="16">
        <v>9.1876875380647771</v>
      </c>
    </row>
    <row r="19" spans="1:5" x14ac:dyDescent="0.25">
      <c r="A19" s="12" t="s">
        <v>26</v>
      </c>
      <c r="B19" s="18">
        <v>29147375</v>
      </c>
      <c r="D19" s="21" t="s">
        <v>16</v>
      </c>
      <c r="E19" s="15">
        <v>126.7701480152334</v>
      </c>
    </row>
    <row r="20" spans="1:5" x14ac:dyDescent="0.25">
      <c r="A20" s="10" t="s">
        <v>13</v>
      </c>
      <c r="B20" s="16">
        <v>2226999</v>
      </c>
      <c r="E20" s="16"/>
    </row>
    <row r="21" spans="1:5" x14ac:dyDescent="0.25">
      <c r="A21" s="10" t="s">
        <v>15</v>
      </c>
      <c r="B21" s="16">
        <v>26430217</v>
      </c>
      <c r="D21" s="14" t="s">
        <v>27</v>
      </c>
      <c r="E21" s="20">
        <v>1913337</v>
      </c>
    </row>
    <row r="22" spans="1:5" x14ac:dyDescent="0.25">
      <c r="A22" s="10" t="s">
        <v>17</v>
      </c>
      <c r="B22" s="16">
        <v>320764</v>
      </c>
      <c r="D22" s="24" t="s">
        <v>7</v>
      </c>
      <c r="E22" s="26">
        <v>1859073</v>
      </c>
    </row>
    <row r="23" spans="1:5" x14ac:dyDescent="0.25">
      <c r="A23" s="10" t="s">
        <v>19</v>
      </c>
      <c r="B23" s="16">
        <v>128891</v>
      </c>
      <c r="D23" s="22" t="s">
        <v>12</v>
      </c>
      <c r="E23" s="16">
        <v>263203</v>
      </c>
    </row>
    <row r="24" spans="1:5" x14ac:dyDescent="0.25">
      <c r="A24" s="10" t="s">
        <v>22</v>
      </c>
      <c r="B24" s="16">
        <v>40504</v>
      </c>
      <c r="D24" s="22" t="s">
        <v>14</v>
      </c>
      <c r="E24" s="16">
        <v>1124284</v>
      </c>
    </row>
    <row r="25" spans="1:5" x14ac:dyDescent="0.25">
      <c r="A25" s="11" t="s">
        <v>28</v>
      </c>
      <c r="B25" s="17">
        <v>5936930.9914684212</v>
      </c>
      <c r="D25" s="22" t="s">
        <v>16</v>
      </c>
      <c r="E25" s="16">
        <v>471585.99999999994</v>
      </c>
    </row>
    <row r="26" spans="1:5" x14ac:dyDescent="0.25">
      <c r="A26" s="10" t="s">
        <v>12</v>
      </c>
      <c r="B26" s="16">
        <v>5446891</v>
      </c>
      <c r="D26" s="23" t="s">
        <v>25</v>
      </c>
      <c r="E26" s="25">
        <v>54264</v>
      </c>
    </row>
    <row r="27" spans="1:5" x14ac:dyDescent="0.25">
      <c r="A27" s="9" t="s">
        <v>29</v>
      </c>
      <c r="B27" s="15">
        <v>490039.99146842147</v>
      </c>
      <c r="D27" s="22" t="s">
        <v>20</v>
      </c>
      <c r="E27" s="16">
        <v>17901</v>
      </c>
    </row>
    <row r="28" spans="1:5" x14ac:dyDescent="0.25">
      <c r="D28" s="21" t="s">
        <v>16</v>
      </c>
      <c r="E28" s="15">
        <v>36363</v>
      </c>
    </row>
    <row r="29" spans="1:5" x14ac:dyDescent="0.25">
      <c r="A29" s="14" t="s">
        <v>30</v>
      </c>
      <c r="B29" s="20">
        <v>8854.0777976351601</v>
      </c>
    </row>
    <row r="30" spans="1:5" x14ac:dyDescent="0.25">
      <c r="A30" s="24" t="s">
        <v>7</v>
      </c>
      <c r="B30" s="26">
        <v>8346.0790641255444</v>
      </c>
      <c r="D30" s="14" t="s">
        <v>31</v>
      </c>
      <c r="E30" s="20"/>
    </row>
    <row r="31" spans="1:5" x14ac:dyDescent="0.25">
      <c r="A31" s="22" t="s">
        <v>12</v>
      </c>
      <c r="B31" s="16">
        <v>1103.3234132134789</v>
      </c>
      <c r="D31" s="24" t="s">
        <v>32</v>
      </c>
      <c r="E31" s="26">
        <v>242091488</v>
      </c>
    </row>
    <row r="32" spans="1:5" x14ac:dyDescent="0.25">
      <c r="A32" s="22" t="s">
        <v>14</v>
      </c>
      <c r="B32" s="16">
        <v>3725.516078160827</v>
      </c>
      <c r="D32" s="22" t="s">
        <v>12</v>
      </c>
      <c r="E32" s="16">
        <v>22885420</v>
      </c>
    </row>
    <row r="33" spans="1:5" x14ac:dyDescent="0.25">
      <c r="A33" s="22" t="s">
        <v>16</v>
      </c>
      <c r="B33" s="16">
        <v>3517.239572751238</v>
      </c>
      <c r="D33" s="22" t="s">
        <v>14</v>
      </c>
      <c r="E33" s="16">
        <v>138174654</v>
      </c>
    </row>
    <row r="34" spans="1:5" x14ac:dyDescent="0.25">
      <c r="A34" s="23" t="s">
        <v>25</v>
      </c>
      <c r="B34" s="25">
        <v>507.99873350961605</v>
      </c>
      <c r="D34" s="22" t="s">
        <v>16</v>
      </c>
      <c r="E34" s="16">
        <v>81031414</v>
      </c>
    </row>
    <row r="35" spans="1:5" x14ac:dyDescent="0.25">
      <c r="A35" s="22" t="s">
        <v>20</v>
      </c>
      <c r="B35" s="16">
        <v>165.67674900357699</v>
      </c>
      <c r="D35" s="23" t="s">
        <v>33</v>
      </c>
      <c r="E35" s="25">
        <v>2267709.2929717926</v>
      </c>
    </row>
    <row r="36" spans="1:5" x14ac:dyDescent="0.25">
      <c r="A36" s="21" t="s">
        <v>16</v>
      </c>
      <c r="B36" s="15">
        <v>342.32198450603903</v>
      </c>
      <c r="D36" s="22" t="s">
        <v>20</v>
      </c>
      <c r="E36" s="16">
        <v>419657.6616262116</v>
      </c>
    </row>
    <row r="37" spans="1:5" x14ac:dyDescent="0.25">
      <c r="D37" s="21" t="s">
        <v>16</v>
      </c>
      <c r="E37" s="15">
        <v>1848051.6313455808</v>
      </c>
    </row>
    <row r="39" spans="1:5" x14ac:dyDescent="0.25">
      <c r="D39" s="14" t="s">
        <v>30</v>
      </c>
      <c r="E39" s="20">
        <v>1688.128457276671</v>
      </c>
    </row>
    <row r="40" spans="1:5" x14ac:dyDescent="0.25">
      <c r="D40" s="24" t="s">
        <v>7</v>
      </c>
      <c r="E40" s="26">
        <v>1607.642640613188</v>
      </c>
    </row>
    <row r="41" spans="1:5" x14ac:dyDescent="0.25">
      <c r="D41" s="22" t="s">
        <v>12</v>
      </c>
      <c r="E41" s="16">
        <v>136.969297198725</v>
      </c>
    </row>
    <row r="42" spans="1:5" x14ac:dyDescent="0.25">
      <c r="D42" s="22" t="s">
        <v>14</v>
      </c>
      <c r="E42" s="16">
        <v>633.04279279279297</v>
      </c>
    </row>
    <row r="43" spans="1:5" x14ac:dyDescent="0.25">
      <c r="D43" s="22" t="s">
        <v>16</v>
      </c>
      <c r="E43" s="16">
        <v>837.63055062166995</v>
      </c>
    </row>
    <row r="44" spans="1:5" x14ac:dyDescent="0.25">
      <c r="D44" s="23" t="s">
        <v>25</v>
      </c>
      <c r="E44" s="25">
        <v>80.485816663482993</v>
      </c>
    </row>
    <row r="45" spans="1:5" x14ac:dyDescent="0.25">
      <c r="D45" s="22" t="s">
        <v>20</v>
      </c>
      <c r="E45" s="16">
        <v>16.485103132161999</v>
      </c>
    </row>
    <row r="46" spans="1:5" x14ac:dyDescent="0.25">
      <c r="D46" s="21" t="s">
        <v>16</v>
      </c>
      <c r="E46" s="15">
        <v>64.000713531320997</v>
      </c>
    </row>
    <row r="48" spans="1:5" x14ac:dyDescent="0.25">
      <c r="D48" s="14" t="s">
        <v>34</v>
      </c>
      <c r="E48" s="20">
        <v>1674.497023245706</v>
      </c>
    </row>
    <row r="49" spans="4:5" x14ac:dyDescent="0.25">
      <c r="D49" s="24" t="s">
        <v>7</v>
      </c>
      <c r="E49" s="26">
        <v>1594.0112065822229</v>
      </c>
    </row>
    <row r="50" spans="4:5" x14ac:dyDescent="0.25">
      <c r="D50" s="22" t="s">
        <v>12</v>
      </c>
      <c r="E50" s="16">
        <v>123.33786316776001</v>
      </c>
    </row>
    <row r="51" spans="4:5" x14ac:dyDescent="0.25">
      <c r="D51" s="22" t="s">
        <v>14</v>
      </c>
      <c r="E51" s="16">
        <v>633.04279279279297</v>
      </c>
    </row>
    <row r="52" spans="4:5" x14ac:dyDescent="0.25">
      <c r="D52" s="22" t="s">
        <v>16</v>
      </c>
      <c r="E52" s="16">
        <v>837.63055062166995</v>
      </c>
    </row>
    <row r="53" spans="4:5" x14ac:dyDescent="0.25">
      <c r="D53" s="23" t="s">
        <v>25</v>
      </c>
      <c r="E53" s="25">
        <v>80.485816663482993</v>
      </c>
    </row>
    <row r="54" spans="4:5" x14ac:dyDescent="0.25">
      <c r="D54" s="22" t="s">
        <v>20</v>
      </c>
      <c r="E54" s="16">
        <v>16.485103132161999</v>
      </c>
    </row>
    <row r="55" spans="4:5" x14ac:dyDescent="0.25">
      <c r="D55" s="21" t="s">
        <v>16</v>
      </c>
      <c r="E55" s="15">
        <v>64.000713531320997</v>
      </c>
    </row>
    <row r="57" spans="4:5" x14ac:dyDescent="0.25">
      <c r="D57" s="14" t="s">
        <v>35</v>
      </c>
      <c r="E57" s="20">
        <v>83.600020599576894</v>
      </c>
    </row>
    <row r="58" spans="4:5" x14ac:dyDescent="0.25">
      <c r="D58" s="24" t="s">
        <v>7</v>
      </c>
      <c r="E58" s="26">
        <v>81.206615141762882</v>
      </c>
    </row>
    <row r="59" spans="4:5" x14ac:dyDescent="0.25">
      <c r="D59" s="22" t="s">
        <v>12</v>
      </c>
      <c r="E59" s="16">
        <v>0</v>
      </c>
    </row>
    <row r="60" spans="4:5" x14ac:dyDescent="0.25">
      <c r="D60" s="22" t="s">
        <v>14</v>
      </c>
      <c r="E60" s="16">
        <v>42.50539376196491</v>
      </c>
    </row>
    <row r="61" spans="4:5" x14ac:dyDescent="0.25">
      <c r="D61" s="22" t="s">
        <v>16</v>
      </c>
      <c r="E61" s="16">
        <v>38.701221379797971</v>
      </c>
    </row>
    <row r="62" spans="4:5" x14ac:dyDescent="0.25">
      <c r="D62" s="23" t="s">
        <v>25</v>
      </c>
      <c r="E62" s="25">
        <v>2.3934054578140085</v>
      </c>
    </row>
    <row r="63" spans="4:5" x14ac:dyDescent="0.25">
      <c r="D63" s="22" t="s">
        <v>20</v>
      </c>
      <c r="E63" s="16">
        <v>0.87423703090800231</v>
      </c>
    </row>
    <row r="64" spans="4:5" x14ac:dyDescent="0.25">
      <c r="D64" s="21" t="s">
        <v>16</v>
      </c>
      <c r="E64" s="15">
        <v>1.5191684269060062</v>
      </c>
    </row>
    <row r="66" spans="4:5" x14ac:dyDescent="0.25">
      <c r="D66" s="83" t="s">
        <v>36</v>
      </c>
      <c r="E66" s="118"/>
    </row>
    <row r="68" spans="4:5" x14ac:dyDescent="0.25">
      <c r="D68" s="14" t="s">
        <v>37</v>
      </c>
      <c r="E68" s="102"/>
    </row>
    <row r="69" spans="4:5" x14ac:dyDescent="0.25">
      <c r="D69" s="24" t="s">
        <v>38</v>
      </c>
      <c r="E69" s="122">
        <v>130.22161475100762</v>
      </c>
    </row>
    <row r="70" spans="4:5" x14ac:dyDescent="0.25">
      <c r="D70" s="22" t="s">
        <v>12</v>
      </c>
      <c r="E70" s="106">
        <v>86.949692822650192</v>
      </c>
    </row>
    <row r="71" spans="4:5" x14ac:dyDescent="0.25">
      <c r="D71" s="22" t="s">
        <v>14</v>
      </c>
      <c r="E71" s="106">
        <v>122.90013377402863</v>
      </c>
    </row>
    <row r="72" spans="4:5" x14ac:dyDescent="0.25">
      <c r="D72" s="22" t="s">
        <v>16</v>
      </c>
      <c r="E72" s="123">
        <v>171.82743762537481</v>
      </c>
    </row>
    <row r="73" spans="4:5" x14ac:dyDescent="0.25">
      <c r="D73" s="23" t="s">
        <v>39</v>
      </c>
      <c r="E73" s="121">
        <v>41.790308362298994</v>
      </c>
    </row>
    <row r="74" spans="4:5" x14ac:dyDescent="0.25">
      <c r="D74" s="22" t="s">
        <v>20</v>
      </c>
      <c r="E74" s="106">
        <v>23.443252423116675</v>
      </c>
    </row>
    <row r="75" spans="4:5" x14ac:dyDescent="0.25">
      <c r="D75" s="21" t="s">
        <v>16</v>
      </c>
      <c r="E75" s="105">
        <v>50.822309252415387</v>
      </c>
    </row>
    <row r="77" spans="4:5" x14ac:dyDescent="0.25">
      <c r="D77" s="14" t="s">
        <v>40</v>
      </c>
      <c r="E77" s="102"/>
    </row>
    <row r="78" spans="4:5" x14ac:dyDescent="0.25">
      <c r="D78" s="24" t="s">
        <v>7</v>
      </c>
      <c r="E78" s="122">
        <v>1330.5701241425693</v>
      </c>
    </row>
    <row r="79" spans="4:5" x14ac:dyDescent="0.25">
      <c r="D79" s="22" t="s">
        <v>12</v>
      </c>
      <c r="E79" s="106">
        <v>476.88013050973154</v>
      </c>
    </row>
    <row r="80" spans="4:5" x14ac:dyDescent="0.25">
      <c r="D80" s="22" t="s">
        <v>14</v>
      </c>
      <c r="E80" s="106">
        <v>671.15374877060117</v>
      </c>
    </row>
    <row r="81" spans="4:5" x14ac:dyDescent="0.25">
      <c r="D81" s="22" t="s">
        <v>16</v>
      </c>
      <c r="E81" s="106">
        <v>3379.1149231036115</v>
      </c>
    </row>
    <row r="82" spans="4:5" x14ac:dyDescent="0.25">
      <c r="D82" s="23" t="s">
        <v>25</v>
      </c>
      <c r="E82" s="121">
        <v>2505.4886398588046</v>
      </c>
    </row>
    <row r="83" spans="4:5" x14ac:dyDescent="0.25">
      <c r="D83" s="22" t="s">
        <v>20</v>
      </c>
      <c r="E83" s="106">
        <v>513.24996022930441</v>
      </c>
    </row>
    <row r="84" spans="4:5" x14ac:dyDescent="0.25">
      <c r="D84" s="21" t="s">
        <v>16</v>
      </c>
      <c r="E84" s="105">
        <v>3486.2400796203119</v>
      </c>
    </row>
    <row r="86" spans="4:5" x14ac:dyDescent="0.25">
      <c r="D86" s="14" t="s">
        <v>41</v>
      </c>
      <c r="E86" s="102"/>
    </row>
    <row r="87" spans="4:5" x14ac:dyDescent="0.25">
      <c r="D87" s="24" t="s">
        <v>42</v>
      </c>
      <c r="E87" s="26">
        <v>203039.09495815259</v>
      </c>
    </row>
    <row r="88" spans="4:5" x14ac:dyDescent="0.25">
      <c r="D88" s="22" t="s">
        <v>12</v>
      </c>
      <c r="E88" s="16">
        <v>41464.580861046496</v>
      </c>
    </row>
    <row r="89" spans="4:5" x14ac:dyDescent="0.25">
      <c r="D89" s="22" t="s">
        <v>14</v>
      </c>
      <c r="E89" s="16">
        <v>82484.885506847684</v>
      </c>
    </row>
    <row r="90" spans="4:5" x14ac:dyDescent="0.25">
      <c r="D90" s="22" t="s">
        <v>16</v>
      </c>
      <c r="E90" s="16">
        <v>580624.658678559</v>
      </c>
    </row>
    <row r="91" spans="4:5" x14ac:dyDescent="0.25">
      <c r="D91" s="23" t="s">
        <v>43</v>
      </c>
      <c r="E91" s="25">
        <v>122699.0443856745</v>
      </c>
    </row>
    <row r="92" spans="4:5" x14ac:dyDescent="0.25">
      <c r="D92" s="22" t="s">
        <v>20</v>
      </c>
      <c r="E92" s="16">
        <v>12032.24837381018</v>
      </c>
    </row>
    <row r="93" spans="4:5" x14ac:dyDescent="0.25">
      <c r="D93" s="21" t="s">
        <v>16</v>
      </c>
      <c r="E93" s="15">
        <v>177178.77145462873</v>
      </c>
    </row>
    <row r="95" spans="4:5" x14ac:dyDescent="0.25">
      <c r="D95" s="14" t="s">
        <v>44</v>
      </c>
      <c r="E95" s="102"/>
    </row>
    <row r="96" spans="4:5" x14ac:dyDescent="0.25">
      <c r="D96" s="24" t="s">
        <v>7</v>
      </c>
      <c r="E96" s="26">
        <v>1166.2860288078562</v>
      </c>
    </row>
    <row r="97" spans="4:5" x14ac:dyDescent="0.25">
      <c r="D97" s="22" t="s">
        <v>12</v>
      </c>
      <c r="E97" s="16">
        <v>2134.0000000000014</v>
      </c>
    </row>
    <row r="98" spans="4:5" x14ac:dyDescent="0.25">
      <c r="D98" s="22" t="s">
        <v>14</v>
      </c>
      <c r="E98" s="16">
        <v>1775.9999999999995</v>
      </c>
    </row>
    <row r="99" spans="4:5" x14ac:dyDescent="0.25">
      <c r="D99" s="22" t="s">
        <v>16</v>
      </c>
      <c r="E99" s="16">
        <v>562.99999999999966</v>
      </c>
    </row>
    <row r="100" spans="4:5" x14ac:dyDescent="0.25">
      <c r="D100" s="23" t="s">
        <v>25</v>
      </c>
      <c r="E100" s="25">
        <v>674.20574517969669</v>
      </c>
    </row>
    <row r="101" spans="4:5" x14ac:dyDescent="0.25">
      <c r="D101" s="22" t="s">
        <v>20</v>
      </c>
      <c r="E101" s="16">
        <v>1085.8894758793242</v>
      </c>
    </row>
    <row r="102" spans="4:5" x14ac:dyDescent="0.25">
      <c r="D102" s="21" t="s">
        <v>16</v>
      </c>
      <c r="E102" s="15">
        <v>568.16554056392647</v>
      </c>
    </row>
    <row r="104" spans="4:5" x14ac:dyDescent="0.25">
      <c r="D104" s="14" t="s">
        <v>45</v>
      </c>
      <c r="E104" s="95"/>
    </row>
    <row r="105" spans="4:5" x14ac:dyDescent="0.25">
      <c r="D105" s="24" t="s">
        <v>46</v>
      </c>
      <c r="E105" s="120">
        <v>1</v>
      </c>
    </row>
    <row r="106" spans="4:5" x14ac:dyDescent="0.25">
      <c r="D106" s="22" t="s">
        <v>12</v>
      </c>
      <c r="E106" s="90">
        <v>2.8912923186851052E-2</v>
      </c>
    </row>
    <row r="107" spans="4:5" x14ac:dyDescent="0.25">
      <c r="D107" s="22" t="s">
        <v>14</v>
      </c>
      <c r="E107" s="90">
        <v>0.24568254013085841</v>
      </c>
    </row>
    <row r="108" spans="4:5" x14ac:dyDescent="0.25">
      <c r="D108" s="22" t="s">
        <v>16</v>
      </c>
      <c r="E108" s="90">
        <v>0.72540453668229055</v>
      </c>
    </row>
    <row r="109" spans="4:5" x14ac:dyDescent="0.25">
      <c r="D109" s="23" t="s">
        <v>47</v>
      </c>
      <c r="E109" s="119">
        <v>1</v>
      </c>
    </row>
    <row r="110" spans="4:5" x14ac:dyDescent="0.25">
      <c r="D110" s="22" t="s">
        <v>20</v>
      </c>
      <c r="E110" s="86">
        <v>3.2349762483785884E-2</v>
      </c>
    </row>
    <row r="111" spans="4:5" x14ac:dyDescent="0.25">
      <c r="D111" s="21" t="s">
        <v>16</v>
      </c>
      <c r="E111" s="84">
        <v>0.96765023751621404</v>
      </c>
    </row>
    <row r="113" spans="4:5" x14ac:dyDescent="0.25">
      <c r="D113" s="14" t="s">
        <v>48</v>
      </c>
      <c r="E113" s="95"/>
    </row>
    <row r="114" spans="4:5" x14ac:dyDescent="0.25">
      <c r="D114" s="24" t="s">
        <v>7</v>
      </c>
      <c r="E114" s="120">
        <v>1</v>
      </c>
    </row>
    <row r="115" spans="4:5" x14ac:dyDescent="0.25">
      <c r="D115" s="22" t="s">
        <v>12</v>
      </c>
      <c r="E115" s="90">
        <v>5.0741797925146159E-2</v>
      </c>
    </row>
    <row r="116" spans="4:5" x14ac:dyDescent="0.25">
      <c r="D116" s="22" t="s">
        <v>14</v>
      </c>
      <c r="E116" s="90">
        <v>0.30504494962301026</v>
      </c>
    </row>
    <row r="117" spans="4:5" x14ac:dyDescent="0.25">
      <c r="D117" s="22" t="s">
        <v>16</v>
      </c>
      <c r="E117" s="90">
        <v>0.64421325245184358</v>
      </c>
    </row>
    <row r="118" spans="4:5" x14ac:dyDescent="0.25">
      <c r="D118" s="23" t="s">
        <v>25</v>
      </c>
      <c r="E118" s="119">
        <v>1</v>
      </c>
    </row>
    <row r="119" spans="4:5" x14ac:dyDescent="0.25">
      <c r="D119" s="22" t="s">
        <v>20</v>
      </c>
      <c r="E119" s="86">
        <v>6.7577477242663386E-2</v>
      </c>
    </row>
    <row r="120" spans="4:5" x14ac:dyDescent="0.25">
      <c r="D120" s="21" t="s">
        <v>16</v>
      </c>
      <c r="E120" s="84">
        <v>0.93242252275733672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D5603-6DEF-4F33-8E39-2D3122EE03C0}">
  <dimension ref="A1:AZ251"/>
  <sheetViews>
    <sheetView workbookViewId="0">
      <pane xSplit="21" ySplit="1" topLeftCell="V8" activePane="bottomRight" state="frozen"/>
      <selection pane="topRight" activeCell="C1" sqref="C1"/>
      <selection pane="bottomLeft" activeCell="A2" sqref="A2"/>
      <selection pane="bottomRight" activeCell="T42" sqref="T42"/>
    </sheetView>
  </sheetViews>
  <sheetFormatPr defaultColWidth="11.42578125" defaultRowHeight="15" x14ac:dyDescent="0.25"/>
  <cols>
    <col min="1" max="1" width="37" bestFit="1" customWidth="1"/>
    <col min="2" max="16" width="9.7109375" style="254" hidden="1" customWidth="1"/>
    <col min="17" max="20" width="9.7109375" style="254" customWidth="1"/>
    <col min="21" max="21" width="7.85546875" customWidth="1"/>
    <col min="22" max="22" width="8.85546875" customWidth="1"/>
    <col min="23" max="23" width="13.42578125" customWidth="1"/>
    <col min="24" max="52" width="7.85546875" bestFit="1" customWidth="1"/>
  </cols>
  <sheetData>
    <row r="1" spans="1:52" ht="15.75" thickBot="1" x14ac:dyDescent="0.3">
      <c r="A1" s="27" t="s">
        <v>49</v>
      </c>
      <c r="B1" s="253">
        <v>2000</v>
      </c>
      <c r="C1" s="253">
        <v>2001</v>
      </c>
      <c r="D1" s="253">
        <v>2002</v>
      </c>
      <c r="E1" s="253">
        <v>2003</v>
      </c>
      <c r="F1" s="253">
        <v>2004</v>
      </c>
      <c r="G1" s="253">
        <v>2005</v>
      </c>
      <c r="H1" s="253">
        <v>2006</v>
      </c>
      <c r="I1" s="253">
        <v>2007</v>
      </c>
      <c r="J1" s="253">
        <v>2008</v>
      </c>
      <c r="K1" s="253">
        <v>2009</v>
      </c>
      <c r="L1" s="253">
        <v>2010</v>
      </c>
      <c r="M1" s="253">
        <v>2011</v>
      </c>
      <c r="N1" s="253">
        <v>2012</v>
      </c>
      <c r="O1" s="253">
        <v>2013</v>
      </c>
      <c r="P1" s="253">
        <v>2014</v>
      </c>
      <c r="Q1" s="253">
        <v>2015</v>
      </c>
      <c r="R1" s="253">
        <v>2016</v>
      </c>
      <c r="S1" s="253">
        <v>2017</v>
      </c>
      <c r="T1" s="253">
        <v>2018</v>
      </c>
      <c r="U1" s="28">
        <v>2019</v>
      </c>
      <c r="V1" s="28">
        <v>2020</v>
      </c>
      <c r="W1" s="28">
        <v>2021</v>
      </c>
      <c r="X1" s="28">
        <v>2022</v>
      </c>
      <c r="Y1" s="28">
        <v>2023</v>
      </c>
      <c r="Z1" s="28">
        <v>2024</v>
      </c>
      <c r="AA1" s="28">
        <v>2025</v>
      </c>
      <c r="AB1" s="28">
        <v>2026</v>
      </c>
      <c r="AC1" s="28">
        <v>2027</v>
      </c>
      <c r="AD1" s="28">
        <v>2028</v>
      </c>
      <c r="AE1" s="28">
        <v>2029</v>
      </c>
      <c r="AF1" s="28">
        <v>2030</v>
      </c>
      <c r="AG1" s="28">
        <v>2031</v>
      </c>
      <c r="AH1" s="28">
        <v>2032</v>
      </c>
      <c r="AI1" s="28">
        <v>2033</v>
      </c>
      <c r="AJ1" s="28">
        <v>2034</v>
      </c>
      <c r="AK1" s="28">
        <v>2035</v>
      </c>
      <c r="AL1" s="28">
        <v>2036</v>
      </c>
      <c r="AM1" s="28">
        <v>2037</v>
      </c>
      <c r="AN1" s="28">
        <v>2038</v>
      </c>
      <c r="AO1" s="28">
        <v>2039</v>
      </c>
      <c r="AP1" s="28">
        <v>2040</v>
      </c>
      <c r="AQ1" s="28">
        <v>2041</v>
      </c>
      <c r="AR1" s="28">
        <v>2042</v>
      </c>
      <c r="AS1" s="28">
        <v>2043</v>
      </c>
      <c r="AT1" s="28">
        <v>2044</v>
      </c>
      <c r="AU1" s="28">
        <v>2045</v>
      </c>
      <c r="AV1" s="28">
        <v>2046</v>
      </c>
      <c r="AW1" s="28">
        <v>2047</v>
      </c>
      <c r="AX1" s="28">
        <v>2048</v>
      </c>
      <c r="AY1" s="28">
        <v>2049</v>
      </c>
      <c r="AZ1" s="28">
        <v>2050</v>
      </c>
    </row>
    <row r="2" spans="1:52" x14ac:dyDescent="0.25">
      <c r="A2" s="29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x14ac:dyDescent="0.25">
      <c r="A3" s="31" t="s">
        <v>50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</row>
    <row r="4" spans="1:52" x14ac:dyDescent="0.25">
      <c r="A4" s="33" t="s">
        <v>7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</row>
    <row r="5" spans="1:52" x14ac:dyDescent="0.25">
      <c r="A5" s="35" t="s">
        <v>51</v>
      </c>
      <c r="B5" s="257">
        <v>227942846</v>
      </c>
      <c r="C5" s="257">
        <v>234377604</v>
      </c>
      <c r="D5" s="257">
        <v>239280894</v>
      </c>
      <c r="E5" s="257">
        <v>243548497</v>
      </c>
      <c r="F5" s="257">
        <v>247577889</v>
      </c>
      <c r="G5" s="257">
        <v>253066482</v>
      </c>
      <c r="H5" s="257">
        <v>258973453</v>
      </c>
      <c r="I5" s="257">
        <v>265190216</v>
      </c>
      <c r="J5" s="257">
        <v>269860619</v>
      </c>
      <c r="K5" s="257">
        <v>272113428</v>
      </c>
      <c r="L5" s="257">
        <v>276529092</v>
      </c>
      <c r="M5" s="257">
        <v>279812599</v>
      </c>
      <c r="N5" s="257">
        <v>281549162</v>
      </c>
      <c r="O5" s="257">
        <v>286000218</v>
      </c>
      <c r="P5" s="257">
        <v>289308296</v>
      </c>
      <c r="Q5" s="257">
        <v>292751201</v>
      </c>
      <c r="R5" s="257">
        <v>299873301</v>
      </c>
      <c r="S5" s="257">
        <v>306661748</v>
      </c>
      <c r="T5" s="257">
        <v>312056733</v>
      </c>
      <c r="U5" s="37">
        <v>316958901</v>
      </c>
      <c r="V5" s="37">
        <v>321103966</v>
      </c>
      <c r="W5" s="37">
        <v>325203751</v>
      </c>
      <c r="X5" s="37">
        <v>329324929</v>
      </c>
      <c r="Y5" s="37">
        <v>332982268</v>
      </c>
      <c r="Z5" s="37">
        <v>336234566</v>
      </c>
      <c r="AA5" s="37">
        <v>339304588</v>
      </c>
      <c r="AB5" s="37">
        <v>341688416</v>
      </c>
      <c r="AC5" s="37">
        <v>343723797</v>
      </c>
      <c r="AD5" s="37">
        <v>345835620</v>
      </c>
      <c r="AE5" s="37">
        <v>347848443</v>
      </c>
      <c r="AF5" s="37">
        <v>349919184</v>
      </c>
      <c r="AG5" s="37">
        <v>352052902</v>
      </c>
      <c r="AH5" s="37">
        <v>354192442</v>
      </c>
      <c r="AI5" s="37">
        <v>356387637</v>
      </c>
      <c r="AJ5" s="37">
        <v>358552498</v>
      </c>
      <c r="AK5" s="37">
        <v>360684201</v>
      </c>
      <c r="AL5" s="37">
        <v>362774316</v>
      </c>
      <c r="AM5" s="37">
        <v>364870364</v>
      </c>
      <c r="AN5" s="37">
        <v>366910120</v>
      </c>
      <c r="AO5" s="37">
        <v>368845535</v>
      </c>
      <c r="AP5" s="37">
        <v>370748727</v>
      </c>
      <c r="AQ5" s="37">
        <v>372691845</v>
      </c>
      <c r="AR5" s="37">
        <v>374677935</v>
      </c>
      <c r="AS5" s="37">
        <v>376737777</v>
      </c>
      <c r="AT5" s="37">
        <v>378911307</v>
      </c>
      <c r="AU5" s="37">
        <v>381236209</v>
      </c>
      <c r="AV5" s="37">
        <v>383655683</v>
      </c>
      <c r="AW5" s="37">
        <v>386106931</v>
      </c>
      <c r="AX5" s="37">
        <v>388600365</v>
      </c>
      <c r="AY5" s="37">
        <v>391160390</v>
      </c>
      <c r="AZ5" s="37">
        <v>393783978</v>
      </c>
    </row>
    <row r="6" spans="1:52" x14ac:dyDescent="0.25">
      <c r="A6" s="38" t="s">
        <v>9</v>
      </c>
      <c r="B6" s="258">
        <v>26679508</v>
      </c>
      <c r="C6" s="258">
        <v>27609356</v>
      </c>
      <c r="D6" s="258">
        <v>28647121</v>
      </c>
      <c r="E6" s="258">
        <v>29429695</v>
      </c>
      <c r="F6" s="258">
        <v>30192633</v>
      </c>
      <c r="G6" s="258">
        <v>31273941</v>
      </c>
      <c r="H6" s="258">
        <v>32303391</v>
      </c>
      <c r="I6" s="258">
        <v>33513997</v>
      </c>
      <c r="J6" s="258">
        <v>34753905</v>
      </c>
      <c r="K6" s="258">
        <v>35320124</v>
      </c>
      <c r="L6" s="258">
        <v>35884391</v>
      </c>
      <c r="M6" s="258">
        <v>36307796</v>
      </c>
      <c r="N6" s="258">
        <v>36013088</v>
      </c>
      <c r="O6" s="258">
        <v>36192222</v>
      </c>
      <c r="P6" s="258">
        <v>36564027</v>
      </c>
      <c r="Q6" s="258">
        <v>37036579</v>
      </c>
      <c r="R6" s="258">
        <v>38379405</v>
      </c>
      <c r="S6" s="258">
        <v>39730611</v>
      </c>
      <c r="T6" s="258">
        <v>40828293</v>
      </c>
      <c r="U6" s="39">
        <v>41784911</v>
      </c>
      <c r="V6" s="39">
        <v>42544205</v>
      </c>
      <c r="W6" s="39">
        <v>43069565</v>
      </c>
      <c r="X6" s="39">
        <v>43449486</v>
      </c>
      <c r="Y6" s="39">
        <v>43726356</v>
      </c>
      <c r="Z6" s="39">
        <v>43931253</v>
      </c>
      <c r="AA6" s="39">
        <v>44187863</v>
      </c>
      <c r="AB6" s="39">
        <v>44447444</v>
      </c>
      <c r="AC6" s="39">
        <v>44766717</v>
      </c>
      <c r="AD6" s="39">
        <v>45195243</v>
      </c>
      <c r="AE6" s="39">
        <v>45747773</v>
      </c>
      <c r="AF6" s="39">
        <v>46431006</v>
      </c>
      <c r="AG6" s="39">
        <v>47236784</v>
      </c>
      <c r="AH6" s="39">
        <v>48134739</v>
      </c>
      <c r="AI6" s="39">
        <v>49094420</v>
      </c>
      <c r="AJ6" s="39">
        <v>50126760</v>
      </c>
      <c r="AK6" s="39">
        <v>51231084</v>
      </c>
      <c r="AL6" s="39">
        <v>52412109</v>
      </c>
      <c r="AM6" s="39">
        <v>53719215</v>
      </c>
      <c r="AN6" s="39">
        <v>55109644</v>
      </c>
      <c r="AO6" s="39">
        <v>56573037</v>
      </c>
      <c r="AP6" s="39">
        <v>58109100</v>
      </c>
      <c r="AQ6" s="39">
        <v>59735302</v>
      </c>
      <c r="AR6" s="39">
        <v>61468105</v>
      </c>
      <c r="AS6" s="39">
        <v>63324424</v>
      </c>
      <c r="AT6" s="39">
        <v>65349694</v>
      </c>
      <c r="AU6" s="39">
        <v>67514270</v>
      </c>
      <c r="AV6" s="39">
        <v>69817449</v>
      </c>
      <c r="AW6" s="39">
        <v>72263733</v>
      </c>
      <c r="AX6" s="39">
        <v>74852926</v>
      </c>
      <c r="AY6" s="39">
        <v>77595960</v>
      </c>
      <c r="AZ6" s="39">
        <v>80506210</v>
      </c>
    </row>
    <row r="7" spans="1:52" x14ac:dyDescent="0.25">
      <c r="A7" s="40" t="s">
        <v>11</v>
      </c>
      <c r="B7" s="259">
        <v>200599391</v>
      </c>
      <c r="C7" s="259">
        <v>206096297</v>
      </c>
      <c r="D7" s="259">
        <v>209967381</v>
      </c>
      <c r="E7" s="259">
        <v>213447603</v>
      </c>
      <c r="F7" s="259">
        <v>216710017</v>
      </c>
      <c r="G7" s="259">
        <v>221125428</v>
      </c>
      <c r="H7" s="259">
        <v>226000715</v>
      </c>
      <c r="I7" s="259">
        <v>231005293</v>
      </c>
      <c r="J7" s="259">
        <v>234426746</v>
      </c>
      <c r="K7" s="259">
        <v>236114507</v>
      </c>
      <c r="L7" s="259">
        <v>239968731</v>
      </c>
      <c r="M7" s="259">
        <v>242827586</v>
      </c>
      <c r="N7" s="259">
        <v>244863667</v>
      </c>
      <c r="O7" s="259">
        <v>249130639</v>
      </c>
      <c r="P7" s="259">
        <v>252056715</v>
      </c>
      <c r="Q7" s="259">
        <v>255004455</v>
      </c>
      <c r="R7" s="259">
        <v>260770603</v>
      </c>
      <c r="S7" s="259">
        <v>266185487</v>
      </c>
      <c r="T7" s="259">
        <v>270462770</v>
      </c>
      <c r="U7" s="41">
        <v>274390885</v>
      </c>
      <c r="V7" s="41">
        <v>277761604</v>
      </c>
      <c r="W7" s="41">
        <v>281322557</v>
      </c>
      <c r="X7" s="41">
        <v>285052875</v>
      </c>
      <c r="Y7" s="41">
        <v>288422505</v>
      </c>
      <c r="Z7" s="41">
        <v>291459630</v>
      </c>
      <c r="AA7" s="41">
        <v>294263318</v>
      </c>
      <c r="AB7" s="41">
        <v>296379268</v>
      </c>
      <c r="AC7" s="41">
        <v>298088037</v>
      </c>
      <c r="AD7" s="41">
        <v>299764090</v>
      </c>
      <c r="AE7" s="41">
        <v>301217510</v>
      </c>
      <c r="AF7" s="41">
        <v>302598665</v>
      </c>
      <c r="AG7" s="41">
        <v>303921074</v>
      </c>
      <c r="AH7" s="41">
        <v>305157786</v>
      </c>
      <c r="AI7" s="41">
        <v>306388571</v>
      </c>
      <c r="AJ7" s="41">
        <v>307515389</v>
      </c>
      <c r="AK7" s="41">
        <v>308537501</v>
      </c>
      <c r="AL7" s="41">
        <v>309441537</v>
      </c>
      <c r="AM7" s="41">
        <v>310225359</v>
      </c>
      <c r="AN7" s="41">
        <v>310869729</v>
      </c>
      <c r="AO7" s="41">
        <v>311336823</v>
      </c>
      <c r="AP7" s="41">
        <v>311698352</v>
      </c>
      <c r="AQ7" s="41">
        <v>312009754</v>
      </c>
      <c r="AR7" s="41">
        <v>312257676</v>
      </c>
      <c r="AS7" s="41">
        <v>312455914</v>
      </c>
      <c r="AT7" s="41">
        <v>312598914</v>
      </c>
      <c r="AU7" s="41">
        <v>312753870</v>
      </c>
      <c r="AV7" s="41">
        <v>312864831</v>
      </c>
      <c r="AW7" s="41">
        <v>312864159</v>
      </c>
      <c r="AX7" s="41">
        <v>312762689</v>
      </c>
      <c r="AY7" s="41">
        <v>312573735</v>
      </c>
      <c r="AZ7" s="41">
        <v>312281036</v>
      </c>
    </row>
    <row r="8" spans="1:52" x14ac:dyDescent="0.25">
      <c r="A8" s="40" t="s">
        <v>23</v>
      </c>
      <c r="B8" s="259">
        <v>663947</v>
      </c>
      <c r="C8" s="259">
        <v>671951</v>
      </c>
      <c r="D8" s="259">
        <v>666392</v>
      </c>
      <c r="E8" s="259">
        <v>671199</v>
      </c>
      <c r="F8" s="259">
        <v>675239</v>
      </c>
      <c r="G8" s="259">
        <v>667113</v>
      </c>
      <c r="H8" s="259">
        <v>669347</v>
      </c>
      <c r="I8" s="259">
        <v>670926</v>
      </c>
      <c r="J8" s="259">
        <v>679968</v>
      </c>
      <c r="K8" s="259">
        <v>678797</v>
      </c>
      <c r="L8" s="259">
        <v>675970</v>
      </c>
      <c r="M8" s="259">
        <v>677217</v>
      </c>
      <c r="N8" s="259">
        <v>672407</v>
      </c>
      <c r="O8" s="259">
        <v>677357</v>
      </c>
      <c r="P8" s="259">
        <v>687554</v>
      </c>
      <c r="Q8" s="259">
        <v>710167</v>
      </c>
      <c r="R8" s="259">
        <v>723293</v>
      </c>
      <c r="S8" s="259">
        <v>745650</v>
      </c>
      <c r="T8" s="259">
        <v>765670</v>
      </c>
      <c r="U8" s="41">
        <v>783105</v>
      </c>
      <c r="V8" s="41">
        <v>798157</v>
      </c>
      <c r="W8" s="41">
        <v>811629</v>
      </c>
      <c r="X8" s="41">
        <v>822568</v>
      </c>
      <c r="Y8" s="41">
        <v>833407</v>
      </c>
      <c r="Z8" s="41">
        <v>843683</v>
      </c>
      <c r="AA8" s="41">
        <v>853407</v>
      </c>
      <c r="AB8" s="41">
        <v>861704</v>
      </c>
      <c r="AC8" s="41">
        <v>869043</v>
      </c>
      <c r="AD8" s="41">
        <v>876287</v>
      </c>
      <c r="AE8" s="41">
        <v>883160</v>
      </c>
      <c r="AF8" s="41">
        <v>889513</v>
      </c>
      <c r="AG8" s="41">
        <v>895044</v>
      </c>
      <c r="AH8" s="41">
        <v>899917</v>
      </c>
      <c r="AI8" s="41">
        <v>904646</v>
      </c>
      <c r="AJ8" s="41">
        <v>910349</v>
      </c>
      <c r="AK8" s="41">
        <v>915616</v>
      </c>
      <c r="AL8" s="41">
        <v>920670</v>
      </c>
      <c r="AM8" s="41">
        <v>925790</v>
      </c>
      <c r="AN8" s="41">
        <v>930747</v>
      </c>
      <c r="AO8" s="41">
        <v>935675</v>
      </c>
      <c r="AP8" s="41">
        <v>941275</v>
      </c>
      <c r="AQ8" s="41">
        <v>946789</v>
      </c>
      <c r="AR8" s="41">
        <v>952154</v>
      </c>
      <c r="AS8" s="41">
        <v>957439</v>
      </c>
      <c r="AT8" s="41">
        <v>962699</v>
      </c>
      <c r="AU8" s="41">
        <v>968069</v>
      </c>
      <c r="AV8" s="41">
        <v>973403</v>
      </c>
      <c r="AW8" s="41">
        <v>979039</v>
      </c>
      <c r="AX8" s="41">
        <v>984750</v>
      </c>
      <c r="AY8" s="41">
        <v>990695</v>
      </c>
      <c r="AZ8" s="41">
        <v>996732</v>
      </c>
    </row>
    <row r="9" spans="1:52" x14ac:dyDescent="0.25">
      <c r="A9" s="35" t="s">
        <v>52</v>
      </c>
      <c r="B9" s="257">
        <v>19438</v>
      </c>
      <c r="C9" s="257">
        <v>19716.5</v>
      </c>
      <c r="D9" s="257">
        <v>20278.5</v>
      </c>
      <c r="E9" s="257">
        <v>21215</v>
      </c>
      <c r="F9" s="257">
        <v>21252</v>
      </c>
      <c r="G9" s="257">
        <v>21670</v>
      </c>
      <c r="H9" s="257">
        <v>22023</v>
      </c>
      <c r="I9" s="257">
        <v>22477.5</v>
      </c>
      <c r="J9" s="257">
        <v>23097.5</v>
      </c>
      <c r="K9" s="257">
        <v>23436.5</v>
      </c>
      <c r="L9" s="257">
        <v>23866.5</v>
      </c>
      <c r="M9" s="257">
        <v>24270.5</v>
      </c>
      <c r="N9" s="257">
        <v>24707</v>
      </c>
      <c r="O9" s="257">
        <v>24839</v>
      </c>
      <c r="P9" s="257">
        <v>25003</v>
      </c>
      <c r="Q9" s="257">
        <v>25061</v>
      </c>
      <c r="R9" s="257">
        <v>25746.705753506118</v>
      </c>
      <c r="S9" s="257">
        <v>26509.714094900373</v>
      </c>
      <c r="T9" s="257">
        <v>27202.581171793296</v>
      </c>
      <c r="U9" s="37">
        <v>27780</v>
      </c>
      <c r="V9" s="37">
        <v>28227</v>
      </c>
      <c r="W9" s="37">
        <v>28616</v>
      </c>
      <c r="X9" s="37">
        <v>28937</v>
      </c>
      <c r="Y9" s="37">
        <v>29269</v>
      </c>
      <c r="Z9" s="37">
        <v>29578</v>
      </c>
      <c r="AA9" s="37">
        <v>29884</v>
      </c>
      <c r="AB9" s="37">
        <v>30196</v>
      </c>
      <c r="AC9" s="37">
        <v>30516</v>
      </c>
      <c r="AD9" s="37">
        <v>30796</v>
      </c>
      <c r="AE9" s="37">
        <v>31076</v>
      </c>
      <c r="AF9" s="37">
        <v>31336</v>
      </c>
      <c r="AG9" s="37">
        <v>31596</v>
      </c>
      <c r="AH9" s="37">
        <v>31834</v>
      </c>
      <c r="AI9" s="37">
        <v>32064</v>
      </c>
      <c r="AJ9" s="37">
        <v>32286</v>
      </c>
      <c r="AK9" s="37">
        <v>32502</v>
      </c>
      <c r="AL9" s="37">
        <v>32714</v>
      </c>
      <c r="AM9" s="37">
        <v>32922</v>
      </c>
      <c r="AN9" s="37">
        <v>33128</v>
      </c>
      <c r="AO9" s="37">
        <v>33343</v>
      </c>
      <c r="AP9" s="37">
        <v>33560</v>
      </c>
      <c r="AQ9" s="37">
        <v>33781</v>
      </c>
      <c r="AR9" s="37">
        <v>34006</v>
      </c>
      <c r="AS9" s="37">
        <v>34232</v>
      </c>
      <c r="AT9" s="37">
        <v>34460</v>
      </c>
      <c r="AU9" s="37">
        <v>34691</v>
      </c>
      <c r="AV9" s="37">
        <v>34918</v>
      </c>
      <c r="AW9" s="37">
        <v>35150</v>
      </c>
      <c r="AX9" s="37">
        <v>35394</v>
      </c>
      <c r="AY9" s="37">
        <v>35659</v>
      </c>
      <c r="AZ9" s="37">
        <v>35955</v>
      </c>
    </row>
    <row r="10" spans="1:52" x14ac:dyDescent="0.25">
      <c r="A10" s="38" t="s">
        <v>53</v>
      </c>
      <c r="B10" s="258">
        <v>9721</v>
      </c>
      <c r="C10" s="258">
        <v>9843.5</v>
      </c>
      <c r="D10" s="258">
        <v>10207</v>
      </c>
      <c r="E10" s="258">
        <v>10723</v>
      </c>
      <c r="F10" s="258">
        <v>10491</v>
      </c>
      <c r="G10" s="258">
        <v>10754.5</v>
      </c>
      <c r="H10" s="258">
        <v>10863</v>
      </c>
      <c r="I10" s="258">
        <v>11060.5</v>
      </c>
      <c r="J10" s="258">
        <v>11318</v>
      </c>
      <c r="K10" s="258">
        <v>11459</v>
      </c>
      <c r="L10" s="258">
        <v>11666.5</v>
      </c>
      <c r="M10" s="258">
        <v>11900.5</v>
      </c>
      <c r="N10" s="258">
        <v>12126</v>
      </c>
      <c r="O10" s="258">
        <v>12221</v>
      </c>
      <c r="P10" s="258">
        <v>12282</v>
      </c>
      <c r="Q10" s="258">
        <v>12285</v>
      </c>
      <c r="R10" s="258">
        <v>12515.94361810511</v>
      </c>
      <c r="S10" s="258">
        <v>12815.057084579139</v>
      </c>
      <c r="T10" s="258">
        <v>13069.568229449198</v>
      </c>
      <c r="U10" s="39">
        <v>13272</v>
      </c>
      <c r="V10" s="39">
        <v>13420</v>
      </c>
      <c r="W10" s="39">
        <v>13543</v>
      </c>
      <c r="X10" s="39">
        <v>13634</v>
      </c>
      <c r="Y10" s="39">
        <v>13731</v>
      </c>
      <c r="Z10" s="39">
        <v>13815</v>
      </c>
      <c r="AA10" s="39">
        <v>13892</v>
      </c>
      <c r="AB10" s="39">
        <v>13982</v>
      </c>
      <c r="AC10" s="39">
        <v>14076</v>
      </c>
      <c r="AD10" s="39">
        <v>14140</v>
      </c>
      <c r="AE10" s="39">
        <v>14211</v>
      </c>
      <c r="AF10" s="39">
        <v>14276</v>
      </c>
      <c r="AG10" s="39">
        <v>14340</v>
      </c>
      <c r="AH10" s="39">
        <v>14381</v>
      </c>
      <c r="AI10" s="39">
        <v>14422</v>
      </c>
      <c r="AJ10" s="39">
        <v>14457</v>
      </c>
      <c r="AK10" s="39">
        <v>14484</v>
      </c>
      <c r="AL10" s="39">
        <v>14510</v>
      </c>
      <c r="AM10" s="39">
        <v>14532</v>
      </c>
      <c r="AN10" s="39">
        <v>14550</v>
      </c>
      <c r="AO10" s="39">
        <v>14574</v>
      </c>
      <c r="AP10" s="39">
        <v>14597</v>
      </c>
      <c r="AQ10" s="39">
        <v>14618</v>
      </c>
      <c r="AR10" s="39">
        <v>14638</v>
      </c>
      <c r="AS10" s="39">
        <v>14654</v>
      </c>
      <c r="AT10" s="39">
        <v>14665</v>
      </c>
      <c r="AU10" s="39">
        <v>14673</v>
      </c>
      <c r="AV10" s="39">
        <v>14671</v>
      </c>
      <c r="AW10" s="39">
        <v>14668</v>
      </c>
      <c r="AX10" s="39">
        <v>14677</v>
      </c>
      <c r="AY10" s="39">
        <v>14701</v>
      </c>
      <c r="AZ10" s="39">
        <v>14750</v>
      </c>
    </row>
    <row r="11" spans="1:52" x14ac:dyDescent="0.25">
      <c r="A11" s="40" t="s">
        <v>54</v>
      </c>
      <c r="B11" s="259">
        <v>362</v>
      </c>
      <c r="C11" s="259">
        <v>400.5</v>
      </c>
      <c r="D11" s="259">
        <v>419.5</v>
      </c>
      <c r="E11" s="259">
        <v>444.5</v>
      </c>
      <c r="F11" s="259">
        <v>476.5</v>
      </c>
      <c r="G11" s="259">
        <v>502</v>
      </c>
      <c r="H11" s="259">
        <v>520</v>
      </c>
      <c r="I11" s="259">
        <v>545</v>
      </c>
      <c r="J11" s="259">
        <v>599.5</v>
      </c>
      <c r="K11" s="259">
        <v>649</v>
      </c>
      <c r="L11" s="259">
        <v>662</v>
      </c>
      <c r="M11" s="259">
        <v>680</v>
      </c>
      <c r="N11" s="259">
        <v>684</v>
      </c>
      <c r="O11" s="259">
        <v>696</v>
      </c>
      <c r="P11" s="259">
        <v>698</v>
      </c>
      <c r="Q11" s="259">
        <v>705</v>
      </c>
      <c r="R11" s="259">
        <v>705.57106887342138</v>
      </c>
      <c r="S11" s="259">
        <v>732.72676211352189</v>
      </c>
      <c r="T11" s="259">
        <v>758.84445174630207</v>
      </c>
      <c r="U11" s="42">
        <v>787</v>
      </c>
      <c r="V11" s="42">
        <v>816</v>
      </c>
      <c r="W11" s="42">
        <v>842</v>
      </c>
      <c r="X11" s="42">
        <v>875</v>
      </c>
      <c r="Y11" s="42">
        <v>904</v>
      </c>
      <c r="Z11" s="42">
        <v>925</v>
      </c>
      <c r="AA11" s="42">
        <v>956</v>
      </c>
      <c r="AB11" s="42">
        <v>991</v>
      </c>
      <c r="AC11" s="41">
        <v>1033</v>
      </c>
      <c r="AD11" s="41">
        <v>1069</v>
      </c>
      <c r="AE11" s="41">
        <v>1103</v>
      </c>
      <c r="AF11" s="41">
        <v>1131</v>
      </c>
      <c r="AG11" s="41">
        <v>1161</v>
      </c>
      <c r="AH11" s="41">
        <v>1193</v>
      </c>
      <c r="AI11" s="41">
        <v>1218</v>
      </c>
      <c r="AJ11" s="41">
        <v>1239</v>
      </c>
      <c r="AK11" s="41">
        <v>1260</v>
      </c>
      <c r="AL11" s="41">
        <v>1278</v>
      </c>
      <c r="AM11" s="41">
        <v>1294</v>
      </c>
      <c r="AN11" s="41">
        <v>1308</v>
      </c>
      <c r="AO11" s="41">
        <v>1322</v>
      </c>
      <c r="AP11" s="41">
        <v>1335</v>
      </c>
      <c r="AQ11" s="41">
        <v>1347</v>
      </c>
      <c r="AR11" s="41">
        <v>1358</v>
      </c>
      <c r="AS11" s="41">
        <v>1370</v>
      </c>
      <c r="AT11" s="41">
        <v>1381</v>
      </c>
      <c r="AU11" s="41">
        <v>1390</v>
      </c>
      <c r="AV11" s="41">
        <v>1400</v>
      </c>
      <c r="AW11" s="41">
        <v>1409</v>
      </c>
      <c r="AX11" s="41">
        <v>1415</v>
      </c>
      <c r="AY11" s="41">
        <v>1421</v>
      </c>
      <c r="AZ11" s="41">
        <v>1430</v>
      </c>
    </row>
    <row r="12" spans="1:52" x14ac:dyDescent="0.25">
      <c r="A12" s="40" t="s">
        <v>55</v>
      </c>
      <c r="B12" s="259">
        <v>9355</v>
      </c>
      <c r="C12" s="259">
        <v>9472.5</v>
      </c>
      <c r="D12" s="259">
        <v>9652</v>
      </c>
      <c r="E12" s="259">
        <v>10047.5</v>
      </c>
      <c r="F12" s="259">
        <v>10284.5</v>
      </c>
      <c r="G12" s="259">
        <v>10413.5</v>
      </c>
      <c r="H12" s="259">
        <v>10640</v>
      </c>
      <c r="I12" s="259">
        <v>10872</v>
      </c>
      <c r="J12" s="259">
        <v>11180</v>
      </c>
      <c r="K12" s="259">
        <v>11328.5</v>
      </c>
      <c r="L12" s="259">
        <v>11538</v>
      </c>
      <c r="M12" s="259">
        <v>11690</v>
      </c>
      <c r="N12" s="259">
        <v>11897</v>
      </c>
      <c r="O12" s="259">
        <v>11922</v>
      </c>
      <c r="P12" s="259">
        <v>12023</v>
      </c>
      <c r="Q12" s="259">
        <v>12071</v>
      </c>
      <c r="R12" s="259">
        <v>12525.191066527585</v>
      </c>
      <c r="S12" s="259">
        <v>12961.930248207711</v>
      </c>
      <c r="T12" s="259">
        <v>13374.168490597796</v>
      </c>
      <c r="U12" s="41">
        <v>13721</v>
      </c>
      <c r="V12" s="41">
        <v>13991</v>
      </c>
      <c r="W12" s="41">
        <v>14231</v>
      </c>
      <c r="X12" s="41">
        <v>14428</v>
      </c>
      <c r="Y12" s="41">
        <v>14633</v>
      </c>
      <c r="Z12" s="41">
        <v>14837</v>
      </c>
      <c r="AA12" s="41">
        <v>15035</v>
      </c>
      <c r="AB12" s="41">
        <v>15222</v>
      </c>
      <c r="AC12" s="41">
        <v>15408</v>
      </c>
      <c r="AD12" s="41">
        <v>15587</v>
      </c>
      <c r="AE12" s="41">
        <v>15762</v>
      </c>
      <c r="AF12" s="41">
        <v>15929</v>
      </c>
      <c r="AG12" s="41">
        <v>16095</v>
      </c>
      <c r="AH12" s="41">
        <v>16260</v>
      </c>
      <c r="AI12" s="41">
        <v>16425</v>
      </c>
      <c r="AJ12" s="41">
        <v>16591</v>
      </c>
      <c r="AK12" s="41">
        <v>16757</v>
      </c>
      <c r="AL12" s="41">
        <v>16926</v>
      </c>
      <c r="AM12" s="41">
        <v>17097</v>
      </c>
      <c r="AN12" s="41">
        <v>17270</v>
      </c>
      <c r="AO12" s="41">
        <v>17447</v>
      </c>
      <c r="AP12" s="41">
        <v>17629</v>
      </c>
      <c r="AQ12" s="41">
        <v>17816</v>
      </c>
      <c r="AR12" s="41">
        <v>18010</v>
      </c>
      <c r="AS12" s="41">
        <v>18209</v>
      </c>
      <c r="AT12" s="41">
        <v>18414</v>
      </c>
      <c r="AU12" s="41">
        <v>18628</v>
      </c>
      <c r="AV12" s="41">
        <v>18848</v>
      </c>
      <c r="AW12" s="41">
        <v>19073</v>
      </c>
      <c r="AX12" s="41">
        <v>19303</v>
      </c>
      <c r="AY12" s="41">
        <v>19537</v>
      </c>
      <c r="AZ12" s="41">
        <v>19775</v>
      </c>
    </row>
    <row r="13" spans="1:52" x14ac:dyDescent="0.25">
      <c r="A13" s="35" t="s">
        <v>56</v>
      </c>
      <c r="B13" s="257">
        <v>15561203</v>
      </c>
      <c r="C13" s="257">
        <v>15380820</v>
      </c>
      <c r="D13" s="257">
        <v>15156378</v>
      </c>
      <c r="E13" s="257">
        <v>15836042.000000002</v>
      </c>
      <c r="F13" s="257">
        <v>17077017</v>
      </c>
      <c r="G13" s="257">
        <v>17815430</v>
      </c>
      <c r="H13" s="257">
        <v>18576154</v>
      </c>
      <c r="I13" s="257">
        <v>19542473</v>
      </c>
      <c r="J13" s="257">
        <v>19628823</v>
      </c>
      <c r="K13" s="257">
        <v>17839366</v>
      </c>
      <c r="L13" s="257">
        <v>17999670</v>
      </c>
      <c r="M13" s="257">
        <v>18767783</v>
      </c>
      <c r="N13" s="257">
        <v>18275321</v>
      </c>
      <c r="O13" s="257">
        <v>18152220</v>
      </c>
      <c r="P13" s="257">
        <v>18570152</v>
      </c>
      <c r="Q13" s="257">
        <v>19219514</v>
      </c>
      <c r="R13" s="257">
        <v>20688759.975937963</v>
      </c>
      <c r="S13" s="257">
        <v>21531946.307701372</v>
      </c>
      <c r="T13" s="257">
        <v>22315262.718272969</v>
      </c>
      <c r="U13" s="37">
        <v>23004082</v>
      </c>
      <c r="V13" s="37">
        <v>23604769</v>
      </c>
      <c r="W13" s="37">
        <v>24205986</v>
      </c>
      <c r="X13" s="37">
        <v>24775853</v>
      </c>
      <c r="Y13" s="37">
        <v>25290346</v>
      </c>
      <c r="Z13" s="37">
        <v>25768418</v>
      </c>
      <c r="AA13" s="37">
        <v>26280155</v>
      </c>
      <c r="AB13" s="37">
        <v>26790308</v>
      </c>
      <c r="AC13" s="37">
        <v>27314596</v>
      </c>
      <c r="AD13" s="37">
        <v>27880336</v>
      </c>
      <c r="AE13" s="37">
        <v>28420654</v>
      </c>
      <c r="AF13" s="37">
        <v>28957302</v>
      </c>
      <c r="AG13" s="37">
        <v>29504383</v>
      </c>
      <c r="AH13" s="37">
        <v>29983323</v>
      </c>
      <c r="AI13" s="37">
        <v>30450803</v>
      </c>
      <c r="AJ13" s="37">
        <v>30868481</v>
      </c>
      <c r="AK13" s="37">
        <v>31278798</v>
      </c>
      <c r="AL13" s="37">
        <v>31714977</v>
      </c>
      <c r="AM13" s="37">
        <v>32131736</v>
      </c>
      <c r="AN13" s="37">
        <v>32692730</v>
      </c>
      <c r="AO13" s="37">
        <v>33113101</v>
      </c>
      <c r="AP13" s="37">
        <v>33544777</v>
      </c>
      <c r="AQ13" s="37">
        <v>34031217</v>
      </c>
      <c r="AR13" s="37">
        <v>34531253</v>
      </c>
      <c r="AS13" s="37">
        <v>35032380</v>
      </c>
      <c r="AT13" s="37">
        <v>35529733</v>
      </c>
      <c r="AU13" s="37">
        <v>36099599</v>
      </c>
      <c r="AV13" s="37">
        <v>36649895</v>
      </c>
      <c r="AW13" s="37">
        <v>37135284</v>
      </c>
      <c r="AX13" s="37">
        <v>37694100</v>
      </c>
      <c r="AY13" s="37">
        <v>38229202</v>
      </c>
      <c r="AZ13" s="37">
        <v>38747747</v>
      </c>
    </row>
    <row r="14" spans="1:52" x14ac:dyDescent="0.25">
      <c r="A14" s="38" t="s">
        <v>12</v>
      </c>
      <c r="B14" s="258">
        <v>2143827</v>
      </c>
      <c r="C14" s="258">
        <v>2140888</v>
      </c>
      <c r="D14" s="258">
        <v>2156014</v>
      </c>
      <c r="E14" s="258">
        <v>2273004</v>
      </c>
      <c r="F14" s="258">
        <v>2366395</v>
      </c>
      <c r="G14" s="258">
        <v>2378862</v>
      </c>
      <c r="H14" s="258">
        <v>2396154</v>
      </c>
      <c r="I14" s="258">
        <v>2454881</v>
      </c>
      <c r="J14" s="258">
        <v>2385517</v>
      </c>
      <c r="K14" s="258">
        <v>2214168</v>
      </c>
      <c r="L14" s="258">
        <v>2213628</v>
      </c>
      <c r="M14" s="258">
        <v>2266539</v>
      </c>
      <c r="N14" s="258">
        <v>2108091</v>
      </c>
      <c r="O14" s="258">
        <v>1967042</v>
      </c>
      <c r="P14" s="258">
        <v>1863777.9999999998</v>
      </c>
      <c r="Q14" s="258">
        <v>1877055.9999999998</v>
      </c>
      <c r="R14" s="258">
        <v>1991039.8200281921</v>
      </c>
      <c r="S14" s="258">
        <v>2054850.0453037466</v>
      </c>
      <c r="T14" s="258">
        <v>2098558.3080666796</v>
      </c>
      <c r="U14" s="39">
        <v>2136153</v>
      </c>
      <c r="V14" s="39">
        <v>2167005</v>
      </c>
      <c r="W14" s="39">
        <v>2196766</v>
      </c>
      <c r="X14" s="39">
        <v>2223003</v>
      </c>
      <c r="Y14" s="39">
        <v>2242483</v>
      </c>
      <c r="Z14" s="39">
        <v>2268808</v>
      </c>
      <c r="AA14" s="39">
        <v>2299450</v>
      </c>
      <c r="AB14" s="39">
        <v>2324859</v>
      </c>
      <c r="AC14" s="39">
        <v>2346559</v>
      </c>
      <c r="AD14" s="39">
        <v>2376294</v>
      </c>
      <c r="AE14" s="39">
        <v>2407485</v>
      </c>
      <c r="AF14" s="39">
        <v>2439992</v>
      </c>
      <c r="AG14" s="39">
        <v>2471782</v>
      </c>
      <c r="AH14" s="39">
        <v>2500944</v>
      </c>
      <c r="AI14" s="39">
        <v>2534388</v>
      </c>
      <c r="AJ14" s="39">
        <v>2564901</v>
      </c>
      <c r="AK14" s="39">
        <v>2596130</v>
      </c>
      <c r="AL14" s="39">
        <v>2630400</v>
      </c>
      <c r="AM14" s="39">
        <v>2663449</v>
      </c>
      <c r="AN14" s="39">
        <v>2712839</v>
      </c>
      <c r="AO14" s="39">
        <v>2747620</v>
      </c>
      <c r="AP14" s="39">
        <v>2786590</v>
      </c>
      <c r="AQ14" s="39">
        <v>2828500</v>
      </c>
      <c r="AR14" s="39">
        <v>2869986</v>
      </c>
      <c r="AS14" s="39">
        <v>2914712</v>
      </c>
      <c r="AT14" s="39">
        <v>2959198</v>
      </c>
      <c r="AU14" s="39">
        <v>3009598</v>
      </c>
      <c r="AV14" s="39">
        <v>3059344</v>
      </c>
      <c r="AW14" s="39">
        <v>3105933</v>
      </c>
      <c r="AX14" s="39">
        <v>3159694</v>
      </c>
      <c r="AY14" s="39">
        <v>3211013</v>
      </c>
      <c r="AZ14" s="39">
        <v>3261850</v>
      </c>
    </row>
    <row r="15" spans="1:52" x14ac:dyDescent="0.25">
      <c r="A15" s="40" t="s">
        <v>14</v>
      </c>
      <c r="B15" s="259">
        <v>10286902</v>
      </c>
      <c r="C15" s="259">
        <v>10119756</v>
      </c>
      <c r="D15" s="259">
        <v>9873476</v>
      </c>
      <c r="E15" s="259">
        <v>10339584.000000002</v>
      </c>
      <c r="F15" s="259">
        <v>11187250</v>
      </c>
      <c r="G15" s="259">
        <v>11697460</v>
      </c>
      <c r="H15" s="259">
        <v>12255870</v>
      </c>
      <c r="I15" s="259">
        <v>12933616</v>
      </c>
      <c r="J15" s="259">
        <v>12941634.000000002</v>
      </c>
      <c r="K15" s="259">
        <v>11722377.999999998</v>
      </c>
      <c r="L15" s="259">
        <v>11686786</v>
      </c>
      <c r="M15" s="259">
        <v>12306614</v>
      </c>
      <c r="N15" s="259">
        <v>12059138</v>
      </c>
      <c r="O15" s="259">
        <v>12013606</v>
      </c>
      <c r="P15" s="259">
        <v>12391944</v>
      </c>
      <c r="Q15" s="259">
        <v>12972444</v>
      </c>
      <c r="R15" s="259">
        <v>14205523.836820263</v>
      </c>
      <c r="S15" s="259">
        <v>14736833.916600823</v>
      </c>
      <c r="T15" s="259">
        <v>15246440.846967954</v>
      </c>
      <c r="U15" s="41">
        <v>15691582</v>
      </c>
      <c r="V15" s="41">
        <v>16077370</v>
      </c>
      <c r="W15" s="41">
        <v>16472235</v>
      </c>
      <c r="X15" s="41">
        <v>16845416</v>
      </c>
      <c r="Y15" s="41">
        <v>17179584</v>
      </c>
      <c r="Z15" s="41">
        <v>17518228</v>
      </c>
      <c r="AA15" s="41">
        <v>17885283</v>
      </c>
      <c r="AB15" s="41">
        <v>18247963</v>
      </c>
      <c r="AC15" s="41">
        <v>18620614</v>
      </c>
      <c r="AD15" s="41">
        <v>19020068</v>
      </c>
      <c r="AE15" s="41">
        <v>19398480</v>
      </c>
      <c r="AF15" s="41">
        <v>19772320</v>
      </c>
      <c r="AG15" s="41">
        <v>20152783</v>
      </c>
      <c r="AH15" s="41">
        <v>20483664</v>
      </c>
      <c r="AI15" s="41">
        <v>20801973</v>
      </c>
      <c r="AJ15" s="41">
        <v>21081913</v>
      </c>
      <c r="AK15" s="41">
        <v>21354108</v>
      </c>
      <c r="AL15" s="41">
        <v>21644883</v>
      </c>
      <c r="AM15" s="41">
        <v>21921599</v>
      </c>
      <c r="AN15" s="41">
        <v>22294144</v>
      </c>
      <c r="AO15" s="41">
        <v>22573442</v>
      </c>
      <c r="AP15" s="41">
        <v>22854469</v>
      </c>
      <c r="AQ15" s="41">
        <v>23177026</v>
      </c>
      <c r="AR15" s="41">
        <v>23506153</v>
      </c>
      <c r="AS15" s="41">
        <v>23841168</v>
      </c>
      <c r="AT15" s="41">
        <v>24177686</v>
      </c>
      <c r="AU15" s="41">
        <v>24556392</v>
      </c>
      <c r="AV15" s="41">
        <v>24918013</v>
      </c>
      <c r="AW15" s="41">
        <v>25241250</v>
      </c>
      <c r="AX15" s="41">
        <v>25606164</v>
      </c>
      <c r="AY15" s="41">
        <v>25953882</v>
      </c>
      <c r="AZ15" s="41">
        <v>26285443</v>
      </c>
    </row>
    <row r="16" spans="1:52" x14ac:dyDescent="0.25">
      <c r="A16" s="40" t="s">
        <v>16</v>
      </c>
      <c r="B16" s="259">
        <v>3130474</v>
      </c>
      <c r="C16" s="259">
        <v>3120176</v>
      </c>
      <c r="D16" s="259">
        <v>3126888</v>
      </c>
      <c r="E16" s="259">
        <v>3223454</v>
      </c>
      <c r="F16" s="259">
        <v>3523372</v>
      </c>
      <c r="G16" s="259">
        <v>3739108.0000000005</v>
      </c>
      <c r="H16" s="259">
        <v>3924130</v>
      </c>
      <c r="I16" s="259">
        <v>4153975.9999999995</v>
      </c>
      <c r="J16" s="259">
        <v>4301672</v>
      </c>
      <c r="K16" s="259">
        <v>3902820.0000000005</v>
      </c>
      <c r="L16" s="259">
        <v>4099256.0000000005</v>
      </c>
      <c r="M16" s="259">
        <v>4194630</v>
      </c>
      <c r="N16" s="259">
        <v>4108091.9999999986</v>
      </c>
      <c r="O16" s="259">
        <v>4171572.0000000005</v>
      </c>
      <c r="P16" s="259">
        <v>4314430</v>
      </c>
      <c r="Q16" s="259">
        <v>4370014</v>
      </c>
      <c r="R16" s="259">
        <v>4492196.3190895068</v>
      </c>
      <c r="S16" s="259">
        <v>4740262.3457968011</v>
      </c>
      <c r="T16" s="259">
        <v>4970263.5632383339</v>
      </c>
      <c r="U16" s="41">
        <v>5176346</v>
      </c>
      <c r="V16" s="41">
        <v>5360394</v>
      </c>
      <c r="W16" s="41">
        <v>5536985</v>
      </c>
      <c r="X16" s="41">
        <v>5707434</v>
      </c>
      <c r="Y16" s="41">
        <v>5868279</v>
      </c>
      <c r="Z16" s="41">
        <v>5981382</v>
      </c>
      <c r="AA16" s="41">
        <v>6095422</v>
      </c>
      <c r="AB16" s="41">
        <v>6217485</v>
      </c>
      <c r="AC16" s="41">
        <v>6347424</v>
      </c>
      <c r="AD16" s="41">
        <v>6483974</v>
      </c>
      <c r="AE16" s="41">
        <v>6614689</v>
      </c>
      <c r="AF16" s="41">
        <v>6744990</v>
      </c>
      <c r="AG16" s="41">
        <v>6879818</v>
      </c>
      <c r="AH16" s="41">
        <v>6998715</v>
      </c>
      <c r="AI16" s="41">
        <v>7114442</v>
      </c>
      <c r="AJ16" s="41">
        <v>7221667</v>
      </c>
      <c r="AK16" s="41">
        <v>7328559</v>
      </c>
      <c r="AL16" s="41">
        <v>7439694</v>
      </c>
      <c r="AM16" s="41">
        <v>7546688</v>
      </c>
      <c r="AN16" s="41">
        <v>7685747</v>
      </c>
      <c r="AO16" s="41">
        <v>7792039</v>
      </c>
      <c r="AP16" s="41">
        <v>7903719</v>
      </c>
      <c r="AQ16" s="41">
        <v>8025690</v>
      </c>
      <c r="AR16" s="41">
        <v>8155114</v>
      </c>
      <c r="AS16" s="41">
        <v>8276500</v>
      </c>
      <c r="AT16" s="41">
        <v>8392849</v>
      </c>
      <c r="AU16" s="41">
        <v>8533610</v>
      </c>
      <c r="AV16" s="41">
        <v>8672539</v>
      </c>
      <c r="AW16" s="41">
        <v>8788101</v>
      </c>
      <c r="AX16" s="41">
        <v>8928243</v>
      </c>
      <c r="AY16" s="41">
        <v>9064307</v>
      </c>
      <c r="AZ16" s="41">
        <v>9200454</v>
      </c>
    </row>
    <row r="17" spans="1:52" x14ac:dyDescent="0.25">
      <c r="A17" s="33" t="s">
        <v>25</v>
      </c>
      <c r="B17" s="256"/>
      <c r="C17" s="256"/>
      <c r="D17" s="256"/>
      <c r="E17" s="256"/>
      <c r="F17" s="256"/>
      <c r="G17" s="256"/>
      <c r="H17" s="256"/>
      <c r="I17" s="256"/>
      <c r="J17" s="256"/>
      <c r="K17" s="256"/>
      <c r="L17" s="256"/>
      <c r="M17" s="256"/>
      <c r="N17" s="256"/>
      <c r="O17" s="256"/>
      <c r="P17" s="256"/>
      <c r="Q17" s="256"/>
      <c r="R17" s="256"/>
      <c r="S17" s="256"/>
      <c r="T17" s="256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</row>
    <row r="18" spans="1:52" x14ac:dyDescent="0.25">
      <c r="A18" s="35" t="s">
        <v>51</v>
      </c>
      <c r="B18" s="257">
        <v>28201448.179047562</v>
      </c>
      <c r="C18" s="257">
        <v>29050357.880825322</v>
      </c>
      <c r="D18" s="257">
        <v>29540041.210927226</v>
      </c>
      <c r="E18" s="257">
        <v>30109832.241383344</v>
      </c>
      <c r="F18" s="257">
        <v>30826229.856754202</v>
      </c>
      <c r="G18" s="257">
        <v>31523023.338508099</v>
      </c>
      <c r="H18" s="257">
        <v>32285538.733455695</v>
      </c>
      <c r="I18" s="257">
        <v>33562870.694916643</v>
      </c>
      <c r="J18" s="257">
        <v>33888264.90327166</v>
      </c>
      <c r="K18" s="257">
        <v>33498389.55668062</v>
      </c>
      <c r="L18" s="257">
        <v>33627256.966098927</v>
      </c>
      <c r="M18" s="257">
        <v>33769849.45298817</v>
      </c>
      <c r="N18" s="257">
        <v>33437863.31172666</v>
      </c>
      <c r="O18" s="257">
        <v>33608208.470376797</v>
      </c>
      <c r="P18" s="257">
        <v>34200762.581494287</v>
      </c>
      <c r="Q18" s="257">
        <v>35084305.991468422</v>
      </c>
      <c r="R18" s="257">
        <v>35901968</v>
      </c>
      <c r="S18" s="257">
        <v>36909062</v>
      </c>
      <c r="T18" s="257">
        <v>37822806</v>
      </c>
      <c r="U18" s="37">
        <v>38603984</v>
      </c>
      <c r="V18" s="37">
        <v>39321131</v>
      </c>
      <c r="W18" s="37">
        <v>39954000</v>
      </c>
      <c r="X18" s="37">
        <v>40483047</v>
      </c>
      <c r="Y18" s="37">
        <v>40972483</v>
      </c>
      <c r="Z18" s="37">
        <v>41420160</v>
      </c>
      <c r="AA18" s="37">
        <v>41842494</v>
      </c>
      <c r="AB18" s="37">
        <v>42215659</v>
      </c>
      <c r="AC18" s="37">
        <v>42547153</v>
      </c>
      <c r="AD18" s="37">
        <v>42859605</v>
      </c>
      <c r="AE18" s="37">
        <v>43170111</v>
      </c>
      <c r="AF18" s="37">
        <v>43504501</v>
      </c>
      <c r="AG18" s="37">
        <v>43849369</v>
      </c>
      <c r="AH18" s="37">
        <v>44196287</v>
      </c>
      <c r="AI18" s="37">
        <v>44509130</v>
      </c>
      <c r="AJ18" s="37">
        <v>44830502</v>
      </c>
      <c r="AK18" s="37">
        <v>45164722</v>
      </c>
      <c r="AL18" s="37">
        <v>45514184</v>
      </c>
      <c r="AM18" s="37">
        <v>45875419</v>
      </c>
      <c r="AN18" s="37">
        <v>46248654</v>
      </c>
      <c r="AO18" s="37">
        <v>46637818</v>
      </c>
      <c r="AP18" s="37">
        <v>47040557</v>
      </c>
      <c r="AQ18" s="37">
        <v>47464910</v>
      </c>
      <c r="AR18" s="37">
        <v>47913594</v>
      </c>
      <c r="AS18" s="37">
        <v>48378699</v>
      </c>
      <c r="AT18" s="37">
        <v>48863841</v>
      </c>
      <c r="AU18" s="37">
        <v>49369762</v>
      </c>
      <c r="AV18" s="37">
        <v>49893220</v>
      </c>
      <c r="AW18" s="37">
        <v>50422091</v>
      </c>
      <c r="AX18" s="37">
        <v>50967811</v>
      </c>
      <c r="AY18" s="37">
        <v>51542414</v>
      </c>
      <c r="AZ18" s="37">
        <v>52156647</v>
      </c>
    </row>
    <row r="19" spans="1:52" x14ac:dyDescent="0.25">
      <c r="A19" s="40" t="s">
        <v>57</v>
      </c>
      <c r="B19" s="259">
        <v>22894199</v>
      </c>
      <c r="C19" s="259">
        <v>23651287</v>
      </c>
      <c r="D19" s="259">
        <v>24043841</v>
      </c>
      <c r="E19" s="259">
        <v>24574075</v>
      </c>
      <c r="F19" s="259">
        <v>25255875</v>
      </c>
      <c r="G19" s="259">
        <v>25916468</v>
      </c>
      <c r="H19" s="259">
        <v>26555673</v>
      </c>
      <c r="I19" s="259">
        <v>27819515</v>
      </c>
      <c r="J19" s="259">
        <v>28067306</v>
      </c>
      <c r="K19" s="259">
        <v>27733367</v>
      </c>
      <c r="L19" s="259">
        <v>27890843</v>
      </c>
      <c r="M19" s="259">
        <v>27995901</v>
      </c>
      <c r="N19" s="259">
        <v>27734174</v>
      </c>
      <c r="O19" s="259">
        <v>27887887</v>
      </c>
      <c r="P19" s="259">
        <v>28400895</v>
      </c>
      <c r="Q19" s="259">
        <v>29147375</v>
      </c>
      <c r="R19" s="259">
        <v>29688815</v>
      </c>
      <c r="S19" s="259">
        <v>30447295</v>
      </c>
      <c r="T19" s="259">
        <v>31170528</v>
      </c>
      <c r="U19" s="41">
        <v>31809169</v>
      </c>
      <c r="V19" s="41">
        <v>32409449</v>
      </c>
      <c r="W19" s="41">
        <v>32946552</v>
      </c>
      <c r="X19" s="41">
        <v>33398962</v>
      </c>
      <c r="Y19" s="41">
        <v>33815750</v>
      </c>
      <c r="Z19" s="41">
        <v>34194387</v>
      </c>
      <c r="AA19" s="41">
        <v>34548138</v>
      </c>
      <c r="AB19" s="41">
        <v>34854238</v>
      </c>
      <c r="AC19" s="41">
        <v>35125204</v>
      </c>
      <c r="AD19" s="41">
        <v>35383255</v>
      </c>
      <c r="AE19" s="41">
        <v>35644284</v>
      </c>
      <c r="AF19" s="41">
        <v>35932086</v>
      </c>
      <c r="AG19" s="41">
        <v>36231782</v>
      </c>
      <c r="AH19" s="41">
        <v>36529554</v>
      </c>
      <c r="AI19" s="41">
        <v>36797520</v>
      </c>
      <c r="AJ19" s="41">
        <v>37072012</v>
      </c>
      <c r="AK19" s="41">
        <v>37357790</v>
      </c>
      <c r="AL19" s="41">
        <v>37657532</v>
      </c>
      <c r="AM19" s="41">
        <v>37968506</v>
      </c>
      <c r="AN19" s="41">
        <v>38290878</v>
      </c>
      <c r="AO19" s="41">
        <v>38628446</v>
      </c>
      <c r="AP19" s="41">
        <v>38981568</v>
      </c>
      <c r="AQ19" s="41">
        <v>39354151</v>
      </c>
      <c r="AR19" s="41">
        <v>39749002</v>
      </c>
      <c r="AS19" s="41">
        <v>40156352</v>
      </c>
      <c r="AT19" s="41">
        <v>40581219</v>
      </c>
      <c r="AU19" s="41">
        <v>41024681</v>
      </c>
      <c r="AV19" s="41">
        <v>41485857</v>
      </c>
      <c r="AW19" s="41">
        <v>41951656</v>
      </c>
      <c r="AX19" s="41">
        <v>42433451</v>
      </c>
      <c r="AY19" s="41">
        <v>42942842</v>
      </c>
      <c r="AZ19" s="41">
        <v>43490302</v>
      </c>
    </row>
    <row r="20" spans="1:52" x14ac:dyDescent="0.25">
      <c r="A20" s="43" t="s">
        <v>58</v>
      </c>
      <c r="B20" s="260">
        <v>5307249.1790475631</v>
      </c>
      <c r="C20" s="260">
        <v>5399070.8808253231</v>
      </c>
      <c r="D20" s="260">
        <v>5496200.2109272266</v>
      </c>
      <c r="E20" s="260">
        <v>5535757.2413833458</v>
      </c>
      <c r="F20" s="260">
        <v>5570354.8567542015</v>
      </c>
      <c r="G20" s="260">
        <v>5606555.3385081002</v>
      </c>
      <c r="H20" s="260">
        <v>5729865.7334556961</v>
      </c>
      <c r="I20" s="260">
        <v>5743355.6949166423</v>
      </c>
      <c r="J20" s="260">
        <v>5820958.9032716565</v>
      </c>
      <c r="K20" s="260">
        <v>5765022.5566806216</v>
      </c>
      <c r="L20" s="260">
        <v>5736413.9660989251</v>
      </c>
      <c r="M20" s="260">
        <v>5773948.4529881692</v>
      </c>
      <c r="N20" s="260">
        <v>5703689.3117266577</v>
      </c>
      <c r="O20" s="260">
        <v>5720321.4703767998</v>
      </c>
      <c r="P20" s="260">
        <v>5799867.5814942904</v>
      </c>
      <c r="Q20" s="260">
        <v>5936930.9914684212</v>
      </c>
      <c r="R20" s="260">
        <v>6213153</v>
      </c>
      <c r="S20" s="260">
        <v>6461767</v>
      </c>
      <c r="T20" s="260">
        <v>6652278</v>
      </c>
      <c r="U20" s="44">
        <v>6794815</v>
      </c>
      <c r="V20" s="44">
        <v>6911682</v>
      </c>
      <c r="W20" s="44">
        <v>7007448</v>
      </c>
      <c r="X20" s="44">
        <v>7084085</v>
      </c>
      <c r="Y20" s="44">
        <v>7156733</v>
      </c>
      <c r="Z20" s="44">
        <v>7225773</v>
      </c>
      <c r="AA20" s="44">
        <v>7294356</v>
      </c>
      <c r="AB20" s="44">
        <v>7361421</v>
      </c>
      <c r="AC20" s="44">
        <v>7421949</v>
      </c>
      <c r="AD20" s="44">
        <v>7476350</v>
      </c>
      <c r="AE20" s="44">
        <v>7525827</v>
      </c>
      <c r="AF20" s="44">
        <v>7572415</v>
      </c>
      <c r="AG20" s="44">
        <v>7617587</v>
      </c>
      <c r="AH20" s="44">
        <v>7666733</v>
      </c>
      <c r="AI20" s="44">
        <v>7711610</v>
      </c>
      <c r="AJ20" s="44">
        <v>7758490</v>
      </c>
      <c r="AK20" s="44">
        <v>7806932</v>
      </c>
      <c r="AL20" s="44">
        <v>7856652</v>
      </c>
      <c r="AM20" s="44">
        <v>7906913</v>
      </c>
      <c r="AN20" s="44">
        <v>7957776</v>
      </c>
      <c r="AO20" s="44">
        <v>8009372</v>
      </c>
      <c r="AP20" s="44">
        <v>8058989</v>
      </c>
      <c r="AQ20" s="44">
        <v>8110759</v>
      </c>
      <c r="AR20" s="44">
        <v>8164592</v>
      </c>
      <c r="AS20" s="44">
        <v>8222347</v>
      </c>
      <c r="AT20" s="44">
        <v>8282622</v>
      </c>
      <c r="AU20" s="44">
        <v>8345081</v>
      </c>
      <c r="AV20" s="44">
        <v>8407363</v>
      </c>
      <c r="AW20" s="44">
        <v>8470435</v>
      </c>
      <c r="AX20" s="44">
        <v>8534360</v>
      </c>
      <c r="AY20" s="44">
        <v>8599572</v>
      </c>
      <c r="AZ20" s="44">
        <v>8666345</v>
      </c>
    </row>
    <row r="21" spans="1:52" x14ac:dyDescent="0.25">
      <c r="A21" s="35" t="s">
        <v>59</v>
      </c>
      <c r="B21" s="260">
        <v>5361.5</v>
      </c>
      <c r="C21" s="260">
        <v>5423.5</v>
      </c>
      <c r="D21" s="260">
        <v>5540</v>
      </c>
      <c r="E21" s="260">
        <v>5655</v>
      </c>
      <c r="F21" s="260">
        <v>5987</v>
      </c>
      <c r="G21" s="260">
        <v>6127.5</v>
      </c>
      <c r="H21" s="260">
        <v>6285</v>
      </c>
      <c r="I21" s="260">
        <v>6421</v>
      </c>
      <c r="J21" s="260">
        <v>6476.5</v>
      </c>
      <c r="K21" s="260">
        <v>6232</v>
      </c>
      <c r="L21" s="260">
        <v>6201</v>
      </c>
      <c r="M21" s="260">
        <v>6230</v>
      </c>
      <c r="N21" s="260">
        <v>6085</v>
      </c>
      <c r="O21" s="260">
        <v>5916.5</v>
      </c>
      <c r="P21" s="260">
        <v>5826.5</v>
      </c>
      <c r="Q21" s="260">
        <v>5758</v>
      </c>
      <c r="R21" s="260">
        <v>5743.3653587492317</v>
      </c>
      <c r="S21" s="260">
        <v>5907.4948474616849</v>
      </c>
      <c r="T21" s="260">
        <v>6077.8812616111318</v>
      </c>
      <c r="U21" s="44">
        <v>6227</v>
      </c>
      <c r="V21" s="44">
        <v>6357</v>
      </c>
      <c r="W21" s="44">
        <v>6477</v>
      </c>
      <c r="X21" s="44">
        <v>6588</v>
      </c>
      <c r="Y21" s="44">
        <v>6686</v>
      </c>
      <c r="Z21" s="44">
        <v>6781</v>
      </c>
      <c r="AA21" s="44">
        <v>6873</v>
      </c>
      <c r="AB21" s="44">
        <v>6964</v>
      </c>
      <c r="AC21" s="44">
        <v>7054</v>
      </c>
      <c r="AD21" s="44">
        <v>7145</v>
      </c>
      <c r="AE21" s="44">
        <v>7236</v>
      </c>
      <c r="AF21" s="44">
        <v>7326</v>
      </c>
      <c r="AG21" s="44">
        <v>7403</v>
      </c>
      <c r="AH21" s="44">
        <v>7477</v>
      </c>
      <c r="AI21" s="44">
        <v>7552</v>
      </c>
      <c r="AJ21" s="44">
        <v>7627</v>
      </c>
      <c r="AK21" s="44">
        <v>7703</v>
      </c>
      <c r="AL21" s="44">
        <v>7778</v>
      </c>
      <c r="AM21" s="44">
        <v>7854</v>
      </c>
      <c r="AN21" s="44">
        <v>7931</v>
      </c>
      <c r="AO21" s="44">
        <v>8010</v>
      </c>
      <c r="AP21" s="44">
        <v>8091</v>
      </c>
      <c r="AQ21" s="44">
        <v>8175</v>
      </c>
      <c r="AR21" s="44">
        <v>8259</v>
      </c>
      <c r="AS21" s="44">
        <v>8345</v>
      </c>
      <c r="AT21" s="44">
        <v>8432</v>
      </c>
      <c r="AU21" s="44">
        <v>8520</v>
      </c>
      <c r="AV21" s="44">
        <v>8605</v>
      </c>
      <c r="AW21" s="44">
        <v>8691</v>
      </c>
      <c r="AX21" s="44">
        <v>8777</v>
      </c>
      <c r="AY21" s="44">
        <v>8863</v>
      </c>
      <c r="AZ21" s="44">
        <v>8949</v>
      </c>
    </row>
    <row r="22" spans="1:52" x14ac:dyDescent="0.25">
      <c r="A22" s="35" t="s">
        <v>56</v>
      </c>
      <c r="B22" s="257">
        <v>600208</v>
      </c>
      <c r="C22" s="257">
        <v>582084</v>
      </c>
      <c r="D22" s="257">
        <v>571706</v>
      </c>
      <c r="E22" s="257">
        <v>596004</v>
      </c>
      <c r="F22" s="257">
        <v>637824</v>
      </c>
      <c r="G22" s="257">
        <v>656002</v>
      </c>
      <c r="H22" s="257">
        <v>724072</v>
      </c>
      <c r="I22" s="257">
        <v>764262</v>
      </c>
      <c r="J22" s="257">
        <v>784656</v>
      </c>
      <c r="K22" s="257">
        <v>695984</v>
      </c>
      <c r="L22" s="257">
        <v>749104</v>
      </c>
      <c r="M22" s="257">
        <v>762982</v>
      </c>
      <c r="N22" s="257">
        <v>755940</v>
      </c>
      <c r="O22" s="257">
        <v>765178</v>
      </c>
      <c r="P22" s="257">
        <v>776653.99999999988</v>
      </c>
      <c r="Q22" s="257">
        <v>808482</v>
      </c>
      <c r="R22" s="257">
        <v>850093.80714012985</v>
      </c>
      <c r="S22" s="257">
        <v>905732.67026914831</v>
      </c>
      <c r="T22" s="257">
        <v>963433.59951237449</v>
      </c>
      <c r="U22" s="37">
        <v>1017905</v>
      </c>
      <c r="V22" s="37">
        <v>1069044</v>
      </c>
      <c r="W22" s="37">
        <v>1120445</v>
      </c>
      <c r="X22" s="37">
        <v>1169047</v>
      </c>
      <c r="Y22" s="37">
        <v>1216859</v>
      </c>
      <c r="Z22" s="37">
        <v>1257974</v>
      </c>
      <c r="AA22" s="37">
        <v>1302182</v>
      </c>
      <c r="AB22" s="37">
        <v>1350458</v>
      </c>
      <c r="AC22" s="37">
        <v>1402837</v>
      </c>
      <c r="AD22" s="37">
        <v>1457939</v>
      </c>
      <c r="AE22" s="37">
        <v>1512728</v>
      </c>
      <c r="AF22" s="37">
        <v>1568535</v>
      </c>
      <c r="AG22" s="37">
        <v>1626344</v>
      </c>
      <c r="AH22" s="37">
        <v>1679536</v>
      </c>
      <c r="AI22" s="37">
        <v>1732134</v>
      </c>
      <c r="AJ22" s="37">
        <v>1784737</v>
      </c>
      <c r="AK22" s="37">
        <v>1834092</v>
      </c>
      <c r="AL22" s="37">
        <v>1888346</v>
      </c>
      <c r="AM22" s="37">
        <v>1943491</v>
      </c>
      <c r="AN22" s="37">
        <v>2017177</v>
      </c>
      <c r="AO22" s="37">
        <v>2082934</v>
      </c>
      <c r="AP22" s="37">
        <v>2149625</v>
      </c>
      <c r="AQ22" s="37">
        <v>2220173</v>
      </c>
      <c r="AR22" s="37">
        <v>2292102</v>
      </c>
      <c r="AS22" s="37">
        <v>2361300</v>
      </c>
      <c r="AT22" s="37">
        <v>2429552</v>
      </c>
      <c r="AU22" s="37">
        <v>2506607</v>
      </c>
      <c r="AV22" s="37">
        <v>2582921</v>
      </c>
      <c r="AW22" s="37">
        <v>2650071</v>
      </c>
      <c r="AX22" s="37">
        <v>2725441</v>
      </c>
      <c r="AY22" s="37">
        <v>2792845</v>
      </c>
      <c r="AZ22" s="37">
        <v>2857657</v>
      </c>
    </row>
    <row r="23" spans="1:52" x14ac:dyDescent="0.25">
      <c r="A23" s="38" t="s">
        <v>20</v>
      </c>
      <c r="B23" s="258">
        <v>339994</v>
      </c>
      <c r="C23" s="258">
        <v>324324</v>
      </c>
      <c r="D23" s="258">
        <v>311092</v>
      </c>
      <c r="E23" s="258">
        <v>319067.99999999994</v>
      </c>
      <c r="F23" s="258">
        <v>334827.99999999994</v>
      </c>
      <c r="G23" s="258">
        <v>342158</v>
      </c>
      <c r="H23" s="258">
        <v>379724</v>
      </c>
      <c r="I23" s="258">
        <v>398103.99999999994</v>
      </c>
      <c r="J23" s="258">
        <v>402808</v>
      </c>
      <c r="K23" s="258">
        <v>361990</v>
      </c>
      <c r="L23" s="258">
        <v>360234</v>
      </c>
      <c r="M23" s="258">
        <v>353864</v>
      </c>
      <c r="N23" s="258">
        <v>351830</v>
      </c>
      <c r="O23" s="258">
        <v>344266</v>
      </c>
      <c r="P23" s="258">
        <v>348139.99999999994</v>
      </c>
      <c r="Q23" s="258">
        <v>358013.99999999994</v>
      </c>
      <c r="R23" s="258">
        <v>379951.80241447728</v>
      </c>
      <c r="S23" s="258">
        <v>410589.91277869308</v>
      </c>
      <c r="T23" s="258">
        <v>441977.40615555947</v>
      </c>
      <c r="U23" s="39">
        <v>471364</v>
      </c>
      <c r="V23" s="39">
        <v>499056</v>
      </c>
      <c r="W23" s="39">
        <v>527394</v>
      </c>
      <c r="X23" s="39">
        <v>553866</v>
      </c>
      <c r="Y23" s="39">
        <v>579985</v>
      </c>
      <c r="Z23" s="39">
        <v>606521</v>
      </c>
      <c r="AA23" s="39">
        <v>633914</v>
      </c>
      <c r="AB23" s="39">
        <v>663912</v>
      </c>
      <c r="AC23" s="39">
        <v>696642</v>
      </c>
      <c r="AD23" s="39">
        <v>730572</v>
      </c>
      <c r="AE23" s="39">
        <v>765164</v>
      </c>
      <c r="AF23" s="39">
        <v>800481</v>
      </c>
      <c r="AG23" s="39">
        <v>837811</v>
      </c>
      <c r="AH23" s="39">
        <v>871932</v>
      </c>
      <c r="AI23" s="39">
        <v>906568</v>
      </c>
      <c r="AJ23" s="39">
        <v>941976</v>
      </c>
      <c r="AK23" s="39">
        <v>976685</v>
      </c>
      <c r="AL23" s="39">
        <v>1014161</v>
      </c>
      <c r="AM23" s="39">
        <v>1052713</v>
      </c>
      <c r="AN23" s="39">
        <v>1101636</v>
      </c>
      <c r="AO23" s="39">
        <v>1145906</v>
      </c>
      <c r="AP23" s="39">
        <v>1189420</v>
      </c>
      <c r="AQ23" s="39">
        <v>1233970</v>
      </c>
      <c r="AR23" s="39">
        <v>1278432</v>
      </c>
      <c r="AS23" s="39">
        <v>1322690</v>
      </c>
      <c r="AT23" s="39">
        <v>1365978</v>
      </c>
      <c r="AU23" s="39">
        <v>1415003</v>
      </c>
      <c r="AV23" s="39">
        <v>1463478</v>
      </c>
      <c r="AW23" s="39">
        <v>1506386</v>
      </c>
      <c r="AX23" s="39">
        <v>1553189</v>
      </c>
      <c r="AY23" s="39">
        <v>1594549</v>
      </c>
      <c r="AZ23" s="39">
        <v>1634020</v>
      </c>
    </row>
    <row r="24" spans="1:52" x14ac:dyDescent="0.25">
      <c r="A24" s="43" t="s">
        <v>16</v>
      </c>
      <c r="B24" s="260">
        <v>260214</v>
      </c>
      <c r="C24" s="260">
        <v>257760</v>
      </c>
      <c r="D24" s="260">
        <v>260614</v>
      </c>
      <c r="E24" s="260">
        <v>276936</v>
      </c>
      <c r="F24" s="260">
        <v>302996</v>
      </c>
      <c r="G24" s="260">
        <v>313844</v>
      </c>
      <c r="H24" s="260">
        <v>344348</v>
      </c>
      <c r="I24" s="260">
        <v>366158</v>
      </c>
      <c r="J24" s="260">
        <v>381848</v>
      </c>
      <c r="K24" s="260">
        <v>333994</v>
      </c>
      <c r="L24" s="260">
        <v>388870</v>
      </c>
      <c r="M24" s="260">
        <v>409118</v>
      </c>
      <c r="N24" s="260">
        <v>404110.00000000006</v>
      </c>
      <c r="O24" s="260">
        <v>420911.99999999994</v>
      </c>
      <c r="P24" s="260">
        <v>428513.99999999994</v>
      </c>
      <c r="Q24" s="260">
        <v>450468</v>
      </c>
      <c r="R24" s="260">
        <v>470142.00472565263</v>
      </c>
      <c r="S24" s="260">
        <v>495142.75749045523</v>
      </c>
      <c r="T24" s="260">
        <v>521456.19335681497</v>
      </c>
      <c r="U24" s="44">
        <v>546541</v>
      </c>
      <c r="V24" s="44">
        <v>569988</v>
      </c>
      <c r="W24" s="44">
        <v>593051</v>
      </c>
      <c r="X24" s="44">
        <v>615181</v>
      </c>
      <c r="Y24" s="44">
        <v>636874</v>
      </c>
      <c r="Z24" s="44">
        <v>651452</v>
      </c>
      <c r="AA24" s="44">
        <v>668268</v>
      </c>
      <c r="AB24" s="44">
        <v>686546</v>
      </c>
      <c r="AC24" s="44">
        <v>706195</v>
      </c>
      <c r="AD24" s="44">
        <v>727367</v>
      </c>
      <c r="AE24" s="44">
        <v>747564</v>
      </c>
      <c r="AF24" s="44">
        <v>768054</v>
      </c>
      <c r="AG24" s="44">
        <v>788534</v>
      </c>
      <c r="AH24" s="44">
        <v>807604</v>
      </c>
      <c r="AI24" s="44">
        <v>825565</v>
      </c>
      <c r="AJ24" s="44">
        <v>842761</v>
      </c>
      <c r="AK24" s="44">
        <v>857408</v>
      </c>
      <c r="AL24" s="44">
        <v>874185</v>
      </c>
      <c r="AM24" s="44">
        <v>890778</v>
      </c>
      <c r="AN24" s="44">
        <v>915541</v>
      </c>
      <c r="AO24" s="44">
        <v>937028</v>
      </c>
      <c r="AP24" s="44">
        <v>960205</v>
      </c>
      <c r="AQ24" s="44">
        <v>986203</v>
      </c>
      <c r="AR24" s="44">
        <v>1013670</v>
      </c>
      <c r="AS24" s="44">
        <v>1038611</v>
      </c>
      <c r="AT24" s="44">
        <v>1063574</v>
      </c>
      <c r="AU24" s="44">
        <v>1091604</v>
      </c>
      <c r="AV24" s="44">
        <v>1119443</v>
      </c>
      <c r="AW24" s="44">
        <v>1143685</v>
      </c>
      <c r="AX24" s="44">
        <v>1172252</v>
      </c>
      <c r="AY24" s="44">
        <v>1198297</v>
      </c>
      <c r="AZ24" s="44">
        <v>1223638</v>
      </c>
    </row>
    <row r="25" spans="1:52" x14ac:dyDescent="0.25">
      <c r="A25" s="35" t="s">
        <v>60</v>
      </c>
      <c r="B25" s="261">
        <v>1602.3358663664608</v>
      </c>
      <c r="C25" s="261">
        <v>1650.6484918185593</v>
      </c>
      <c r="D25" s="261">
        <v>1670.8751030291528</v>
      </c>
      <c r="E25" s="261">
        <v>1816.2772392020827</v>
      </c>
      <c r="F25" s="261">
        <v>1838.1477854496238</v>
      </c>
      <c r="G25" s="261">
        <v>1934.7351721896407</v>
      </c>
      <c r="H25" s="261">
        <v>2102.6897820410827</v>
      </c>
      <c r="I25" s="261">
        <v>2066.6123050930119</v>
      </c>
      <c r="J25" s="261">
        <v>1931.0454538325034</v>
      </c>
      <c r="K25" s="261">
        <v>1911.8676774102669</v>
      </c>
      <c r="L25" s="261">
        <v>1925.828685465468</v>
      </c>
      <c r="M25" s="261">
        <v>1888.899396167214</v>
      </c>
      <c r="N25" s="261">
        <v>1859.037011435058</v>
      </c>
      <c r="O25" s="261">
        <v>1782.791747604741</v>
      </c>
      <c r="P25" s="261">
        <v>1753.5676859548844</v>
      </c>
      <c r="Q25" s="261">
        <v>1816.1638472358504</v>
      </c>
      <c r="R25" s="261">
        <v>1848.6959536401077</v>
      </c>
      <c r="S25" s="261">
        <v>1890.1246276315137</v>
      </c>
      <c r="T25" s="261">
        <v>1929.1871587260148</v>
      </c>
      <c r="U25" s="45">
        <v>1963.8</v>
      </c>
      <c r="V25" s="45">
        <v>1994.8</v>
      </c>
      <c r="W25" s="45">
        <v>2022.6</v>
      </c>
      <c r="X25" s="45">
        <v>2047.6</v>
      </c>
      <c r="Y25" s="45">
        <v>2075.1999999999998</v>
      </c>
      <c r="Z25" s="45">
        <v>2100.9</v>
      </c>
      <c r="AA25" s="45">
        <v>2125.6</v>
      </c>
      <c r="AB25" s="45">
        <v>2149.6</v>
      </c>
      <c r="AC25" s="45">
        <v>2173.1</v>
      </c>
      <c r="AD25" s="45">
        <v>2196.4</v>
      </c>
      <c r="AE25" s="45">
        <v>2219.4</v>
      </c>
      <c r="AF25" s="45">
        <v>2242</v>
      </c>
      <c r="AG25" s="45">
        <v>2264.3000000000002</v>
      </c>
      <c r="AH25" s="45">
        <v>2286.4</v>
      </c>
      <c r="AI25" s="45">
        <v>2307.1999999999998</v>
      </c>
      <c r="AJ25" s="45">
        <v>2328.1999999999998</v>
      </c>
      <c r="AK25" s="45">
        <v>2349.3000000000002</v>
      </c>
      <c r="AL25" s="45">
        <v>2370.6</v>
      </c>
      <c r="AM25" s="45">
        <v>2392.4</v>
      </c>
      <c r="AN25" s="45">
        <v>2414.1999999999998</v>
      </c>
      <c r="AO25" s="45">
        <v>2437</v>
      </c>
      <c r="AP25" s="45">
        <v>2460.8000000000002</v>
      </c>
      <c r="AQ25" s="45">
        <v>2485.3000000000002</v>
      </c>
      <c r="AR25" s="45">
        <v>2510</v>
      </c>
      <c r="AS25" s="45">
        <v>2535.6</v>
      </c>
      <c r="AT25" s="45">
        <v>2562</v>
      </c>
      <c r="AU25" s="45">
        <v>2589.6999999999998</v>
      </c>
      <c r="AV25" s="45">
        <v>2618.4</v>
      </c>
      <c r="AW25" s="45">
        <v>2647.6</v>
      </c>
      <c r="AX25" s="45">
        <v>2677.1</v>
      </c>
      <c r="AY25" s="45">
        <v>2707</v>
      </c>
      <c r="AZ25" s="45">
        <v>2737.3</v>
      </c>
    </row>
    <row r="26" spans="1:52" x14ac:dyDescent="0.25">
      <c r="A26" s="40" t="s">
        <v>61</v>
      </c>
      <c r="B26" s="262">
        <v>936.93658815081994</v>
      </c>
      <c r="C26" s="262">
        <v>975.15464794521154</v>
      </c>
      <c r="D26" s="262">
        <v>983.99292557647186</v>
      </c>
      <c r="E26" s="262">
        <v>1057.8274808262165</v>
      </c>
      <c r="F26" s="262">
        <v>1081.9735121499584</v>
      </c>
      <c r="G26" s="262">
        <v>1125.7827746816024</v>
      </c>
      <c r="H26" s="262">
        <v>1286.0020552796964</v>
      </c>
      <c r="I26" s="262">
        <v>1237.1102493266558</v>
      </c>
      <c r="J26" s="262">
        <v>1084.3710217799203</v>
      </c>
      <c r="K26" s="262">
        <v>1076.1599915319657</v>
      </c>
      <c r="L26" s="262">
        <v>1067.26382696633</v>
      </c>
      <c r="M26" s="262">
        <v>1024.1145102101418</v>
      </c>
      <c r="N26" s="262">
        <v>996.0549662726113</v>
      </c>
      <c r="O26" s="262">
        <v>919.89620494785231</v>
      </c>
      <c r="P26" s="262">
        <v>886.72069638061407</v>
      </c>
      <c r="Q26" s="262">
        <v>889.17291572099248</v>
      </c>
      <c r="R26" s="262">
        <v>899.25775902703811</v>
      </c>
      <c r="S26" s="262">
        <v>912.48024028958105</v>
      </c>
      <c r="T26" s="262">
        <v>925.12554320207732</v>
      </c>
      <c r="U26" s="42">
        <v>935.9</v>
      </c>
      <c r="V26" s="42">
        <v>944.7</v>
      </c>
      <c r="W26" s="42">
        <v>952.4</v>
      </c>
      <c r="X26" s="42">
        <v>959.1</v>
      </c>
      <c r="Y26" s="42">
        <v>967</v>
      </c>
      <c r="Z26" s="42">
        <v>974.3</v>
      </c>
      <c r="AA26" s="42">
        <v>981.9</v>
      </c>
      <c r="AB26" s="42">
        <v>989.5</v>
      </c>
      <c r="AC26" s="42">
        <v>997</v>
      </c>
      <c r="AD26" s="46">
        <v>1004.4</v>
      </c>
      <c r="AE26" s="46">
        <v>1011.7</v>
      </c>
      <c r="AF26" s="46">
        <v>1019</v>
      </c>
      <c r="AG26" s="46">
        <v>1026.4000000000001</v>
      </c>
      <c r="AH26" s="46">
        <v>1033.8</v>
      </c>
      <c r="AI26" s="46">
        <v>1040.3</v>
      </c>
      <c r="AJ26" s="46">
        <v>1046.8</v>
      </c>
      <c r="AK26" s="46">
        <v>1053.3</v>
      </c>
      <c r="AL26" s="46">
        <v>1059.9000000000001</v>
      </c>
      <c r="AM26" s="46">
        <v>1066.7</v>
      </c>
      <c r="AN26" s="46">
        <v>1073.5</v>
      </c>
      <c r="AO26" s="46">
        <v>1080.5999999999999</v>
      </c>
      <c r="AP26" s="46">
        <v>1088.0999999999999</v>
      </c>
      <c r="AQ26" s="46">
        <v>1096</v>
      </c>
      <c r="AR26" s="46">
        <v>1103.9000000000001</v>
      </c>
      <c r="AS26" s="46">
        <v>1112.4000000000001</v>
      </c>
      <c r="AT26" s="46">
        <v>1121.4000000000001</v>
      </c>
      <c r="AU26" s="46">
        <v>1131.4000000000001</v>
      </c>
      <c r="AV26" s="46">
        <v>1141.9000000000001</v>
      </c>
      <c r="AW26" s="46">
        <v>1152.7</v>
      </c>
      <c r="AX26" s="46">
        <v>1163.9000000000001</v>
      </c>
      <c r="AY26" s="46">
        <v>1175.4000000000001</v>
      </c>
      <c r="AZ26" s="46">
        <v>1187.4000000000001</v>
      </c>
    </row>
    <row r="27" spans="1:52" x14ac:dyDescent="0.25">
      <c r="A27" s="43" t="s">
        <v>62</v>
      </c>
      <c r="B27" s="263">
        <v>665.39927821564072</v>
      </c>
      <c r="C27" s="263">
        <v>675.49384387334783</v>
      </c>
      <c r="D27" s="263">
        <v>686.88217745268093</v>
      </c>
      <c r="E27" s="263">
        <v>758.44975837586617</v>
      </c>
      <c r="F27" s="263">
        <v>756.17427329966551</v>
      </c>
      <c r="G27" s="263">
        <v>808.95239750803819</v>
      </c>
      <c r="H27" s="263">
        <v>816.68772676138644</v>
      </c>
      <c r="I27" s="263">
        <v>829.50205576635585</v>
      </c>
      <c r="J27" s="263">
        <v>846.67443205258326</v>
      </c>
      <c r="K27" s="263">
        <v>835.70768587830116</v>
      </c>
      <c r="L27" s="263">
        <v>858.56485849913793</v>
      </c>
      <c r="M27" s="263">
        <v>864.78488595707222</v>
      </c>
      <c r="N27" s="263">
        <v>862.98204516244664</v>
      </c>
      <c r="O27" s="263">
        <v>862.89554265688855</v>
      </c>
      <c r="P27" s="263">
        <v>866.84698957427031</v>
      </c>
      <c r="Q27" s="263">
        <v>926.99093151485795</v>
      </c>
      <c r="R27" s="263">
        <v>949.43819461306975</v>
      </c>
      <c r="S27" s="263">
        <v>977.64438734193277</v>
      </c>
      <c r="T27" s="263">
        <v>1004.0616155239373</v>
      </c>
      <c r="U27" s="47">
        <v>1028</v>
      </c>
      <c r="V27" s="47">
        <v>1050.0999999999999</v>
      </c>
      <c r="W27" s="47">
        <v>1070.2</v>
      </c>
      <c r="X27" s="47">
        <v>1088.5</v>
      </c>
      <c r="Y27" s="47">
        <v>1108.3</v>
      </c>
      <c r="Z27" s="47">
        <v>1126.5999999999999</v>
      </c>
      <c r="AA27" s="47">
        <v>1143.7</v>
      </c>
      <c r="AB27" s="47">
        <v>1160.0999999999999</v>
      </c>
      <c r="AC27" s="47">
        <v>1176.0999999999999</v>
      </c>
      <c r="AD27" s="47">
        <v>1192</v>
      </c>
      <c r="AE27" s="47">
        <v>1207.7</v>
      </c>
      <c r="AF27" s="47">
        <v>1223</v>
      </c>
      <c r="AG27" s="47">
        <v>1237.9000000000001</v>
      </c>
      <c r="AH27" s="47">
        <v>1252.5999999999999</v>
      </c>
      <c r="AI27" s="47">
        <v>1266.9000000000001</v>
      </c>
      <c r="AJ27" s="47">
        <v>1281.4000000000001</v>
      </c>
      <c r="AK27" s="47">
        <v>1296</v>
      </c>
      <c r="AL27" s="47">
        <v>1310.7</v>
      </c>
      <c r="AM27" s="47">
        <v>1325.7</v>
      </c>
      <c r="AN27" s="47">
        <v>1340.6</v>
      </c>
      <c r="AO27" s="47">
        <v>1356.4</v>
      </c>
      <c r="AP27" s="47">
        <v>1372.7</v>
      </c>
      <c r="AQ27" s="47">
        <v>1389.3</v>
      </c>
      <c r="AR27" s="47">
        <v>1406.1</v>
      </c>
      <c r="AS27" s="47">
        <v>1423.2</v>
      </c>
      <c r="AT27" s="47">
        <v>1440.6</v>
      </c>
      <c r="AU27" s="47">
        <v>1458.3</v>
      </c>
      <c r="AV27" s="47">
        <v>1476.5</v>
      </c>
      <c r="AW27" s="47">
        <v>1494.9</v>
      </c>
      <c r="AX27" s="47">
        <v>1513.2</v>
      </c>
      <c r="AY27" s="47">
        <v>1531.6</v>
      </c>
      <c r="AZ27" s="47">
        <v>1549.9</v>
      </c>
    </row>
    <row r="28" spans="1:52" x14ac:dyDescent="0.25">
      <c r="A28" s="48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</row>
    <row r="29" spans="1:52" x14ac:dyDescent="0.25">
      <c r="A29" s="49"/>
      <c r="B29" s="264"/>
      <c r="C29" s="264"/>
      <c r="D29" s="264"/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</row>
    <row r="30" spans="1:52" x14ac:dyDescent="0.25">
      <c r="A30" s="31" t="s">
        <v>51</v>
      </c>
      <c r="B30" s="265">
        <v>256144294.17904755</v>
      </c>
      <c r="C30" s="265">
        <v>263427961.88082531</v>
      </c>
      <c r="D30" s="265">
        <v>268820935.21092725</v>
      </c>
      <c r="E30" s="265">
        <v>273658329.24138331</v>
      </c>
      <c r="F30" s="265">
        <v>278404118.85675418</v>
      </c>
      <c r="G30" s="265">
        <v>284589505.33850813</v>
      </c>
      <c r="H30" s="265">
        <v>291258991.73345572</v>
      </c>
      <c r="I30" s="265">
        <v>298753086.69491667</v>
      </c>
      <c r="J30" s="265">
        <v>303748883.90327168</v>
      </c>
      <c r="K30" s="265">
        <v>305611817.55668062</v>
      </c>
      <c r="L30" s="265">
        <v>310156348.9660989</v>
      </c>
      <c r="M30" s="265">
        <v>313582448.45298815</v>
      </c>
      <c r="N30" s="265">
        <v>314987025.31172669</v>
      </c>
      <c r="O30" s="265">
        <v>319608426.47037679</v>
      </c>
      <c r="P30" s="265">
        <v>323509058.58149427</v>
      </c>
      <c r="Q30" s="265">
        <v>327835506.99146843</v>
      </c>
      <c r="R30" s="265">
        <v>335775269</v>
      </c>
      <c r="S30" s="265">
        <v>343570810</v>
      </c>
      <c r="T30" s="265">
        <v>349879539</v>
      </c>
      <c r="U30" s="51">
        <v>355562885</v>
      </c>
      <c r="V30" s="51">
        <v>360425097</v>
      </c>
      <c r="W30" s="51">
        <v>365157751</v>
      </c>
      <c r="X30" s="51">
        <v>369807976</v>
      </c>
      <c r="Y30" s="51">
        <v>373954751</v>
      </c>
      <c r="Z30" s="51">
        <v>377654726</v>
      </c>
      <c r="AA30" s="51">
        <v>381147082</v>
      </c>
      <c r="AB30" s="51">
        <v>383904075</v>
      </c>
      <c r="AC30" s="51">
        <v>386270950</v>
      </c>
      <c r="AD30" s="51">
        <v>388695225</v>
      </c>
      <c r="AE30" s="51">
        <v>391018554</v>
      </c>
      <c r="AF30" s="51">
        <v>393423685</v>
      </c>
      <c r="AG30" s="51">
        <v>395902271</v>
      </c>
      <c r="AH30" s="51">
        <v>398388729</v>
      </c>
      <c r="AI30" s="51">
        <v>400896767</v>
      </c>
      <c r="AJ30" s="51">
        <v>403383000</v>
      </c>
      <c r="AK30" s="51">
        <v>405848923</v>
      </c>
      <c r="AL30" s="51">
        <v>408288500</v>
      </c>
      <c r="AM30" s="51">
        <v>410745783</v>
      </c>
      <c r="AN30" s="51">
        <v>413158774</v>
      </c>
      <c r="AO30" s="51">
        <v>415483353</v>
      </c>
      <c r="AP30" s="51">
        <v>417789284</v>
      </c>
      <c r="AQ30" s="51">
        <v>420156755</v>
      </c>
      <c r="AR30" s="51">
        <v>422591529</v>
      </c>
      <c r="AS30" s="51">
        <v>425116476</v>
      </c>
      <c r="AT30" s="51">
        <v>427775148</v>
      </c>
      <c r="AU30" s="51">
        <v>430605971</v>
      </c>
      <c r="AV30" s="51">
        <v>433548903</v>
      </c>
      <c r="AW30" s="51">
        <v>436529022</v>
      </c>
      <c r="AX30" s="51">
        <v>439568176</v>
      </c>
      <c r="AY30" s="51">
        <v>442702804</v>
      </c>
      <c r="AZ30" s="51">
        <v>445940625</v>
      </c>
    </row>
    <row r="31" spans="1:52" x14ac:dyDescent="0.25">
      <c r="A31" s="52" t="s">
        <v>7</v>
      </c>
      <c r="B31" s="266">
        <v>227942846</v>
      </c>
      <c r="C31" s="266">
        <v>234377604</v>
      </c>
      <c r="D31" s="266">
        <v>239280894</v>
      </c>
      <c r="E31" s="266">
        <v>243548497</v>
      </c>
      <c r="F31" s="266">
        <v>247577889</v>
      </c>
      <c r="G31" s="266">
        <v>253066482</v>
      </c>
      <c r="H31" s="266">
        <v>258973453</v>
      </c>
      <c r="I31" s="266">
        <v>265190216</v>
      </c>
      <c r="J31" s="266">
        <v>269860619</v>
      </c>
      <c r="K31" s="266">
        <v>272113428</v>
      </c>
      <c r="L31" s="266">
        <v>276529092</v>
      </c>
      <c r="M31" s="266">
        <v>279812599</v>
      </c>
      <c r="N31" s="266">
        <v>281549162</v>
      </c>
      <c r="O31" s="266">
        <v>286000218</v>
      </c>
      <c r="P31" s="266">
        <v>289308296</v>
      </c>
      <c r="Q31" s="266">
        <v>292751201</v>
      </c>
      <c r="R31" s="266">
        <v>299873301</v>
      </c>
      <c r="S31" s="266">
        <v>306661748</v>
      </c>
      <c r="T31" s="266">
        <v>312056733</v>
      </c>
      <c r="U31" s="53">
        <v>316958901</v>
      </c>
      <c r="V31" s="53">
        <v>321103966</v>
      </c>
      <c r="W31" s="53">
        <v>325203751</v>
      </c>
      <c r="X31" s="53">
        <v>329324929</v>
      </c>
      <c r="Y31" s="53">
        <v>332982268</v>
      </c>
      <c r="Z31" s="53">
        <v>336234566</v>
      </c>
      <c r="AA31" s="53">
        <v>339304588</v>
      </c>
      <c r="AB31" s="53">
        <v>341688416</v>
      </c>
      <c r="AC31" s="53">
        <v>343723797</v>
      </c>
      <c r="AD31" s="53">
        <v>345835620</v>
      </c>
      <c r="AE31" s="53">
        <v>347848443</v>
      </c>
      <c r="AF31" s="53">
        <v>349919184</v>
      </c>
      <c r="AG31" s="53">
        <v>352052902</v>
      </c>
      <c r="AH31" s="53">
        <v>354192442</v>
      </c>
      <c r="AI31" s="53">
        <v>356387637</v>
      </c>
      <c r="AJ31" s="53">
        <v>358552498</v>
      </c>
      <c r="AK31" s="53">
        <v>360684201</v>
      </c>
      <c r="AL31" s="53">
        <v>362774316</v>
      </c>
      <c r="AM31" s="53">
        <v>364870364</v>
      </c>
      <c r="AN31" s="53">
        <v>366910120</v>
      </c>
      <c r="AO31" s="53">
        <v>368845535</v>
      </c>
      <c r="AP31" s="53">
        <v>370748727</v>
      </c>
      <c r="AQ31" s="53">
        <v>372691845</v>
      </c>
      <c r="AR31" s="53">
        <v>374677935</v>
      </c>
      <c r="AS31" s="53">
        <v>376737777</v>
      </c>
      <c r="AT31" s="53">
        <v>378911307</v>
      </c>
      <c r="AU31" s="53">
        <v>381236209</v>
      </c>
      <c r="AV31" s="53">
        <v>383655683</v>
      </c>
      <c r="AW31" s="53">
        <v>386106931</v>
      </c>
      <c r="AX31" s="53">
        <v>388600365</v>
      </c>
      <c r="AY31" s="53">
        <v>391160390</v>
      </c>
      <c r="AZ31" s="53">
        <v>393783978</v>
      </c>
    </row>
    <row r="32" spans="1:52" x14ac:dyDescent="0.25">
      <c r="A32" s="54" t="s">
        <v>9</v>
      </c>
      <c r="B32" s="267">
        <v>26679508</v>
      </c>
      <c r="C32" s="267">
        <v>27609356</v>
      </c>
      <c r="D32" s="267">
        <v>28647121</v>
      </c>
      <c r="E32" s="267">
        <v>29429695</v>
      </c>
      <c r="F32" s="267">
        <v>30192633</v>
      </c>
      <c r="G32" s="267">
        <v>31273941</v>
      </c>
      <c r="H32" s="267">
        <v>32303391</v>
      </c>
      <c r="I32" s="267">
        <v>33513997</v>
      </c>
      <c r="J32" s="267">
        <v>34753905</v>
      </c>
      <c r="K32" s="267">
        <v>35320124</v>
      </c>
      <c r="L32" s="267">
        <v>35884391</v>
      </c>
      <c r="M32" s="267">
        <v>36307796</v>
      </c>
      <c r="N32" s="267">
        <v>36013088</v>
      </c>
      <c r="O32" s="267">
        <v>36192222</v>
      </c>
      <c r="P32" s="267">
        <v>36564027</v>
      </c>
      <c r="Q32" s="267">
        <v>37036579</v>
      </c>
      <c r="R32" s="267">
        <v>38379405</v>
      </c>
      <c r="S32" s="267">
        <v>39730611</v>
      </c>
      <c r="T32" s="267">
        <v>40828293</v>
      </c>
      <c r="U32" s="55">
        <v>41784911</v>
      </c>
      <c r="V32" s="55">
        <v>42544205</v>
      </c>
      <c r="W32" s="55">
        <v>43069565</v>
      </c>
      <c r="X32" s="55">
        <v>43449486</v>
      </c>
      <c r="Y32" s="55">
        <v>43726356</v>
      </c>
      <c r="Z32" s="55">
        <v>43931253</v>
      </c>
      <c r="AA32" s="55">
        <v>44187863</v>
      </c>
      <c r="AB32" s="55">
        <v>44447444</v>
      </c>
      <c r="AC32" s="55">
        <v>44766717</v>
      </c>
      <c r="AD32" s="55">
        <v>45195243</v>
      </c>
      <c r="AE32" s="55">
        <v>45747773</v>
      </c>
      <c r="AF32" s="55">
        <v>46431006</v>
      </c>
      <c r="AG32" s="55">
        <v>47236784</v>
      </c>
      <c r="AH32" s="55">
        <v>48134739</v>
      </c>
      <c r="AI32" s="55">
        <v>49094420</v>
      </c>
      <c r="AJ32" s="55">
        <v>50126760</v>
      </c>
      <c r="AK32" s="55">
        <v>51231084</v>
      </c>
      <c r="AL32" s="55">
        <v>52412109</v>
      </c>
      <c r="AM32" s="55">
        <v>53719215</v>
      </c>
      <c r="AN32" s="55">
        <v>55109644</v>
      </c>
      <c r="AO32" s="55">
        <v>56573037</v>
      </c>
      <c r="AP32" s="55">
        <v>58109100</v>
      </c>
      <c r="AQ32" s="55">
        <v>59735302</v>
      </c>
      <c r="AR32" s="55">
        <v>61468105</v>
      </c>
      <c r="AS32" s="55">
        <v>63324424</v>
      </c>
      <c r="AT32" s="55">
        <v>65349694</v>
      </c>
      <c r="AU32" s="55">
        <v>67514270</v>
      </c>
      <c r="AV32" s="55">
        <v>69817449</v>
      </c>
      <c r="AW32" s="55">
        <v>72263733</v>
      </c>
      <c r="AX32" s="55">
        <v>74852926</v>
      </c>
      <c r="AY32" s="55">
        <v>77595960</v>
      </c>
      <c r="AZ32" s="55">
        <v>80506210</v>
      </c>
    </row>
    <row r="33" spans="1:52" x14ac:dyDescent="0.25">
      <c r="A33" s="56" t="s">
        <v>63</v>
      </c>
      <c r="B33" s="268">
        <v>26679508</v>
      </c>
      <c r="C33" s="268">
        <v>27609356</v>
      </c>
      <c r="D33" s="268">
        <v>28647121</v>
      </c>
      <c r="E33" s="268">
        <v>29429695</v>
      </c>
      <c r="F33" s="268">
        <v>30192633</v>
      </c>
      <c r="G33" s="268">
        <v>31273941</v>
      </c>
      <c r="H33" s="268">
        <v>32303391</v>
      </c>
      <c r="I33" s="268">
        <v>33513997</v>
      </c>
      <c r="J33" s="268">
        <v>34753905</v>
      </c>
      <c r="K33" s="268">
        <v>35320124</v>
      </c>
      <c r="L33" s="268">
        <v>35884391</v>
      </c>
      <c r="M33" s="268">
        <v>36307796</v>
      </c>
      <c r="N33" s="268">
        <v>36013088</v>
      </c>
      <c r="O33" s="268">
        <v>36192222</v>
      </c>
      <c r="P33" s="268">
        <v>36564027</v>
      </c>
      <c r="Q33" s="268">
        <v>37036579</v>
      </c>
      <c r="R33" s="268">
        <v>37888038</v>
      </c>
      <c r="S33" s="268">
        <v>38702160</v>
      </c>
      <c r="T33" s="268">
        <v>39224620</v>
      </c>
      <c r="U33" s="57">
        <v>39570369</v>
      </c>
      <c r="V33" s="57">
        <v>39691467</v>
      </c>
      <c r="W33" s="57">
        <v>39549864</v>
      </c>
      <c r="X33" s="57">
        <v>39220654</v>
      </c>
      <c r="Y33" s="57">
        <v>38757869</v>
      </c>
      <c r="Z33" s="57">
        <v>38214422</v>
      </c>
      <c r="AA33" s="57">
        <v>37711584</v>
      </c>
      <c r="AB33" s="57">
        <v>37247449</v>
      </c>
      <c r="AC33" s="57">
        <v>36885616</v>
      </c>
      <c r="AD33" s="57">
        <v>36670813</v>
      </c>
      <c r="AE33" s="57">
        <v>36607580</v>
      </c>
      <c r="AF33" s="57">
        <v>36686556</v>
      </c>
      <c r="AG33" s="57">
        <v>36885426</v>
      </c>
      <c r="AH33" s="57">
        <v>37161909</v>
      </c>
      <c r="AI33" s="57">
        <v>37478328</v>
      </c>
      <c r="AJ33" s="57">
        <v>37832649</v>
      </c>
      <c r="AK33" s="57">
        <v>38211944</v>
      </c>
      <c r="AL33" s="57">
        <v>38613548</v>
      </c>
      <c r="AM33" s="57">
        <v>39066196</v>
      </c>
      <c r="AN33" s="57">
        <v>39542066</v>
      </c>
      <c r="AO33" s="57">
        <v>40034800</v>
      </c>
      <c r="AP33" s="57">
        <v>40552325</v>
      </c>
      <c r="AQ33" s="57">
        <v>41107314</v>
      </c>
      <c r="AR33" s="57">
        <v>41716173</v>
      </c>
      <c r="AS33" s="57">
        <v>42388447</v>
      </c>
      <c r="AT33" s="57">
        <v>43154742</v>
      </c>
      <c r="AU33" s="57">
        <v>43993245</v>
      </c>
      <c r="AV33" s="57">
        <v>44905936</v>
      </c>
      <c r="AW33" s="57">
        <v>45890956</v>
      </c>
      <c r="AX33" s="57">
        <v>46951846</v>
      </c>
      <c r="AY33" s="57">
        <v>48088101</v>
      </c>
      <c r="AZ33" s="57">
        <v>49309742</v>
      </c>
    </row>
    <row r="34" spans="1:52" x14ac:dyDescent="0.25">
      <c r="A34" s="58" t="s">
        <v>64</v>
      </c>
      <c r="B34" s="259">
        <v>26679508</v>
      </c>
      <c r="C34" s="259">
        <v>27609356</v>
      </c>
      <c r="D34" s="259">
        <v>28647121</v>
      </c>
      <c r="E34" s="259">
        <v>29429695</v>
      </c>
      <c r="F34" s="259">
        <v>30192633</v>
      </c>
      <c r="G34" s="259">
        <v>31273941</v>
      </c>
      <c r="H34" s="259">
        <v>32303391</v>
      </c>
      <c r="I34" s="259">
        <v>33513997</v>
      </c>
      <c r="J34" s="259">
        <v>34753905</v>
      </c>
      <c r="K34" s="259">
        <v>35320124</v>
      </c>
      <c r="L34" s="259">
        <v>35884391</v>
      </c>
      <c r="M34" s="259">
        <v>36307796</v>
      </c>
      <c r="N34" s="259">
        <v>36013088</v>
      </c>
      <c r="O34" s="259">
        <v>36192222</v>
      </c>
      <c r="P34" s="259">
        <v>36564027</v>
      </c>
      <c r="Q34" s="259">
        <v>37036579</v>
      </c>
      <c r="R34" s="259">
        <v>37888038</v>
      </c>
      <c r="S34" s="259">
        <v>38702160</v>
      </c>
      <c r="T34" s="259">
        <v>39224620</v>
      </c>
      <c r="U34" s="41">
        <v>39570369</v>
      </c>
      <c r="V34" s="41">
        <v>39691467</v>
      </c>
      <c r="W34" s="41">
        <v>39549864</v>
      </c>
      <c r="X34" s="41">
        <v>39220654</v>
      </c>
      <c r="Y34" s="41">
        <v>38757869</v>
      </c>
      <c r="Z34" s="41">
        <v>38214422</v>
      </c>
      <c r="AA34" s="41">
        <v>37711584</v>
      </c>
      <c r="AB34" s="41">
        <v>37247449</v>
      </c>
      <c r="AC34" s="41">
        <v>36885616</v>
      </c>
      <c r="AD34" s="41">
        <v>36670813</v>
      </c>
      <c r="AE34" s="41">
        <v>36607580</v>
      </c>
      <c r="AF34" s="41">
        <v>36686556</v>
      </c>
      <c r="AG34" s="41">
        <v>36885426</v>
      </c>
      <c r="AH34" s="41">
        <v>37161909</v>
      </c>
      <c r="AI34" s="41">
        <v>37478328</v>
      </c>
      <c r="AJ34" s="41">
        <v>37832649</v>
      </c>
      <c r="AK34" s="41">
        <v>38211944</v>
      </c>
      <c r="AL34" s="41">
        <v>38613548</v>
      </c>
      <c r="AM34" s="41">
        <v>39066196</v>
      </c>
      <c r="AN34" s="41">
        <v>39542066</v>
      </c>
      <c r="AO34" s="41">
        <v>40034800</v>
      </c>
      <c r="AP34" s="41">
        <v>40552325</v>
      </c>
      <c r="AQ34" s="41">
        <v>41107314</v>
      </c>
      <c r="AR34" s="41">
        <v>41716173</v>
      </c>
      <c r="AS34" s="41">
        <v>42388447</v>
      </c>
      <c r="AT34" s="41">
        <v>43154742</v>
      </c>
      <c r="AU34" s="41">
        <v>43993245</v>
      </c>
      <c r="AV34" s="41">
        <v>44905936</v>
      </c>
      <c r="AW34" s="41">
        <v>45890956</v>
      </c>
      <c r="AX34" s="41">
        <v>46951846</v>
      </c>
      <c r="AY34" s="41">
        <v>48088101</v>
      </c>
      <c r="AZ34" s="41">
        <v>49309742</v>
      </c>
    </row>
    <row r="35" spans="1:52" x14ac:dyDescent="0.25">
      <c r="A35" s="58" t="s">
        <v>65</v>
      </c>
      <c r="B35" s="259">
        <v>0</v>
      </c>
      <c r="C35" s="259">
        <v>0</v>
      </c>
      <c r="D35" s="259">
        <v>0</v>
      </c>
      <c r="E35" s="259">
        <v>0</v>
      </c>
      <c r="F35" s="259">
        <v>0</v>
      </c>
      <c r="G35" s="259">
        <v>0</v>
      </c>
      <c r="H35" s="259">
        <v>0</v>
      </c>
      <c r="I35" s="259">
        <v>0</v>
      </c>
      <c r="J35" s="259">
        <v>0</v>
      </c>
      <c r="K35" s="259">
        <v>0</v>
      </c>
      <c r="L35" s="259">
        <v>0</v>
      </c>
      <c r="M35" s="259">
        <v>0</v>
      </c>
      <c r="N35" s="259">
        <v>0</v>
      </c>
      <c r="O35" s="259">
        <v>0</v>
      </c>
      <c r="P35" s="259">
        <v>0</v>
      </c>
      <c r="Q35" s="259">
        <v>0</v>
      </c>
      <c r="R35" s="259">
        <v>0</v>
      </c>
      <c r="S35" s="259">
        <v>0</v>
      </c>
      <c r="T35" s="259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C35" s="42">
        <v>0</v>
      </c>
      <c r="AD35" s="42">
        <v>0</v>
      </c>
      <c r="AE35" s="42">
        <v>0</v>
      </c>
      <c r="AF35" s="42">
        <v>0</v>
      </c>
      <c r="AG35" s="42">
        <v>0</v>
      </c>
      <c r="AH35" s="42">
        <v>0</v>
      </c>
      <c r="AI35" s="42">
        <v>0</v>
      </c>
      <c r="AJ35" s="42">
        <v>0</v>
      </c>
      <c r="AK35" s="42">
        <v>0</v>
      </c>
      <c r="AL35" s="42">
        <v>0</v>
      </c>
      <c r="AM35" s="42">
        <v>0</v>
      </c>
      <c r="AN35" s="42">
        <v>0</v>
      </c>
      <c r="AO35" s="42">
        <v>0</v>
      </c>
      <c r="AP35" s="42">
        <v>0</v>
      </c>
      <c r="AQ35" s="42">
        <v>0</v>
      </c>
      <c r="AR35" s="42">
        <v>0</v>
      </c>
      <c r="AS35" s="42">
        <v>0</v>
      </c>
      <c r="AT35" s="42">
        <v>0</v>
      </c>
      <c r="AU35" s="42">
        <v>0</v>
      </c>
      <c r="AV35" s="42">
        <v>0</v>
      </c>
      <c r="AW35" s="42">
        <v>0</v>
      </c>
      <c r="AX35" s="42">
        <v>0</v>
      </c>
      <c r="AY35" s="42">
        <v>0</v>
      </c>
      <c r="AZ35" s="42">
        <v>0</v>
      </c>
    </row>
    <row r="36" spans="1:52" x14ac:dyDescent="0.25">
      <c r="A36" s="58" t="s">
        <v>66</v>
      </c>
      <c r="B36" s="259">
        <v>0</v>
      </c>
      <c r="C36" s="259">
        <v>0</v>
      </c>
      <c r="D36" s="259">
        <v>0</v>
      </c>
      <c r="E36" s="259">
        <v>0</v>
      </c>
      <c r="F36" s="259">
        <v>0</v>
      </c>
      <c r="G36" s="259">
        <v>0</v>
      </c>
      <c r="H36" s="259">
        <v>0</v>
      </c>
      <c r="I36" s="259">
        <v>0</v>
      </c>
      <c r="J36" s="259">
        <v>0</v>
      </c>
      <c r="K36" s="259">
        <v>0</v>
      </c>
      <c r="L36" s="259">
        <v>0</v>
      </c>
      <c r="M36" s="259">
        <v>0</v>
      </c>
      <c r="N36" s="259">
        <v>0</v>
      </c>
      <c r="O36" s="259">
        <v>0</v>
      </c>
      <c r="P36" s="259">
        <v>0</v>
      </c>
      <c r="Q36" s="259">
        <v>0</v>
      </c>
      <c r="R36" s="259">
        <v>0</v>
      </c>
      <c r="S36" s="259">
        <v>0</v>
      </c>
      <c r="T36" s="259">
        <v>0</v>
      </c>
      <c r="U36" s="42">
        <v>0</v>
      </c>
      <c r="V36" s="42">
        <v>0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0</v>
      </c>
      <c r="AL36" s="42">
        <v>0</v>
      </c>
      <c r="AM36" s="42">
        <v>0</v>
      </c>
      <c r="AN36" s="42">
        <v>0</v>
      </c>
      <c r="AO36" s="42">
        <v>0</v>
      </c>
      <c r="AP36" s="42">
        <v>0</v>
      </c>
      <c r="AQ36" s="42">
        <v>0</v>
      </c>
      <c r="AR36" s="42">
        <v>0</v>
      </c>
      <c r="AS36" s="42">
        <v>0</v>
      </c>
      <c r="AT36" s="42">
        <v>0</v>
      </c>
      <c r="AU36" s="42">
        <v>0</v>
      </c>
      <c r="AV36" s="42">
        <v>0</v>
      </c>
      <c r="AW36" s="42">
        <v>0</v>
      </c>
      <c r="AX36" s="42">
        <v>0</v>
      </c>
      <c r="AY36" s="42">
        <v>0</v>
      </c>
      <c r="AZ36" s="42">
        <v>0</v>
      </c>
    </row>
    <row r="37" spans="1:52" x14ac:dyDescent="0.25">
      <c r="A37" s="56" t="s">
        <v>67</v>
      </c>
      <c r="B37" s="268">
        <v>0</v>
      </c>
      <c r="C37" s="268">
        <v>0</v>
      </c>
      <c r="D37" s="268">
        <v>0</v>
      </c>
      <c r="E37" s="268">
        <v>0</v>
      </c>
      <c r="F37" s="268">
        <v>0</v>
      </c>
      <c r="G37" s="268">
        <v>0</v>
      </c>
      <c r="H37" s="268">
        <v>0</v>
      </c>
      <c r="I37" s="268">
        <v>0</v>
      </c>
      <c r="J37" s="268">
        <v>0</v>
      </c>
      <c r="K37" s="268">
        <v>0</v>
      </c>
      <c r="L37" s="268">
        <v>0</v>
      </c>
      <c r="M37" s="268">
        <v>0</v>
      </c>
      <c r="N37" s="268">
        <v>0</v>
      </c>
      <c r="O37" s="268">
        <v>0</v>
      </c>
      <c r="P37" s="268">
        <v>0</v>
      </c>
      <c r="Q37" s="268">
        <v>0</v>
      </c>
      <c r="R37" s="268">
        <v>0</v>
      </c>
      <c r="S37" s="268">
        <v>0</v>
      </c>
      <c r="T37" s="268">
        <v>0</v>
      </c>
      <c r="U37" s="59">
        <v>0</v>
      </c>
      <c r="V37" s="59">
        <v>0</v>
      </c>
      <c r="W37" s="59">
        <v>0</v>
      </c>
      <c r="X37" s="59">
        <v>0</v>
      </c>
      <c r="Y37" s="59">
        <v>0</v>
      </c>
      <c r="Z37" s="59">
        <v>0</v>
      </c>
      <c r="AA37" s="59">
        <v>0</v>
      </c>
      <c r="AB37" s="59">
        <v>0</v>
      </c>
      <c r="AC37" s="59">
        <v>0</v>
      </c>
      <c r="AD37" s="59">
        <v>0</v>
      </c>
      <c r="AE37" s="59">
        <v>0</v>
      </c>
      <c r="AF37" s="59">
        <v>0</v>
      </c>
      <c r="AG37" s="59">
        <v>0</v>
      </c>
      <c r="AH37" s="59">
        <v>0</v>
      </c>
      <c r="AI37" s="59">
        <v>0</v>
      </c>
      <c r="AJ37" s="59">
        <v>0</v>
      </c>
      <c r="AK37" s="59">
        <v>0</v>
      </c>
      <c r="AL37" s="59">
        <v>0</v>
      </c>
      <c r="AM37" s="59">
        <v>0</v>
      </c>
      <c r="AN37" s="59">
        <v>0</v>
      </c>
      <c r="AO37" s="59">
        <v>0</v>
      </c>
      <c r="AP37" s="59">
        <v>0</v>
      </c>
      <c r="AQ37" s="59">
        <v>0</v>
      </c>
      <c r="AR37" s="59">
        <v>0</v>
      </c>
      <c r="AS37" s="59">
        <v>0</v>
      </c>
      <c r="AT37" s="59">
        <v>0</v>
      </c>
      <c r="AU37" s="59">
        <v>0</v>
      </c>
      <c r="AV37" s="59">
        <v>0</v>
      </c>
      <c r="AW37" s="59">
        <v>0</v>
      </c>
      <c r="AX37" s="59">
        <v>0</v>
      </c>
      <c r="AY37" s="59">
        <v>0</v>
      </c>
      <c r="AZ37" s="59">
        <v>0</v>
      </c>
    </row>
    <row r="38" spans="1:52" x14ac:dyDescent="0.25">
      <c r="A38" s="58" t="s">
        <v>64</v>
      </c>
      <c r="B38" s="259">
        <v>0</v>
      </c>
      <c r="C38" s="259">
        <v>0</v>
      </c>
      <c r="D38" s="259">
        <v>0</v>
      </c>
      <c r="E38" s="259">
        <v>0</v>
      </c>
      <c r="F38" s="259">
        <v>0</v>
      </c>
      <c r="G38" s="259">
        <v>0</v>
      </c>
      <c r="H38" s="259">
        <v>0</v>
      </c>
      <c r="I38" s="259">
        <v>0</v>
      </c>
      <c r="J38" s="259">
        <v>0</v>
      </c>
      <c r="K38" s="259">
        <v>0</v>
      </c>
      <c r="L38" s="259">
        <v>0</v>
      </c>
      <c r="M38" s="259">
        <v>0</v>
      </c>
      <c r="N38" s="259">
        <v>0</v>
      </c>
      <c r="O38" s="259">
        <v>0</v>
      </c>
      <c r="P38" s="259">
        <v>0</v>
      </c>
      <c r="Q38" s="259">
        <v>0</v>
      </c>
      <c r="R38" s="259">
        <v>0</v>
      </c>
      <c r="S38" s="259">
        <v>0</v>
      </c>
      <c r="T38" s="259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42">
        <v>0</v>
      </c>
      <c r="AC38" s="42">
        <v>0</v>
      </c>
      <c r="AD38" s="42">
        <v>0</v>
      </c>
      <c r="AE38" s="42">
        <v>0</v>
      </c>
      <c r="AF38" s="42">
        <v>0</v>
      </c>
      <c r="AG38" s="42">
        <v>0</v>
      </c>
      <c r="AH38" s="42">
        <v>0</v>
      </c>
      <c r="AI38" s="42">
        <v>0</v>
      </c>
      <c r="AJ38" s="42">
        <v>0</v>
      </c>
      <c r="AK38" s="42">
        <v>0</v>
      </c>
      <c r="AL38" s="42">
        <v>0</v>
      </c>
      <c r="AM38" s="42">
        <v>0</v>
      </c>
      <c r="AN38" s="42">
        <v>0</v>
      </c>
      <c r="AO38" s="42">
        <v>0</v>
      </c>
      <c r="AP38" s="42">
        <v>0</v>
      </c>
      <c r="AQ38" s="42">
        <v>0</v>
      </c>
      <c r="AR38" s="42">
        <v>0</v>
      </c>
      <c r="AS38" s="42">
        <v>0</v>
      </c>
      <c r="AT38" s="42">
        <v>0</v>
      </c>
      <c r="AU38" s="42">
        <v>0</v>
      </c>
      <c r="AV38" s="42">
        <v>0</v>
      </c>
      <c r="AW38" s="42">
        <v>0</v>
      </c>
      <c r="AX38" s="42">
        <v>0</v>
      </c>
      <c r="AY38" s="42">
        <v>0</v>
      </c>
      <c r="AZ38" s="42">
        <v>0</v>
      </c>
    </row>
    <row r="39" spans="1:52" x14ac:dyDescent="0.25">
      <c r="A39" s="56" t="s">
        <v>68</v>
      </c>
      <c r="B39" s="268">
        <v>0</v>
      </c>
      <c r="C39" s="268">
        <v>0</v>
      </c>
      <c r="D39" s="268">
        <v>0</v>
      </c>
      <c r="E39" s="268">
        <v>0</v>
      </c>
      <c r="F39" s="268">
        <v>0</v>
      </c>
      <c r="G39" s="268">
        <v>0</v>
      </c>
      <c r="H39" s="268">
        <v>0</v>
      </c>
      <c r="I39" s="268">
        <v>0</v>
      </c>
      <c r="J39" s="268">
        <v>0</v>
      </c>
      <c r="K39" s="268">
        <v>0</v>
      </c>
      <c r="L39" s="268">
        <v>0</v>
      </c>
      <c r="M39" s="268">
        <v>0</v>
      </c>
      <c r="N39" s="268">
        <v>0</v>
      </c>
      <c r="O39" s="268">
        <v>0</v>
      </c>
      <c r="P39" s="268">
        <v>0</v>
      </c>
      <c r="Q39" s="268">
        <v>0</v>
      </c>
      <c r="R39" s="268">
        <v>491367</v>
      </c>
      <c r="S39" s="268">
        <v>1028451</v>
      </c>
      <c r="T39" s="268">
        <v>1603673</v>
      </c>
      <c r="U39" s="57">
        <v>2214542</v>
      </c>
      <c r="V39" s="57">
        <v>2852738</v>
      </c>
      <c r="W39" s="57">
        <v>3519701</v>
      </c>
      <c r="X39" s="57">
        <v>4228832</v>
      </c>
      <c r="Y39" s="57">
        <v>4968487</v>
      </c>
      <c r="Z39" s="57">
        <v>5716831</v>
      </c>
      <c r="AA39" s="57">
        <v>6476279</v>
      </c>
      <c r="AB39" s="57">
        <v>7199995</v>
      </c>
      <c r="AC39" s="57">
        <v>7881101</v>
      </c>
      <c r="AD39" s="57">
        <v>8524430</v>
      </c>
      <c r="AE39" s="57">
        <v>9140193</v>
      </c>
      <c r="AF39" s="57">
        <v>9744450</v>
      </c>
      <c r="AG39" s="57">
        <v>10351358</v>
      </c>
      <c r="AH39" s="57">
        <v>10972830</v>
      </c>
      <c r="AI39" s="57">
        <v>11616092</v>
      </c>
      <c r="AJ39" s="57">
        <v>12294111</v>
      </c>
      <c r="AK39" s="57">
        <v>13019140</v>
      </c>
      <c r="AL39" s="57">
        <v>13798561</v>
      </c>
      <c r="AM39" s="57">
        <v>14653019</v>
      </c>
      <c r="AN39" s="57">
        <v>15567578</v>
      </c>
      <c r="AO39" s="57">
        <v>16538237</v>
      </c>
      <c r="AP39" s="57">
        <v>17556775</v>
      </c>
      <c r="AQ39" s="57">
        <v>18627988</v>
      </c>
      <c r="AR39" s="57">
        <v>19751932</v>
      </c>
      <c r="AS39" s="57">
        <v>20935977</v>
      </c>
      <c r="AT39" s="57">
        <v>22194952</v>
      </c>
      <c r="AU39" s="57">
        <v>23521025</v>
      </c>
      <c r="AV39" s="57">
        <v>24911513</v>
      </c>
      <c r="AW39" s="57">
        <v>26372777</v>
      </c>
      <c r="AX39" s="57">
        <v>27901080</v>
      </c>
      <c r="AY39" s="57">
        <v>29507859</v>
      </c>
      <c r="AZ39" s="57">
        <v>31196468</v>
      </c>
    </row>
    <row r="40" spans="1:52" x14ac:dyDescent="0.25">
      <c r="A40" s="58" t="s">
        <v>69</v>
      </c>
      <c r="B40" s="259">
        <v>0</v>
      </c>
      <c r="C40" s="259">
        <v>0</v>
      </c>
      <c r="D40" s="259">
        <v>0</v>
      </c>
      <c r="E40" s="259">
        <v>0</v>
      </c>
      <c r="F40" s="259">
        <v>0</v>
      </c>
      <c r="G40" s="259">
        <v>0</v>
      </c>
      <c r="H40" s="259">
        <v>0</v>
      </c>
      <c r="I40" s="259">
        <v>0</v>
      </c>
      <c r="J40" s="259">
        <v>0</v>
      </c>
      <c r="K40" s="259">
        <v>0</v>
      </c>
      <c r="L40" s="259">
        <v>0</v>
      </c>
      <c r="M40" s="259">
        <v>0</v>
      </c>
      <c r="N40" s="259">
        <v>0</v>
      </c>
      <c r="O40" s="259">
        <v>0</v>
      </c>
      <c r="P40" s="259">
        <v>0</v>
      </c>
      <c r="Q40" s="259">
        <v>0</v>
      </c>
      <c r="R40" s="259">
        <v>491367</v>
      </c>
      <c r="S40" s="259">
        <v>1028451</v>
      </c>
      <c r="T40" s="259">
        <v>1603673</v>
      </c>
      <c r="U40" s="41">
        <v>2214542</v>
      </c>
      <c r="V40" s="41">
        <v>2852738</v>
      </c>
      <c r="W40" s="41">
        <v>3519701</v>
      </c>
      <c r="X40" s="41">
        <v>4228832</v>
      </c>
      <c r="Y40" s="41">
        <v>4968487</v>
      </c>
      <c r="Z40" s="41">
        <v>5716831</v>
      </c>
      <c r="AA40" s="41">
        <v>6476279</v>
      </c>
      <c r="AB40" s="41">
        <v>7199995</v>
      </c>
      <c r="AC40" s="41">
        <v>7881101</v>
      </c>
      <c r="AD40" s="41">
        <v>8524430</v>
      </c>
      <c r="AE40" s="41">
        <v>9140193</v>
      </c>
      <c r="AF40" s="41">
        <v>9744450</v>
      </c>
      <c r="AG40" s="41">
        <v>10351358</v>
      </c>
      <c r="AH40" s="41">
        <v>10972830</v>
      </c>
      <c r="AI40" s="41">
        <v>11616092</v>
      </c>
      <c r="AJ40" s="41">
        <v>12294111</v>
      </c>
      <c r="AK40" s="41">
        <v>13019140</v>
      </c>
      <c r="AL40" s="41">
        <v>13798561</v>
      </c>
      <c r="AM40" s="41">
        <v>14653019</v>
      </c>
      <c r="AN40" s="41">
        <v>15567578</v>
      </c>
      <c r="AO40" s="41">
        <v>16538237</v>
      </c>
      <c r="AP40" s="41">
        <v>17556775</v>
      </c>
      <c r="AQ40" s="41">
        <v>18627988</v>
      </c>
      <c r="AR40" s="41">
        <v>19751932</v>
      </c>
      <c r="AS40" s="41">
        <v>20935977</v>
      </c>
      <c r="AT40" s="41">
        <v>22194952</v>
      </c>
      <c r="AU40" s="41">
        <v>23521025</v>
      </c>
      <c r="AV40" s="41">
        <v>24911513</v>
      </c>
      <c r="AW40" s="41">
        <v>26372777</v>
      </c>
      <c r="AX40" s="41">
        <v>27901080</v>
      </c>
      <c r="AY40" s="41">
        <v>29507859</v>
      </c>
      <c r="AZ40" s="41">
        <v>31196468</v>
      </c>
    </row>
    <row r="41" spans="1:52" x14ac:dyDescent="0.25">
      <c r="A41" s="58" t="s">
        <v>70</v>
      </c>
      <c r="B41" s="259">
        <v>0</v>
      </c>
      <c r="C41" s="259">
        <v>0</v>
      </c>
      <c r="D41" s="259">
        <v>0</v>
      </c>
      <c r="E41" s="259">
        <v>0</v>
      </c>
      <c r="F41" s="259">
        <v>0</v>
      </c>
      <c r="G41" s="259">
        <v>0</v>
      </c>
      <c r="H41" s="259">
        <v>0</v>
      </c>
      <c r="I41" s="259">
        <v>0</v>
      </c>
      <c r="J41" s="259">
        <v>0</v>
      </c>
      <c r="K41" s="259">
        <v>0</v>
      </c>
      <c r="L41" s="259">
        <v>0</v>
      </c>
      <c r="M41" s="259">
        <v>0</v>
      </c>
      <c r="N41" s="259">
        <v>0</v>
      </c>
      <c r="O41" s="259">
        <v>0</v>
      </c>
      <c r="P41" s="259">
        <v>0</v>
      </c>
      <c r="Q41" s="259">
        <v>0</v>
      </c>
      <c r="R41" s="259">
        <v>0</v>
      </c>
      <c r="S41" s="259">
        <v>0</v>
      </c>
      <c r="T41" s="259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0</v>
      </c>
      <c r="AG41" s="42">
        <v>0</v>
      </c>
      <c r="AH41" s="42">
        <v>0</v>
      </c>
      <c r="AI41" s="42">
        <v>0</v>
      </c>
      <c r="AJ41" s="42">
        <v>0</v>
      </c>
      <c r="AK41" s="42">
        <v>0</v>
      </c>
      <c r="AL41" s="42">
        <v>0</v>
      </c>
      <c r="AM41" s="42">
        <v>0</v>
      </c>
      <c r="AN41" s="42">
        <v>0</v>
      </c>
      <c r="AO41" s="42">
        <v>0</v>
      </c>
      <c r="AP41" s="42">
        <v>0</v>
      </c>
      <c r="AQ41" s="42">
        <v>0</v>
      </c>
      <c r="AR41" s="42">
        <v>0</v>
      </c>
      <c r="AS41" s="42">
        <v>0</v>
      </c>
      <c r="AT41" s="42">
        <v>0</v>
      </c>
      <c r="AU41" s="42">
        <v>0</v>
      </c>
      <c r="AV41" s="42">
        <v>0</v>
      </c>
      <c r="AW41" s="42">
        <v>0</v>
      </c>
      <c r="AX41" s="42">
        <v>0</v>
      </c>
      <c r="AY41" s="42">
        <v>0</v>
      </c>
      <c r="AZ41" s="42">
        <v>0</v>
      </c>
    </row>
    <row r="42" spans="1:52" x14ac:dyDescent="0.25">
      <c r="A42" s="58" t="s">
        <v>71</v>
      </c>
      <c r="B42" s="259">
        <v>0</v>
      </c>
      <c r="C42" s="259">
        <v>0</v>
      </c>
      <c r="D42" s="259">
        <v>0</v>
      </c>
      <c r="E42" s="259">
        <v>0</v>
      </c>
      <c r="F42" s="259">
        <v>0</v>
      </c>
      <c r="G42" s="259">
        <v>0</v>
      </c>
      <c r="H42" s="259">
        <v>0</v>
      </c>
      <c r="I42" s="259">
        <v>0</v>
      </c>
      <c r="J42" s="259">
        <v>0</v>
      </c>
      <c r="K42" s="259">
        <v>0</v>
      </c>
      <c r="L42" s="259">
        <v>0</v>
      </c>
      <c r="M42" s="259">
        <v>0</v>
      </c>
      <c r="N42" s="259">
        <v>0</v>
      </c>
      <c r="O42" s="259">
        <v>0</v>
      </c>
      <c r="P42" s="259">
        <v>0</v>
      </c>
      <c r="Q42" s="259">
        <v>0</v>
      </c>
      <c r="R42" s="259">
        <v>0</v>
      </c>
      <c r="S42" s="259">
        <v>0</v>
      </c>
      <c r="T42" s="259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42">
        <v>0</v>
      </c>
      <c r="AC42" s="42">
        <v>0</v>
      </c>
      <c r="AD42" s="42">
        <v>0</v>
      </c>
      <c r="AE42" s="42">
        <v>0</v>
      </c>
      <c r="AF42" s="42">
        <v>0</v>
      </c>
      <c r="AG42" s="42">
        <v>0</v>
      </c>
      <c r="AH42" s="42">
        <v>0</v>
      </c>
      <c r="AI42" s="42">
        <v>0</v>
      </c>
      <c r="AJ42" s="42">
        <v>0</v>
      </c>
      <c r="AK42" s="42">
        <v>0</v>
      </c>
      <c r="AL42" s="42">
        <v>0</v>
      </c>
      <c r="AM42" s="42">
        <v>0</v>
      </c>
      <c r="AN42" s="42">
        <v>0</v>
      </c>
      <c r="AO42" s="42">
        <v>0</v>
      </c>
      <c r="AP42" s="42">
        <v>0</v>
      </c>
      <c r="AQ42" s="42">
        <v>0</v>
      </c>
      <c r="AR42" s="42">
        <v>0</v>
      </c>
      <c r="AS42" s="42">
        <v>0</v>
      </c>
      <c r="AT42" s="42">
        <v>0</v>
      </c>
      <c r="AU42" s="42">
        <v>0</v>
      </c>
      <c r="AV42" s="42">
        <v>0</v>
      </c>
      <c r="AW42" s="42">
        <v>0</v>
      </c>
      <c r="AX42" s="42">
        <v>0</v>
      </c>
      <c r="AY42" s="42">
        <v>0</v>
      </c>
      <c r="AZ42" s="42">
        <v>0</v>
      </c>
    </row>
    <row r="43" spans="1:52" x14ac:dyDescent="0.25">
      <c r="A43" s="56" t="s">
        <v>72</v>
      </c>
      <c r="B43" s="268">
        <v>0</v>
      </c>
      <c r="C43" s="268">
        <v>0</v>
      </c>
      <c r="D43" s="268">
        <v>0</v>
      </c>
      <c r="E43" s="268">
        <v>0</v>
      </c>
      <c r="F43" s="268">
        <v>0</v>
      </c>
      <c r="G43" s="268">
        <v>0</v>
      </c>
      <c r="H43" s="268">
        <v>0</v>
      </c>
      <c r="I43" s="268">
        <v>0</v>
      </c>
      <c r="J43" s="268">
        <v>0</v>
      </c>
      <c r="K43" s="268">
        <v>0</v>
      </c>
      <c r="L43" s="268">
        <v>0</v>
      </c>
      <c r="M43" s="268">
        <v>0</v>
      </c>
      <c r="N43" s="268">
        <v>0</v>
      </c>
      <c r="O43" s="268">
        <v>0</v>
      </c>
      <c r="P43" s="268">
        <v>0</v>
      </c>
      <c r="Q43" s="268">
        <v>0</v>
      </c>
      <c r="R43" s="268">
        <v>0</v>
      </c>
      <c r="S43" s="268">
        <v>0</v>
      </c>
      <c r="T43" s="268">
        <v>0</v>
      </c>
      <c r="U43" s="59">
        <v>0</v>
      </c>
      <c r="V43" s="59">
        <v>0</v>
      </c>
      <c r="W43" s="59">
        <v>0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C43" s="59">
        <v>0</v>
      </c>
      <c r="AD43" s="59">
        <v>0</v>
      </c>
      <c r="AE43" s="59">
        <v>0</v>
      </c>
      <c r="AF43" s="59">
        <v>0</v>
      </c>
      <c r="AG43" s="59">
        <v>0</v>
      </c>
      <c r="AH43" s="59">
        <v>0</v>
      </c>
      <c r="AI43" s="59">
        <v>0</v>
      </c>
      <c r="AJ43" s="59">
        <v>0</v>
      </c>
      <c r="AK43" s="59">
        <v>0</v>
      </c>
      <c r="AL43" s="59">
        <v>0</v>
      </c>
      <c r="AM43" s="59">
        <v>0</v>
      </c>
      <c r="AN43" s="59">
        <v>0</v>
      </c>
      <c r="AO43" s="59">
        <v>0</v>
      </c>
      <c r="AP43" s="59">
        <v>0</v>
      </c>
      <c r="AQ43" s="59">
        <v>0</v>
      </c>
      <c r="AR43" s="59">
        <v>0</v>
      </c>
      <c r="AS43" s="59">
        <v>0</v>
      </c>
      <c r="AT43" s="59">
        <v>0</v>
      </c>
      <c r="AU43" s="59">
        <v>0</v>
      </c>
      <c r="AV43" s="59">
        <v>0</v>
      </c>
      <c r="AW43" s="59">
        <v>0</v>
      </c>
      <c r="AX43" s="59">
        <v>0</v>
      </c>
      <c r="AY43" s="59">
        <v>0</v>
      </c>
      <c r="AZ43" s="59">
        <v>0</v>
      </c>
    </row>
    <row r="44" spans="1:52" x14ac:dyDescent="0.25">
      <c r="A44" s="58" t="s">
        <v>73</v>
      </c>
      <c r="B44" s="259">
        <v>0</v>
      </c>
      <c r="C44" s="259">
        <v>0</v>
      </c>
      <c r="D44" s="259">
        <v>0</v>
      </c>
      <c r="E44" s="259">
        <v>0</v>
      </c>
      <c r="F44" s="259">
        <v>0</v>
      </c>
      <c r="G44" s="259">
        <v>0</v>
      </c>
      <c r="H44" s="259">
        <v>0</v>
      </c>
      <c r="I44" s="259">
        <v>0</v>
      </c>
      <c r="J44" s="259">
        <v>0</v>
      </c>
      <c r="K44" s="259">
        <v>0</v>
      </c>
      <c r="L44" s="259">
        <v>0</v>
      </c>
      <c r="M44" s="259">
        <v>0</v>
      </c>
      <c r="N44" s="259">
        <v>0</v>
      </c>
      <c r="O44" s="259">
        <v>0</v>
      </c>
      <c r="P44" s="259">
        <v>0</v>
      </c>
      <c r="Q44" s="259">
        <v>0</v>
      </c>
      <c r="R44" s="259">
        <v>0</v>
      </c>
      <c r="S44" s="259">
        <v>0</v>
      </c>
      <c r="T44" s="259">
        <v>0</v>
      </c>
      <c r="U44" s="42">
        <v>0</v>
      </c>
      <c r="V44" s="42">
        <v>0</v>
      </c>
      <c r="W44" s="42">
        <v>0</v>
      </c>
      <c r="X44" s="42">
        <v>0</v>
      </c>
      <c r="Y44" s="42">
        <v>0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0</v>
      </c>
      <c r="AH44" s="42">
        <v>0</v>
      </c>
      <c r="AI44" s="42">
        <v>0</v>
      </c>
      <c r="AJ44" s="42">
        <v>0</v>
      </c>
      <c r="AK44" s="42">
        <v>0</v>
      </c>
      <c r="AL44" s="42">
        <v>0</v>
      </c>
      <c r="AM44" s="42">
        <v>0</v>
      </c>
      <c r="AN44" s="42">
        <v>0</v>
      </c>
      <c r="AO44" s="42">
        <v>0</v>
      </c>
      <c r="AP44" s="42">
        <v>0</v>
      </c>
      <c r="AQ44" s="42">
        <v>0</v>
      </c>
      <c r="AR44" s="42">
        <v>0</v>
      </c>
      <c r="AS44" s="42">
        <v>0</v>
      </c>
      <c r="AT44" s="42">
        <v>0</v>
      </c>
      <c r="AU44" s="42">
        <v>0</v>
      </c>
      <c r="AV44" s="42">
        <v>0</v>
      </c>
      <c r="AW44" s="42">
        <v>0</v>
      </c>
      <c r="AX44" s="42">
        <v>0</v>
      </c>
      <c r="AY44" s="42">
        <v>0</v>
      </c>
      <c r="AZ44" s="42">
        <v>0</v>
      </c>
    </row>
    <row r="45" spans="1:52" x14ac:dyDescent="0.25">
      <c r="A45" s="54" t="s">
        <v>11</v>
      </c>
      <c r="B45" s="267">
        <v>200599391</v>
      </c>
      <c r="C45" s="267">
        <v>206096297</v>
      </c>
      <c r="D45" s="267">
        <v>209967381</v>
      </c>
      <c r="E45" s="267">
        <v>213447603</v>
      </c>
      <c r="F45" s="267">
        <v>216710017</v>
      </c>
      <c r="G45" s="267">
        <v>221125428</v>
      </c>
      <c r="H45" s="267">
        <v>226000715</v>
      </c>
      <c r="I45" s="267">
        <v>231005293</v>
      </c>
      <c r="J45" s="267">
        <v>234426746</v>
      </c>
      <c r="K45" s="267">
        <v>236114507</v>
      </c>
      <c r="L45" s="267">
        <v>239968731</v>
      </c>
      <c r="M45" s="267">
        <v>242827586</v>
      </c>
      <c r="N45" s="267">
        <v>244863667</v>
      </c>
      <c r="O45" s="267">
        <v>249130639</v>
      </c>
      <c r="P45" s="267">
        <v>252056715</v>
      </c>
      <c r="Q45" s="267">
        <v>255004455</v>
      </c>
      <c r="R45" s="267">
        <v>260770603</v>
      </c>
      <c r="S45" s="267">
        <v>266185487</v>
      </c>
      <c r="T45" s="267">
        <v>270462770</v>
      </c>
      <c r="U45" s="55">
        <v>274390885</v>
      </c>
      <c r="V45" s="55">
        <v>277761604</v>
      </c>
      <c r="W45" s="55">
        <v>281322557</v>
      </c>
      <c r="X45" s="55">
        <v>285052875</v>
      </c>
      <c r="Y45" s="55">
        <v>288422505</v>
      </c>
      <c r="Z45" s="55">
        <v>291459630</v>
      </c>
      <c r="AA45" s="55">
        <v>294263318</v>
      </c>
      <c r="AB45" s="55">
        <v>296379268</v>
      </c>
      <c r="AC45" s="55">
        <v>298088037</v>
      </c>
      <c r="AD45" s="55">
        <v>299764090</v>
      </c>
      <c r="AE45" s="55">
        <v>301217510</v>
      </c>
      <c r="AF45" s="55">
        <v>302598665</v>
      </c>
      <c r="AG45" s="55">
        <v>303921074</v>
      </c>
      <c r="AH45" s="55">
        <v>305157786</v>
      </c>
      <c r="AI45" s="55">
        <v>306388571</v>
      </c>
      <c r="AJ45" s="55">
        <v>307515389</v>
      </c>
      <c r="AK45" s="55">
        <v>308537501</v>
      </c>
      <c r="AL45" s="55">
        <v>309441537</v>
      </c>
      <c r="AM45" s="55">
        <v>310225359</v>
      </c>
      <c r="AN45" s="55">
        <v>310869729</v>
      </c>
      <c r="AO45" s="55">
        <v>311336823</v>
      </c>
      <c r="AP45" s="55">
        <v>311698352</v>
      </c>
      <c r="AQ45" s="55">
        <v>312009754</v>
      </c>
      <c r="AR45" s="55">
        <v>312257676</v>
      </c>
      <c r="AS45" s="55">
        <v>312455914</v>
      </c>
      <c r="AT45" s="55">
        <v>312598914</v>
      </c>
      <c r="AU45" s="55">
        <v>312753870</v>
      </c>
      <c r="AV45" s="55">
        <v>312864831</v>
      </c>
      <c r="AW45" s="55">
        <v>312864159</v>
      </c>
      <c r="AX45" s="55">
        <v>312762689</v>
      </c>
      <c r="AY45" s="55">
        <v>312573735</v>
      </c>
      <c r="AZ45" s="55">
        <v>312281036</v>
      </c>
    </row>
    <row r="46" spans="1:52" x14ac:dyDescent="0.25">
      <c r="A46" s="56" t="s">
        <v>63</v>
      </c>
      <c r="B46" s="268">
        <v>200599391</v>
      </c>
      <c r="C46" s="268">
        <v>206096297</v>
      </c>
      <c r="D46" s="268">
        <v>209967381</v>
      </c>
      <c r="E46" s="268">
        <v>213447594</v>
      </c>
      <c r="F46" s="268">
        <v>216710004</v>
      </c>
      <c r="G46" s="268">
        <v>221125413</v>
      </c>
      <c r="H46" s="268">
        <v>226000665</v>
      </c>
      <c r="I46" s="268">
        <v>231005217</v>
      </c>
      <c r="J46" s="268">
        <v>234425550</v>
      </c>
      <c r="K46" s="268">
        <v>236112216</v>
      </c>
      <c r="L46" s="268">
        <v>239960175</v>
      </c>
      <c r="M46" s="268">
        <v>242802472</v>
      </c>
      <c r="N46" s="268">
        <v>244817391</v>
      </c>
      <c r="O46" s="268">
        <v>249034995</v>
      </c>
      <c r="P46" s="268">
        <v>251862343</v>
      </c>
      <c r="Q46" s="268">
        <v>254665859</v>
      </c>
      <c r="R46" s="268">
        <v>260226765</v>
      </c>
      <c r="S46" s="268">
        <v>265411241</v>
      </c>
      <c r="T46" s="268">
        <v>269400652</v>
      </c>
      <c r="U46" s="57">
        <v>272922790</v>
      </c>
      <c r="V46" s="57">
        <v>275776426</v>
      </c>
      <c r="W46" s="57">
        <v>276669198</v>
      </c>
      <c r="X46" s="57">
        <v>277083246</v>
      </c>
      <c r="Y46" s="57">
        <v>276391095</v>
      </c>
      <c r="Z46" s="57">
        <v>275451098</v>
      </c>
      <c r="AA46" s="57">
        <v>274313461</v>
      </c>
      <c r="AB46" s="57">
        <v>272840392</v>
      </c>
      <c r="AC46" s="57">
        <v>271120219</v>
      </c>
      <c r="AD46" s="57">
        <v>269728324</v>
      </c>
      <c r="AE46" s="57">
        <v>268295328</v>
      </c>
      <c r="AF46" s="57">
        <v>266572796</v>
      </c>
      <c r="AG46" s="57">
        <v>264557251</v>
      </c>
      <c r="AH46" s="57">
        <v>262158003</v>
      </c>
      <c r="AI46" s="57">
        <v>259440345</v>
      </c>
      <c r="AJ46" s="57">
        <v>256301303</v>
      </c>
      <c r="AK46" s="57">
        <v>252772793</v>
      </c>
      <c r="AL46" s="57">
        <v>248856988</v>
      </c>
      <c r="AM46" s="57">
        <v>244611726</v>
      </c>
      <c r="AN46" s="57">
        <v>240064363</v>
      </c>
      <c r="AO46" s="57">
        <v>235275545</v>
      </c>
      <c r="AP46" s="57">
        <v>230351073</v>
      </c>
      <c r="AQ46" s="57">
        <v>225422217</v>
      </c>
      <c r="AR46" s="57">
        <v>220531450</v>
      </c>
      <c r="AS46" s="57">
        <v>215767400</v>
      </c>
      <c r="AT46" s="57">
        <v>211141477</v>
      </c>
      <c r="AU46" s="57">
        <v>206764859</v>
      </c>
      <c r="AV46" s="57">
        <v>202606692</v>
      </c>
      <c r="AW46" s="57">
        <v>198677080</v>
      </c>
      <c r="AX46" s="57">
        <v>194955355</v>
      </c>
      <c r="AY46" s="57">
        <v>191468554</v>
      </c>
      <c r="AZ46" s="57">
        <v>188145308</v>
      </c>
    </row>
    <row r="47" spans="1:52" x14ac:dyDescent="0.25">
      <c r="A47" s="58" t="s">
        <v>74</v>
      </c>
      <c r="B47" s="259">
        <v>3730015</v>
      </c>
      <c r="C47" s="259">
        <v>4257955</v>
      </c>
      <c r="D47" s="259">
        <v>4753347</v>
      </c>
      <c r="E47" s="259">
        <v>5341617</v>
      </c>
      <c r="F47" s="259">
        <v>5628901</v>
      </c>
      <c r="G47" s="259">
        <v>5881840</v>
      </c>
      <c r="H47" s="259">
        <v>6086089</v>
      </c>
      <c r="I47" s="259">
        <v>6334989</v>
      </c>
      <c r="J47" s="259">
        <v>6520408</v>
      </c>
      <c r="K47" s="259">
        <v>6755828</v>
      </c>
      <c r="L47" s="259">
        <v>7017824</v>
      </c>
      <c r="M47" s="259">
        <v>6940405</v>
      </c>
      <c r="N47" s="259">
        <v>7119510</v>
      </c>
      <c r="O47" s="259">
        <v>7401821</v>
      </c>
      <c r="P47" s="259">
        <v>7614498</v>
      </c>
      <c r="Q47" s="259">
        <v>7685081</v>
      </c>
      <c r="R47" s="259">
        <v>7705258</v>
      </c>
      <c r="S47" s="259">
        <v>7847852</v>
      </c>
      <c r="T47" s="259">
        <v>7925082</v>
      </c>
      <c r="U47" s="41">
        <v>7965579</v>
      </c>
      <c r="V47" s="41">
        <v>7982116</v>
      </c>
      <c r="W47" s="41">
        <v>7874290</v>
      </c>
      <c r="X47" s="41">
        <v>7770175</v>
      </c>
      <c r="Y47" s="41">
        <v>7637599</v>
      </c>
      <c r="Z47" s="41">
        <v>7525119</v>
      </c>
      <c r="AA47" s="41">
        <v>7440984</v>
      </c>
      <c r="AB47" s="41">
        <v>7374410</v>
      </c>
      <c r="AC47" s="41">
        <v>7315387</v>
      </c>
      <c r="AD47" s="41">
        <v>7297143</v>
      </c>
      <c r="AE47" s="41">
        <v>7283652</v>
      </c>
      <c r="AF47" s="41">
        <v>7254596</v>
      </c>
      <c r="AG47" s="41">
        <v>7212911</v>
      </c>
      <c r="AH47" s="41">
        <v>7159045</v>
      </c>
      <c r="AI47" s="41">
        <v>7097607</v>
      </c>
      <c r="AJ47" s="41">
        <v>7030509</v>
      </c>
      <c r="AK47" s="41">
        <v>6955669</v>
      </c>
      <c r="AL47" s="41">
        <v>6873443</v>
      </c>
      <c r="AM47" s="41">
        <v>6780781</v>
      </c>
      <c r="AN47" s="41">
        <v>6678686</v>
      </c>
      <c r="AO47" s="41">
        <v>6564765</v>
      </c>
      <c r="AP47" s="41">
        <v>6442108</v>
      </c>
      <c r="AQ47" s="41">
        <v>6311479</v>
      </c>
      <c r="AR47" s="41">
        <v>6175876</v>
      </c>
      <c r="AS47" s="41">
        <v>6036109</v>
      </c>
      <c r="AT47" s="41">
        <v>5896062</v>
      </c>
      <c r="AU47" s="41">
        <v>5757453</v>
      </c>
      <c r="AV47" s="41">
        <v>5622738</v>
      </c>
      <c r="AW47" s="41">
        <v>5491791</v>
      </c>
      <c r="AX47" s="41">
        <v>5366605</v>
      </c>
      <c r="AY47" s="41">
        <v>5245972</v>
      </c>
      <c r="AZ47" s="41">
        <v>5129305</v>
      </c>
    </row>
    <row r="48" spans="1:52" x14ac:dyDescent="0.25">
      <c r="A48" s="58" t="s">
        <v>64</v>
      </c>
      <c r="B48" s="259">
        <v>158855956</v>
      </c>
      <c r="C48" s="259">
        <v>160086903</v>
      </c>
      <c r="D48" s="259">
        <v>159210184</v>
      </c>
      <c r="E48" s="259">
        <v>157556134</v>
      </c>
      <c r="F48" s="259">
        <v>155284913</v>
      </c>
      <c r="G48" s="259">
        <v>154388861</v>
      </c>
      <c r="H48" s="259">
        <v>153000612</v>
      </c>
      <c r="I48" s="259">
        <v>152669704</v>
      </c>
      <c r="J48" s="259">
        <v>150364082</v>
      </c>
      <c r="K48" s="259">
        <v>147365482</v>
      </c>
      <c r="L48" s="259">
        <v>145998073</v>
      </c>
      <c r="M48" s="259">
        <v>144080609</v>
      </c>
      <c r="N48" s="259">
        <v>141772302</v>
      </c>
      <c r="O48" s="259">
        <v>140845134</v>
      </c>
      <c r="P48" s="259">
        <v>139854618</v>
      </c>
      <c r="Q48" s="259">
        <v>139055432</v>
      </c>
      <c r="R48" s="259">
        <v>141174967</v>
      </c>
      <c r="S48" s="259">
        <v>143293061</v>
      </c>
      <c r="T48" s="259">
        <v>144683142</v>
      </c>
      <c r="U48" s="41">
        <v>145999954</v>
      </c>
      <c r="V48" s="41">
        <v>147152427</v>
      </c>
      <c r="W48" s="41">
        <v>147691517</v>
      </c>
      <c r="X48" s="41">
        <v>148105843</v>
      </c>
      <c r="Y48" s="41">
        <v>148079231</v>
      </c>
      <c r="Z48" s="41">
        <v>148057249</v>
      </c>
      <c r="AA48" s="41">
        <v>148054775</v>
      </c>
      <c r="AB48" s="41">
        <v>147958935</v>
      </c>
      <c r="AC48" s="41">
        <v>147788740</v>
      </c>
      <c r="AD48" s="41">
        <v>147796546</v>
      </c>
      <c r="AE48" s="41">
        <v>147757854</v>
      </c>
      <c r="AF48" s="41">
        <v>147511227</v>
      </c>
      <c r="AG48" s="41">
        <v>147025293</v>
      </c>
      <c r="AH48" s="41">
        <v>146209086</v>
      </c>
      <c r="AI48" s="41">
        <v>145098388</v>
      </c>
      <c r="AJ48" s="41">
        <v>143632529</v>
      </c>
      <c r="AK48" s="41">
        <v>141855496</v>
      </c>
      <c r="AL48" s="41">
        <v>139789834</v>
      </c>
      <c r="AM48" s="41">
        <v>137498746</v>
      </c>
      <c r="AN48" s="41">
        <v>135012603</v>
      </c>
      <c r="AO48" s="41">
        <v>132375965</v>
      </c>
      <c r="AP48" s="41">
        <v>129652453</v>
      </c>
      <c r="AQ48" s="41">
        <v>126921212</v>
      </c>
      <c r="AR48" s="41">
        <v>124202101</v>
      </c>
      <c r="AS48" s="41">
        <v>121547346</v>
      </c>
      <c r="AT48" s="41">
        <v>118957738</v>
      </c>
      <c r="AU48" s="41">
        <v>116495819</v>
      </c>
      <c r="AV48" s="41">
        <v>114139661</v>
      </c>
      <c r="AW48" s="41">
        <v>111888970</v>
      </c>
      <c r="AX48" s="41">
        <v>109722588</v>
      </c>
      <c r="AY48" s="41">
        <v>107658535</v>
      </c>
      <c r="AZ48" s="41">
        <v>105650949</v>
      </c>
    </row>
    <row r="49" spans="1:52" x14ac:dyDescent="0.25">
      <c r="A49" s="58" t="s">
        <v>75</v>
      </c>
      <c r="B49" s="259">
        <v>289200</v>
      </c>
      <c r="C49" s="259">
        <v>338231</v>
      </c>
      <c r="D49" s="259">
        <v>339553</v>
      </c>
      <c r="E49" s="259">
        <v>337476</v>
      </c>
      <c r="F49" s="259">
        <v>347219</v>
      </c>
      <c r="G49" s="259">
        <v>446461</v>
      </c>
      <c r="H49" s="259">
        <v>525839</v>
      </c>
      <c r="I49" s="259">
        <v>595140</v>
      </c>
      <c r="J49" s="259">
        <v>678143</v>
      </c>
      <c r="K49" s="259">
        <v>752594</v>
      </c>
      <c r="L49" s="259">
        <v>926798</v>
      </c>
      <c r="M49" s="259">
        <v>965753</v>
      </c>
      <c r="N49" s="259">
        <v>1089082</v>
      </c>
      <c r="O49" s="259">
        <v>1175568</v>
      </c>
      <c r="P49" s="259">
        <v>1238936</v>
      </c>
      <c r="Q49" s="259">
        <v>1313031</v>
      </c>
      <c r="R49" s="259">
        <v>1364722</v>
      </c>
      <c r="S49" s="259">
        <v>1418634</v>
      </c>
      <c r="T49" s="259">
        <v>1469370</v>
      </c>
      <c r="U49" s="41">
        <v>1524302</v>
      </c>
      <c r="V49" s="41">
        <v>1582342</v>
      </c>
      <c r="W49" s="41">
        <v>1620183</v>
      </c>
      <c r="X49" s="41">
        <v>1676307</v>
      </c>
      <c r="Y49" s="41">
        <v>1734834</v>
      </c>
      <c r="Z49" s="41">
        <v>1805892</v>
      </c>
      <c r="AA49" s="41">
        <v>1889553</v>
      </c>
      <c r="AB49" s="41">
        <v>1986531</v>
      </c>
      <c r="AC49" s="41">
        <v>2095801</v>
      </c>
      <c r="AD49" s="41">
        <v>2224676</v>
      </c>
      <c r="AE49" s="41">
        <v>2360961</v>
      </c>
      <c r="AF49" s="41">
        <v>2502861</v>
      </c>
      <c r="AG49" s="41">
        <v>2651089</v>
      </c>
      <c r="AH49" s="41">
        <v>2805164</v>
      </c>
      <c r="AI49" s="41">
        <v>2965736</v>
      </c>
      <c r="AJ49" s="41">
        <v>3130388</v>
      </c>
      <c r="AK49" s="41">
        <v>3298297</v>
      </c>
      <c r="AL49" s="41">
        <v>3466845</v>
      </c>
      <c r="AM49" s="41">
        <v>3635697</v>
      </c>
      <c r="AN49" s="41">
        <v>3803242</v>
      </c>
      <c r="AO49" s="41">
        <v>3969515</v>
      </c>
      <c r="AP49" s="41">
        <v>4134787</v>
      </c>
      <c r="AQ49" s="41">
        <v>4300492</v>
      </c>
      <c r="AR49" s="41">
        <v>4466336</v>
      </c>
      <c r="AS49" s="41">
        <v>4634422</v>
      </c>
      <c r="AT49" s="41">
        <v>4804143</v>
      </c>
      <c r="AU49" s="41">
        <v>4978209</v>
      </c>
      <c r="AV49" s="41">
        <v>5154632</v>
      </c>
      <c r="AW49" s="41">
        <v>5335454</v>
      </c>
      <c r="AX49" s="41">
        <v>5519718</v>
      </c>
      <c r="AY49" s="41">
        <v>5708207</v>
      </c>
      <c r="AZ49" s="41">
        <v>5897974</v>
      </c>
    </row>
    <row r="50" spans="1:52" x14ac:dyDescent="0.25">
      <c r="A50" s="58" t="s">
        <v>76</v>
      </c>
      <c r="B50" s="259">
        <v>0</v>
      </c>
      <c r="C50" s="259">
        <v>0</v>
      </c>
      <c r="D50" s="259">
        <v>0</v>
      </c>
      <c r="E50" s="259">
        <v>0</v>
      </c>
      <c r="F50" s="259">
        <v>0</v>
      </c>
      <c r="G50" s="259">
        <v>0</v>
      </c>
      <c r="H50" s="259">
        <v>0</v>
      </c>
      <c r="I50" s="259">
        <v>0</v>
      </c>
      <c r="J50" s="259">
        <v>0</v>
      </c>
      <c r="K50" s="259">
        <v>0</v>
      </c>
      <c r="L50" s="259">
        <v>0</v>
      </c>
      <c r="M50" s="259">
        <v>0</v>
      </c>
      <c r="N50" s="259">
        <v>0</v>
      </c>
      <c r="O50" s="259">
        <v>0</v>
      </c>
      <c r="P50" s="259">
        <v>0</v>
      </c>
      <c r="Q50" s="259">
        <v>0</v>
      </c>
      <c r="R50" s="259">
        <v>2736</v>
      </c>
      <c r="S50" s="259">
        <v>6273</v>
      </c>
      <c r="T50" s="259">
        <v>10688</v>
      </c>
      <c r="U50" s="41">
        <v>16209</v>
      </c>
      <c r="V50" s="41">
        <v>22997</v>
      </c>
      <c r="W50" s="41">
        <v>36166</v>
      </c>
      <c r="X50" s="41">
        <v>51373</v>
      </c>
      <c r="Y50" s="41">
        <v>68708</v>
      </c>
      <c r="Z50" s="41">
        <v>87491</v>
      </c>
      <c r="AA50" s="41">
        <v>107894</v>
      </c>
      <c r="AB50" s="41">
        <v>129192</v>
      </c>
      <c r="AC50" s="41">
        <v>151907</v>
      </c>
      <c r="AD50" s="41">
        <v>175685</v>
      </c>
      <c r="AE50" s="41">
        <v>200766</v>
      </c>
      <c r="AF50" s="41">
        <v>228577</v>
      </c>
      <c r="AG50" s="41">
        <v>259283</v>
      </c>
      <c r="AH50" s="41">
        <v>293136</v>
      </c>
      <c r="AI50" s="41">
        <v>330702</v>
      </c>
      <c r="AJ50" s="41">
        <v>372114</v>
      </c>
      <c r="AK50" s="41">
        <v>417668</v>
      </c>
      <c r="AL50" s="41">
        <v>467585</v>
      </c>
      <c r="AM50" s="41">
        <v>522190</v>
      </c>
      <c r="AN50" s="41">
        <v>581739</v>
      </c>
      <c r="AO50" s="41">
        <v>646554</v>
      </c>
      <c r="AP50" s="41">
        <v>717163</v>
      </c>
      <c r="AQ50" s="41">
        <v>794257</v>
      </c>
      <c r="AR50" s="41">
        <v>877940</v>
      </c>
      <c r="AS50" s="41">
        <v>968666</v>
      </c>
      <c r="AT50" s="41">
        <v>1066353</v>
      </c>
      <c r="AU50" s="41">
        <v>1171686</v>
      </c>
      <c r="AV50" s="41">
        <v>1284166</v>
      </c>
      <c r="AW50" s="41">
        <v>1403772</v>
      </c>
      <c r="AX50" s="41">
        <v>1530144</v>
      </c>
      <c r="AY50" s="41">
        <v>1663499</v>
      </c>
      <c r="AZ50" s="41">
        <v>1802791</v>
      </c>
    </row>
    <row r="51" spans="1:52" x14ac:dyDescent="0.25">
      <c r="A51" s="58" t="s">
        <v>65</v>
      </c>
      <c r="B51" s="259">
        <v>37724220</v>
      </c>
      <c r="C51" s="259">
        <v>41413208</v>
      </c>
      <c r="D51" s="259">
        <v>45664297</v>
      </c>
      <c r="E51" s="259">
        <v>50212367</v>
      </c>
      <c r="F51" s="259">
        <v>55448971</v>
      </c>
      <c r="G51" s="259">
        <v>60408251</v>
      </c>
      <c r="H51" s="259">
        <v>66388125</v>
      </c>
      <c r="I51" s="259">
        <v>71405384</v>
      </c>
      <c r="J51" s="259">
        <v>76862917</v>
      </c>
      <c r="K51" s="259">
        <v>81238312</v>
      </c>
      <c r="L51" s="259">
        <v>86017480</v>
      </c>
      <c r="M51" s="259">
        <v>90815705</v>
      </c>
      <c r="N51" s="259">
        <v>94836497</v>
      </c>
      <c r="O51" s="259">
        <v>99612472</v>
      </c>
      <c r="P51" s="259">
        <v>103154291</v>
      </c>
      <c r="Q51" s="259">
        <v>106612315</v>
      </c>
      <c r="R51" s="259">
        <v>109979055</v>
      </c>
      <c r="S51" s="259">
        <v>112845355</v>
      </c>
      <c r="T51" s="259">
        <v>115312251</v>
      </c>
      <c r="U51" s="41">
        <v>117416552</v>
      </c>
      <c r="V51" s="41">
        <v>119036245</v>
      </c>
      <c r="W51" s="41">
        <v>119446599</v>
      </c>
      <c r="X51" s="41">
        <v>119478909</v>
      </c>
      <c r="Y51" s="41">
        <v>118869828</v>
      </c>
      <c r="Z51" s="41">
        <v>117974112</v>
      </c>
      <c r="AA51" s="41">
        <v>116818576</v>
      </c>
      <c r="AB51" s="41">
        <v>115389066</v>
      </c>
      <c r="AC51" s="41">
        <v>113765367</v>
      </c>
      <c r="AD51" s="41">
        <v>112230254</v>
      </c>
      <c r="AE51" s="41">
        <v>110686771</v>
      </c>
      <c r="AF51" s="41">
        <v>109068518</v>
      </c>
      <c r="AG51" s="41">
        <v>107399445</v>
      </c>
      <c r="AH51" s="41">
        <v>105679474</v>
      </c>
      <c r="AI51" s="41">
        <v>103932079</v>
      </c>
      <c r="AJ51" s="41">
        <v>102115063</v>
      </c>
      <c r="AK51" s="41">
        <v>100218634</v>
      </c>
      <c r="AL51" s="41">
        <v>98224018</v>
      </c>
      <c r="AM51" s="41">
        <v>96128393</v>
      </c>
      <c r="AN51" s="41">
        <v>93928340</v>
      </c>
      <c r="AO51" s="41">
        <v>91641172</v>
      </c>
      <c r="AP51" s="41">
        <v>89303901</v>
      </c>
      <c r="AQ51" s="41">
        <v>86964331</v>
      </c>
      <c r="AR51" s="41">
        <v>84640350</v>
      </c>
      <c r="AS51" s="41">
        <v>82362884</v>
      </c>
      <c r="AT51" s="41">
        <v>80136498</v>
      </c>
      <c r="AU51" s="41">
        <v>78001606</v>
      </c>
      <c r="AV51" s="41">
        <v>75945524</v>
      </c>
      <c r="AW51" s="41">
        <v>73973205</v>
      </c>
      <c r="AX51" s="41">
        <v>72079755</v>
      </c>
      <c r="AY51" s="41">
        <v>70270637</v>
      </c>
      <c r="AZ51" s="41">
        <v>68520575</v>
      </c>
    </row>
    <row r="52" spans="1:52" x14ac:dyDescent="0.25">
      <c r="A52" s="58" t="s">
        <v>66</v>
      </c>
      <c r="B52" s="259">
        <v>0</v>
      </c>
      <c r="C52" s="259">
        <v>0</v>
      </c>
      <c r="D52" s="259">
        <v>0</v>
      </c>
      <c r="E52" s="259">
        <v>0</v>
      </c>
      <c r="F52" s="259">
        <v>0</v>
      </c>
      <c r="G52" s="259">
        <v>0</v>
      </c>
      <c r="H52" s="259">
        <v>0</v>
      </c>
      <c r="I52" s="259">
        <v>0</v>
      </c>
      <c r="J52" s="259">
        <v>0</v>
      </c>
      <c r="K52" s="259">
        <v>0</v>
      </c>
      <c r="L52" s="259">
        <v>0</v>
      </c>
      <c r="M52" s="259">
        <v>0</v>
      </c>
      <c r="N52" s="259">
        <v>0</v>
      </c>
      <c r="O52" s="259">
        <v>0</v>
      </c>
      <c r="P52" s="259">
        <v>0</v>
      </c>
      <c r="Q52" s="259">
        <v>0</v>
      </c>
      <c r="R52" s="259">
        <v>27</v>
      </c>
      <c r="S52" s="259">
        <v>66</v>
      </c>
      <c r="T52" s="259">
        <v>119</v>
      </c>
      <c r="U52" s="42">
        <v>194</v>
      </c>
      <c r="V52" s="42">
        <v>299</v>
      </c>
      <c r="W52" s="42">
        <v>443</v>
      </c>
      <c r="X52" s="42">
        <v>639</v>
      </c>
      <c r="Y52" s="42">
        <v>895</v>
      </c>
      <c r="Z52" s="41">
        <v>1235</v>
      </c>
      <c r="AA52" s="41">
        <v>1679</v>
      </c>
      <c r="AB52" s="41">
        <v>2258</v>
      </c>
      <c r="AC52" s="41">
        <v>3017</v>
      </c>
      <c r="AD52" s="41">
        <v>4020</v>
      </c>
      <c r="AE52" s="41">
        <v>5324</v>
      </c>
      <c r="AF52" s="41">
        <v>7017</v>
      </c>
      <c r="AG52" s="41">
        <v>9230</v>
      </c>
      <c r="AH52" s="41">
        <v>12098</v>
      </c>
      <c r="AI52" s="41">
        <v>15833</v>
      </c>
      <c r="AJ52" s="41">
        <v>20700</v>
      </c>
      <c r="AK52" s="41">
        <v>27029</v>
      </c>
      <c r="AL52" s="41">
        <v>35263</v>
      </c>
      <c r="AM52" s="41">
        <v>45919</v>
      </c>
      <c r="AN52" s="41">
        <v>59753</v>
      </c>
      <c r="AO52" s="41">
        <v>77574</v>
      </c>
      <c r="AP52" s="41">
        <v>100661</v>
      </c>
      <c r="AQ52" s="41">
        <v>130446</v>
      </c>
      <c r="AR52" s="41">
        <v>168847</v>
      </c>
      <c r="AS52" s="41">
        <v>217973</v>
      </c>
      <c r="AT52" s="41">
        <v>280683</v>
      </c>
      <c r="AU52" s="41">
        <v>360086</v>
      </c>
      <c r="AV52" s="41">
        <v>459971</v>
      </c>
      <c r="AW52" s="41">
        <v>583888</v>
      </c>
      <c r="AX52" s="41">
        <v>736545</v>
      </c>
      <c r="AY52" s="41">
        <v>921704</v>
      </c>
      <c r="AZ52" s="41">
        <v>1143714</v>
      </c>
    </row>
    <row r="53" spans="1:52" x14ac:dyDescent="0.25">
      <c r="A53" s="58" t="s">
        <v>77</v>
      </c>
      <c r="B53" s="259">
        <v>0</v>
      </c>
      <c r="C53" s="259">
        <v>0</v>
      </c>
      <c r="D53" s="259">
        <v>0</v>
      </c>
      <c r="E53" s="259">
        <v>0</v>
      </c>
      <c r="F53" s="259">
        <v>0</v>
      </c>
      <c r="G53" s="259">
        <v>0</v>
      </c>
      <c r="H53" s="259">
        <v>0</v>
      </c>
      <c r="I53" s="259">
        <v>0</v>
      </c>
      <c r="J53" s="259">
        <v>0</v>
      </c>
      <c r="K53" s="259">
        <v>0</v>
      </c>
      <c r="L53" s="259">
        <v>0</v>
      </c>
      <c r="M53" s="259">
        <v>0</v>
      </c>
      <c r="N53" s="259">
        <v>0</v>
      </c>
      <c r="O53" s="259">
        <v>0</v>
      </c>
      <c r="P53" s="259">
        <v>0</v>
      </c>
      <c r="Q53" s="259">
        <v>0</v>
      </c>
      <c r="R53" s="259">
        <v>0</v>
      </c>
      <c r="S53" s="259">
        <v>0</v>
      </c>
      <c r="T53" s="259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C53" s="42">
        <v>0</v>
      </c>
      <c r="AD53" s="42">
        <v>0</v>
      </c>
      <c r="AE53" s="42">
        <v>0</v>
      </c>
      <c r="AF53" s="42">
        <v>0</v>
      </c>
      <c r="AG53" s="42">
        <v>0</v>
      </c>
      <c r="AH53" s="42">
        <v>0</v>
      </c>
      <c r="AI53" s="42">
        <v>0</v>
      </c>
      <c r="AJ53" s="42">
        <v>0</v>
      </c>
      <c r="AK53" s="42">
        <v>0</v>
      </c>
      <c r="AL53" s="42">
        <v>0</v>
      </c>
      <c r="AM53" s="42">
        <v>0</v>
      </c>
      <c r="AN53" s="42">
        <v>0</v>
      </c>
      <c r="AO53" s="42">
        <v>0</v>
      </c>
      <c r="AP53" s="42">
        <v>0</v>
      </c>
      <c r="AQ53" s="42">
        <v>0</v>
      </c>
      <c r="AR53" s="42">
        <v>0</v>
      </c>
      <c r="AS53" s="42">
        <v>0</v>
      </c>
      <c r="AT53" s="42">
        <v>0</v>
      </c>
      <c r="AU53" s="42">
        <v>0</v>
      </c>
      <c r="AV53" s="42">
        <v>0</v>
      </c>
      <c r="AW53" s="42">
        <v>0</v>
      </c>
      <c r="AX53" s="42">
        <v>0</v>
      </c>
      <c r="AY53" s="42">
        <v>0</v>
      </c>
      <c r="AZ53" s="42">
        <v>0</v>
      </c>
    </row>
    <row r="54" spans="1:52" x14ac:dyDescent="0.25">
      <c r="A54" s="56"/>
      <c r="B54" s="268"/>
      <c r="C54" s="268"/>
      <c r="D54" s="268"/>
      <c r="E54" s="268"/>
      <c r="F54" s="268"/>
      <c r="G54" s="268"/>
      <c r="H54" s="268"/>
      <c r="I54" s="268"/>
      <c r="J54" s="268"/>
      <c r="K54" s="268"/>
      <c r="L54" s="268"/>
      <c r="M54" s="268"/>
      <c r="N54" s="268"/>
      <c r="O54" s="268"/>
      <c r="P54" s="268"/>
      <c r="Q54" s="268"/>
      <c r="R54" s="268"/>
      <c r="S54" s="268"/>
      <c r="T54" s="268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</row>
    <row r="55" spans="1:52" x14ac:dyDescent="0.25">
      <c r="A55" s="58"/>
      <c r="B55" s="259"/>
      <c r="C55" s="259"/>
      <c r="D55" s="259"/>
      <c r="E55" s="259"/>
      <c r="F55" s="259"/>
      <c r="G55" s="259"/>
      <c r="H55" s="259"/>
      <c r="I55" s="259"/>
      <c r="J55" s="259"/>
      <c r="K55" s="259"/>
      <c r="L55" s="259"/>
      <c r="M55" s="259"/>
      <c r="N55" s="259"/>
      <c r="O55" s="259"/>
      <c r="P55" s="259"/>
      <c r="Q55" s="259"/>
      <c r="R55" s="259"/>
      <c r="S55" s="259"/>
      <c r="T55" s="259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</row>
    <row r="56" spans="1:52" x14ac:dyDescent="0.25">
      <c r="A56" s="58"/>
      <c r="B56" s="259"/>
      <c r="C56" s="259"/>
      <c r="D56" s="259"/>
      <c r="E56" s="259"/>
      <c r="F56" s="259"/>
      <c r="G56" s="259"/>
      <c r="H56" s="259"/>
      <c r="I56" s="259"/>
      <c r="J56" s="259"/>
      <c r="K56" s="259"/>
      <c r="L56" s="259"/>
      <c r="M56" s="259"/>
      <c r="N56" s="259"/>
      <c r="O56" s="259"/>
      <c r="P56" s="259"/>
      <c r="Q56" s="259"/>
      <c r="R56" s="259"/>
      <c r="S56" s="259"/>
      <c r="T56" s="259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</row>
    <row r="57" spans="1:52" x14ac:dyDescent="0.25">
      <c r="A57" s="58"/>
      <c r="B57" s="259"/>
      <c r="C57" s="259"/>
      <c r="D57" s="259"/>
      <c r="E57" s="259"/>
      <c r="F57" s="259"/>
      <c r="G57" s="259"/>
      <c r="H57" s="259"/>
      <c r="I57" s="259"/>
      <c r="J57" s="259"/>
      <c r="K57" s="259"/>
      <c r="L57" s="259"/>
      <c r="M57" s="259"/>
      <c r="N57" s="259"/>
      <c r="O57" s="259"/>
      <c r="P57" s="259"/>
      <c r="Q57" s="259"/>
      <c r="R57" s="259"/>
      <c r="S57" s="259"/>
      <c r="T57" s="259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</row>
    <row r="58" spans="1:52" x14ac:dyDescent="0.25">
      <c r="A58" s="58"/>
      <c r="B58" s="259"/>
      <c r="C58" s="259"/>
      <c r="D58" s="259"/>
      <c r="E58" s="259"/>
      <c r="F58" s="259"/>
      <c r="G58" s="259"/>
      <c r="H58" s="259"/>
      <c r="I58" s="259"/>
      <c r="J58" s="259"/>
      <c r="K58" s="259"/>
      <c r="L58" s="259"/>
      <c r="M58" s="259"/>
      <c r="N58" s="259"/>
      <c r="O58" s="259"/>
      <c r="P58" s="259"/>
      <c r="Q58" s="259"/>
      <c r="R58" s="259"/>
      <c r="S58" s="259"/>
      <c r="T58" s="259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</row>
    <row r="59" spans="1:52" x14ac:dyDescent="0.25">
      <c r="A59" s="58"/>
      <c r="B59" s="259"/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59"/>
      <c r="P59" s="259"/>
      <c r="Q59" s="259"/>
      <c r="R59" s="259"/>
      <c r="S59" s="259"/>
      <c r="T59" s="259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</row>
    <row r="60" spans="1:52" x14ac:dyDescent="0.25">
      <c r="A60" s="58"/>
      <c r="B60" s="259"/>
      <c r="C60" s="259"/>
      <c r="D60" s="259"/>
      <c r="E60" s="259"/>
      <c r="F60" s="259"/>
      <c r="G60" s="259"/>
      <c r="H60" s="259"/>
      <c r="I60" s="259"/>
      <c r="J60" s="259"/>
      <c r="K60" s="259"/>
      <c r="L60" s="259"/>
      <c r="M60" s="259"/>
      <c r="N60" s="259"/>
      <c r="O60" s="259"/>
      <c r="P60" s="259"/>
      <c r="Q60" s="259"/>
      <c r="R60" s="259"/>
      <c r="S60" s="259"/>
      <c r="T60" s="259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</row>
    <row r="61" spans="1:52" x14ac:dyDescent="0.25">
      <c r="A61" s="58"/>
      <c r="B61" s="259"/>
      <c r="C61" s="259"/>
      <c r="D61" s="259"/>
      <c r="E61" s="259"/>
      <c r="F61" s="259"/>
      <c r="G61" s="259"/>
      <c r="H61" s="259"/>
      <c r="I61" s="259"/>
      <c r="J61" s="259"/>
      <c r="K61" s="259"/>
      <c r="L61" s="259"/>
      <c r="M61" s="259"/>
      <c r="N61" s="259"/>
      <c r="O61" s="259"/>
      <c r="P61" s="259"/>
      <c r="Q61" s="259"/>
      <c r="R61" s="259"/>
      <c r="S61" s="259"/>
      <c r="T61" s="259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</row>
    <row r="62" spans="1:52" x14ac:dyDescent="0.25">
      <c r="A62" s="56" t="s">
        <v>67</v>
      </c>
      <c r="B62" s="268">
        <v>0</v>
      </c>
      <c r="C62" s="268">
        <v>0</v>
      </c>
      <c r="D62" s="268">
        <v>0</v>
      </c>
      <c r="E62" s="268">
        <v>0</v>
      </c>
      <c r="F62" s="268">
        <v>0</v>
      </c>
      <c r="G62" s="268">
        <v>0</v>
      </c>
      <c r="H62" s="268">
        <v>0</v>
      </c>
      <c r="I62" s="268">
        <v>0</v>
      </c>
      <c r="J62" s="268">
        <v>132</v>
      </c>
      <c r="K62" s="268">
        <v>165</v>
      </c>
      <c r="L62" s="268">
        <v>389</v>
      </c>
      <c r="M62" s="268">
        <v>608</v>
      </c>
      <c r="N62" s="268">
        <v>6805</v>
      </c>
      <c r="O62" s="268">
        <v>30848</v>
      </c>
      <c r="P62" s="268">
        <v>92956</v>
      </c>
      <c r="Q62" s="268">
        <v>181560</v>
      </c>
      <c r="R62" s="268">
        <v>292888</v>
      </c>
      <c r="S62" s="268">
        <v>422406</v>
      </c>
      <c r="T62" s="268">
        <v>573430</v>
      </c>
      <c r="U62" s="57">
        <v>782673</v>
      </c>
      <c r="V62" s="57">
        <v>1050536</v>
      </c>
      <c r="W62" s="57">
        <v>1844143</v>
      </c>
      <c r="X62" s="57">
        <v>2897969</v>
      </c>
      <c r="Y62" s="57">
        <v>4215825</v>
      </c>
      <c r="Z62" s="57">
        <v>5645524</v>
      </c>
      <c r="AA62" s="57">
        <v>7165199</v>
      </c>
      <c r="AB62" s="57">
        <v>8674843</v>
      </c>
      <c r="AC62" s="57">
        <v>10196942</v>
      </c>
      <c r="AD62" s="57">
        <v>11670274</v>
      </c>
      <c r="AE62" s="57">
        <v>13107357</v>
      </c>
      <c r="AF62" s="57">
        <v>14599028</v>
      </c>
      <c r="AG62" s="57">
        <v>16131965</v>
      </c>
      <c r="AH62" s="57">
        <v>17720358</v>
      </c>
      <c r="AI62" s="57">
        <v>19357928</v>
      </c>
      <c r="AJ62" s="57">
        <v>21037437</v>
      </c>
      <c r="AK62" s="57">
        <v>22734292</v>
      </c>
      <c r="AL62" s="57">
        <v>24424503</v>
      </c>
      <c r="AM62" s="57">
        <v>26075347</v>
      </c>
      <c r="AN62" s="57">
        <v>27657780</v>
      </c>
      <c r="AO62" s="57">
        <v>29132715</v>
      </c>
      <c r="AP62" s="57">
        <v>30473124</v>
      </c>
      <c r="AQ62" s="57">
        <v>31642409</v>
      </c>
      <c r="AR62" s="57">
        <v>32607467</v>
      </c>
      <c r="AS62" s="57">
        <v>33349398</v>
      </c>
      <c r="AT62" s="57">
        <v>33855874</v>
      </c>
      <c r="AU62" s="57">
        <v>34131222</v>
      </c>
      <c r="AV62" s="57">
        <v>34167626</v>
      </c>
      <c r="AW62" s="57">
        <v>33968611</v>
      </c>
      <c r="AX62" s="57">
        <v>33547051</v>
      </c>
      <c r="AY62" s="57">
        <v>32929596</v>
      </c>
      <c r="AZ62" s="57">
        <v>32149494</v>
      </c>
    </row>
    <row r="63" spans="1:52" x14ac:dyDescent="0.25">
      <c r="A63" s="58" t="s">
        <v>74</v>
      </c>
      <c r="B63" s="259">
        <v>0</v>
      </c>
      <c r="C63" s="259">
        <v>0</v>
      </c>
      <c r="D63" s="259">
        <v>0</v>
      </c>
      <c r="E63" s="259">
        <v>0</v>
      </c>
      <c r="F63" s="259">
        <v>0</v>
      </c>
      <c r="G63" s="259">
        <v>0</v>
      </c>
      <c r="H63" s="259">
        <v>0</v>
      </c>
      <c r="I63" s="259">
        <v>0</v>
      </c>
      <c r="J63" s="259">
        <v>0</v>
      </c>
      <c r="K63" s="259">
        <v>0</v>
      </c>
      <c r="L63" s="259">
        <v>0</v>
      </c>
      <c r="M63" s="259">
        <v>0</v>
      </c>
      <c r="N63" s="259">
        <v>0</v>
      </c>
      <c r="O63" s="259">
        <v>0</v>
      </c>
      <c r="P63" s="259">
        <v>0</v>
      </c>
      <c r="Q63" s="259">
        <v>0</v>
      </c>
      <c r="R63" s="259">
        <v>0</v>
      </c>
      <c r="S63" s="259">
        <v>0</v>
      </c>
      <c r="T63" s="259">
        <v>0</v>
      </c>
      <c r="U63" s="42">
        <v>0</v>
      </c>
      <c r="V63" s="42">
        <v>0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  <c r="AC63" s="42">
        <v>0</v>
      </c>
      <c r="AD63" s="42">
        <v>0</v>
      </c>
      <c r="AE63" s="42">
        <v>0</v>
      </c>
      <c r="AF63" s="42">
        <v>0</v>
      </c>
      <c r="AG63" s="42">
        <v>0</v>
      </c>
      <c r="AH63" s="42">
        <v>0</v>
      </c>
      <c r="AI63" s="42">
        <v>0</v>
      </c>
      <c r="AJ63" s="42">
        <v>0</v>
      </c>
      <c r="AK63" s="42">
        <v>0</v>
      </c>
      <c r="AL63" s="42">
        <v>0</v>
      </c>
      <c r="AM63" s="42">
        <v>0</v>
      </c>
      <c r="AN63" s="42">
        <v>0</v>
      </c>
      <c r="AO63" s="42">
        <v>0</v>
      </c>
      <c r="AP63" s="42">
        <v>0</v>
      </c>
      <c r="AQ63" s="42">
        <v>0</v>
      </c>
      <c r="AR63" s="42">
        <v>0</v>
      </c>
      <c r="AS63" s="42">
        <v>0</v>
      </c>
      <c r="AT63" s="42">
        <v>0</v>
      </c>
      <c r="AU63" s="42">
        <v>0</v>
      </c>
      <c r="AV63" s="42">
        <v>0</v>
      </c>
      <c r="AW63" s="42">
        <v>0</v>
      </c>
      <c r="AX63" s="42">
        <v>0</v>
      </c>
      <c r="AY63" s="42">
        <v>0</v>
      </c>
      <c r="AZ63" s="42">
        <v>0</v>
      </c>
    </row>
    <row r="64" spans="1:52" x14ac:dyDescent="0.25">
      <c r="A64" s="58" t="s">
        <v>64</v>
      </c>
      <c r="B64" s="259">
        <v>0</v>
      </c>
      <c r="C64" s="259">
        <v>0</v>
      </c>
      <c r="D64" s="259">
        <v>0</v>
      </c>
      <c r="E64" s="259">
        <v>0</v>
      </c>
      <c r="F64" s="259">
        <v>0</v>
      </c>
      <c r="G64" s="259">
        <v>0</v>
      </c>
      <c r="H64" s="259">
        <v>0</v>
      </c>
      <c r="I64" s="259">
        <v>0</v>
      </c>
      <c r="J64" s="259">
        <v>132</v>
      </c>
      <c r="K64" s="259">
        <v>165</v>
      </c>
      <c r="L64" s="259">
        <v>389</v>
      </c>
      <c r="M64" s="259">
        <v>608</v>
      </c>
      <c r="N64" s="259">
        <v>6805</v>
      </c>
      <c r="O64" s="259">
        <v>30848</v>
      </c>
      <c r="P64" s="259">
        <v>92956</v>
      </c>
      <c r="Q64" s="259">
        <v>181560</v>
      </c>
      <c r="R64" s="259">
        <v>292888</v>
      </c>
      <c r="S64" s="259">
        <v>422406</v>
      </c>
      <c r="T64" s="259">
        <v>573430</v>
      </c>
      <c r="U64" s="41">
        <v>782673</v>
      </c>
      <c r="V64" s="41">
        <v>1050536</v>
      </c>
      <c r="W64" s="41">
        <v>1844141</v>
      </c>
      <c r="X64" s="41">
        <v>2897964</v>
      </c>
      <c r="Y64" s="41">
        <v>4215816</v>
      </c>
      <c r="Z64" s="41">
        <v>5645510</v>
      </c>
      <c r="AA64" s="41">
        <v>7165180</v>
      </c>
      <c r="AB64" s="41">
        <v>8674819</v>
      </c>
      <c r="AC64" s="41">
        <v>10196913</v>
      </c>
      <c r="AD64" s="41">
        <v>11670240</v>
      </c>
      <c r="AE64" s="41">
        <v>13107318</v>
      </c>
      <c r="AF64" s="41">
        <v>14598983</v>
      </c>
      <c r="AG64" s="41">
        <v>16131913</v>
      </c>
      <c r="AH64" s="41">
        <v>17720299</v>
      </c>
      <c r="AI64" s="41">
        <v>19357860</v>
      </c>
      <c r="AJ64" s="41">
        <v>21037360</v>
      </c>
      <c r="AK64" s="41">
        <v>22734205</v>
      </c>
      <c r="AL64" s="41">
        <v>24424406</v>
      </c>
      <c r="AM64" s="41">
        <v>26075240</v>
      </c>
      <c r="AN64" s="41">
        <v>27657663</v>
      </c>
      <c r="AO64" s="41">
        <v>29132588</v>
      </c>
      <c r="AP64" s="41">
        <v>30472987</v>
      </c>
      <c r="AQ64" s="41">
        <v>31642262</v>
      </c>
      <c r="AR64" s="41">
        <v>32607310</v>
      </c>
      <c r="AS64" s="41">
        <v>33349233</v>
      </c>
      <c r="AT64" s="41">
        <v>33855702</v>
      </c>
      <c r="AU64" s="41">
        <v>34131044</v>
      </c>
      <c r="AV64" s="41">
        <v>34167448</v>
      </c>
      <c r="AW64" s="41">
        <v>33968434</v>
      </c>
      <c r="AX64" s="41">
        <v>33546873</v>
      </c>
      <c r="AY64" s="41">
        <v>32929420</v>
      </c>
      <c r="AZ64" s="41">
        <v>32149323</v>
      </c>
    </row>
    <row r="65" spans="1:52" x14ac:dyDescent="0.25">
      <c r="A65" s="58" t="s">
        <v>75</v>
      </c>
      <c r="B65" s="259">
        <v>0</v>
      </c>
      <c r="C65" s="259">
        <v>0</v>
      </c>
      <c r="D65" s="259">
        <v>0</v>
      </c>
      <c r="E65" s="259">
        <v>0</v>
      </c>
      <c r="F65" s="259">
        <v>0</v>
      </c>
      <c r="G65" s="259">
        <v>0</v>
      </c>
      <c r="H65" s="259">
        <v>0</v>
      </c>
      <c r="I65" s="259">
        <v>0</v>
      </c>
      <c r="J65" s="259">
        <v>0</v>
      </c>
      <c r="K65" s="259">
        <v>0</v>
      </c>
      <c r="L65" s="259">
        <v>0</v>
      </c>
      <c r="M65" s="259">
        <v>0</v>
      </c>
      <c r="N65" s="259">
        <v>0</v>
      </c>
      <c r="O65" s="259">
        <v>0</v>
      </c>
      <c r="P65" s="259">
        <v>0</v>
      </c>
      <c r="Q65" s="259">
        <v>0</v>
      </c>
      <c r="R65" s="259">
        <v>0</v>
      </c>
      <c r="S65" s="259">
        <v>0</v>
      </c>
      <c r="T65" s="259">
        <v>0</v>
      </c>
      <c r="U65" s="42">
        <v>0</v>
      </c>
      <c r="V65" s="42">
        <v>0</v>
      </c>
      <c r="W65" s="42">
        <v>0</v>
      </c>
      <c r="X65" s="42">
        <v>0</v>
      </c>
      <c r="Y65" s="42">
        <v>0</v>
      </c>
      <c r="Z65" s="42">
        <v>0</v>
      </c>
      <c r="AA65" s="42">
        <v>0</v>
      </c>
      <c r="AB65" s="42">
        <v>0</v>
      </c>
      <c r="AC65" s="42">
        <v>0</v>
      </c>
      <c r="AD65" s="42">
        <v>0</v>
      </c>
      <c r="AE65" s="42">
        <v>0</v>
      </c>
      <c r="AF65" s="42">
        <v>0</v>
      </c>
      <c r="AG65" s="42">
        <v>0</v>
      </c>
      <c r="AH65" s="42">
        <v>0</v>
      </c>
      <c r="AI65" s="42">
        <v>0</v>
      </c>
      <c r="AJ65" s="42">
        <v>0</v>
      </c>
      <c r="AK65" s="42">
        <v>0</v>
      </c>
      <c r="AL65" s="42">
        <v>0</v>
      </c>
      <c r="AM65" s="42">
        <v>0</v>
      </c>
      <c r="AN65" s="42">
        <v>0</v>
      </c>
      <c r="AO65" s="42">
        <v>0</v>
      </c>
      <c r="AP65" s="42">
        <v>0</v>
      </c>
      <c r="AQ65" s="42">
        <v>0</v>
      </c>
      <c r="AR65" s="42">
        <v>0</v>
      </c>
      <c r="AS65" s="42">
        <v>0</v>
      </c>
      <c r="AT65" s="42">
        <v>0</v>
      </c>
      <c r="AU65" s="42">
        <v>0</v>
      </c>
      <c r="AV65" s="42">
        <v>0</v>
      </c>
      <c r="AW65" s="42">
        <v>0</v>
      </c>
      <c r="AX65" s="42">
        <v>0</v>
      </c>
      <c r="AY65" s="42">
        <v>0</v>
      </c>
      <c r="AZ65" s="42">
        <v>0</v>
      </c>
    </row>
    <row r="66" spans="1:52" x14ac:dyDescent="0.25">
      <c r="A66" s="58" t="s">
        <v>76</v>
      </c>
      <c r="B66" s="259">
        <v>0</v>
      </c>
      <c r="C66" s="259">
        <v>0</v>
      </c>
      <c r="D66" s="259">
        <v>0</v>
      </c>
      <c r="E66" s="259">
        <v>0</v>
      </c>
      <c r="F66" s="259">
        <v>0</v>
      </c>
      <c r="G66" s="259">
        <v>0</v>
      </c>
      <c r="H66" s="259">
        <v>0</v>
      </c>
      <c r="I66" s="259">
        <v>0</v>
      </c>
      <c r="J66" s="259">
        <v>0</v>
      </c>
      <c r="K66" s="259">
        <v>0</v>
      </c>
      <c r="L66" s="259">
        <v>0</v>
      </c>
      <c r="M66" s="259">
        <v>0</v>
      </c>
      <c r="N66" s="259">
        <v>0</v>
      </c>
      <c r="O66" s="259">
        <v>0</v>
      </c>
      <c r="P66" s="259">
        <v>0</v>
      </c>
      <c r="Q66" s="259">
        <v>0</v>
      </c>
      <c r="R66" s="259">
        <v>0</v>
      </c>
      <c r="S66" s="259">
        <v>0</v>
      </c>
      <c r="T66" s="259">
        <v>0</v>
      </c>
      <c r="U66" s="42">
        <v>0</v>
      </c>
      <c r="V66" s="42">
        <v>0</v>
      </c>
      <c r="W66" s="42">
        <v>0</v>
      </c>
      <c r="X66" s="42">
        <v>0</v>
      </c>
      <c r="Y66" s="42">
        <v>0</v>
      </c>
      <c r="Z66" s="42">
        <v>0</v>
      </c>
      <c r="AA66" s="42">
        <v>0</v>
      </c>
      <c r="AB66" s="42">
        <v>0</v>
      </c>
      <c r="AC66" s="42">
        <v>0</v>
      </c>
      <c r="AD66" s="42">
        <v>0</v>
      </c>
      <c r="AE66" s="42">
        <v>0</v>
      </c>
      <c r="AF66" s="42">
        <v>0</v>
      </c>
      <c r="AG66" s="42">
        <v>0</v>
      </c>
      <c r="AH66" s="42">
        <v>0</v>
      </c>
      <c r="AI66" s="42">
        <v>0</v>
      </c>
      <c r="AJ66" s="42">
        <v>0</v>
      </c>
      <c r="AK66" s="42">
        <v>0</v>
      </c>
      <c r="AL66" s="42">
        <v>0</v>
      </c>
      <c r="AM66" s="42">
        <v>0</v>
      </c>
      <c r="AN66" s="42">
        <v>0</v>
      </c>
      <c r="AO66" s="42">
        <v>0</v>
      </c>
      <c r="AP66" s="42">
        <v>0</v>
      </c>
      <c r="AQ66" s="42">
        <v>0</v>
      </c>
      <c r="AR66" s="42">
        <v>0</v>
      </c>
      <c r="AS66" s="42">
        <v>0</v>
      </c>
      <c r="AT66" s="42">
        <v>0</v>
      </c>
      <c r="AU66" s="42">
        <v>0</v>
      </c>
      <c r="AV66" s="42">
        <v>0</v>
      </c>
      <c r="AW66" s="42">
        <v>0</v>
      </c>
      <c r="AX66" s="42">
        <v>0</v>
      </c>
      <c r="AY66" s="42">
        <v>0</v>
      </c>
      <c r="AZ66" s="42">
        <v>0</v>
      </c>
    </row>
    <row r="67" spans="1:52" x14ac:dyDescent="0.25">
      <c r="A67" s="58" t="s">
        <v>65</v>
      </c>
      <c r="B67" s="259">
        <v>0</v>
      </c>
      <c r="C67" s="259">
        <v>0</v>
      </c>
      <c r="D67" s="259">
        <v>0</v>
      </c>
      <c r="E67" s="259">
        <v>0</v>
      </c>
      <c r="F67" s="259">
        <v>0</v>
      </c>
      <c r="G67" s="259">
        <v>0</v>
      </c>
      <c r="H67" s="259">
        <v>0</v>
      </c>
      <c r="I67" s="259">
        <v>0</v>
      </c>
      <c r="J67" s="259">
        <v>0</v>
      </c>
      <c r="K67" s="259">
        <v>0</v>
      </c>
      <c r="L67" s="259">
        <v>0</v>
      </c>
      <c r="M67" s="259">
        <v>0</v>
      </c>
      <c r="N67" s="259">
        <v>0</v>
      </c>
      <c r="O67" s="259">
        <v>0</v>
      </c>
      <c r="P67" s="259">
        <v>0</v>
      </c>
      <c r="Q67" s="259">
        <v>0</v>
      </c>
      <c r="R67" s="259">
        <v>0</v>
      </c>
      <c r="S67" s="259">
        <v>0</v>
      </c>
      <c r="T67" s="259">
        <v>0</v>
      </c>
      <c r="U67" s="42">
        <v>0</v>
      </c>
      <c r="V67" s="42">
        <v>0</v>
      </c>
      <c r="W67" s="42">
        <v>2</v>
      </c>
      <c r="X67" s="42">
        <v>5</v>
      </c>
      <c r="Y67" s="42">
        <v>9</v>
      </c>
      <c r="Z67" s="42">
        <v>14</v>
      </c>
      <c r="AA67" s="42">
        <v>19</v>
      </c>
      <c r="AB67" s="42">
        <v>24</v>
      </c>
      <c r="AC67" s="42">
        <v>29</v>
      </c>
      <c r="AD67" s="42">
        <v>34</v>
      </c>
      <c r="AE67" s="42">
        <v>39</v>
      </c>
      <c r="AF67" s="42">
        <v>45</v>
      </c>
      <c r="AG67" s="42">
        <v>52</v>
      </c>
      <c r="AH67" s="42">
        <v>59</v>
      </c>
      <c r="AI67" s="42">
        <v>68</v>
      </c>
      <c r="AJ67" s="42">
        <v>77</v>
      </c>
      <c r="AK67" s="42">
        <v>87</v>
      </c>
      <c r="AL67" s="42">
        <v>97</v>
      </c>
      <c r="AM67" s="42">
        <v>107</v>
      </c>
      <c r="AN67" s="42">
        <v>117</v>
      </c>
      <c r="AO67" s="42">
        <v>127</v>
      </c>
      <c r="AP67" s="42">
        <v>137</v>
      </c>
      <c r="AQ67" s="42">
        <v>147</v>
      </c>
      <c r="AR67" s="42">
        <v>157</v>
      </c>
      <c r="AS67" s="42">
        <v>165</v>
      </c>
      <c r="AT67" s="42">
        <v>172</v>
      </c>
      <c r="AU67" s="42">
        <v>178</v>
      </c>
      <c r="AV67" s="42">
        <v>178</v>
      </c>
      <c r="AW67" s="42">
        <v>177</v>
      </c>
      <c r="AX67" s="42">
        <v>178</v>
      </c>
      <c r="AY67" s="42">
        <v>176</v>
      </c>
      <c r="AZ67" s="42">
        <v>171</v>
      </c>
    </row>
    <row r="68" spans="1:52" x14ac:dyDescent="0.25">
      <c r="A68" s="58" t="s">
        <v>66</v>
      </c>
      <c r="B68" s="259">
        <v>0</v>
      </c>
      <c r="C68" s="259">
        <v>0</v>
      </c>
      <c r="D68" s="259">
        <v>0</v>
      </c>
      <c r="E68" s="259">
        <v>0</v>
      </c>
      <c r="F68" s="259">
        <v>0</v>
      </c>
      <c r="G68" s="259">
        <v>0</v>
      </c>
      <c r="H68" s="259">
        <v>0</v>
      </c>
      <c r="I68" s="259">
        <v>0</v>
      </c>
      <c r="J68" s="259">
        <v>0</v>
      </c>
      <c r="K68" s="259">
        <v>0</v>
      </c>
      <c r="L68" s="259">
        <v>0</v>
      </c>
      <c r="M68" s="259">
        <v>0</v>
      </c>
      <c r="N68" s="259">
        <v>0</v>
      </c>
      <c r="O68" s="259">
        <v>0</v>
      </c>
      <c r="P68" s="259">
        <v>0</v>
      </c>
      <c r="Q68" s="259">
        <v>0</v>
      </c>
      <c r="R68" s="259">
        <v>0</v>
      </c>
      <c r="S68" s="259">
        <v>0</v>
      </c>
      <c r="T68" s="259">
        <v>0</v>
      </c>
      <c r="U68" s="42">
        <v>0</v>
      </c>
      <c r="V68" s="42">
        <v>0</v>
      </c>
      <c r="W68" s="42">
        <v>0</v>
      </c>
      <c r="X68" s="42">
        <v>0</v>
      </c>
      <c r="Y68" s="42">
        <v>0</v>
      </c>
      <c r="Z68" s="42">
        <v>0</v>
      </c>
      <c r="AA68" s="42">
        <v>0</v>
      </c>
      <c r="AB68" s="42">
        <v>0</v>
      </c>
      <c r="AC68" s="42">
        <v>0</v>
      </c>
      <c r="AD68" s="42">
        <v>0</v>
      </c>
      <c r="AE68" s="42">
        <v>0</v>
      </c>
      <c r="AF68" s="42">
        <v>0</v>
      </c>
      <c r="AG68" s="42">
        <v>0</v>
      </c>
      <c r="AH68" s="42">
        <v>0</v>
      </c>
      <c r="AI68" s="42">
        <v>0</v>
      </c>
      <c r="AJ68" s="42">
        <v>0</v>
      </c>
      <c r="AK68" s="42">
        <v>0</v>
      </c>
      <c r="AL68" s="42">
        <v>0</v>
      </c>
      <c r="AM68" s="42">
        <v>0</v>
      </c>
      <c r="AN68" s="42">
        <v>0</v>
      </c>
      <c r="AO68" s="42">
        <v>0</v>
      </c>
      <c r="AP68" s="42">
        <v>0</v>
      </c>
      <c r="AQ68" s="42">
        <v>0</v>
      </c>
      <c r="AR68" s="42">
        <v>0</v>
      </c>
      <c r="AS68" s="42">
        <v>0</v>
      </c>
      <c r="AT68" s="42">
        <v>0</v>
      </c>
      <c r="AU68" s="42">
        <v>0</v>
      </c>
      <c r="AV68" s="42">
        <v>0</v>
      </c>
      <c r="AW68" s="42">
        <v>0</v>
      </c>
      <c r="AX68" s="42">
        <v>0</v>
      </c>
      <c r="AY68" s="42">
        <v>0</v>
      </c>
      <c r="AZ68" s="42">
        <v>0</v>
      </c>
    </row>
    <row r="69" spans="1:52" x14ac:dyDescent="0.25">
      <c r="A69" s="58" t="s">
        <v>77</v>
      </c>
      <c r="B69" s="259">
        <v>0</v>
      </c>
      <c r="C69" s="259">
        <v>0</v>
      </c>
      <c r="D69" s="259">
        <v>0</v>
      </c>
      <c r="E69" s="259">
        <v>0</v>
      </c>
      <c r="F69" s="259">
        <v>0</v>
      </c>
      <c r="G69" s="259">
        <v>0</v>
      </c>
      <c r="H69" s="259">
        <v>0</v>
      </c>
      <c r="I69" s="259">
        <v>0</v>
      </c>
      <c r="J69" s="259">
        <v>0</v>
      </c>
      <c r="K69" s="259">
        <v>0</v>
      </c>
      <c r="L69" s="259">
        <v>0</v>
      </c>
      <c r="M69" s="259">
        <v>0</v>
      </c>
      <c r="N69" s="259">
        <v>0</v>
      </c>
      <c r="O69" s="259">
        <v>0</v>
      </c>
      <c r="P69" s="259">
        <v>0</v>
      </c>
      <c r="Q69" s="259">
        <v>0</v>
      </c>
      <c r="R69" s="259">
        <v>0</v>
      </c>
      <c r="S69" s="259">
        <v>0</v>
      </c>
      <c r="T69" s="259">
        <v>0</v>
      </c>
      <c r="U69" s="42">
        <v>0</v>
      </c>
      <c r="V69" s="42">
        <v>0</v>
      </c>
      <c r="W69" s="42">
        <v>0</v>
      </c>
      <c r="X69" s="42">
        <v>0</v>
      </c>
      <c r="Y69" s="42">
        <v>0</v>
      </c>
      <c r="Z69" s="42">
        <v>0</v>
      </c>
      <c r="AA69" s="42">
        <v>0</v>
      </c>
      <c r="AB69" s="42">
        <v>0</v>
      </c>
      <c r="AC69" s="42">
        <v>0</v>
      </c>
      <c r="AD69" s="42">
        <v>0</v>
      </c>
      <c r="AE69" s="42">
        <v>0</v>
      </c>
      <c r="AF69" s="42">
        <v>0</v>
      </c>
      <c r="AG69" s="42">
        <v>0</v>
      </c>
      <c r="AH69" s="42">
        <v>0</v>
      </c>
      <c r="AI69" s="42">
        <v>0</v>
      </c>
      <c r="AJ69" s="42">
        <v>0</v>
      </c>
      <c r="AK69" s="42">
        <v>0</v>
      </c>
      <c r="AL69" s="42">
        <v>0</v>
      </c>
      <c r="AM69" s="42">
        <v>0</v>
      </c>
      <c r="AN69" s="42">
        <v>0</v>
      </c>
      <c r="AO69" s="42">
        <v>0</v>
      </c>
      <c r="AP69" s="42">
        <v>0</v>
      </c>
      <c r="AQ69" s="42">
        <v>0</v>
      </c>
      <c r="AR69" s="42">
        <v>0</v>
      </c>
      <c r="AS69" s="42">
        <v>0</v>
      </c>
      <c r="AT69" s="42">
        <v>0</v>
      </c>
      <c r="AU69" s="42">
        <v>0</v>
      </c>
      <c r="AV69" s="42">
        <v>0</v>
      </c>
      <c r="AW69" s="42">
        <v>0</v>
      </c>
      <c r="AX69" s="42">
        <v>0</v>
      </c>
      <c r="AY69" s="42">
        <v>0</v>
      </c>
      <c r="AZ69" s="42">
        <v>0</v>
      </c>
    </row>
    <row r="70" spans="1:52" x14ac:dyDescent="0.25">
      <c r="A70" s="56" t="s">
        <v>68</v>
      </c>
      <c r="B70" s="268">
        <v>0</v>
      </c>
      <c r="C70" s="268">
        <v>0</v>
      </c>
      <c r="D70" s="268">
        <v>0</v>
      </c>
      <c r="E70" s="268">
        <v>9</v>
      </c>
      <c r="F70" s="268">
        <v>13</v>
      </c>
      <c r="G70" s="268">
        <v>15</v>
      </c>
      <c r="H70" s="268">
        <v>50</v>
      </c>
      <c r="I70" s="268">
        <v>76</v>
      </c>
      <c r="J70" s="268">
        <v>1064</v>
      </c>
      <c r="K70" s="268">
        <v>2126</v>
      </c>
      <c r="L70" s="268">
        <v>8167</v>
      </c>
      <c r="M70" s="268">
        <v>24506</v>
      </c>
      <c r="N70" s="268">
        <v>39471</v>
      </c>
      <c r="O70" s="268">
        <v>64796</v>
      </c>
      <c r="P70" s="268">
        <v>101416</v>
      </c>
      <c r="Q70" s="268">
        <v>157036</v>
      </c>
      <c r="R70" s="268">
        <v>250421</v>
      </c>
      <c r="S70" s="268">
        <v>350712</v>
      </c>
      <c r="T70" s="268">
        <v>486899</v>
      </c>
      <c r="U70" s="57">
        <v>682695</v>
      </c>
      <c r="V70" s="57">
        <v>930305</v>
      </c>
      <c r="W70" s="57">
        <v>2803879</v>
      </c>
      <c r="X70" s="57">
        <v>5066112</v>
      </c>
      <c r="Y70" s="57">
        <v>7809886</v>
      </c>
      <c r="Z70" s="57">
        <v>10357240</v>
      </c>
      <c r="AA70" s="57">
        <v>12778904</v>
      </c>
      <c r="AB70" s="57">
        <v>14858368</v>
      </c>
      <c r="AC70" s="57">
        <v>16765376</v>
      </c>
      <c r="AD70" s="57">
        <v>18360185</v>
      </c>
      <c r="AE70" s="57">
        <v>19808932</v>
      </c>
      <c r="AF70" s="57">
        <v>21410459</v>
      </c>
      <c r="AG70" s="57">
        <v>23190178</v>
      </c>
      <c r="AH70" s="57">
        <v>25195755</v>
      </c>
      <c r="AI70" s="57">
        <v>27446395</v>
      </c>
      <c r="AJ70" s="57">
        <v>29953342</v>
      </c>
      <c r="AK70" s="57">
        <v>32708159</v>
      </c>
      <c r="AL70" s="57">
        <v>35719142</v>
      </c>
      <c r="AM70" s="57">
        <v>38959434</v>
      </c>
      <c r="AN70" s="57">
        <v>42412022</v>
      </c>
      <c r="AO70" s="57">
        <v>46018662</v>
      </c>
      <c r="AP70" s="57">
        <v>49772595</v>
      </c>
      <c r="AQ70" s="57">
        <v>53634364</v>
      </c>
      <c r="AR70" s="57">
        <v>57581274</v>
      </c>
      <c r="AS70" s="57">
        <v>61558310</v>
      </c>
      <c r="AT70" s="57">
        <v>65562192</v>
      </c>
      <c r="AU70" s="57">
        <v>69545043</v>
      </c>
      <c r="AV70" s="57">
        <v>73492232</v>
      </c>
      <c r="AW70" s="57">
        <v>77324797</v>
      </c>
      <c r="AX70" s="57">
        <v>81063147</v>
      </c>
      <c r="AY70" s="57">
        <v>84668822</v>
      </c>
      <c r="AZ70" s="57">
        <v>88167271</v>
      </c>
    </row>
    <row r="71" spans="1:52" x14ac:dyDescent="0.25">
      <c r="A71" s="58" t="s">
        <v>69</v>
      </c>
      <c r="B71" s="259">
        <v>0</v>
      </c>
      <c r="C71" s="259">
        <v>0</v>
      </c>
      <c r="D71" s="259">
        <v>0</v>
      </c>
      <c r="E71" s="259">
        <v>9</v>
      </c>
      <c r="F71" s="259">
        <v>13</v>
      </c>
      <c r="G71" s="259">
        <v>15</v>
      </c>
      <c r="H71" s="259">
        <v>50</v>
      </c>
      <c r="I71" s="259">
        <v>76</v>
      </c>
      <c r="J71" s="259">
        <v>1064</v>
      </c>
      <c r="K71" s="259">
        <v>2126</v>
      </c>
      <c r="L71" s="259">
        <v>8167</v>
      </c>
      <c r="M71" s="259">
        <v>24506</v>
      </c>
      <c r="N71" s="259">
        <v>39471</v>
      </c>
      <c r="O71" s="259">
        <v>64796</v>
      </c>
      <c r="P71" s="259">
        <v>101416</v>
      </c>
      <c r="Q71" s="259">
        <v>157036</v>
      </c>
      <c r="R71" s="259">
        <v>250408</v>
      </c>
      <c r="S71" s="259">
        <v>350670</v>
      </c>
      <c r="T71" s="259">
        <v>486784</v>
      </c>
      <c r="U71" s="41">
        <v>682378</v>
      </c>
      <c r="V71" s="41">
        <v>929508</v>
      </c>
      <c r="W71" s="41">
        <v>2798991</v>
      </c>
      <c r="X71" s="41">
        <v>5052140</v>
      </c>
      <c r="Y71" s="41">
        <v>7776576</v>
      </c>
      <c r="Z71" s="41">
        <v>10291406</v>
      </c>
      <c r="AA71" s="41">
        <v>12659610</v>
      </c>
      <c r="AB71" s="41">
        <v>14660775</v>
      </c>
      <c r="AC71" s="41">
        <v>16453227</v>
      </c>
      <c r="AD71" s="41">
        <v>17895476</v>
      </c>
      <c r="AE71" s="41">
        <v>19141084</v>
      </c>
      <c r="AF71" s="41">
        <v>20458812</v>
      </c>
      <c r="AG71" s="41">
        <v>21861000</v>
      </c>
      <c r="AH71" s="41">
        <v>23382887</v>
      </c>
      <c r="AI71" s="41">
        <v>25037402</v>
      </c>
      <c r="AJ71" s="41">
        <v>26835118</v>
      </c>
      <c r="AK71" s="41">
        <v>28775122</v>
      </c>
      <c r="AL71" s="41">
        <v>30873064</v>
      </c>
      <c r="AM71" s="41">
        <v>33118778</v>
      </c>
      <c r="AN71" s="41">
        <v>35509563</v>
      </c>
      <c r="AO71" s="41">
        <v>38010714</v>
      </c>
      <c r="AP71" s="41">
        <v>40629168</v>
      </c>
      <c r="AQ71" s="41">
        <v>43346088</v>
      </c>
      <c r="AR71" s="41">
        <v>46150672</v>
      </c>
      <c r="AS71" s="41">
        <v>49003782</v>
      </c>
      <c r="AT71" s="41">
        <v>51908538</v>
      </c>
      <c r="AU71" s="41">
        <v>54824596</v>
      </c>
      <c r="AV71" s="41">
        <v>57741852</v>
      </c>
      <c r="AW71" s="41">
        <v>60592270</v>
      </c>
      <c r="AX71" s="41">
        <v>63392271</v>
      </c>
      <c r="AY71" s="41">
        <v>66105974</v>
      </c>
      <c r="AZ71" s="41">
        <v>68754176</v>
      </c>
    </row>
    <row r="72" spans="1:52" x14ac:dyDescent="0.25">
      <c r="A72" s="58" t="s">
        <v>70</v>
      </c>
      <c r="B72" s="259">
        <v>0</v>
      </c>
      <c r="C72" s="259">
        <v>0</v>
      </c>
      <c r="D72" s="259">
        <v>0</v>
      </c>
      <c r="E72" s="259">
        <v>0</v>
      </c>
      <c r="F72" s="259">
        <v>0</v>
      </c>
      <c r="G72" s="259">
        <v>0</v>
      </c>
      <c r="H72" s="259">
        <v>0</v>
      </c>
      <c r="I72" s="259">
        <v>0</v>
      </c>
      <c r="J72" s="259">
        <v>0</v>
      </c>
      <c r="K72" s="259">
        <v>0</v>
      </c>
      <c r="L72" s="259">
        <v>0</v>
      </c>
      <c r="M72" s="259">
        <v>0</v>
      </c>
      <c r="N72" s="259">
        <v>0</v>
      </c>
      <c r="O72" s="259">
        <v>0</v>
      </c>
      <c r="P72" s="259">
        <v>0</v>
      </c>
      <c r="Q72" s="259">
        <v>0</v>
      </c>
      <c r="R72" s="259">
        <v>13</v>
      </c>
      <c r="S72" s="259">
        <v>42</v>
      </c>
      <c r="T72" s="259">
        <v>115</v>
      </c>
      <c r="U72" s="42">
        <v>317</v>
      </c>
      <c r="V72" s="42">
        <v>797</v>
      </c>
      <c r="W72" s="41">
        <v>4888</v>
      </c>
      <c r="X72" s="41">
        <v>13972</v>
      </c>
      <c r="Y72" s="41">
        <v>33310</v>
      </c>
      <c r="Z72" s="41">
        <v>65834</v>
      </c>
      <c r="AA72" s="41">
        <v>119294</v>
      </c>
      <c r="AB72" s="41">
        <v>197593</v>
      </c>
      <c r="AC72" s="41">
        <v>312149</v>
      </c>
      <c r="AD72" s="41">
        <v>464709</v>
      </c>
      <c r="AE72" s="41">
        <v>667848</v>
      </c>
      <c r="AF72" s="41">
        <v>951647</v>
      </c>
      <c r="AG72" s="41">
        <v>1329178</v>
      </c>
      <c r="AH72" s="41">
        <v>1812868</v>
      </c>
      <c r="AI72" s="41">
        <v>2408993</v>
      </c>
      <c r="AJ72" s="41">
        <v>3118224</v>
      </c>
      <c r="AK72" s="41">
        <v>3933037</v>
      </c>
      <c r="AL72" s="41">
        <v>4846078</v>
      </c>
      <c r="AM72" s="41">
        <v>5840656</v>
      </c>
      <c r="AN72" s="41">
        <v>6902459</v>
      </c>
      <c r="AO72" s="41">
        <v>8007948</v>
      </c>
      <c r="AP72" s="41">
        <v>9143427</v>
      </c>
      <c r="AQ72" s="41">
        <v>10288276</v>
      </c>
      <c r="AR72" s="41">
        <v>11430602</v>
      </c>
      <c r="AS72" s="41">
        <v>12554528</v>
      </c>
      <c r="AT72" s="41">
        <v>13653654</v>
      </c>
      <c r="AU72" s="41">
        <v>14720447</v>
      </c>
      <c r="AV72" s="41">
        <v>15750380</v>
      </c>
      <c r="AW72" s="41">
        <v>16732527</v>
      </c>
      <c r="AX72" s="41">
        <v>17670876</v>
      </c>
      <c r="AY72" s="41">
        <v>18562848</v>
      </c>
      <c r="AZ72" s="41">
        <v>19413095</v>
      </c>
    </row>
    <row r="73" spans="1:52" x14ac:dyDescent="0.25">
      <c r="A73" s="58" t="s">
        <v>71</v>
      </c>
      <c r="B73" s="259">
        <v>0</v>
      </c>
      <c r="C73" s="259">
        <v>0</v>
      </c>
      <c r="D73" s="259">
        <v>0</v>
      </c>
      <c r="E73" s="259">
        <v>0</v>
      </c>
      <c r="F73" s="259">
        <v>0</v>
      </c>
      <c r="G73" s="259">
        <v>0</v>
      </c>
      <c r="H73" s="259">
        <v>0</v>
      </c>
      <c r="I73" s="259">
        <v>0</v>
      </c>
      <c r="J73" s="259">
        <v>0</v>
      </c>
      <c r="K73" s="259">
        <v>0</v>
      </c>
      <c r="L73" s="259">
        <v>0</v>
      </c>
      <c r="M73" s="259">
        <v>0</v>
      </c>
      <c r="N73" s="259">
        <v>0</v>
      </c>
      <c r="O73" s="259">
        <v>0</v>
      </c>
      <c r="P73" s="259">
        <v>0</v>
      </c>
      <c r="Q73" s="259">
        <v>0</v>
      </c>
      <c r="R73" s="259">
        <v>0</v>
      </c>
      <c r="S73" s="259">
        <v>0</v>
      </c>
      <c r="T73" s="259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  <c r="AF73" s="42">
        <v>0</v>
      </c>
      <c r="AG73" s="42">
        <v>0</v>
      </c>
      <c r="AH73" s="42">
        <v>0</v>
      </c>
      <c r="AI73" s="42">
        <v>0</v>
      </c>
      <c r="AJ73" s="42">
        <v>0</v>
      </c>
      <c r="AK73" s="42">
        <v>0</v>
      </c>
      <c r="AL73" s="42">
        <v>0</v>
      </c>
      <c r="AM73" s="42">
        <v>0</v>
      </c>
      <c r="AN73" s="42">
        <v>0</v>
      </c>
      <c r="AO73" s="42">
        <v>0</v>
      </c>
      <c r="AP73" s="42">
        <v>0</v>
      </c>
      <c r="AQ73" s="42">
        <v>0</v>
      </c>
      <c r="AR73" s="42">
        <v>0</v>
      </c>
      <c r="AS73" s="42">
        <v>0</v>
      </c>
      <c r="AT73" s="42">
        <v>0</v>
      </c>
      <c r="AU73" s="42">
        <v>0</v>
      </c>
      <c r="AV73" s="42">
        <v>0</v>
      </c>
      <c r="AW73" s="42">
        <v>0</v>
      </c>
      <c r="AX73" s="42">
        <v>0</v>
      </c>
      <c r="AY73" s="42">
        <v>0</v>
      </c>
      <c r="AZ73" s="42">
        <v>0</v>
      </c>
    </row>
    <row r="74" spans="1:52" x14ac:dyDescent="0.25">
      <c r="A74" s="58" t="s">
        <v>78</v>
      </c>
      <c r="B74" s="259">
        <v>0</v>
      </c>
      <c r="C74" s="259">
        <v>0</v>
      </c>
      <c r="D74" s="259">
        <v>0</v>
      </c>
      <c r="E74" s="259">
        <v>0</v>
      </c>
      <c r="F74" s="259">
        <v>0</v>
      </c>
      <c r="G74" s="259">
        <v>0</v>
      </c>
      <c r="H74" s="259">
        <v>0</v>
      </c>
      <c r="I74" s="259">
        <v>0</v>
      </c>
      <c r="J74" s="259">
        <v>0</v>
      </c>
      <c r="K74" s="259">
        <v>0</v>
      </c>
      <c r="L74" s="259">
        <v>0</v>
      </c>
      <c r="M74" s="259">
        <v>0</v>
      </c>
      <c r="N74" s="259">
        <v>0</v>
      </c>
      <c r="O74" s="259">
        <v>0</v>
      </c>
      <c r="P74" s="259">
        <v>0</v>
      </c>
      <c r="Q74" s="259">
        <v>0</v>
      </c>
      <c r="R74" s="259">
        <v>0</v>
      </c>
      <c r="S74" s="259">
        <v>0</v>
      </c>
      <c r="T74" s="259">
        <v>0</v>
      </c>
      <c r="U74" s="42">
        <v>0</v>
      </c>
      <c r="V74" s="42">
        <v>0</v>
      </c>
      <c r="W74" s="42">
        <v>0</v>
      </c>
      <c r="X74" s="42">
        <v>0</v>
      </c>
      <c r="Y74" s="42">
        <v>0</v>
      </c>
      <c r="Z74" s="42">
        <v>0</v>
      </c>
      <c r="AA74" s="42">
        <v>0</v>
      </c>
      <c r="AB74" s="42">
        <v>0</v>
      </c>
      <c r="AC74" s="42">
        <v>0</v>
      </c>
      <c r="AD74" s="42">
        <v>0</v>
      </c>
      <c r="AE74" s="42">
        <v>0</v>
      </c>
      <c r="AF74" s="42">
        <v>0</v>
      </c>
      <c r="AG74" s="42">
        <v>0</v>
      </c>
      <c r="AH74" s="42">
        <v>0</v>
      </c>
      <c r="AI74" s="42">
        <v>0</v>
      </c>
      <c r="AJ74" s="42">
        <v>0</v>
      </c>
      <c r="AK74" s="42">
        <v>0</v>
      </c>
      <c r="AL74" s="42">
        <v>0</v>
      </c>
      <c r="AM74" s="42">
        <v>0</v>
      </c>
      <c r="AN74" s="42">
        <v>0</v>
      </c>
      <c r="AO74" s="42">
        <v>0</v>
      </c>
      <c r="AP74" s="42">
        <v>0</v>
      </c>
      <c r="AQ74" s="42">
        <v>0</v>
      </c>
      <c r="AR74" s="42">
        <v>0</v>
      </c>
      <c r="AS74" s="42">
        <v>0</v>
      </c>
      <c r="AT74" s="42">
        <v>0</v>
      </c>
      <c r="AU74" s="42">
        <v>0</v>
      </c>
      <c r="AV74" s="42">
        <v>0</v>
      </c>
      <c r="AW74" s="42">
        <v>0</v>
      </c>
      <c r="AX74" s="42">
        <v>0</v>
      </c>
      <c r="AY74" s="42">
        <v>0</v>
      </c>
      <c r="AZ74" s="42">
        <v>0</v>
      </c>
    </row>
    <row r="75" spans="1:52" x14ac:dyDescent="0.25">
      <c r="A75" s="56" t="s">
        <v>72</v>
      </c>
      <c r="B75" s="268">
        <v>0</v>
      </c>
      <c r="C75" s="268">
        <v>0</v>
      </c>
      <c r="D75" s="268">
        <v>0</v>
      </c>
      <c r="E75" s="268">
        <v>0</v>
      </c>
      <c r="F75" s="268">
        <v>0</v>
      </c>
      <c r="G75" s="268">
        <v>0</v>
      </c>
      <c r="H75" s="268">
        <v>0</v>
      </c>
      <c r="I75" s="268">
        <v>0</v>
      </c>
      <c r="J75" s="268">
        <v>0</v>
      </c>
      <c r="K75" s="268">
        <v>0</v>
      </c>
      <c r="L75" s="268">
        <v>0</v>
      </c>
      <c r="M75" s="268">
        <v>0</v>
      </c>
      <c r="N75" s="268">
        <v>0</v>
      </c>
      <c r="O75" s="268">
        <v>0</v>
      </c>
      <c r="P75" s="268">
        <v>0</v>
      </c>
      <c r="Q75" s="268">
        <v>0</v>
      </c>
      <c r="R75" s="268">
        <v>529</v>
      </c>
      <c r="S75" s="268">
        <v>1128</v>
      </c>
      <c r="T75" s="268">
        <v>1789</v>
      </c>
      <c r="U75" s="57">
        <v>2727</v>
      </c>
      <c r="V75" s="57">
        <v>4337</v>
      </c>
      <c r="W75" s="57">
        <v>5337</v>
      </c>
      <c r="X75" s="57">
        <v>5548</v>
      </c>
      <c r="Y75" s="57">
        <v>5699</v>
      </c>
      <c r="Z75" s="57">
        <v>5768</v>
      </c>
      <c r="AA75" s="57">
        <v>5754</v>
      </c>
      <c r="AB75" s="57">
        <v>5665</v>
      </c>
      <c r="AC75" s="57">
        <v>5500</v>
      </c>
      <c r="AD75" s="57">
        <v>5307</v>
      </c>
      <c r="AE75" s="57">
        <v>5893</v>
      </c>
      <c r="AF75" s="57">
        <v>16382</v>
      </c>
      <c r="AG75" s="57">
        <v>41680</v>
      </c>
      <c r="AH75" s="57">
        <v>83670</v>
      </c>
      <c r="AI75" s="57">
        <v>143903</v>
      </c>
      <c r="AJ75" s="57">
        <v>223307</v>
      </c>
      <c r="AK75" s="57">
        <v>322257</v>
      </c>
      <c r="AL75" s="57">
        <v>440904</v>
      </c>
      <c r="AM75" s="57">
        <v>578852</v>
      </c>
      <c r="AN75" s="57">
        <v>735564</v>
      </c>
      <c r="AO75" s="57">
        <v>909901</v>
      </c>
      <c r="AP75" s="57">
        <v>1101560</v>
      </c>
      <c r="AQ75" s="57">
        <v>1310764</v>
      </c>
      <c r="AR75" s="57">
        <v>1537485</v>
      </c>
      <c r="AS75" s="57">
        <v>1780806</v>
      </c>
      <c r="AT75" s="57">
        <v>2039371</v>
      </c>
      <c r="AU75" s="57">
        <v>2312746</v>
      </c>
      <c r="AV75" s="57">
        <v>2598281</v>
      </c>
      <c r="AW75" s="57">
        <v>2893671</v>
      </c>
      <c r="AX75" s="57">
        <v>3197136</v>
      </c>
      <c r="AY75" s="57">
        <v>3506763</v>
      </c>
      <c r="AZ75" s="57">
        <v>3818963</v>
      </c>
    </row>
    <row r="76" spans="1:52" x14ac:dyDescent="0.25">
      <c r="A76" s="58" t="s">
        <v>73</v>
      </c>
      <c r="B76" s="259">
        <v>0</v>
      </c>
      <c r="C76" s="259">
        <v>0</v>
      </c>
      <c r="D76" s="259">
        <v>0</v>
      </c>
      <c r="E76" s="259">
        <v>0</v>
      </c>
      <c r="F76" s="259">
        <v>0</v>
      </c>
      <c r="G76" s="259">
        <v>0</v>
      </c>
      <c r="H76" s="259">
        <v>0</v>
      </c>
      <c r="I76" s="259">
        <v>0</v>
      </c>
      <c r="J76" s="259">
        <v>0</v>
      </c>
      <c r="K76" s="259">
        <v>0</v>
      </c>
      <c r="L76" s="259">
        <v>0</v>
      </c>
      <c r="M76" s="259">
        <v>0</v>
      </c>
      <c r="N76" s="259">
        <v>0</v>
      </c>
      <c r="O76" s="259">
        <v>0</v>
      </c>
      <c r="P76" s="259">
        <v>0</v>
      </c>
      <c r="Q76" s="259">
        <v>0</v>
      </c>
      <c r="R76" s="259">
        <v>38</v>
      </c>
      <c r="S76" s="259">
        <v>91</v>
      </c>
      <c r="T76" s="259">
        <v>160</v>
      </c>
      <c r="U76" s="42">
        <v>276</v>
      </c>
      <c r="V76" s="42">
        <v>510</v>
      </c>
      <c r="W76" s="42">
        <v>798</v>
      </c>
      <c r="X76" s="42">
        <v>881</v>
      </c>
      <c r="Y76" s="42">
        <v>960</v>
      </c>
      <c r="Z76" s="41">
        <v>1024</v>
      </c>
      <c r="AA76" s="41">
        <v>1073</v>
      </c>
      <c r="AB76" s="41">
        <v>1105</v>
      </c>
      <c r="AC76" s="41">
        <v>1129</v>
      </c>
      <c r="AD76" s="41">
        <v>1150</v>
      </c>
      <c r="AE76" s="41">
        <v>1528</v>
      </c>
      <c r="AF76" s="41">
        <v>6744</v>
      </c>
      <c r="AG76" s="41">
        <v>20135</v>
      </c>
      <c r="AH76" s="41">
        <v>43903</v>
      </c>
      <c r="AI76" s="41">
        <v>80156</v>
      </c>
      <c r="AJ76" s="41">
        <v>130653</v>
      </c>
      <c r="AK76" s="41">
        <v>196814</v>
      </c>
      <c r="AL76" s="41">
        <v>279784</v>
      </c>
      <c r="AM76" s="41">
        <v>380320</v>
      </c>
      <c r="AN76" s="41">
        <v>498844</v>
      </c>
      <c r="AO76" s="41">
        <v>635254</v>
      </c>
      <c r="AP76" s="41">
        <v>789913</v>
      </c>
      <c r="AQ76" s="41">
        <v>963583</v>
      </c>
      <c r="AR76" s="41">
        <v>1156642</v>
      </c>
      <c r="AS76" s="41">
        <v>1368626</v>
      </c>
      <c r="AT76" s="41">
        <v>1598593</v>
      </c>
      <c r="AU76" s="41">
        <v>1846280</v>
      </c>
      <c r="AV76" s="41">
        <v>2109303</v>
      </c>
      <c r="AW76" s="41">
        <v>2385444</v>
      </c>
      <c r="AX76" s="41">
        <v>2672767</v>
      </c>
      <c r="AY76" s="41">
        <v>2969105</v>
      </c>
      <c r="AZ76" s="41">
        <v>3270716</v>
      </c>
    </row>
    <row r="77" spans="1:52" x14ac:dyDescent="0.25">
      <c r="A77" s="58" t="s">
        <v>79</v>
      </c>
      <c r="B77" s="259">
        <v>0</v>
      </c>
      <c r="C77" s="259">
        <v>0</v>
      </c>
      <c r="D77" s="259">
        <v>0</v>
      </c>
      <c r="E77" s="259">
        <v>0</v>
      </c>
      <c r="F77" s="259">
        <v>0</v>
      </c>
      <c r="G77" s="259">
        <v>0</v>
      </c>
      <c r="H77" s="259">
        <v>0</v>
      </c>
      <c r="I77" s="259">
        <v>0</v>
      </c>
      <c r="J77" s="259">
        <v>0</v>
      </c>
      <c r="K77" s="259">
        <v>0</v>
      </c>
      <c r="L77" s="259">
        <v>0</v>
      </c>
      <c r="M77" s="259">
        <v>0</v>
      </c>
      <c r="N77" s="259">
        <v>0</v>
      </c>
      <c r="O77" s="259">
        <v>0</v>
      </c>
      <c r="P77" s="259">
        <v>0</v>
      </c>
      <c r="Q77" s="259">
        <v>0</v>
      </c>
      <c r="R77" s="259">
        <v>491</v>
      </c>
      <c r="S77" s="259">
        <v>1037</v>
      </c>
      <c r="T77" s="259">
        <v>1629</v>
      </c>
      <c r="U77" s="41">
        <v>2451</v>
      </c>
      <c r="V77" s="41">
        <v>3827</v>
      </c>
      <c r="W77" s="41">
        <v>4539</v>
      </c>
      <c r="X77" s="41">
        <v>4667</v>
      </c>
      <c r="Y77" s="41">
        <v>4739</v>
      </c>
      <c r="Z77" s="41">
        <v>4744</v>
      </c>
      <c r="AA77" s="41">
        <v>4681</v>
      </c>
      <c r="AB77" s="41">
        <v>4560</v>
      </c>
      <c r="AC77" s="41">
        <v>4371</v>
      </c>
      <c r="AD77" s="41">
        <v>4157</v>
      </c>
      <c r="AE77" s="41">
        <v>4365</v>
      </c>
      <c r="AF77" s="41">
        <v>9638</v>
      </c>
      <c r="AG77" s="41">
        <v>21545</v>
      </c>
      <c r="AH77" s="41">
        <v>39767</v>
      </c>
      <c r="AI77" s="41">
        <v>63747</v>
      </c>
      <c r="AJ77" s="41">
        <v>92654</v>
      </c>
      <c r="AK77" s="41">
        <v>125443</v>
      </c>
      <c r="AL77" s="41">
        <v>161120</v>
      </c>
      <c r="AM77" s="41">
        <v>198532</v>
      </c>
      <c r="AN77" s="41">
        <v>236720</v>
      </c>
      <c r="AO77" s="41">
        <v>274647</v>
      </c>
      <c r="AP77" s="41">
        <v>311647</v>
      </c>
      <c r="AQ77" s="41">
        <v>347181</v>
      </c>
      <c r="AR77" s="41">
        <v>380843</v>
      </c>
      <c r="AS77" s="41">
        <v>412180</v>
      </c>
      <c r="AT77" s="41">
        <v>440778</v>
      </c>
      <c r="AU77" s="41">
        <v>466466</v>
      </c>
      <c r="AV77" s="41">
        <v>488978</v>
      </c>
      <c r="AW77" s="41">
        <v>508227</v>
      </c>
      <c r="AX77" s="41">
        <v>524369</v>
      </c>
      <c r="AY77" s="41">
        <v>537658</v>
      </c>
      <c r="AZ77" s="41">
        <v>548247</v>
      </c>
    </row>
    <row r="78" spans="1:52" x14ac:dyDescent="0.25">
      <c r="A78" s="54" t="s">
        <v>23</v>
      </c>
      <c r="B78" s="267">
        <v>663947</v>
      </c>
      <c r="C78" s="267">
        <v>671951</v>
      </c>
      <c r="D78" s="267">
        <v>666392</v>
      </c>
      <c r="E78" s="267">
        <v>671199</v>
      </c>
      <c r="F78" s="267">
        <v>675239</v>
      </c>
      <c r="G78" s="267">
        <v>667113</v>
      </c>
      <c r="H78" s="267">
        <v>669347</v>
      </c>
      <c r="I78" s="267">
        <v>670926</v>
      </c>
      <c r="J78" s="267">
        <v>679968</v>
      </c>
      <c r="K78" s="267">
        <v>678797</v>
      </c>
      <c r="L78" s="267">
        <v>675970</v>
      </c>
      <c r="M78" s="267">
        <v>677217</v>
      </c>
      <c r="N78" s="267">
        <v>672407</v>
      </c>
      <c r="O78" s="267">
        <v>677357</v>
      </c>
      <c r="P78" s="267">
        <v>687554</v>
      </c>
      <c r="Q78" s="267">
        <v>710167</v>
      </c>
      <c r="R78" s="267">
        <v>723293</v>
      </c>
      <c r="S78" s="267">
        <v>745650</v>
      </c>
      <c r="T78" s="267">
        <v>765670</v>
      </c>
      <c r="U78" s="55">
        <v>783105</v>
      </c>
      <c r="V78" s="55">
        <v>798157</v>
      </c>
      <c r="W78" s="55">
        <v>811629</v>
      </c>
      <c r="X78" s="55">
        <v>822568</v>
      </c>
      <c r="Y78" s="55">
        <v>833407</v>
      </c>
      <c r="Z78" s="55">
        <v>843683</v>
      </c>
      <c r="AA78" s="55">
        <v>853407</v>
      </c>
      <c r="AB78" s="55">
        <v>861704</v>
      </c>
      <c r="AC78" s="55">
        <v>869043</v>
      </c>
      <c r="AD78" s="55">
        <v>876287</v>
      </c>
      <c r="AE78" s="55">
        <v>883160</v>
      </c>
      <c r="AF78" s="55">
        <v>889513</v>
      </c>
      <c r="AG78" s="55">
        <v>895044</v>
      </c>
      <c r="AH78" s="55">
        <v>899917</v>
      </c>
      <c r="AI78" s="55">
        <v>904646</v>
      </c>
      <c r="AJ78" s="55">
        <v>910349</v>
      </c>
      <c r="AK78" s="55">
        <v>915616</v>
      </c>
      <c r="AL78" s="55">
        <v>920670</v>
      </c>
      <c r="AM78" s="55">
        <v>925790</v>
      </c>
      <c r="AN78" s="55">
        <v>930747</v>
      </c>
      <c r="AO78" s="55">
        <v>935675</v>
      </c>
      <c r="AP78" s="55">
        <v>941275</v>
      </c>
      <c r="AQ78" s="55">
        <v>946789</v>
      </c>
      <c r="AR78" s="55">
        <v>952154</v>
      </c>
      <c r="AS78" s="55">
        <v>957439</v>
      </c>
      <c r="AT78" s="55">
        <v>962699</v>
      </c>
      <c r="AU78" s="55">
        <v>968069</v>
      </c>
      <c r="AV78" s="55">
        <v>973403</v>
      </c>
      <c r="AW78" s="55">
        <v>979039</v>
      </c>
      <c r="AX78" s="55">
        <v>984750</v>
      </c>
      <c r="AY78" s="55">
        <v>990695</v>
      </c>
      <c r="AZ78" s="55">
        <v>996732</v>
      </c>
    </row>
    <row r="79" spans="1:52" x14ac:dyDescent="0.25">
      <c r="A79" s="56" t="s">
        <v>63</v>
      </c>
      <c r="B79" s="268">
        <v>662223</v>
      </c>
      <c r="C79" s="268">
        <v>670169</v>
      </c>
      <c r="D79" s="268">
        <v>664578</v>
      </c>
      <c r="E79" s="268">
        <v>669433</v>
      </c>
      <c r="F79" s="268">
        <v>673466</v>
      </c>
      <c r="G79" s="268">
        <v>664942</v>
      </c>
      <c r="H79" s="268">
        <v>667219</v>
      </c>
      <c r="I79" s="268">
        <v>668817</v>
      </c>
      <c r="J79" s="268">
        <v>677815</v>
      </c>
      <c r="K79" s="268">
        <v>676592</v>
      </c>
      <c r="L79" s="268">
        <v>673419</v>
      </c>
      <c r="M79" s="268">
        <v>674555</v>
      </c>
      <c r="N79" s="268">
        <v>669752</v>
      </c>
      <c r="O79" s="268">
        <v>673579</v>
      </c>
      <c r="P79" s="268">
        <v>683833</v>
      </c>
      <c r="Q79" s="268">
        <v>706049</v>
      </c>
      <c r="R79" s="268">
        <v>718320</v>
      </c>
      <c r="S79" s="268">
        <v>739192</v>
      </c>
      <c r="T79" s="268">
        <v>757350</v>
      </c>
      <c r="U79" s="57">
        <v>772633</v>
      </c>
      <c r="V79" s="57">
        <v>785304</v>
      </c>
      <c r="W79" s="57">
        <v>795865</v>
      </c>
      <c r="X79" s="57">
        <v>803354</v>
      </c>
      <c r="Y79" s="57">
        <v>810175</v>
      </c>
      <c r="Z79" s="57">
        <v>815885</v>
      </c>
      <c r="AA79" s="57">
        <v>820536</v>
      </c>
      <c r="AB79" s="57">
        <v>823295</v>
      </c>
      <c r="AC79" s="57">
        <v>824595</v>
      </c>
      <c r="AD79" s="57">
        <v>825279</v>
      </c>
      <c r="AE79" s="57">
        <v>825005</v>
      </c>
      <c r="AF79" s="57">
        <v>823571</v>
      </c>
      <c r="AG79" s="57">
        <v>820569</v>
      </c>
      <c r="AH79" s="57">
        <v>816132</v>
      </c>
      <c r="AI79" s="57">
        <v>810867</v>
      </c>
      <c r="AJ79" s="57">
        <v>805850</v>
      </c>
      <c r="AK79" s="57">
        <v>799955</v>
      </c>
      <c r="AL79" s="57">
        <v>793398</v>
      </c>
      <c r="AM79" s="57">
        <v>786343</v>
      </c>
      <c r="AN79" s="57">
        <v>778715</v>
      </c>
      <c r="AO79" s="57">
        <v>770543</v>
      </c>
      <c r="AP79" s="57">
        <v>762433</v>
      </c>
      <c r="AQ79" s="57">
        <v>753597</v>
      </c>
      <c r="AR79" s="57">
        <v>744052</v>
      </c>
      <c r="AS79" s="57">
        <v>733853</v>
      </c>
      <c r="AT79" s="57">
        <v>723251</v>
      </c>
      <c r="AU79" s="57">
        <v>712232</v>
      </c>
      <c r="AV79" s="57">
        <v>700920</v>
      </c>
      <c r="AW79" s="57">
        <v>689414</v>
      </c>
      <c r="AX79" s="57">
        <v>677991</v>
      </c>
      <c r="AY79" s="57">
        <v>666448</v>
      </c>
      <c r="AZ79" s="57">
        <v>655057</v>
      </c>
    </row>
    <row r="80" spans="1:52" x14ac:dyDescent="0.25">
      <c r="A80" s="58" t="s">
        <v>74</v>
      </c>
      <c r="B80" s="259">
        <v>1225</v>
      </c>
      <c r="C80" s="259">
        <v>1203</v>
      </c>
      <c r="D80" s="259">
        <v>1138</v>
      </c>
      <c r="E80" s="259">
        <v>1103</v>
      </c>
      <c r="F80" s="259">
        <v>2248</v>
      </c>
      <c r="G80" s="259">
        <v>2247</v>
      </c>
      <c r="H80" s="259">
        <v>2167</v>
      </c>
      <c r="I80" s="259">
        <v>2263</v>
      </c>
      <c r="J80" s="259">
        <v>2282</v>
      </c>
      <c r="K80" s="259">
        <v>2396</v>
      </c>
      <c r="L80" s="259">
        <v>2375</v>
      </c>
      <c r="M80" s="259">
        <v>2314</v>
      </c>
      <c r="N80" s="259">
        <v>2212</v>
      </c>
      <c r="O80" s="259">
        <v>2153</v>
      </c>
      <c r="P80" s="259">
        <v>2116</v>
      </c>
      <c r="Q80" s="259">
        <v>2004</v>
      </c>
      <c r="R80" s="259">
        <v>1958</v>
      </c>
      <c r="S80" s="259">
        <v>1938</v>
      </c>
      <c r="T80" s="259">
        <v>1847</v>
      </c>
      <c r="U80" s="41">
        <v>1800</v>
      </c>
      <c r="V80" s="41">
        <v>1794</v>
      </c>
      <c r="W80" s="41">
        <v>1832</v>
      </c>
      <c r="X80" s="41">
        <v>1898</v>
      </c>
      <c r="Y80" s="41">
        <v>1983</v>
      </c>
      <c r="Z80" s="41">
        <v>2085</v>
      </c>
      <c r="AA80" s="41">
        <v>2192</v>
      </c>
      <c r="AB80" s="41">
        <v>2287</v>
      </c>
      <c r="AC80" s="41">
        <v>2377</v>
      </c>
      <c r="AD80" s="41">
        <v>2451</v>
      </c>
      <c r="AE80" s="41">
        <v>2517</v>
      </c>
      <c r="AF80" s="41">
        <v>2566</v>
      </c>
      <c r="AG80" s="41">
        <v>2603</v>
      </c>
      <c r="AH80" s="41">
        <v>2632</v>
      </c>
      <c r="AI80" s="41">
        <v>2651</v>
      </c>
      <c r="AJ80" s="41">
        <v>2664</v>
      </c>
      <c r="AK80" s="41">
        <v>2648</v>
      </c>
      <c r="AL80" s="41">
        <v>2627</v>
      </c>
      <c r="AM80" s="41">
        <v>2604</v>
      </c>
      <c r="AN80" s="41">
        <v>2577</v>
      </c>
      <c r="AO80" s="41">
        <v>2549</v>
      </c>
      <c r="AP80" s="41">
        <v>2523</v>
      </c>
      <c r="AQ80" s="41">
        <v>2493</v>
      </c>
      <c r="AR80" s="41">
        <v>2468</v>
      </c>
      <c r="AS80" s="41">
        <v>2431</v>
      </c>
      <c r="AT80" s="41">
        <v>2391</v>
      </c>
      <c r="AU80" s="41">
        <v>2360</v>
      </c>
      <c r="AV80" s="41">
        <v>2327</v>
      </c>
      <c r="AW80" s="41">
        <v>2298</v>
      </c>
      <c r="AX80" s="41">
        <v>2249</v>
      </c>
      <c r="AY80" s="41">
        <v>2210</v>
      </c>
      <c r="AZ80" s="41">
        <v>2177</v>
      </c>
    </row>
    <row r="81" spans="1:52" x14ac:dyDescent="0.25">
      <c r="A81" s="58" t="s">
        <v>64</v>
      </c>
      <c r="B81" s="259">
        <v>14605</v>
      </c>
      <c r="C81" s="259">
        <v>13822</v>
      </c>
      <c r="D81" s="259">
        <v>13094</v>
      </c>
      <c r="E81" s="259">
        <v>11242</v>
      </c>
      <c r="F81" s="259">
        <v>10158</v>
      </c>
      <c r="G81" s="259">
        <v>9073</v>
      </c>
      <c r="H81" s="259">
        <v>8454</v>
      </c>
      <c r="I81" s="259">
        <v>7523</v>
      </c>
      <c r="J81" s="259">
        <v>6926</v>
      </c>
      <c r="K81" s="259">
        <v>6185</v>
      </c>
      <c r="L81" s="259">
        <v>5664</v>
      </c>
      <c r="M81" s="259">
        <v>5248</v>
      </c>
      <c r="N81" s="259">
        <v>4881</v>
      </c>
      <c r="O81" s="259">
        <v>5320</v>
      </c>
      <c r="P81" s="259">
        <v>4517</v>
      </c>
      <c r="Q81" s="259">
        <v>4259</v>
      </c>
      <c r="R81" s="259">
        <v>4142</v>
      </c>
      <c r="S81" s="259">
        <v>4082</v>
      </c>
      <c r="T81" s="259">
        <v>3759</v>
      </c>
      <c r="U81" s="41">
        <v>3647</v>
      </c>
      <c r="V81" s="41">
        <v>3673</v>
      </c>
      <c r="W81" s="41">
        <v>3776</v>
      </c>
      <c r="X81" s="41">
        <v>3940</v>
      </c>
      <c r="Y81" s="41">
        <v>4141</v>
      </c>
      <c r="Z81" s="41">
        <v>4344</v>
      </c>
      <c r="AA81" s="41">
        <v>4532</v>
      </c>
      <c r="AB81" s="41">
        <v>4690</v>
      </c>
      <c r="AC81" s="41">
        <v>4818</v>
      </c>
      <c r="AD81" s="41">
        <v>4919</v>
      </c>
      <c r="AE81" s="41">
        <v>5004</v>
      </c>
      <c r="AF81" s="41">
        <v>5064</v>
      </c>
      <c r="AG81" s="41">
        <v>5087</v>
      </c>
      <c r="AH81" s="41">
        <v>5089</v>
      </c>
      <c r="AI81" s="41">
        <v>5068</v>
      </c>
      <c r="AJ81" s="41">
        <v>5017</v>
      </c>
      <c r="AK81" s="41">
        <v>4935</v>
      </c>
      <c r="AL81" s="41">
        <v>4861</v>
      </c>
      <c r="AM81" s="41">
        <v>4772</v>
      </c>
      <c r="AN81" s="41">
        <v>4684</v>
      </c>
      <c r="AO81" s="41">
        <v>4597</v>
      </c>
      <c r="AP81" s="41">
        <v>4505</v>
      </c>
      <c r="AQ81" s="41">
        <v>4412</v>
      </c>
      <c r="AR81" s="41">
        <v>4324</v>
      </c>
      <c r="AS81" s="41">
        <v>4233</v>
      </c>
      <c r="AT81" s="41">
        <v>4125</v>
      </c>
      <c r="AU81" s="41">
        <v>4040</v>
      </c>
      <c r="AV81" s="41">
        <v>3957</v>
      </c>
      <c r="AW81" s="41">
        <v>3868</v>
      </c>
      <c r="AX81" s="41">
        <v>3744</v>
      </c>
      <c r="AY81" s="41">
        <v>3635</v>
      </c>
      <c r="AZ81" s="41">
        <v>3534</v>
      </c>
    </row>
    <row r="82" spans="1:52" x14ac:dyDescent="0.25">
      <c r="A82" s="58" t="s">
        <v>75</v>
      </c>
      <c r="B82" s="259">
        <v>3430</v>
      </c>
      <c r="C82" s="259">
        <v>5453</v>
      </c>
      <c r="D82" s="259">
        <v>5514</v>
      </c>
      <c r="E82" s="259">
        <v>7848</v>
      </c>
      <c r="F82" s="259">
        <v>8498</v>
      </c>
      <c r="G82" s="259">
        <v>9526</v>
      </c>
      <c r="H82" s="259">
        <v>11770</v>
      </c>
      <c r="I82" s="259">
        <v>13446</v>
      </c>
      <c r="J82" s="259">
        <v>15119</v>
      </c>
      <c r="K82" s="259">
        <v>16318</v>
      </c>
      <c r="L82" s="259">
        <v>17209</v>
      </c>
      <c r="M82" s="259">
        <v>19523</v>
      </c>
      <c r="N82" s="259">
        <v>20930</v>
      </c>
      <c r="O82" s="259">
        <v>22803</v>
      </c>
      <c r="P82" s="259">
        <v>25598</v>
      </c>
      <c r="Q82" s="259">
        <v>34907</v>
      </c>
      <c r="R82" s="259">
        <v>36929</v>
      </c>
      <c r="S82" s="259">
        <v>39480</v>
      </c>
      <c r="T82" s="259">
        <v>42254</v>
      </c>
      <c r="U82" s="41">
        <v>45184</v>
      </c>
      <c r="V82" s="41">
        <v>48169</v>
      </c>
      <c r="W82" s="41">
        <v>51231</v>
      </c>
      <c r="X82" s="41">
        <v>54282</v>
      </c>
      <c r="Y82" s="41">
        <v>57487</v>
      </c>
      <c r="Z82" s="41">
        <v>60734</v>
      </c>
      <c r="AA82" s="41">
        <v>63966</v>
      </c>
      <c r="AB82" s="41">
        <v>67084</v>
      </c>
      <c r="AC82" s="41">
        <v>70113</v>
      </c>
      <c r="AD82" s="41">
        <v>73079</v>
      </c>
      <c r="AE82" s="41">
        <v>76030</v>
      </c>
      <c r="AF82" s="41">
        <v>78966</v>
      </c>
      <c r="AG82" s="41">
        <v>81853</v>
      </c>
      <c r="AH82" s="41">
        <v>84673</v>
      </c>
      <c r="AI82" s="41">
        <v>87418</v>
      </c>
      <c r="AJ82" s="41">
        <v>90213</v>
      </c>
      <c r="AK82" s="41">
        <v>92797</v>
      </c>
      <c r="AL82" s="41">
        <v>95184</v>
      </c>
      <c r="AM82" s="41">
        <v>97351</v>
      </c>
      <c r="AN82" s="41">
        <v>99279</v>
      </c>
      <c r="AO82" s="41">
        <v>100940</v>
      </c>
      <c r="AP82" s="41">
        <v>102465</v>
      </c>
      <c r="AQ82" s="41">
        <v>103700</v>
      </c>
      <c r="AR82" s="41">
        <v>104663</v>
      </c>
      <c r="AS82" s="41">
        <v>105338</v>
      </c>
      <c r="AT82" s="41">
        <v>105798</v>
      </c>
      <c r="AU82" s="41">
        <v>106017</v>
      </c>
      <c r="AV82" s="41">
        <v>105995</v>
      </c>
      <c r="AW82" s="41">
        <v>105754</v>
      </c>
      <c r="AX82" s="41">
        <v>105325</v>
      </c>
      <c r="AY82" s="41">
        <v>104700</v>
      </c>
      <c r="AZ82" s="41">
        <v>103905</v>
      </c>
    </row>
    <row r="83" spans="1:52" x14ac:dyDescent="0.25">
      <c r="A83" s="58" t="s">
        <v>65</v>
      </c>
      <c r="B83" s="259">
        <v>642963</v>
      </c>
      <c r="C83" s="259">
        <v>649691</v>
      </c>
      <c r="D83" s="259">
        <v>644832</v>
      </c>
      <c r="E83" s="259">
        <v>649240</v>
      </c>
      <c r="F83" s="259">
        <v>652562</v>
      </c>
      <c r="G83" s="259">
        <v>644096</v>
      </c>
      <c r="H83" s="259">
        <v>644828</v>
      </c>
      <c r="I83" s="259">
        <v>645585</v>
      </c>
      <c r="J83" s="259">
        <v>653488</v>
      </c>
      <c r="K83" s="259">
        <v>651693</v>
      </c>
      <c r="L83" s="259">
        <v>648171</v>
      </c>
      <c r="M83" s="259">
        <v>647470</v>
      </c>
      <c r="N83" s="259">
        <v>641729</v>
      </c>
      <c r="O83" s="259">
        <v>643303</v>
      </c>
      <c r="P83" s="259">
        <v>651602</v>
      </c>
      <c r="Q83" s="259">
        <v>664879</v>
      </c>
      <c r="R83" s="259">
        <v>675291</v>
      </c>
      <c r="S83" s="259">
        <v>693692</v>
      </c>
      <c r="T83" s="259">
        <v>709490</v>
      </c>
      <c r="U83" s="41">
        <v>722002</v>
      </c>
      <c r="V83" s="41">
        <v>731668</v>
      </c>
      <c r="W83" s="41">
        <v>739026</v>
      </c>
      <c r="X83" s="41">
        <v>743234</v>
      </c>
      <c r="Y83" s="41">
        <v>746561</v>
      </c>
      <c r="Z83" s="41">
        <v>748713</v>
      </c>
      <c r="AA83" s="41">
        <v>749830</v>
      </c>
      <c r="AB83" s="41">
        <v>749205</v>
      </c>
      <c r="AC83" s="41">
        <v>747234</v>
      </c>
      <c r="AD83" s="41">
        <v>744744</v>
      </c>
      <c r="AE83" s="41">
        <v>741322</v>
      </c>
      <c r="AF83" s="41">
        <v>736774</v>
      </c>
      <c r="AG83" s="41">
        <v>730728</v>
      </c>
      <c r="AH83" s="41">
        <v>723300</v>
      </c>
      <c r="AI83" s="41">
        <v>715103</v>
      </c>
      <c r="AJ83" s="41">
        <v>707072</v>
      </c>
      <c r="AK83" s="41">
        <v>698352</v>
      </c>
      <c r="AL83" s="41">
        <v>689074</v>
      </c>
      <c r="AM83" s="41">
        <v>679427</v>
      </c>
      <c r="AN83" s="41">
        <v>669311</v>
      </c>
      <c r="AO83" s="41">
        <v>658775</v>
      </c>
      <c r="AP83" s="41">
        <v>648300</v>
      </c>
      <c r="AQ83" s="41">
        <v>637280</v>
      </c>
      <c r="AR83" s="41">
        <v>625685</v>
      </c>
      <c r="AS83" s="41">
        <v>613597</v>
      </c>
      <c r="AT83" s="41">
        <v>601224</v>
      </c>
      <c r="AU83" s="41">
        <v>588477</v>
      </c>
      <c r="AV83" s="41">
        <v>575591</v>
      </c>
      <c r="AW83" s="41">
        <v>562600</v>
      </c>
      <c r="AX83" s="41">
        <v>549808</v>
      </c>
      <c r="AY83" s="41">
        <v>536870</v>
      </c>
      <c r="AZ83" s="41">
        <v>524052</v>
      </c>
    </row>
    <row r="84" spans="1:52" x14ac:dyDescent="0.25">
      <c r="A84" s="58" t="s">
        <v>66</v>
      </c>
      <c r="B84" s="259">
        <v>0</v>
      </c>
      <c r="C84" s="259">
        <v>0</v>
      </c>
      <c r="D84" s="259">
        <v>0</v>
      </c>
      <c r="E84" s="259">
        <v>0</v>
      </c>
      <c r="F84" s="259">
        <v>0</v>
      </c>
      <c r="G84" s="259">
        <v>0</v>
      </c>
      <c r="H84" s="259">
        <v>0</v>
      </c>
      <c r="I84" s="259">
        <v>0</v>
      </c>
      <c r="J84" s="259">
        <v>0</v>
      </c>
      <c r="K84" s="259">
        <v>0</v>
      </c>
      <c r="L84" s="259">
        <v>0</v>
      </c>
      <c r="M84" s="259">
        <v>0</v>
      </c>
      <c r="N84" s="259">
        <v>0</v>
      </c>
      <c r="O84" s="259">
        <v>0</v>
      </c>
      <c r="P84" s="259">
        <v>0</v>
      </c>
      <c r="Q84" s="259">
        <v>0</v>
      </c>
      <c r="R84" s="259">
        <v>0</v>
      </c>
      <c r="S84" s="259">
        <v>0</v>
      </c>
      <c r="T84" s="259">
        <v>0</v>
      </c>
      <c r="U84" s="42">
        <v>0</v>
      </c>
      <c r="V84" s="42">
        <v>0</v>
      </c>
      <c r="W84" s="42">
        <v>0</v>
      </c>
      <c r="X84" s="42">
        <v>0</v>
      </c>
      <c r="Y84" s="42">
        <v>0</v>
      </c>
      <c r="Z84" s="42">
        <v>0</v>
      </c>
      <c r="AA84" s="42">
        <v>1</v>
      </c>
      <c r="AB84" s="42">
        <v>5</v>
      </c>
      <c r="AC84" s="42">
        <v>11</v>
      </c>
      <c r="AD84" s="42">
        <v>17</v>
      </c>
      <c r="AE84" s="42">
        <v>25</v>
      </c>
      <c r="AF84" s="42">
        <v>39</v>
      </c>
      <c r="AG84" s="42">
        <v>58</v>
      </c>
      <c r="AH84" s="42">
        <v>88</v>
      </c>
      <c r="AI84" s="42">
        <v>126</v>
      </c>
      <c r="AJ84" s="42">
        <v>178</v>
      </c>
      <c r="AK84" s="42">
        <v>242</v>
      </c>
      <c r="AL84" s="42">
        <v>332</v>
      </c>
      <c r="AM84" s="42">
        <v>451</v>
      </c>
      <c r="AN84" s="42">
        <v>606</v>
      </c>
      <c r="AO84" s="42">
        <v>806</v>
      </c>
      <c r="AP84" s="41">
        <v>1049</v>
      </c>
      <c r="AQ84" s="41">
        <v>1346</v>
      </c>
      <c r="AR84" s="41">
        <v>1725</v>
      </c>
      <c r="AS84" s="41">
        <v>2213</v>
      </c>
      <c r="AT84" s="41">
        <v>2816</v>
      </c>
      <c r="AU84" s="41">
        <v>3579</v>
      </c>
      <c r="AV84" s="41">
        <v>4495</v>
      </c>
      <c r="AW84" s="41">
        <v>5623</v>
      </c>
      <c r="AX84" s="41">
        <v>6983</v>
      </c>
      <c r="AY84" s="41">
        <v>8647</v>
      </c>
      <c r="AZ84" s="41">
        <v>10609</v>
      </c>
    </row>
    <row r="85" spans="1:52" x14ac:dyDescent="0.25">
      <c r="A85" s="58" t="s">
        <v>80</v>
      </c>
      <c r="B85" s="259">
        <v>0</v>
      </c>
      <c r="C85" s="259">
        <v>0</v>
      </c>
      <c r="D85" s="259">
        <v>0</v>
      </c>
      <c r="E85" s="259">
        <v>0</v>
      </c>
      <c r="F85" s="259">
        <v>0</v>
      </c>
      <c r="G85" s="259">
        <v>0</v>
      </c>
      <c r="H85" s="259">
        <v>0</v>
      </c>
      <c r="I85" s="259">
        <v>0</v>
      </c>
      <c r="J85" s="259">
        <v>0</v>
      </c>
      <c r="K85" s="259">
        <v>0</v>
      </c>
      <c r="L85" s="259">
        <v>0</v>
      </c>
      <c r="M85" s="259">
        <v>0</v>
      </c>
      <c r="N85" s="259">
        <v>0</v>
      </c>
      <c r="O85" s="259">
        <v>0</v>
      </c>
      <c r="P85" s="259">
        <v>0</v>
      </c>
      <c r="Q85" s="259">
        <v>0</v>
      </c>
      <c r="R85" s="259">
        <v>0</v>
      </c>
      <c r="S85" s="259">
        <v>0</v>
      </c>
      <c r="T85" s="259">
        <v>0</v>
      </c>
      <c r="U85" s="42">
        <v>0</v>
      </c>
      <c r="V85" s="42">
        <v>0</v>
      </c>
      <c r="W85" s="42">
        <v>0</v>
      </c>
      <c r="X85" s="42">
        <v>0</v>
      </c>
      <c r="Y85" s="42">
        <v>3</v>
      </c>
      <c r="Z85" s="42">
        <v>9</v>
      </c>
      <c r="AA85" s="42">
        <v>15</v>
      </c>
      <c r="AB85" s="42">
        <v>24</v>
      </c>
      <c r="AC85" s="42">
        <v>42</v>
      </c>
      <c r="AD85" s="42">
        <v>69</v>
      </c>
      <c r="AE85" s="42">
        <v>107</v>
      </c>
      <c r="AF85" s="42">
        <v>162</v>
      </c>
      <c r="AG85" s="42">
        <v>240</v>
      </c>
      <c r="AH85" s="42">
        <v>350</v>
      </c>
      <c r="AI85" s="42">
        <v>501</v>
      </c>
      <c r="AJ85" s="42">
        <v>706</v>
      </c>
      <c r="AK85" s="42">
        <v>981</v>
      </c>
      <c r="AL85" s="41">
        <v>1320</v>
      </c>
      <c r="AM85" s="41">
        <v>1738</v>
      </c>
      <c r="AN85" s="41">
        <v>2258</v>
      </c>
      <c r="AO85" s="41">
        <v>2876</v>
      </c>
      <c r="AP85" s="41">
        <v>3591</v>
      </c>
      <c r="AQ85" s="41">
        <v>4366</v>
      </c>
      <c r="AR85" s="41">
        <v>5187</v>
      </c>
      <c r="AS85" s="41">
        <v>6041</v>
      </c>
      <c r="AT85" s="41">
        <v>6897</v>
      </c>
      <c r="AU85" s="41">
        <v>7759</v>
      </c>
      <c r="AV85" s="41">
        <v>8555</v>
      </c>
      <c r="AW85" s="41">
        <v>9271</v>
      </c>
      <c r="AX85" s="41">
        <v>9882</v>
      </c>
      <c r="AY85" s="41">
        <v>10386</v>
      </c>
      <c r="AZ85" s="41">
        <v>10780</v>
      </c>
    </row>
    <row r="86" spans="1:52" x14ac:dyDescent="0.25">
      <c r="A86" s="56"/>
      <c r="B86" s="268"/>
      <c r="C86" s="268"/>
      <c r="D86" s="268"/>
      <c r="E86" s="268"/>
      <c r="F86" s="268"/>
      <c r="G86" s="268"/>
      <c r="H86" s="268"/>
      <c r="I86" s="268"/>
      <c r="J86" s="268"/>
      <c r="K86" s="268"/>
      <c r="L86" s="268"/>
      <c r="M86" s="268"/>
      <c r="N86" s="268"/>
      <c r="O86" s="268"/>
      <c r="P86" s="268"/>
      <c r="Q86" s="268"/>
      <c r="R86" s="268"/>
      <c r="S86" s="268"/>
      <c r="T86" s="268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</row>
    <row r="87" spans="1:52" x14ac:dyDescent="0.25">
      <c r="A87" s="58"/>
      <c r="B87" s="259"/>
      <c r="C87" s="259"/>
      <c r="D87" s="259"/>
      <c r="E87" s="259"/>
      <c r="F87" s="259"/>
      <c r="G87" s="259"/>
      <c r="H87" s="259"/>
      <c r="I87" s="259"/>
      <c r="J87" s="259"/>
      <c r="K87" s="259"/>
      <c r="L87" s="259"/>
      <c r="M87" s="259"/>
      <c r="N87" s="259"/>
      <c r="O87" s="259"/>
      <c r="P87" s="259"/>
      <c r="Q87" s="259"/>
      <c r="R87" s="259"/>
      <c r="S87" s="259"/>
      <c r="T87" s="259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</row>
    <row r="88" spans="1:52" x14ac:dyDescent="0.25">
      <c r="A88" s="58"/>
      <c r="B88" s="259"/>
      <c r="C88" s="259"/>
      <c r="D88" s="259"/>
      <c r="E88" s="259"/>
      <c r="F88" s="259"/>
      <c r="G88" s="259"/>
      <c r="H88" s="259"/>
      <c r="I88" s="259"/>
      <c r="J88" s="259"/>
      <c r="K88" s="259"/>
      <c r="L88" s="259"/>
      <c r="M88" s="259"/>
      <c r="N88" s="259"/>
      <c r="O88" s="259"/>
      <c r="P88" s="259"/>
      <c r="Q88" s="259"/>
      <c r="R88" s="259"/>
      <c r="S88" s="259"/>
      <c r="T88" s="259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</row>
    <row r="89" spans="1:52" x14ac:dyDescent="0.25">
      <c r="A89" s="58"/>
      <c r="B89" s="259"/>
      <c r="C89" s="259"/>
      <c r="D89" s="259"/>
      <c r="E89" s="259"/>
      <c r="F89" s="259"/>
      <c r="G89" s="259"/>
      <c r="H89" s="259"/>
      <c r="I89" s="259"/>
      <c r="J89" s="259"/>
      <c r="K89" s="259"/>
      <c r="L89" s="259"/>
      <c r="M89" s="259"/>
      <c r="N89" s="259"/>
      <c r="O89" s="259"/>
      <c r="P89" s="259"/>
      <c r="Q89" s="259"/>
      <c r="R89" s="259"/>
      <c r="S89" s="259"/>
      <c r="T89" s="259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</row>
    <row r="90" spans="1:52" x14ac:dyDescent="0.25">
      <c r="A90" s="58"/>
      <c r="B90" s="259"/>
      <c r="C90" s="259"/>
      <c r="D90" s="259"/>
      <c r="E90" s="259"/>
      <c r="F90" s="259"/>
      <c r="G90" s="259"/>
      <c r="H90" s="259"/>
      <c r="I90" s="259"/>
      <c r="J90" s="259"/>
      <c r="K90" s="259"/>
      <c r="L90" s="259"/>
      <c r="M90" s="259"/>
      <c r="N90" s="259"/>
      <c r="O90" s="259"/>
      <c r="P90" s="259"/>
      <c r="Q90" s="259"/>
      <c r="R90" s="259"/>
      <c r="S90" s="259"/>
      <c r="T90" s="259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</row>
    <row r="91" spans="1:52" x14ac:dyDescent="0.25">
      <c r="A91" s="58"/>
      <c r="B91" s="259"/>
      <c r="C91" s="259"/>
      <c r="D91" s="259"/>
      <c r="E91" s="259"/>
      <c r="F91" s="259"/>
      <c r="G91" s="259"/>
      <c r="H91" s="259"/>
      <c r="I91" s="259"/>
      <c r="J91" s="259"/>
      <c r="K91" s="259"/>
      <c r="L91" s="259"/>
      <c r="M91" s="259"/>
      <c r="N91" s="259"/>
      <c r="O91" s="259"/>
      <c r="P91" s="259"/>
      <c r="Q91" s="259"/>
      <c r="R91" s="259"/>
      <c r="S91" s="259"/>
      <c r="T91" s="259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</row>
    <row r="92" spans="1:52" x14ac:dyDescent="0.25">
      <c r="A92" s="58"/>
      <c r="B92" s="259"/>
      <c r="C92" s="259"/>
      <c r="D92" s="259"/>
      <c r="E92" s="259"/>
      <c r="F92" s="259"/>
      <c r="G92" s="259"/>
      <c r="H92" s="259"/>
      <c r="I92" s="259"/>
      <c r="J92" s="259"/>
      <c r="K92" s="259"/>
      <c r="L92" s="259"/>
      <c r="M92" s="259"/>
      <c r="N92" s="259"/>
      <c r="O92" s="259"/>
      <c r="P92" s="259"/>
      <c r="Q92" s="259"/>
      <c r="R92" s="259"/>
      <c r="S92" s="259"/>
      <c r="T92" s="259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</row>
    <row r="93" spans="1:52" x14ac:dyDescent="0.25">
      <c r="A93" s="56" t="s">
        <v>67</v>
      </c>
      <c r="B93" s="268">
        <v>0</v>
      </c>
      <c r="C93" s="268">
        <v>0</v>
      </c>
      <c r="D93" s="268">
        <v>0</v>
      </c>
      <c r="E93" s="268">
        <v>0</v>
      </c>
      <c r="F93" s="268">
        <v>0</v>
      </c>
      <c r="G93" s="268">
        <v>0</v>
      </c>
      <c r="H93" s="268">
        <v>0</v>
      </c>
      <c r="I93" s="268">
        <v>0</v>
      </c>
      <c r="J93" s="268">
        <v>0</v>
      </c>
      <c r="K93" s="268">
        <v>0</v>
      </c>
      <c r="L93" s="268">
        <v>0</v>
      </c>
      <c r="M93" s="268">
        <v>0</v>
      </c>
      <c r="N93" s="268">
        <v>0</v>
      </c>
      <c r="O93" s="268">
        <v>0</v>
      </c>
      <c r="P93" s="268">
        <v>0</v>
      </c>
      <c r="Q93" s="268">
        <v>0</v>
      </c>
      <c r="R93" s="268">
        <v>297</v>
      </c>
      <c r="S93" s="268">
        <v>712</v>
      </c>
      <c r="T93" s="268">
        <v>1174</v>
      </c>
      <c r="U93" s="57">
        <v>1677</v>
      </c>
      <c r="V93" s="57">
        <v>2209</v>
      </c>
      <c r="W93" s="57">
        <v>2766</v>
      </c>
      <c r="X93" s="57">
        <v>3335</v>
      </c>
      <c r="Y93" s="57">
        <v>3928</v>
      </c>
      <c r="Z93" s="57">
        <v>4525</v>
      </c>
      <c r="AA93" s="57">
        <v>5105</v>
      </c>
      <c r="AB93" s="57">
        <v>5661</v>
      </c>
      <c r="AC93" s="57">
        <v>6198</v>
      </c>
      <c r="AD93" s="57">
        <v>6696</v>
      </c>
      <c r="AE93" s="57">
        <v>7183</v>
      </c>
      <c r="AF93" s="57">
        <v>7655</v>
      </c>
      <c r="AG93" s="57">
        <v>8102</v>
      </c>
      <c r="AH93" s="57">
        <v>8550</v>
      </c>
      <c r="AI93" s="57">
        <v>8974</v>
      </c>
      <c r="AJ93" s="57">
        <v>9382</v>
      </c>
      <c r="AK93" s="57">
        <v>9724</v>
      </c>
      <c r="AL93" s="57">
        <v>10062</v>
      </c>
      <c r="AM93" s="57">
        <v>10381</v>
      </c>
      <c r="AN93" s="57">
        <v>10681</v>
      </c>
      <c r="AO93" s="57">
        <v>10978</v>
      </c>
      <c r="AP93" s="57">
        <v>11271</v>
      </c>
      <c r="AQ93" s="57">
        <v>11544</v>
      </c>
      <c r="AR93" s="57">
        <v>11816</v>
      </c>
      <c r="AS93" s="57">
        <v>12082</v>
      </c>
      <c r="AT93" s="57">
        <v>12316</v>
      </c>
      <c r="AU93" s="57">
        <v>12570</v>
      </c>
      <c r="AV93" s="57">
        <v>12802</v>
      </c>
      <c r="AW93" s="57">
        <v>13049</v>
      </c>
      <c r="AX93" s="57">
        <v>13229</v>
      </c>
      <c r="AY93" s="57">
        <v>13441</v>
      </c>
      <c r="AZ93" s="57">
        <v>13647</v>
      </c>
    </row>
    <row r="94" spans="1:52" x14ac:dyDescent="0.25">
      <c r="A94" s="58" t="s">
        <v>74</v>
      </c>
      <c r="B94" s="259">
        <v>0</v>
      </c>
      <c r="C94" s="259">
        <v>0</v>
      </c>
      <c r="D94" s="259">
        <v>0</v>
      </c>
      <c r="E94" s="259">
        <v>0</v>
      </c>
      <c r="F94" s="259">
        <v>0</v>
      </c>
      <c r="G94" s="259">
        <v>0</v>
      </c>
      <c r="H94" s="259">
        <v>0</v>
      </c>
      <c r="I94" s="259">
        <v>0</v>
      </c>
      <c r="J94" s="259">
        <v>0</v>
      </c>
      <c r="K94" s="259">
        <v>0</v>
      </c>
      <c r="L94" s="259">
        <v>0</v>
      </c>
      <c r="M94" s="259">
        <v>0</v>
      </c>
      <c r="N94" s="259">
        <v>0</v>
      </c>
      <c r="O94" s="259">
        <v>0</v>
      </c>
      <c r="P94" s="259">
        <v>0</v>
      </c>
      <c r="Q94" s="259">
        <v>0</v>
      </c>
      <c r="R94" s="259">
        <v>0</v>
      </c>
      <c r="S94" s="259">
        <v>0</v>
      </c>
      <c r="T94" s="259">
        <v>0</v>
      </c>
      <c r="U94" s="42">
        <v>0</v>
      </c>
      <c r="V94" s="42">
        <v>0</v>
      </c>
      <c r="W94" s="42">
        <v>0</v>
      </c>
      <c r="X94" s="42">
        <v>0</v>
      </c>
      <c r="Y94" s="42">
        <v>0</v>
      </c>
      <c r="Z94" s="42">
        <v>0</v>
      </c>
      <c r="AA94" s="42">
        <v>0</v>
      </c>
      <c r="AB94" s="42">
        <v>0</v>
      </c>
      <c r="AC94" s="42">
        <v>0</v>
      </c>
      <c r="AD94" s="42">
        <v>0</v>
      </c>
      <c r="AE94" s="42">
        <v>0</v>
      </c>
      <c r="AF94" s="42">
        <v>0</v>
      </c>
      <c r="AG94" s="42">
        <v>0</v>
      </c>
      <c r="AH94" s="42">
        <v>0</v>
      </c>
      <c r="AI94" s="42">
        <v>0</v>
      </c>
      <c r="AJ94" s="42">
        <v>0</v>
      </c>
      <c r="AK94" s="42">
        <v>0</v>
      </c>
      <c r="AL94" s="42">
        <v>0</v>
      </c>
      <c r="AM94" s="42">
        <v>0</v>
      </c>
      <c r="AN94" s="42">
        <v>0</v>
      </c>
      <c r="AO94" s="42">
        <v>0</v>
      </c>
      <c r="AP94" s="42">
        <v>0</v>
      </c>
      <c r="AQ94" s="42">
        <v>0</v>
      </c>
      <c r="AR94" s="42">
        <v>0</v>
      </c>
      <c r="AS94" s="42">
        <v>0</v>
      </c>
      <c r="AT94" s="42">
        <v>0</v>
      </c>
      <c r="AU94" s="42">
        <v>0</v>
      </c>
      <c r="AV94" s="42">
        <v>0</v>
      </c>
      <c r="AW94" s="42">
        <v>0</v>
      </c>
      <c r="AX94" s="42">
        <v>0</v>
      </c>
      <c r="AY94" s="42">
        <v>0</v>
      </c>
      <c r="AZ94" s="42">
        <v>0</v>
      </c>
    </row>
    <row r="95" spans="1:52" x14ac:dyDescent="0.25">
      <c r="A95" s="58" t="s">
        <v>64</v>
      </c>
      <c r="B95" s="259">
        <v>0</v>
      </c>
      <c r="C95" s="259">
        <v>0</v>
      </c>
      <c r="D95" s="259">
        <v>0</v>
      </c>
      <c r="E95" s="259">
        <v>0</v>
      </c>
      <c r="F95" s="259">
        <v>0</v>
      </c>
      <c r="G95" s="259">
        <v>0</v>
      </c>
      <c r="H95" s="259">
        <v>0</v>
      </c>
      <c r="I95" s="259">
        <v>0</v>
      </c>
      <c r="J95" s="259">
        <v>0</v>
      </c>
      <c r="K95" s="259">
        <v>0</v>
      </c>
      <c r="L95" s="259">
        <v>0</v>
      </c>
      <c r="M95" s="259">
        <v>0</v>
      </c>
      <c r="N95" s="259">
        <v>0</v>
      </c>
      <c r="O95" s="259">
        <v>0</v>
      </c>
      <c r="P95" s="259">
        <v>0</v>
      </c>
      <c r="Q95" s="259">
        <v>0</v>
      </c>
      <c r="R95" s="259">
        <v>211</v>
      </c>
      <c r="S95" s="259">
        <v>511</v>
      </c>
      <c r="T95" s="259">
        <v>846</v>
      </c>
      <c r="U95" s="41">
        <v>1211</v>
      </c>
      <c r="V95" s="41">
        <v>1595</v>
      </c>
      <c r="W95" s="41">
        <v>1996</v>
      </c>
      <c r="X95" s="41">
        <v>2404</v>
      </c>
      <c r="Y95" s="41">
        <v>2827</v>
      </c>
      <c r="Z95" s="41">
        <v>3254</v>
      </c>
      <c r="AA95" s="41">
        <v>3666</v>
      </c>
      <c r="AB95" s="41">
        <v>4057</v>
      </c>
      <c r="AC95" s="41">
        <v>4432</v>
      </c>
      <c r="AD95" s="41">
        <v>4791</v>
      </c>
      <c r="AE95" s="41">
        <v>5136</v>
      </c>
      <c r="AF95" s="41">
        <v>5476</v>
      </c>
      <c r="AG95" s="41">
        <v>5801</v>
      </c>
      <c r="AH95" s="41">
        <v>6116</v>
      </c>
      <c r="AI95" s="41">
        <v>6416</v>
      </c>
      <c r="AJ95" s="41">
        <v>6710</v>
      </c>
      <c r="AK95" s="41">
        <v>6966</v>
      </c>
      <c r="AL95" s="41">
        <v>7217</v>
      </c>
      <c r="AM95" s="41">
        <v>7461</v>
      </c>
      <c r="AN95" s="41">
        <v>7694</v>
      </c>
      <c r="AO95" s="41">
        <v>7918</v>
      </c>
      <c r="AP95" s="41">
        <v>8138</v>
      </c>
      <c r="AQ95" s="41">
        <v>8346</v>
      </c>
      <c r="AR95" s="41">
        <v>8544</v>
      </c>
      <c r="AS95" s="41">
        <v>8741</v>
      </c>
      <c r="AT95" s="41">
        <v>8916</v>
      </c>
      <c r="AU95" s="41">
        <v>9100</v>
      </c>
      <c r="AV95" s="41">
        <v>9267</v>
      </c>
      <c r="AW95" s="41">
        <v>9447</v>
      </c>
      <c r="AX95" s="41">
        <v>9590</v>
      </c>
      <c r="AY95" s="41">
        <v>9748</v>
      </c>
      <c r="AZ95" s="41">
        <v>9901</v>
      </c>
    </row>
    <row r="96" spans="1:52" x14ac:dyDescent="0.25">
      <c r="A96" s="58" t="s">
        <v>75</v>
      </c>
      <c r="B96" s="259">
        <v>0</v>
      </c>
      <c r="C96" s="259">
        <v>0</v>
      </c>
      <c r="D96" s="259">
        <v>0</v>
      </c>
      <c r="E96" s="259">
        <v>0</v>
      </c>
      <c r="F96" s="259">
        <v>0</v>
      </c>
      <c r="G96" s="259">
        <v>0</v>
      </c>
      <c r="H96" s="259">
        <v>0</v>
      </c>
      <c r="I96" s="259">
        <v>0</v>
      </c>
      <c r="J96" s="259">
        <v>0</v>
      </c>
      <c r="K96" s="259">
        <v>0</v>
      </c>
      <c r="L96" s="259">
        <v>0</v>
      </c>
      <c r="M96" s="259">
        <v>0</v>
      </c>
      <c r="N96" s="259">
        <v>0</v>
      </c>
      <c r="O96" s="259">
        <v>0</v>
      </c>
      <c r="P96" s="259">
        <v>0</v>
      </c>
      <c r="Q96" s="259">
        <v>0</v>
      </c>
      <c r="R96" s="259">
        <v>0</v>
      </c>
      <c r="S96" s="259">
        <v>0</v>
      </c>
      <c r="T96" s="259">
        <v>0</v>
      </c>
      <c r="U96" s="42">
        <v>0</v>
      </c>
      <c r="V96" s="42">
        <v>0</v>
      </c>
      <c r="W96" s="42">
        <v>0</v>
      </c>
      <c r="X96" s="42">
        <v>0</v>
      </c>
      <c r="Y96" s="42">
        <v>0</v>
      </c>
      <c r="Z96" s="42">
        <v>0</v>
      </c>
      <c r="AA96" s="42">
        <v>0</v>
      </c>
      <c r="AB96" s="42">
        <v>0</v>
      </c>
      <c r="AC96" s="42">
        <v>0</v>
      </c>
      <c r="AD96" s="42">
        <v>0</v>
      </c>
      <c r="AE96" s="42">
        <v>0</v>
      </c>
      <c r="AF96" s="42">
        <v>0</v>
      </c>
      <c r="AG96" s="42">
        <v>0</v>
      </c>
      <c r="AH96" s="42">
        <v>0</v>
      </c>
      <c r="AI96" s="42">
        <v>0</v>
      </c>
      <c r="AJ96" s="42">
        <v>0</v>
      </c>
      <c r="AK96" s="42">
        <v>0</v>
      </c>
      <c r="AL96" s="42">
        <v>0</v>
      </c>
      <c r="AM96" s="42">
        <v>0</v>
      </c>
      <c r="AN96" s="42">
        <v>0</v>
      </c>
      <c r="AO96" s="42">
        <v>0</v>
      </c>
      <c r="AP96" s="42">
        <v>0</v>
      </c>
      <c r="AQ96" s="42">
        <v>0</v>
      </c>
      <c r="AR96" s="42">
        <v>0</v>
      </c>
      <c r="AS96" s="42">
        <v>0</v>
      </c>
      <c r="AT96" s="42">
        <v>0</v>
      </c>
      <c r="AU96" s="42">
        <v>0</v>
      </c>
      <c r="AV96" s="42">
        <v>0</v>
      </c>
      <c r="AW96" s="42">
        <v>0</v>
      </c>
      <c r="AX96" s="42">
        <v>0</v>
      </c>
      <c r="AY96" s="42">
        <v>0</v>
      </c>
      <c r="AZ96" s="42">
        <v>0</v>
      </c>
    </row>
    <row r="97" spans="1:52" x14ac:dyDescent="0.25">
      <c r="A97" s="58" t="s">
        <v>65</v>
      </c>
      <c r="B97" s="259">
        <v>0</v>
      </c>
      <c r="C97" s="259">
        <v>0</v>
      </c>
      <c r="D97" s="259">
        <v>0</v>
      </c>
      <c r="E97" s="259">
        <v>0</v>
      </c>
      <c r="F97" s="259">
        <v>0</v>
      </c>
      <c r="G97" s="259">
        <v>0</v>
      </c>
      <c r="H97" s="259">
        <v>0</v>
      </c>
      <c r="I97" s="259">
        <v>0</v>
      </c>
      <c r="J97" s="259">
        <v>0</v>
      </c>
      <c r="K97" s="259">
        <v>0</v>
      </c>
      <c r="L97" s="259">
        <v>0</v>
      </c>
      <c r="M97" s="259">
        <v>0</v>
      </c>
      <c r="N97" s="259">
        <v>0</v>
      </c>
      <c r="O97" s="259">
        <v>0</v>
      </c>
      <c r="P97" s="259">
        <v>0</v>
      </c>
      <c r="Q97" s="259">
        <v>0</v>
      </c>
      <c r="R97" s="259">
        <v>86</v>
      </c>
      <c r="S97" s="259">
        <v>201</v>
      </c>
      <c r="T97" s="259">
        <v>328</v>
      </c>
      <c r="U97" s="42">
        <v>466</v>
      </c>
      <c r="V97" s="42">
        <v>614</v>
      </c>
      <c r="W97" s="42">
        <v>770</v>
      </c>
      <c r="X97" s="42">
        <v>931</v>
      </c>
      <c r="Y97" s="41">
        <v>1101</v>
      </c>
      <c r="Z97" s="41">
        <v>1271</v>
      </c>
      <c r="AA97" s="41">
        <v>1439</v>
      </c>
      <c r="AB97" s="41">
        <v>1604</v>
      </c>
      <c r="AC97" s="41">
        <v>1766</v>
      </c>
      <c r="AD97" s="41">
        <v>1905</v>
      </c>
      <c r="AE97" s="41">
        <v>2047</v>
      </c>
      <c r="AF97" s="41">
        <v>2179</v>
      </c>
      <c r="AG97" s="41">
        <v>2301</v>
      </c>
      <c r="AH97" s="41">
        <v>2434</v>
      </c>
      <c r="AI97" s="41">
        <v>2558</v>
      </c>
      <c r="AJ97" s="41">
        <v>2672</v>
      </c>
      <c r="AK97" s="41">
        <v>2758</v>
      </c>
      <c r="AL97" s="41">
        <v>2845</v>
      </c>
      <c r="AM97" s="41">
        <v>2920</v>
      </c>
      <c r="AN97" s="41">
        <v>2987</v>
      </c>
      <c r="AO97" s="41">
        <v>3060</v>
      </c>
      <c r="AP97" s="41">
        <v>3133</v>
      </c>
      <c r="AQ97" s="41">
        <v>3198</v>
      </c>
      <c r="AR97" s="41">
        <v>3272</v>
      </c>
      <c r="AS97" s="41">
        <v>3341</v>
      </c>
      <c r="AT97" s="41">
        <v>3400</v>
      </c>
      <c r="AU97" s="41">
        <v>3470</v>
      </c>
      <c r="AV97" s="41">
        <v>3535</v>
      </c>
      <c r="AW97" s="41">
        <v>3602</v>
      </c>
      <c r="AX97" s="41">
        <v>3639</v>
      </c>
      <c r="AY97" s="41">
        <v>3693</v>
      </c>
      <c r="AZ97" s="41">
        <v>3746</v>
      </c>
    </row>
    <row r="98" spans="1:52" x14ac:dyDescent="0.25">
      <c r="A98" s="58" t="s">
        <v>66</v>
      </c>
      <c r="B98" s="259">
        <v>0</v>
      </c>
      <c r="C98" s="259">
        <v>0</v>
      </c>
      <c r="D98" s="259">
        <v>0</v>
      </c>
      <c r="E98" s="259">
        <v>0</v>
      </c>
      <c r="F98" s="259">
        <v>0</v>
      </c>
      <c r="G98" s="259">
        <v>0</v>
      </c>
      <c r="H98" s="259">
        <v>0</v>
      </c>
      <c r="I98" s="259">
        <v>0</v>
      </c>
      <c r="J98" s="259">
        <v>0</v>
      </c>
      <c r="K98" s="259">
        <v>0</v>
      </c>
      <c r="L98" s="259">
        <v>0</v>
      </c>
      <c r="M98" s="259">
        <v>0</v>
      </c>
      <c r="N98" s="259">
        <v>0</v>
      </c>
      <c r="O98" s="259">
        <v>0</v>
      </c>
      <c r="P98" s="259">
        <v>0</v>
      </c>
      <c r="Q98" s="259">
        <v>0</v>
      </c>
      <c r="R98" s="259">
        <v>0</v>
      </c>
      <c r="S98" s="259">
        <v>0</v>
      </c>
      <c r="T98" s="259">
        <v>0</v>
      </c>
      <c r="U98" s="42">
        <v>0</v>
      </c>
      <c r="V98" s="42">
        <v>0</v>
      </c>
      <c r="W98" s="42">
        <v>0</v>
      </c>
      <c r="X98" s="42">
        <v>0</v>
      </c>
      <c r="Y98" s="42">
        <v>0</v>
      </c>
      <c r="Z98" s="42">
        <v>0</v>
      </c>
      <c r="AA98" s="42">
        <v>0</v>
      </c>
      <c r="AB98" s="42">
        <v>0</v>
      </c>
      <c r="AC98" s="42">
        <v>0</v>
      </c>
      <c r="AD98" s="42">
        <v>0</v>
      </c>
      <c r="AE98" s="42">
        <v>0</v>
      </c>
      <c r="AF98" s="42">
        <v>0</v>
      </c>
      <c r="AG98" s="42">
        <v>0</v>
      </c>
      <c r="AH98" s="42">
        <v>0</v>
      </c>
      <c r="AI98" s="42">
        <v>0</v>
      </c>
      <c r="AJ98" s="42">
        <v>0</v>
      </c>
      <c r="AK98" s="42">
        <v>0</v>
      </c>
      <c r="AL98" s="42">
        <v>0</v>
      </c>
      <c r="AM98" s="42">
        <v>0</v>
      </c>
      <c r="AN98" s="42">
        <v>0</v>
      </c>
      <c r="AO98" s="42">
        <v>0</v>
      </c>
      <c r="AP98" s="42">
        <v>0</v>
      </c>
      <c r="AQ98" s="42">
        <v>0</v>
      </c>
      <c r="AR98" s="42">
        <v>0</v>
      </c>
      <c r="AS98" s="42">
        <v>0</v>
      </c>
      <c r="AT98" s="42">
        <v>0</v>
      </c>
      <c r="AU98" s="42">
        <v>0</v>
      </c>
      <c r="AV98" s="42">
        <v>0</v>
      </c>
      <c r="AW98" s="42">
        <v>0</v>
      </c>
      <c r="AX98" s="42">
        <v>0</v>
      </c>
      <c r="AY98" s="42">
        <v>0</v>
      </c>
      <c r="AZ98" s="42">
        <v>0</v>
      </c>
    </row>
    <row r="99" spans="1:52" x14ac:dyDescent="0.25">
      <c r="A99" s="58" t="s">
        <v>80</v>
      </c>
      <c r="B99" s="259">
        <v>0</v>
      </c>
      <c r="C99" s="259">
        <v>0</v>
      </c>
      <c r="D99" s="259">
        <v>0</v>
      </c>
      <c r="E99" s="259">
        <v>0</v>
      </c>
      <c r="F99" s="259">
        <v>0</v>
      </c>
      <c r="G99" s="259">
        <v>0</v>
      </c>
      <c r="H99" s="259">
        <v>0</v>
      </c>
      <c r="I99" s="259">
        <v>0</v>
      </c>
      <c r="J99" s="259">
        <v>0</v>
      </c>
      <c r="K99" s="259">
        <v>0</v>
      </c>
      <c r="L99" s="259">
        <v>0</v>
      </c>
      <c r="M99" s="259">
        <v>0</v>
      </c>
      <c r="N99" s="259">
        <v>0</v>
      </c>
      <c r="O99" s="259">
        <v>0</v>
      </c>
      <c r="P99" s="259">
        <v>0</v>
      </c>
      <c r="Q99" s="259">
        <v>0</v>
      </c>
      <c r="R99" s="259">
        <v>0</v>
      </c>
      <c r="S99" s="259">
        <v>0</v>
      </c>
      <c r="T99" s="259">
        <v>0</v>
      </c>
      <c r="U99" s="42">
        <v>0</v>
      </c>
      <c r="V99" s="42">
        <v>0</v>
      </c>
      <c r="W99" s="42">
        <v>0</v>
      </c>
      <c r="X99" s="42">
        <v>0</v>
      </c>
      <c r="Y99" s="42">
        <v>0</v>
      </c>
      <c r="Z99" s="42">
        <v>0</v>
      </c>
      <c r="AA99" s="42">
        <v>0</v>
      </c>
      <c r="AB99" s="42">
        <v>0</v>
      </c>
      <c r="AC99" s="42">
        <v>0</v>
      </c>
      <c r="AD99" s="42">
        <v>0</v>
      </c>
      <c r="AE99" s="42">
        <v>0</v>
      </c>
      <c r="AF99" s="42">
        <v>0</v>
      </c>
      <c r="AG99" s="42">
        <v>0</v>
      </c>
      <c r="AH99" s="42">
        <v>0</v>
      </c>
      <c r="AI99" s="42">
        <v>0</v>
      </c>
      <c r="AJ99" s="42">
        <v>0</v>
      </c>
      <c r="AK99" s="42">
        <v>0</v>
      </c>
      <c r="AL99" s="42">
        <v>0</v>
      </c>
      <c r="AM99" s="42">
        <v>0</v>
      </c>
      <c r="AN99" s="42">
        <v>0</v>
      </c>
      <c r="AO99" s="42">
        <v>0</v>
      </c>
      <c r="AP99" s="42">
        <v>0</v>
      </c>
      <c r="AQ99" s="42">
        <v>0</v>
      </c>
      <c r="AR99" s="42">
        <v>0</v>
      </c>
      <c r="AS99" s="42">
        <v>0</v>
      </c>
      <c r="AT99" s="42">
        <v>0</v>
      </c>
      <c r="AU99" s="42">
        <v>0</v>
      </c>
      <c r="AV99" s="42">
        <v>0</v>
      </c>
      <c r="AW99" s="42">
        <v>0</v>
      </c>
      <c r="AX99" s="42">
        <v>0</v>
      </c>
      <c r="AY99" s="42">
        <v>0</v>
      </c>
      <c r="AZ99" s="42">
        <v>0</v>
      </c>
    </row>
    <row r="100" spans="1:52" x14ac:dyDescent="0.25">
      <c r="A100" s="56" t="s">
        <v>68</v>
      </c>
      <c r="B100" s="268">
        <v>1724</v>
      </c>
      <c r="C100" s="268">
        <v>1782</v>
      </c>
      <c r="D100" s="268">
        <v>1814</v>
      </c>
      <c r="E100" s="268">
        <v>1766</v>
      </c>
      <c r="F100" s="268">
        <v>1773</v>
      </c>
      <c r="G100" s="268">
        <v>2171</v>
      </c>
      <c r="H100" s="268">
        <v>2128</v>
      </c>
      <c r="I100" s="268">
        <v>2109</v>
      </c>
      <c r="J100" s="268">
        <v>2153</v>
      </c>
      <c r="K100" s="268">
        <v>2205</v>
      </c>
      <c r="L100" s="268">
        <v>2551</v>
      </c>
      <c r="M100" s="268">
        <v>2662</v>
      </c>
      <c r="N100" s="268">
        <v>2655</v>
      </c>
      <c r="O100" s="268">
        <v>3778</v>
      </c>
      <c r="P100" s="268">
        <v>3721</v>
      </c>
      <c r="Q100" s="268">
        <v>4118</v>
      </c>
      <c r="R100" s="268">
        <v>4675</v>
      </c>
      <c r="S100" s="268">
        <v>5742</v>
      </c>
      <c r="T100" s="268">
        <v>7139</v>
      </c>
      <c r="U100" s="57">
        <v>8785</v>
      </c>
      <c r="V100" s="57">
        <v>10629</v>
      </c>
      <c r="W100" s="57">
        <v>12983</v>
      </c>
      <c r="X100" s="57">
        <v>15864</v>
      </c>
      <c r="Y100" s="57">
        <v>19289</v>
      </c>
      <c r="Z100" s="57">
        <v>23258</v>
      </c>
      <c r="AA100" s="57">
        <v>27751</v>
      </c>
      <c r="AB100" s="57">
        <v>32733</v>
      </c>
      <c r="AC100" s="57">
        <v>38235</v>
      </c>
      <c r="AD100" s="57">
        <v>44297</v>
      </c>
      <c r="AE100" s="57">
        <v>50957</v>
      </c>
      <c r="AF100" s="57">
        <v>58185</v>
      </c>
      <c r="AG100" s="57">
        <v>65945</v>
      </c>
      <c r="AH100" s="57">
        <v>74189</v>
      </c>
      <c r="AI100" s="57">
        <v>82804</v>
      </c>
      <c r="AJ100" s="57">
        <v>91787</v>
      </c>
      <c r="AK100" s="57">
        <v>100903</v>
      </c>
      <c r="AL100" s="57">
        <v>110092</v>
      </c>
      <c r="AM100" s="57">
        <v>119483</v>
      </c>
      <c r="AN100" s="57">
        <v>128948</v>
      </c>
      <c r="AO100" s="57">
        <v>138588</v>
      </c>
      <c r="AP100" s="57">
        <v>148513</v>
      </c>
      <c r="AQ100" s="57">
        <v>158762</v>
      </c>
      <c r="AR100" s="57">
        <v>169309</v>
      </c>
      <c r="AS100" s="57">
        <v>180167</v>
      </c>
      <c r="AT100" s="57">
        <v>191241</v>
      </c>
      <c r="AU100" s="57">
        <v>202669</v>
      </c>
      <c r="AV100" s="57">
        <v>214272</v>
      </c>
      <c r="AW100" s="57">
        <v>226213</v>
      </c>
      <c r="AX100" s="57">
        <v>238216</v>
      </c>
      <c r="AY100" s="57">
        <v>250469</v>
      </c>
      <c r="AZ100" s="57">
        <v>262749</v>
      </c>
    </row>
    <row r="101" spans="1:52" x14ac:dyDescent="0.25">
      <c r="A101" s="58" t="s">
        <v>69</v>
      </c>
      <c r="B101" s="259">
        <v>1724</v>
      </c>
      <c r="C101" s="259">
        <v>1782</v>
      </c>
      <c r="D101" s="259">
        <v>1814</v>
      </c>
      <c r="E101" s="259">
        <v>1766</v>
      </c>
      <c r="F101" s="259">
        <v>1773</v>
      </c>
      <c r="G101" s="259">
        <v>2171</v>
      </c>
      <c r="H101" s="259">
        <v>2128</v>
      </c>
      <c r="I101" s="259">
        <v>2109</v>
      </c>
      <c r="J101" s="259">
        <v>2153</v>
      </c>
      <c r="K101" s="259">
        <v>2205</v>
      </c>
      <c r="L101" s="259">
        <v>2551</v>
      </c>
      <c r="M101" s="259">
        <v>2662</v>
      </c>
      <c r="N101" s="259">
        <v>2655</v>
      </c>
      <c r="O101" s="259">
        <v>3778</v>
      </c>
      <c r="P101" s="259">
        <v>3721</v>
      </c>
      <c r="Q101" s="259">
        <v>4118</v>
      </c>
      <c r="R101" s="259">
        <v>4675</v>
      </c>
      <c r="S101" s="259">
        <v>5742</v>
      </c>
      <c r="T101" s="259">
        <v>7139</v>
      </c>
      <c r="U101" s="41">
        <v>8785</v>
      </c>
      <c r="V101" s="41">
        <v>10629</v>
      </c>
      <c r="W101" s="41">
        <v>12983</v>
      </c>
      <c r="X101" s="41">
        <v>15864</v>
      </c>
      <c r="Y101" s="41">
        <v>19288</v>
      </c>
      <c r="Z101" s="41">
        <v>23251</v>
      </c>
      <c r="AA101" s="41">
        <v>27735</v>
      </c>
      <c r="AB101" s="41">
        <v>32701</v>
      </c>
      <c r="AC101" s="41">
        <v>38176</v>
      </c>
      <c r="AD101" s="41">
        <v>44195</v>
      </c>
      <c r="AE101" s="41">
        <v>50794</v>
      </c>
      <c r="AF101" s="41">
        <v>57933</v>
      </c>
      <c r="AG101" s="41">
        <v>65568</v>
      </c>
      <c r="AH101" s="41">
        <v>73641</v>
      </c>
      <c r="AI101" s="41">
        <v>82023</v>
      </c>
      <c r="AJ101" s="41">
        <v>90695</v>
      </c>
      <c r="AK101" s="41">
        <v>99406</v>
      </c>
      <c r="AL101" s="41">
        <v>108084</v>
      </c>
      <c r="AM101" s="41">
        <v>116823</v>
      </c>
      <c r="AN101" s="41">
        <v>125470</v>
      </c>
      <c r="AO101" s="41">
        <v>134083</v>
      </c>
      <c r="AP101" s="41">
        <v>142770</v>
      </c>
      <c r="AQ101" s="41">
        <v>151509</v>
      </c>
      <c r="AR101" s="41">
        <v>160222</v>
      </c>
      <c r="AS101" s="41">
        <v>168852</v>
      </c>
      <c r="AT101" s="41">
        <v>177308</v>
      </c>
      <c r="AU101" s="41">
        <v>185620</v>
      </c>
      <c r="AV101" s="41">
        <v>193649</v>
      </c>
      <c r="AW101" s="41">
        <v>201440</v>
      </c>
      <c r="AX101" s="41">
        <v>208778</v>
      </c>
      <c r="AY101" s="41">
        <v>215742</v>
      </c>
      <c r="AZ101" s="41">
        <v>222170</v>
      </c>
    </row>
    <row r="102" spans="1:52" x14ac:dyDescent="0.25">
      <c r="A102" s="58" t="s">
        <v>70</v>
      </c>
      <c r="B102" s="259">
        <v>0</v>
      </c>
      <c r="C102" s="259">
        <v>0</v>
      </c>
      <c r="D102" s="259">
        <v>0</v>
      </c>
      <c r="E102" s="259">
        <v>0</v>
      </c>
      <c r="F102" s="259">
        <v>0</v>
      </c>
      <c r="G102" s="259">
        <v>0</v>
      </c>
      <c r="H102" s="259">
        <v>0</v>
      </c>
      <c r="I102" s="259">
        <v>0</v>
      </c>
      <c r="J102" s="259">
        <v>0</v>
      </c>
      <c r="K102" s="259">
        <v>0</v>
      </c>
      <c r="L102" s="259">
        <v>0</v>
      </c>
      <c r="M102" s="259">
        <v>0</v>
      </c>
      <c r="N102" s="259">
        <v>0</v>
      </c>
      <c r="O102" s="259">
        <v>0</v>
      </c>
      <c r="P102" s="259">
        <v>0</v>
      </c>
      <c r="Q102" s="259">
        <v>0</v>
      </c>
      <c r="R102" s="259">
        <v>0</v>
      </c>
      <c r="S102" s="259">
        <v>0</v>
      </c>
      <c r="T102" s="259">
        <v>0</v>
      </c>
      <c r="U102" s="42">
        <v>0</v>
      </c>
      <c r="V102" s="42">
        <v>0</v>
      </c>
      <c r="W102" s="42">
        <v>0</v>
      </c>
      <c r="X102" s="42">
        <v>0</v>
      </c>
      <c r="Y102" s="42">
        <v>0</v>
      </c>
      <c r="Z102" s="42">
        <v>1</v>
      </c>
      <c r="AA102" s="42">
        <v>4</v>
      </c>
      <c r="AB102" s="42">
        <v>9</v>
      </c>
      <c r="AC102" s="42">
        <v>16</v>
      </c>
      <c r="AD102" s="42">
        <v>27</v>
      </c>
      <c r="AE102" s="42">
        <v>45</v>
      </c>
      <c r="AF102" s="42">
        <v>71</v>
      </c>
      <c r="AG102" s="42">
        <v>107</v>
      </c>
      <c r="AH102" s="42">
        <v>153</v>
      </c>
      <c r="AI102" s="42">
        <v>213</v>
      </c>
      <c r="AJ102" s="42">
        <v>292</v>
      </c>
      <c r="AK102" s="42">
        <v>396</v>
      </c>
      <c r="AL102" s="42">
        <v>526</v>
      </c>
      <c r="AM102" s="42">
        <v>691</v>
      </c>
      <c r="AN102" s="42">
        <v>884</v>
      </c>
      <c r="AO102" s="41">
        <v>1108</v>
      </c>
      <c r="AP102" s="41">
        <v>1374</v>
      </c>
      <c r="AQ102" s="41">
        <v>1693</v>
      </c>
      <c r="AR102" s="41">
        <v>2076</v>
      </c>
      <c r="AS102" s="41">
        <v>2521</v>
      </c>
      <c r="AT102" s="41">
        <v>3010</v>
      </c>
      <c r="AU102" s="41">
        <v>3569</v>
      </c>
      <c r="AV102" s="41">
        <v>4195</v>
      </c>
      <c r="AW102" s="41">
        <v>4917</v>
      </c>
      <c r="AX102" s="41">
        <v>5703</v>
      </c>
      <c r="AY102" s="41">
        <v>6602</v>
      </c>
      <c r="AZ102" s="41">
        <v>7575</v>
      </c>
    </row>
    <row r="103" spans="1:52" x14ac:dyDescent="0.25">
      <c r="A103" s="58" t="s">
        <v>71</v>
      </c>
      <c r="B103" s="259">
        <v>0</v>
      </c>
      <c r="C103" s="259">
        <v>0</v>
      </c>
      <c r="D103" s="259">
        <v>0</v>
      </c>
      <c r="E103" s="259">
        <v>0</v>
      </c>
      <c r="F103" s="259">
        <v>0</v>
      </c>
      <c r="G103" s="259">
        <v>0</v>
      </c>
      <c r="H103" s="259">
        <v>0</v>
      </c>
      <c r="I103" s="259">
        <v>0</v>
      </c>
      <c r="J103" s="259">
        <v>0</v>
      </c>
      <c r="K103" s="259">
        <v>0</v>
      </c>
      <c r="L103" s="259">
        <v>0</v>
      </c>
      <c r="M103" s="259">
        <v>0</v>
      </c>
      <c r="N103" s="259">
        <v>0</v>
      </c>
      <c r="O103" s="259">
        <v>0</v>
      </c>
      <c r="P103" s="259">
        <v>0</v>
      </c>
      <c r="Q103" s="259">
        <v>0</v>
      </c>
      <c r="R103" s="259">
        <v>0</v>
      </c>
      <c r="S103" s="259">
        <v>0</v>
      </c>
      <c r="T103" s="259">
        <v>0</v>
      </c>
      <c r="U103" s="42">
        <v>0</v>
      </c>
      <c r="V103" s="42">
        <v>0</v>
      </c>
      <c r="W103" s="42">
        <v>0</v>
      </c>
      <c r="X103" s="42">
        <v>0</v>
      </c>
      <c r="Y103" s="42">
        <v>1</v>
      </c>
      <c r="Z103" s="42">
        <v>6</v>
      </c>
      <c r="AA103" s="42">
        <v>12</v>
      </c>
      <c r="AB103" s="42">
        <v>23</v>
      </c>
      <c r="AC103" s="42">
        <v>43</v>
      </c>
      <c r="AD103" s="42">
        <v>75</v>
      </c>
      <c r="AE103" s="42">
        <v>118</v>
      </c>
      <c r="AF103" s="42">
        <v>181</v>
      </c>
      <c r="AG103" s="42">
        <v>270</v>
      </c>
      <c r="AH103" s="42">
        <v>395</v>
      </c>
      <c r="AI103" s="42">
        <v>568</v>
      </c>
      <c r="AJ103" s="42">
        <v>800</v>
      </c>
      <c r="AK103" s="41">
        <v>1101</v>
      </c>
      <c r="AL103" s="41">
        <v>1482</v>
      </c>
      <c r="AM103" s="41">
        <v>1969</v>
      </c>
      <c r="AN103" s="41">
        <v>2594</v>
      </c>
      <c r="AO103" s="41">
        <v>3397</v>
      </c>
      <c r="AP103" s="41">
        <v>4369</v>
      </c>
      <c r="AQ103" s="41">
        <v>5560</v>
      </c>
      <c r="AR103" s="41">
        <v>7011</v>
      </c>
      <c r="AS103" s="41">
        <v>8794</v>
      </c>
      <c r="AT103" s="41">
        <v>10923</v>
      </c>
      <c r="AU103" s="41">
        <v>13480</v>
      </c>
      <c r="AV103" s="41">
        <v>16428</v>
      </c>
      <c r="AW103" s="41">
        <v>19856</v>
      </c>
      <c r="AX103" s="41">
        <v>23735</v>
      </c>
      <c r="AY103" s="41">
        <v>28125</v>
      </c>
      <c r="AZ103" s="41">
        <v>33004</v>
      </c>
    </row>
    <row r="104" spans="1:52" x14ac:dyDescent="0.25">
      <c r="A104" s="58" t="s">
        <v>78</v>
      </c>
      <c r="B104" s="259">
        <v>0</v>
      </c>
      <c r="C104" s="259">
        <v>0</v>
      </c>
      <c r="D104" s="259">
        <v>0</v>
      </c>
      <c r="E104" s="259">
        <v>0</v>
      </c>
      <c r="F104" s="259">
        <v>0</v>
      </c>
      <c r="G104" s="259">
        <v>0</v>
      </c>
      <c r="H104" s="259">
        <v>0</v>
      </c>
      <c r="I104" s="259">
        <v>0</v>
      </c>
      <c r="J104" s="259">
        <v>0</v>
      </c>
      <c r="K104" s="259">
        <v>0</v>
      </c>
      <c r="L104" s="259">
        <v>0</v>
      </c>
      <c r="M104" s="259">
        <v>0</v>
      </c>
      <c r="N104" s="259">
        <v>0</v>
      </c>
      <c r="O104" s="259">
        <v>0</v>
      </c>
      <c r="P104" s="259">
        <v>0</v>
      </c>
      <c r="Q104" s="259">
        <v>0</v>
      </c>
      <c r="R104" s="259">
        <v>0</v>
      </c>
      <c r="S104" s="259">
        <v>0</v>
      </c>
      <c r="T104" s="259">
        <v>0</v>
      </c>
      <c r="U104" s="42">
        <v>0</v>
      </c>
      <c r="V104" s="42">
        <v>0</v>
      </c>
      <c r="W104" s="42">
        <v>0</v>
      </c>
      <c r="X104" s="42">
        <v>0</v>
      </c>
      <c r="Y104" s="42">
        <v>0</v>
      </c>
      <c r="Z104" s="42">
        <v>0</v>
      </c>
      <c r="AA104" s="42">
        <v>0</v>
      </c>
      <c r="AB104" s="42">
        <v>0</v>
      </c>
      <c r="AC104" s="42">
        <v>0</v>
      </c>
      <c r="AD104" s="42">
        <v>0</v>
      </c>
      <c r="AE104" s="42">
        <v>0</v>
      </c>
      <c r="AF104" s="42">
        <v>0</v>
      </c>
      <c r="AG104" s="42">
        <v>0</v>
      </c>
      <c r="AH104" s="42">
        <v>0</v>
      </c>
      <c r="AI104" s="42">
        <v>0</v>
      </c>
      <c r="AJ104" s="42">
        <v>0</v>
      </c>
      <c r="AK104" s="42">
        <v>0</v>
      </c>
      <c r="AL104" s="42">
        <v>0</v>
      </c>
      <c r="AM104" s="42">
        <v>0</v>
      </c>
      <c r="AN104" s="42">
        <v>0</v>
      </c>
      <c r="AO104" s="42">
        <v>0</v>
      </c>
      <c r="AP104" s="42">
        <v>0</v>
      </c>
      <c r="AQ104" s="42">
        <v>0</v>
      </c>
      <c r="AR104" s="42">
        <v>0</v>
      </c>
      <c r="AS104" s="42">
        <v>0</v>
      </c>
      <c r="AT104" s="42">
        <v>0</v>
      </c>
      <c r="AU104" s="42">
        <v>0</v>
      </c>
      <c r="AV104" s="42">
        <v>0</v>
      </c>
      <c r="AW104" s="42">
        <v>0</v>
      </c>
      <c r="AX104" s="42">
        <v>0</v>
      </c>
      <c r="AY104" s="42">
        <v>0</v>
      </c>
      <c r="AZ104" s="42">
        <v>0</v>
      </c>
    </row>
    <row r="105" spans="1:52" x14ac:dyDescent="0.25">
      <c r="A105" s="56" t="s">
        <v>72</v>
      </c>
      <c r="B105" s="268">
        <v>0</v>
      </c>
      <c r="C105" s="268">
        <v>0</v>
      </c>
      <c r="D105" s="268">
        <v>0</v>
      </c>
      <c r="E105" s="268">
        <v>0</v>
      </c>
      <c r="F105" s="268">
        <v>0</v>
      </c>
      <c r="G105" s="268">
        <v>0</v>
      </c>
      <c r="H105" s="268">
        <v>0</v>
      </c>
      <c r="I105" s="268">
        <v>0</v>
      </c>
      <c r="J105" s="268">
        <v>0</v>
      </c>
      <c r="K105" s="268">
        <v>0</v>
      </c>
      <c r="L105" s="268">
        <v>0</v>
      </c>
      <c r="M105" s="268">
        <v>0</v>
      </c>
      <c r="N105" s="268">
        <v>0</v>
      </c>
      <c r="O105" s="268">
        <v>0</v>
      </c>
      <c r="P105" s="268">
        <v>0</v>
      </c>
      <c r="Q105" s="268">
        <v>0</v>
      </c>
      <c r="R105" s="268">
        <v>1</v>
      </c>
      <c r="S105" s="268">
        <v>4</v>
      </c>
      <c r="T105" s="268">
        <v>7</v>
      </c>
      <c r="U105" s="59">
        <v>10</v>
      </c>
      <c r="V105" s="59">
        <v>15</v>
      </c>
      <c r="W105" s="59">
        <v>15</v>
      </c>
      <c r="X105" s="59">
        <v>15</v>
      </c>
      <c r="Y105" s="59">
        <v>15</v>
      </c>
      <c r="Z105" s="59">
        <v>15</v>
      </c>
      <c r="AA105" s="59">
        <v>15</v>
      </c>
      <c r="AB105" s="59">
        <v>15</v>
      </c>
      <c r="AC105" s="59">
        <v>15</v>
      </c>
      <c r="AD105" s="59">
        <v>15</v>
      </c>
      <c r="AE105" s="59">
        <v>15</v>
      </c>
      <c r="AF105" s="59">
        <v>102</v>
      </c>
      <c r="AG105" s="59">
        <v>428</v>
      </c>
      <c r="AH105" s="57">
        <v>1046</v>
      </c>
      <c r="AI105" s="57">
        <v>2001</v>
      </c>
      <c r="AJ105" s="57">
        <v>3330</v>
      </c>
      <c r="AK105" s="57">
        <v>5034</v>
      </c>
      <c r="AL105" s="57">
        <v>7118</v>
      </c>
      <c r="AM105" s="57">
        <v>9583</v>
      </c>
      <c r="AN105" s="57">
        <v>12403</v>
      </c>
      <c r="AO105" s="57">
        <v>15566</v>
      </c>
      <c r="AP105" s="57">
        <v>19058</v>
      </c>
      <c r="AQ105" s="57">
        <v>22886</v>
      </c>
      <c r="AR105" s="57">
        <v>26977</v>
      </c>
      <c r="AS105" s="57">
        <v>31337</v>
      </c>
      <c r="AT105" s="57">
        <v>35891</v>
      </c>
      <c r="AU105" s="57">
        <v>40598</v>
      </c>
      <c r="AV105" s="57">
        <v>45409</v>
      </c>
      <c r="AW105" s="57">
        <v>50363</v>
      </c>
      <c r="AX105" s="57">
        <v>55314</v>
      </c>
      <c r="AY105" s="57">
        <v>60337</v>
      </c>
      <c r="AZ105" s="57">
        <v>65279</v>
      </c>
    </row>
    <row r="106" spans="1:52" x14ac:dyDescent="0.25">
      <c r="A106" s="58" t="s">
        <v>73</v>
      </c>
      <c r="B106" s="259">
        <v>0</v>
      </c>
      <c r="C106" s="259">
        <v>0</v>
      </c>
      <c r="D106" s="259">
        <v>0</v>
      </c>
      <c r="E106" s="259">
        <v>0</v>
      </c>
      <c r="F106" s="259">
        <v>0</v>
      </c>
      <c r="G106" s="259">
        <v>0</v>
      </c>
      <c r="H106" s="259">
        <v>0</v>
      </c>
      <c r="I106" s="259">
        <v>0</v>
      </c>
      <c r="J106" s="259">
        <v>0</v>
      </c>
      <c r="K106" s="259">
        <v>0</v>
      </c>
      <c r="L106" s="259">
        <v>0</v>
      </c>
      <c r="M106" s="259">
        <v>0</v>
      </c>
      <c r="N106" s="259">
        <v>0</v>
      </c>
      <c r="O106" s="259">
        <v>0</v>
      </c>
      <c r="P106" s="259">
        <v>0</v>
      </c>
      <c r="Q106" s="259">
        <v>0</v>
      </c>
      <c r="R106" s="259">
        <v>0</v>
      </c>
      <c r="S106" s="259">
        <v>0</v>
      </c>
      <c r="T106" s="259">
        <v>0</v>
      </c>
      <c r="U106" s="42">
        <v>0</v>
      </c>
      <c r="V106" s="42">
        <v>0</v>
      </c>
      <c r="W106" s="42">
        <v>0</v>
      </c>
      <c r="X106" s="42">
        <v>0</v>
      </c>
      <c r="Y106" s="42">
        <v>0</v>
      </c>
      <c r="Z106" s="42">
        <v>0</v>
      </c>
      <c r="AA106" s="42">
        <v>0</v>
      </c>
      <c r="AB106" s="42">
        <v>0</v>
      </c>
      <c r="AC106" s="42">
        <v>0</v>
      </c>
      <c r="AD106" s="42">
        <v>0</v>
      </c>
      <c r="AE106" s="42">
        <v>0</v>
      </c>
      <c r="AF106" s="42">
        <v>48</v>
      </c>
      <c r="AG106" s="42">
        <v>243</v>
      </c>
      <c r="AH106" s="42">
        <v>640</v>
      </c>
      <c r="AI106" s="41">
        <v>1282</v>
      </c>
      <c r="AJ106" s="41">
        <v>2216</v>
      </c>
      <c r="AK106" s="41">
        <v>3464</v>
      </c>
      <c r="AL106" s="41">
        <v>5043</v>
      </c>
      <c r="AM106" s="41">
        <v>6966</v>
      </c>
      <c r="AN106" s="41">
        <v>9239</v>
      </c>
      <c r="AO106" s="41">
        <v>11876</v>
      </c>
      <c r="AP106" s="41">
        <v>14868</v>
      </c>
      <c r="AQ106" s="41">
        <v>18222</v>
      </c>
      <c r="AR106" s="41">
        <v>21874</v>
      </c>
      <c r="AS106" s="41">
        <v>25840</v>
      </c>
      <c r="AT106" s="41">
        <v>30058</v>
      </c>
      <c r="AU106" s="41">
        <v>34497</v>
      </c>
      <c r="AV106" s="41">
        <v>39095</v>
      </c>
      <c r="AW106" s="41">
        <v>43874</v>
      </c>
      <c r="AX106" s="41">
        <v>48718</v>
      </c>
      <c r="AY106" s="41">
        <v>53654</v>
      </c>
      <c r="AZ106" s="41">
        <v>58533</v>
      </c>
    </row>
    <row r="107" spans="1:52" x14ac:dyDescent="0.25">
      <c r="A107" s="58" t="s">
        <v>81</v>
      </c>
      <c r="B107" s="259">
        <v>0</v>
      </c>
      <c r="C107" s="259">
        <v>0</v>
      </c>
      <c r="D107" s="259">
        <v>0</v>
      </c>
      <c r="E107" s="259">
        <v>0</v>
      </c>
      <c r="F107" s="259">
        <v>0</v>
      </c>
      <c r="G107" s="259">
        <v>0</v>
      </c>
      <c r="H107" s="259">
        <v>0</v>
      </c>
      <c r="I107" s="259">
        <v>0</v>
      </c>
      <c r="J107" s="259">
        <v>0</v>
      </c>
      <c r="K107" s="259">
        <v>0</v>
      </c>
      <c r="L107" s="259">
        <v>0</v>
      </c>
      <c r="M107" s="259">
        <v>0</v>
      </c>
      <c r="N107" s="259">
        <v>0</v>
      </c>
      <c r="O107" s="259">
        <v>0</v>
      </c>
      <c r="P107" s="259">
        <v>0</v>
      </c>
      <c r="Q107" s="259">
        <v>0</v>
      </c>
      <c r="R107" s="259">
        <v>1</v>
      </c>
      <c r="S107" s="259">
        <v>4</v>
      </c>
      <c r="T107" s="259">
        <v>7</v>
      </c>
      <c r="U107" s="42">
        <v>10</v>
      </c>
      <c r="V107" s="42">
        <v>15</v>
      </c>
      <c r="W107" s="42">
        <v>15</v>
      </c>
      <c r="X107" s="42">
        <v>15</v>
      </c>
      <c r="Y107" s="42">
        <v>15</v>
      </c>
      <c r="Z107" s="42">
        <v>15</v>
      </c>
      <c r="AA107" s="42">
        <v>15</v>
      </c>
      <c r="AB107" s="42">
        <v>15</v>
      </c>
      <c r="AC107" s="42">
        <v>15</v>
      </c>
      <c r="AD107" s="42">
        <v>15</v>
      </c>
      <c r="AE107" s="42">
        <v>15</v>
      </c>
      <c r="AF107" s="42">
        <v>54</v>
      </c>
      <c r="AG107" s="42">
        <v>185</v>
      </c>
      <c r="AH107" s="42">
        <v>406</v>
      </c>
      <c r="AI107" s="42">
        <v>719</v>
      </c>
      <c r="AJ107" s="41">
        <v>1114</v>
      </c>
      <c r="AK107" s="41">
        <v>1570</v>
      </c>
      <c r="AL107" s="41">
        <v>2075</v>
      </c>
      <c r="AM107" s="41">
        <v>2617</v>
      </c>
      <c r="AN107" s="41">
        <v>3164</v>
      </c>
      <c r="AO107" s="41">
        <v>3690</v>
      </c>
      <c r="AP107" s="41">
        <v>4190</v>
      </c>
      <c r="AQ107" s="41">
        <v>4664</v>
      </c>
      <c r="AR107" s="41">
        <v>5103</v>
      </c>
      <c r="AS107" s="41">
        <v>5497</v>
      </c>
      <c r="AT107" s="41">
        <v>5833</v>
      </c>
      <c r="AU107" s="41">
        <v>6101</v>
      </c>
      <c r="AV107" s="41">
        <v>6314</v>
      </c>
      <c r="AW107" s="41">
        <v>6489</v>
      </c>
      <c r="AX107" s="41">
        <v>6596</v>
      </c>
      <c r="AY107" s="41">
        <v>6683</v>
      </c>
      <c r="AZ107" s="41">
        <v>6746</v>
      </c>
    </row>
    <row r="108" spans="1:52" x14ac:dyDescent="0.25">
      <c r="A108" s="52" t="s">
        <v>25</v>
      </c>
      <c r="B108" s="266">
        <v>28201448.179047562</v>
      </c>
      <c r="C108" s="266">
        <v>29050357.880825322</v>
      </c>
      <c r="D108" s="266">
        <v>29540041.210927226</v>
      </c>
      <c r="E108" s="266">
        <v>30109832.241383344</v>
      </c>
      <c r="F108" s="266">
        <v>30826229.856754202</v>
      </c>
      <c r="G108" s="266">
        <v>31523023.338508099</v>
      </c>
      <c r="H108" s="266">
        <v>32285538.733455695</v>
      </c>
      <c r="I108" s="266">
        <v>33562870.694916643</v>
      </c>
      <c r="J108" s="266">
        <v>33888264.90327166</v>
      </c>
      <c r="K108" s="266">
        <v>33498389.55668062</v>
      </c>
      <c r="L108" s="266">
        <v>33627256.966098927</v>
      </c>
      <c r="M108" s="266">
        <v>33769849.45298817</v>
      </c>
      <c r="N108" s="266">
        <v>33437863.31172666</v>
      </c>
      <c r="O108" s="266">
        <v>33608208.470376797</v>
      </c>
      <c r="P108" s="266">
        <v>34200762.581494287</v>
      </c>
      <c r="Q108" s="266">
        <v>35084305.991468422</v>
      </c>
      <c r="R108" s="266">
        <v>35901968</v>
      </c>
      <c r="S108" s="266">
        <v>36909062</v>
      </c>
      <c r="T108" s="266">
        <v>37822806</v>
      </c>
      <c r="U108" s="53">
        <v>38603984</v>
      </c>
      <c r="V108" s="53">
        <v>39321131</v>
      </c>
      <c r="W108" s="53">
        <v>39954000</v>
      </c>
      <c r="X108" s="53">
        <v>40483047</v>
      </c>
      <c r="Y108" s="53">
        <v>40972483</v>
      </c>
      <c r="Z108" s="53">
        <v>41420160</v>
      </c>
      <c r="AA108" s="53">
        <v>41842494</v>
      </c>
      <c r="AB108" s="53">
        <v>42215659</v>
      </c>
      <c r="AC108" s="53">
        <v>42547153</v>
      </c>
      <c r="AD108" s="53">
        <v>42859605</v>
      </c>
      <c r="AE108" s="53">
        <v>43170111</v>
      </c>
      <c r="AF108" s="53">
        <v>43504501</v>
      </c>
      <c r="AG108" s="53">
        <v>43849369</v>
      </c>
      <c r="AH108" s="53">
        <v>44196287</v>
      </c>
      <c r="AI108" s="53">
        <v>44509130</v>
      </c>
      <c r="AJ108" s="53">
        <v>44830502</v>
      </c>
      <c r="AK108" s="53">
        <v>45164722</v>
      </c>
      <c r="AL108" s="53">
        <v>45514184</v>
      </c>
      <c r="AM108" s="53">
        <v>45875419</v>
      </c>
      <c r="AN108" s="53">
        <v>46248654</v>
      </c>
      <c r="AO108" s="53">
        <v>46637818</v>
      </c>
      <c r="AP108" s="53">
        <v>47040557</v>
      </c>
      <c r="AQ108" s="53">
        <v>47464910</v>
      </c>
      <c r="AR108" s="53">
        <v>47913594</v>
      </c>
      <c r="AS108" s="53">
        <v>48378699</v>
      </c>
      <c r="AT108" s="53">
        <v>48863841</v>
      </c>
      <c r="AU108" s="53">
        <v>49369762</v>
      </c>
      <c r="AV108" s="53">
        <v>49893220</v>
      </c>
      <c r="AW108" s="53">
        <v>50422091</v>
      </c>
      <c r="AX108" s="53">
        <v>50967811</v>
      </c>
      <c r="AY108" s="53">
        <v>51542414</v>
      </c>
      <c r="AZ108" s="53">
        <v>52156647</v>
      </c>
    </row>
    <row r="109" spans="1:52" x14ac:dyDescent="0.25">
      <c r="A109" s="54" t="s">
        <v>57</v>
      </c>
      <c r="B109" s="267">
        <v>22894199</v>
      </c>
      <c r="C109" s="267">
        <v>23651287</v>
      </c>
      <c r="D109" s="267">
        <v>24043841</v>
      </c>
      <c r="E109" s="267">
        <v>24574075</v>
      </c>
      <c r="F109" s="267">
        <v>25255875</v>
      </c>
      <c r="G109" s="267">
        <v>25916468</v>
      </c>
      <c r="H109" s="267">
        <v>26555673</v>
      </c>
      <c r="I109" s="267">
        <v>27819515</v>
      </c>
      <c r="J109" s="267">
        <v>28067306</v>
      </c>
      <c r="K109" s="267">
        <v>27733367</v>
      </c>
      <c r="L109" s="267">
        <v>27890843</v>
      </c>
      <c r="M109" s="267">
        <v>27995901</v>
      </c>
      <c r="N109" s="267">
        <v>27734174</v>
      </c>
      <c r="O109" s="267">
        <v>27887887</v>
      </c>
      <c r="P109" s="267">
        <v>28400895</v>
      </c>
      <c r="Q109" s="267">
        <v>29147375</v>
      </c>
      <c r="R109" s="267">
        <v>29688815</v>
      </c>
      <c r="S109" s="267">
        <v>30447295</v>
      </c>
      <c r="T109" s="267">
        <v>31170528</v>
      </c>
      <c r="U109" s="55">
        <v>31809169</v>
      </c>
      <c r="V109" s="55">
        <v>32409449</v>
      </c>
      <c r="W109" s="55">
        <v>32946552</v>
      </c>
      <c r="X109" s="55">
        <v>33398962</v>
      </c>
      <c r="Y109" s="55">
        <v>33815750</v>
      </c>
      <c r="Z109" s="55">
        <v>34194387</v>
      </c>
      <c r="AA109" s="55">
        <v>34548138</v>
      </c>
      <c r="AB109" s="55">
        <v>34854238</v>
      </c>
      <c r="AC109" s="55">
        <v>35125204</v>
      </c>
      <c r="AD109" s="55">
        <v>35383255</v>
      </c>
      <c r="AE109" s="55">
        <v>35644284</v>
      </c>
      <c r="AF109" s="55">
        <v>35932086</v>
      </c>
      <c r="AG109" s="55">
        <v>36231782</v>
      </c>
      <c r="AH109" s="55">
        <v>36529554</v>
      </c>
      <c r="AI109" s="55">
        <v>36797520</v>
      </c>
      <c r="AJ109" s="55">
        <v>37072012</v>
      </c>
      <c r="AK109" s="55">
        <v>37357790</v>
      </c>
      <c r="AL109" s="55">
        <v>37657532</v>
      </c>
      <c r="AM109" s="55">
        <v>37968506</v>
      </c>
      <c r="AN109" s="55">
        <v>38290878</v>
      </c>
      <c r="AO109" s="55">
        <v>38628446</v>
      </c>
      <c r="AP109" s="55">
        <v>38981568</v>
      </c>
      <c r="AQ109" s="55">
        <v>39354151</v>
      </c>
      <c r="AR109" s="55">
        <v>39749002</v>
      </c>
      <c r="AS109" s="55">
        <v>40156352</v>
      </c>
      <c r="AT109" s="55">
        <v>40581219</v>
      </c>
      <c r="AU109" s="55">
        <v>41024681</v>
      </c>
      <c r="AV109" s="55">
        <v>41485857</v>
      </c>
      <c r="AW109" s="55">
        <v>41951656</v>
      </c>
      <c r="AX109" s="55">
        <v>42433451</v>
      </c>
      <c r="AY109" s="55">
        <v>42942842</v>
      </c>
      <c r="AZ109" s="55">
        <v>43490302</v>
      </c>
    </row>
    <row r="110" spans="1:52" x14ac:dyDescent="0.25">
      <c r="A110" s="56" t="s">
        <v>63</v>
      </c>
      <c r="B110" s="268">
        <v>22889003</v>
      </c>
      <c r="C110" s="268">
        <v>23645383</v>
      </c>
      <c r="D110" s="268">
        <v>24037666</v>
      </c>
      <c r="E110" s="268">
        <v>24567778</v>
      </c>
      <c r="F110" s="268">
        <v>25248392</v>
      </c>
      <c r="G110" s="268">
        <v>25909101</v>
      </c>
      <c r="H110" s="268">
        <v>26548191</v>
      </c>
      <c r="I110" s="268">
        <v>27811850</v>
      </c>
      <c r="J110" s="268">
        <v>28060131</v>
      </c>
      <c r="K110" s="268">
        <v>27725839</v>
      </c>
      <c r="L110" s="268">
        <v>27883510</v>
      </c>
      <c r="M110" s="268">
        <v>27987460</v>
      </c>
      <c r="N110" s="268">
        <v>27719136</v>
      </c>
      <c r="O110" s="268">
        <v>27865385</v>
      </c>
      <c r="P110" s="268">
        <v>28369868</v>
      </c>
      <c r="Q110" s="268">
        <v>29106871</v>
      </c>
      <c r="R110" s="268">
        <v>29629930</v>
      </c>
      <c r="S110" s="268">
        <v>30361518</v>
      </c>
      <c r="T110" s="268">
        <v>31050513</v>
      </c>
      <c r="U110" s="57">
        <v>31648612</v>
      </c>
      <c r="V110" s="57">
        <v>32026455</v>
      </c>
      <c r="W110" s="57">
        <v>32340408</v>
      </c>
      <c r="X110" s="57">
        <v>32583985</v>
      </c>
      <c r="Y110" s="57">
        <v>32805910</v>
      </c>
      <c r="Z110" s="57">
        <v>32972135</v>
      </c>
      <c r="AA110" s="57">
        <v>33065569</v>
      </c>
      <c r="AB110" s="57">
        <v>33066606</v>
      </c>
      <c r="AC110" s="57">
        <v>32991327</v>
      </c>
      <c r="AD110" s="57">
        <v>32860660</v>
      </c>
      <c r="AE110" s="57">
        <v>32689670</v>
      </c>
      <c r="AF110" s="57">
        <v>32493294</v>
      </c>
      <c r="AG110" s="57">
        <v>32252601</v>
      </c>
      <c r="AH110" s="57">
        <v>31946227</v>
      </c>
      <c r="AI110" s="57">
        <v>31556297</v>
      </c>
      <c r="AJ110" s="57">
        <v>31111214</v>
      </c>
      <c r="AK110" s="57">
        <v>30621626</v>
      </c>
      <c r="AL110" s="57">
        <v>30094000</v>
      </c>
      <c r="AM110" s="57">
        <v>29538527</v>
      </c>
      <c r="AN110" s="57">
        <v>28966939</v>
      </c>
      <c r="AO110" s="57">
        <v>28400042</v>
      </c>
      <c r="AP110" s="57">
        <v>27850960</v>
      </c>
      <c r="AQ110" s="57">
        <v>27338282</v>
      </c>
      <c r="AR110" s="57">
        <v>26870042</v>
      </c>
      <c r="AS110" s="57">
        <v>26451921</v>
      </c>
      <c r="AT110" s="57">
        <v>26084733</v>
      </c>
      <c r="AU110" s="57">
        <v>25772621</v>
      </c>
      <c r="AV110" s="57">
        <v>25511762</v>
      </c>
      <c r="AW110" s="57">
        <v>25295366</v>
      </c>
      <c r="AX110" s="57">
        <v>25122730</v>
      </c>
      <c r="AY110" s="57">
        <v>24996364</v>
      </c>
      <c r="AZ110" s="57">
        <v>24914392</v>
      </c>
    </row>
    <row r="111" spans="1:52" x14ac:dyDescent="0.25">
      <c r="A111" s="58" t="s">
        <v>74</v>
      </c>
      <c r="B111" s="259">
        <v>151939</v>
      </c>
      <c r="C111" s="259">
        <v>182110</v>
      </c>
      <c r="D111" s="259">
        <v>226935</v>
      </c>
      <c r="E111" s="259">
        <v>250547</v>
      </c>
      <c r="F111" s="259">
        <v>261558</v>
      </c>
      <c r="G111" s="259">
        <v>275825</v>
      </c>
      <c r="H111" s="259">
        <v>300756</v>
      </c>
      <c r="I111" s="259">
        <v>304964</v>
      </c>
      <c r="J111" s="259">
        <v>315874</v>
      </c>
      <c r="K111" s="259">
        <v>313737</v>
      </c>
      <c r="L111" s="259">
        <v>320139</v>
      </c>
      <c r="M111" s="259">
        <v>325834</v>
      </c>
      <c r="N111" s="259">
        <v>320541</v>
      </c>
      <c r="O111" s="259">
        <v>312457</v>
      </c>
      <c r="P111" s="259">
        <v>324103</v>
      </c>
      <c r="Q111" s="259">
        <v>320764</v>
      </c>
      <c r="R111" s="259">
        <v>308073</v>
      </c>
      <c r="S111" s="259">
        <v>302876</v>
      </c>
      <c r="T111" s="259">
        <v>292973</v>
      </c>
      <c r="U111" s="41">
        <v>292214</v>
      </c>
      <c r="V111" s="41">
        <v>289230</v>
      </c>
      <c r="W111" s="41">
        <v>292463</v>
      </c>
      <c r="X111" s="41">
        <v>299254</v>
      </c>
      <c r="Y111" s="41">
        <v>309241</v>
      </c>
      <c r="Z111" s="41">
        <v>320313</v>
      </c>
      <c r="AA111" s="41">
        <v>330386</v>
      </c>
      <c r="AB111" s="41">
        <v>338723</v>
      </c>
      <c r="AC111" s="41">
        <v>344959</v>
      </c>
      <c r="AD111" s="41">
        <v>349276</v>
      </c>
      <c r="AE111" s="41">
        <v>351784</v>
      </c>
      <c r="AF111" s="41">
        <v>352942</v>
      </c>
      <c r="AG111" s="41">
        <v>352760</v>
      </c>
      <c r="AH111" s="41">
        <v>351475</v>
      </c>
      <c r="AI111" s="41">
        <v>349094</v>
      </c>
      <c r="AJ111" s="41">
        <v>345849</v>
      </c>
      <c r="AK111" s="41">
        <v>341711</v>
      </c>
      <c r="AL111" s="41">
        <v>336846</v>
      </c>
      <c r="AM111" s="41">
        <v>331259</v>
      </c>
      <c r="AN111" s="41">
        <v>325320</v>
      </c>
      <c r="AO111" s="41">
        <v>319198</v>
      </c>
      <c r="AP111" s="41">
        <v>313183</v>
      </c>
      <c r="AQ111" s="41">
        <v>307384</v>
      </c>
      <c r="AR111" s="41">
        <v>302026</v>
      </c>
      <c r="AS111" s="41">
        <v>297026</v>
      </c>
      <c r="AT111" s="41">
        <v>292568</v>
      </c>
      <c r="AU111" s="41">
        <v>288590</v>
      </c>
      <c r="AV111" s="41">
        <v>285158</v>
      </c>
      <c r="AW111" s="41">
        <v>282057</v>
      </c>
      <c r="AX111" s="41">
        <v>279507</v>
      </c>
      <c r="AY111" s="41">
        <v>277282</v>
      </c>
      <c r="AZ111" s="41">
        <v>275435</v>
      </c>
    </row>
    <row r="112" spans="1:52" x14ac:dyDescent="0.25">
      <c r="A112" s="58" t="s">
        <v>64</v>
      </c>
      <c r="B112" s="259">
        <v>4256246</v>
      </c>
      <c r="C112" s="259">
        <v>4129059</v>
      </c>
      <c r="D112" s="259">
        <v>3876127</v>
      </c>
      <c r="E112" s="259">
        <v>3698441</v>
      </c>
      <c r="F112" s="259">
        <v>3472911</v>
      </c>
      <c r="G112" s="259">
        <v>3303603</v>
      </c>
      <c r="H112" s="259">
        <v>3150880</v>
      </c>
      <c r="I112" s="259">
        <v>3018511</v>
      </c>
      <c r="J112" s="259">
        <v>2945459</v>
      </c>
      <c r="K112" s="259">
        <v>2774534</v>
      </c>
      <c r="L112" s="259">
        <v>2663701</v>
      </c>
      <c r="M112" s="259">
        <v>2535325</v>
      </c>
      <c r="N112" s="259">
        <v>2414411</v>
      </c>
      <c r="O112" s="259">
        <v>2340037</v>
      </c>
      <c r="P112" s="259">
        <v>2239165</v>
      </c>
      <c r="Q112" s="259">
        <v>2226999</v>
      </c>
      <c r="R112" s="259">
        <v>2237162</v>
      </c>
      <c r="S112" s="259">
        <v>2274092</v>
      </c>
      <c r="T112" s="259">
        <v>2304309</v>
      </c>
      <c r="U112" s="41">
        <v>2339955</v>
      </c>
      <c r="V112" s="41">
        <v>2393130</v>
      </c>
      <c r="W112" s="41">
        <v>2441464</v>
      </c>
      <c r="X112" s="41">
        <v>2481421</v>
      </c>
      <c r="Y112" s="41">
        <v>2517756</v>
      </c>
      <c r="Z112" s="41">
        <v>2549203</v>
      </c>
      <c r="AA112" s="41">
        <v>2577439</v>
      </c>
      <c r="AB112" s="41">
        <v>2599167</v>
      </c>
      <c r="AC112" s="41">
        <v>2614812</v>
      </c>
      <c r="AD112" s="41">
        <v>2623425</v>
      </c>
      <c r="AE112" s="41">
        <v>2624923</v>
      </c>
      <c r="AF112" s="41">
        <v>2618974</v>
      </c>
      <c r="AG112" s="41">
        <v>2604878</v>
      </c>
      <c r="AH112" s="41">
        <v>2582187</v>
      </c>
      <c r="AI112" s="41">
        <v>2552799</v>
      </c>
      <c r="AJ112" s="41">
        <v>2518380</v>
      </c>
      <c r="AK112" s="41">
        <v>2480351</v>
      </c>
      <c r="AL112" s="41">
        <v>2439522</v>
      </c>
      <c r="AM112" s="41">
        <v>2396937</v>
      </c>
      <c r="AN112" s="41">
        <v>2353198</v>
      </c>
      <c r="AO112" s="41">
        <v>2309803</v>
      </c>
      <c r="AP112" s="41">
        <v>2267679</v>
      </c>
      <c r="AQ112" s="41">
        <v>2227810</v>
      </c>
      <c r="AR112" s="41">
        <v>2191278</v>
      </c>
      <c r="AS112" s="41">
        <v>2158140</v>
      </c>
      <c r="AT112" s="41">
        <v>2128671</v>
      </c>
      <c r="AU112" s="41">
        <v>2102991</v>
      </c>
      <c r="AV112" s="41">
        <v>2081150</v>
      </c>
      <c r="AW112" s="41">
        <v>2062524</v>
      </c>
      <c r="AX112" s="41">
        <v>2047327</v>
      </c>
      <c r="AY112" s="41">
        <v>2034910</v>
      </c>
      <c r="AZ112" s="41">
        <v>2025432</v>
      </c>
    </row>
    <row r="113" spans="1:52" x14ac:dyDescent="0.25">
      <c r="A113" s="58" t="s">
        <v>75</v>
      </c>
      <c r="B113" s="259">
        <v>7509</v>
      </c>
      <c r="C113" s="259">
        <v>8885</v>
      </c>
      <c r="D113" s="259">
        <v>10724</v>
      </c>
      <c r="E113" s="259">
        <v>12990</v>
      </c>
      <c r="F113" s="259">
        <v>14937</v>
      </c>
      <c r="G113" s="259">
        <v>17506</v>
      </c>
      <c r="H113" s="259">
        <v>30914</v>
      </c>
      <c r="I113" s="259">
        <v>35571</v>
      </c>
      <c r="J113" s="259">
        <v>48075</v>
      </c>
      <c r="K113" s="259">
        <v>66498</v>
      </c>
      <c r="L113" s="259">
        <v>89137</v>
      </c>
      <c r="M113" s="259">
        <v>96274</v>
      </c>
      <c r="N113" s="259">
        <v>99591</v>
      </c>
      <c r="O113" s="259">
        <v>107225</v>
      </c>
      <c r="P113" s="259">
        <v>116812</v>
      </c>
      <c r="Q113" s="259">
        <v>128891</v>
      </c>
      <c r="R113" s="259">
        <v>134417</v>
      </c>
      <c r="S113" s="259">
        <v>142073</v>
      </c>
      <c r="T113" s="259">
        <v>150650</v>
      </c>
      <c r="U113" s="41">
        <v>159546</v>
      </c>
      <c r="V113" s="41">
        <v>166479</v>
      </c>
      <c r="W113" s="41">
        <v>174724</v>
      </c>
      <c r="X113" s="41">
        <v>183806</v>
      </c>
      <c r="Y113" s="41">
        <v>194956</v>
      </c>
      <c r="Z113" s="41">
        <v>207454</v>
      </c>
      <c r="AA113" s="41">
        <v>220602</v>
      </c>
      <c r="AB113" s="41">
        <v>234331</v>
      </c>
      <c r="AC113" s="41">
        <v>248453</v>
      </c>
      <c r="AD113" s="41">
        <v>263217</v>
      </c>
      <c r="AE113" s="41">
        <v>278686</v>
      </c>
      <c r="AF113" s="41">
        <v>295006</v>
      </c>
      <c r="AG113" s="41">
        <v>311979</v>
      </c>
      <c r="AH113" s="41">
        <v>329338</v>
      </c>
      <c r="AI113" s="41">
        <v>346836</v>
      </c>
      <c r="AJ113" s="41">
        <v>364412</v>
      </c>
      <c r="AK113" s="41">
        <v>381910</v>
      </c>
      <c r="AL113" s="41">
        <v>399427</v>
      </c>
      <c r="AM113" s="41">
        <v>416836</v>
      </c>
      <c r="AN113" s="41">
        <v>434448</v>
      </c>
      <c r="AO113" s="41">
        <v>452421</v>
      </c>
      <c r="AP113" s="41">
        <v>471156</v>
      </c>
      <c r="AQ113" s="41">
        <v>490778</v>
      </c>
      <c r="AR113" s="41">
        <v>511959</v>
      </c>
      <c r="AS113" s="41">
        <v>534310</v>
      </c>
      <c r="AT113" s="41">
        <v>558612</v>
      </c>
      <c r="AU113" s="41">
        <v>584525</v>
      </c>
      <c r="AV113" s="41">
        <v>612322</v>
      </c>
      <c r="AW113" s="41">
        <v>641679</v>
      </c>
      <c r="AX113" s="41">
        <v>673114</v>
      </c>
      <c r="AY113" s="41">
        <v>705975</v>
      </c>
      <c r="AZ113" s="41">
        <v>740673</v>
      </c>
    </row>
    <row r="114" spans="1:52" x14ac:dyDescent="0.25">
      <c r="A114" s="58" t="s">
        <v>76</v>
      </c>
      <c r="B114" s="259">
        <v>0</v>
      </c>
      <c r="C114" s="259">
        <v>0</v>
      </c>
      <c r="D114" s="259">
        <v>0</v>
      </c>
      <c r="E114" s="259">
        <v>0</v>
      </c>
      <c r="F114" s="259">
        <v>0</v>
      </c>
      <c r="G114" s="259">
        <v>0</v>
      </c>
      <c r="H114" s="259">
        <v>0</v>
      </c>
      <c r="I114" s="259">
        <v>0</v>
      </c>
      <c r="J114" s="259">
        <v>0</v>
      </c>
      <c r="K114" s="259">
        <v>0</v>
      </c>
      <c r="L114" s="259">
        <v>0</v>
      </c>
      <c r="M114" s="259">
        <v>0</v>
      </c>
      <c r="N114" s="259">
        <v>0</v>
      </c>
      <c r="O114" s="259">
        <v>0</v>
      </c>
      <c r="P114" s="259">
        <v>0</v>
      </c>
      <c r="Q114" s="259">
        <v>0</v>
      </c>
      <c r="R114" s="259">
        <v>276</v>
      </c>
      <c r="S114" s="259">
        <v>670</v>
      </c>
      <c r="T114" s="259">
        <v>1185</v>
      </c>
      <c r="U114" s="41">
        <v>1809</v>
      </c>
      <c r="V114" s="41">
        <v>3207</v>
      </c>
      <c r="W114" s="41">
        <v>4597</v>
      </c>
      <c r="X114" s="41">
        <v>5979</v>
      </c>
      <c r="Y114" s="41">
        <v>7344</v>
      </c>
      <c r="Z114" s="41">
        <v>8801</v>
      </c>
      <c r="AA114" s="41">
        <v>10475</v>
      </c>
      <c r="AB114" s="41">
        <v>12363</v>
      </c>
      <c r="AC114" s="41">
        <v>14472</v>
      </c>
      <c r="AD114" s="41">
        <v>16822</v>
      </c>
      <c r="AE114" s="41">
        <v>19450</v>
      </c>
      <c r="AF114" s="41">
        <v>22404</v>
      </c>
      <c r="AG114" s="41">
        <v>25688</v>
      </c>
      <c r="AH114" s="41">
        <v>29358</v>
      </c>
      <c r="AI114" s="41">
        <v>33371</v>
      </c>
      <c r="AJ114" s="41">
        <v>37836</v>
      </c>
      <c r="AK114" s="41">
        <v>42759</v>
      </c>
      <c r="AL114" s="41">
        <v>48201</v>
      </c>
      <c r="AM114" s="41">
        <v>54171</v>
      </c>
      <c r="AN114" s="41">
        <v>60746</v>
      </c>
      <c r="AO114" s="41">
        <v>67962</v>
      </c>
      <c r="AP114" s="41">
        <v>75910</v>
      </c>
      <c r="AQ114" s="41">
        <v>84633</v>
      </c>
      <c r="AR114" s="41">
        <v>94267</v>
      </c>
      <c r="AS114" s="41">
        <v>104830</v>
      </c>
      <c r="AT114" s="41">
        <v>116449</v>
      </c>
      <c r="AU114" s="41">
        <v>129155</v>
      </c>
      <c r="AV114" s="41">
        <v>143080</v>
      </c>
      <c r="AW114" s="41">
        <v>158123</v>
      </c>
      <c r="AX114" s="41">
        <v>174511</v>
      </c>
      <c r="AY114" s="41">
        <v>192251</v>
      </c>
      <c r="AZ114" s="41">
        <v>211544</v>
      </c>
    </row>
    <row r="115" spans="1:52" x14ac:dyDescent="0.25">
      <c r="A115" s="58" t="s">
        <v>65</v>
      </c>
      <c r="B115" s="259">
        <v>18473309</v>
      </c>
      <c r="C115" s="259">
        <v>19325329</v>
      </c>
      <c r="D115" s="259">
        <v>19923880</v>
      </c>
      <c r="E115" s="259">
        <v>20605800</v>
      </c>
      <c r="F115" s="259">
        <v>21498986</v>
      </c>
      <c r="G115" s="259">
        <v>22312167</v>
      </c>
      <c r="H115" s="259">
        <v>23065641</v>
      </c>
      <c r="I115" s="259">
        <v>24452804</v>
      </c>
      <c r="J115" s="259">
        <v>24750723</v>
      </c>
      <c r="K115" s="259">
        <v>24571070</v>
      </c>
      <c r="L115" s="259">
        <v>24810533</v>
      </c>
      <c r="M115" s="259">
        <v>25030027</v>
      </c>
      <c r="N115" s="259">
        <v>24884593</v>
      </c>
      <c r="O115" s="259">
        <v>25105666</v>
      </c>
      <c r="P115" s="259">
        <v>25689788</v>
      </c>
      <c r="Q115" s="259">
        <v>26430217</v>
      </c>
      <c r="R115" s="259">
        <v>26950001</v>
      </c>
      <c r="S115" s="259">
        <v>27641804</v>
      </c>
      <c r="T115" s="259">
        <v>28301388</v>
      </c>
      <c r="U115" s="41">
        <v>28855073</v>
      </c>
      <c r="V115" s="41">
        <v>29174386</v>
      </c>
      <c r="W115" s="41">
        <v>29427123</v>
      </c>
      <c r="X115" s="41">
        <v>29613467</v>
      </c>
      <c r="Y115" s="41">
        <v>29776528</v>
      </c>
      <c r="Z115" s="41">
        <v>29886240</v>
      </c>
      <c r="AA115" s="41">
        <v>29926492</v>
      </c>
      <c r="AB115" s="41">
        <v>29881781</v>
      </c>
      <c r="AC115" s="41">
        <v>29768304</v>
      </c>
      <c r="AD115" s="41">
        <v>29607479</v>
      </c>
      <c r="AE115" s="41">
        <v>29414235</v>
      </c>
      <c r="AF115" s="41">
        <v>29203176</v>
      </c>
      <c r="AG115" s="41">
        <v>28956249</v>
      </c>
      <c r="AH115" s="41">
        <v>28652489</v>
      </c>
      <c r="AI115" s="41">
        <v>28272411</v>
      </c>
      <c r="AJ115" s="41">
        <v>27842422</v>
      </c>
      <c r="AK115" s="41">
        <v>27371877</v>
      </c>
      <c r="AL115" s="41">
        <v>26866060</v>
      </c>
      <c r="AM115" s="41">
        <v>26334199</v>
      </c>
      <c r="AN115" s="41">
        <v>25786579</v>
      </c>
      <c r="AO115" s="41">
        <v>25242038</v>
      </c>
      <c r="AP115" s="41">
        <v>24711842</v>
      </c>
      <c r="AQ115" s="41">
        <v>24213143</v>
      </c>
      <c r="AR115" s="41">
        <v>23751593</v>
      </c>
      <c r="AS115" s="41">
        <v>23333003</v>
      </c>
      <c r="AT115" s="41">
        <v>22956457</v>
      </c>
      <c r="AU115" s="41">
        <v>22625944</v>
      </c>
      <c r="AV115" s="41">
        <v>22336563</v>
      </c>
      <c r="AW115" s="41">
        <v>22082329</v>
      </c>
      <c r="AX115" s="41">
        <v>21860607</v>
      </c>
      <c r="AY115" s="41">
        <v>21674748</v>
      </c>
      <c r="AZ115" s="41">
        <v>21521228</v>
      </c>
    </row>
    <row r="116" spans="1:52" x14ac:dyDescent="0.25">
      <c r="A116" s="58" t="s">
        <v>66</v>
      </c>
      <c r="B116" s="259">
        <v>0</v>
      </c>
      <c r="C116" s="259">
        <v>0</v>
      </c>
      <c r="D116" s="259">
        <v>0</v>
      </c>
      <c r="E116" s="259">
        <v>0</v>
      </c>
      <c r="F116" s="259">
        <v>0</v>
      </c>
      <c r="G116" s="259">
        <v>0</v>
      </c>
      <c r="H116" s="259">
        <v>0</v>
      </c>
      <c r="I116" s="259">
        <v>0</v>
      </c>
      <c r="J116" s="259">
        <v>0</v>
      </c>
      <c r="K116" s="259">
        <v>0</v>
      </c>
      <c r="L116" s="259">
        <v>0</v>
      </c>
      <c r="M116" s="259">
        <v>0</v>
      </c>
      <c r="N116" s="259">
        <v>0</v>
      </c>
      <c r="O116" s="259">
        <v>0</v>
      </c>
      <c r="P116" s="259">
        <v>0</v>
      </c>
      <c r="Q116" s="259">
        <v>0</v>
      </c>
      <c r="R116" s="259">
        <v>1</v>
      </c>
      <c r="S116" s="259">
        <v>3</v>
      </c>
      <c r="T116" s="259">
        <v>8</v>
      </c>
      <c r="U116" s="42">
        <v>15</v>
      </c>
      <c r="V116" s="42">
        <v>23</v>
      </c>
      <c r="W116" s="42">
        <v>37</v>
      </c>
      <c r="X116" s="42">
        <v>58</v>
      </c>
      <c r="Y116" s="42">
        <v>85</v>
      </c>
      <c r="Z116" s="42">
        <v>124</v>
      </c>
      <c r="AA116" s="42">
        <v>175</v>
      </c>
      <c r="AB116" s="42">
        <v>241</v>
      </c>
      <c r="AC116" s="42">
        <v>327</v>
      </c>
      <c r="AD116" s="42">
        <v>441</v>
      </c>
      <c r="AE116" s="42">
        <v>592</v>
      </c>
      <c r="AF116" s="42">
        <v>792</v>
      </c>
      <c r="AG116" s="41">
        <v>1047</v>
      </c>
      <c r="AH116" s="41">
        <v>1380</v>
      </c>
      <c r="AI116" s="41">
        <v>1786</v>
      </c>
      <c r="AJ116" s="41">
        <v>2315</v>
      </c>
      <c r="AK116" s="41">
        <v>3018</v>
      </c>
      <c r="AL116" s="41">
        <v>3944</v>
      </c>
      <c r="AM116" s="41">
        <v>5125</v>
      </c>
      <c r="AN116" s="41">
        <v>6648</v>
      </c>
      <c r="AO116" s="41">
        <v>8620</v>
      </c>
      <c r="AP116" s="41">
        <v>11190</v>
      </c>
      <c r="AQ116" s="41">
        <v>14534</v>
      </c>
      <c r="AR116" s="41">
        <v>18919</v>
      </c>
      <c r="AS116" s="41">
        <v>24612</v>
      </c>
      <c r="AT116" s="41">
        <v>31976</v>
      </c>
      <c r="AU116" s="41">
        <v>41416</v>
      </c>
      <c r="AV116" s="41">
        <v>53489</v>
      </c>
      <c r="AW116" s="41">
        <v>68654</v>
      </c>
      <c r="AX116" s="41">
        <v>87664</v>
      </c>
      <c r="AY116" s="41">
        <v>111198</v>
      </c>
      <c r="AZ116" s="41">
        <v>140080</v>
      </c>
    </row>
    <row r="117" spans="1:52" x14ac:dyDescent="0.25">
      <c r="A117" s="58" t="s">
        <v>77</v>
      </c>
      <c r="B117" s="259">
        <v>0</v>
      </c>
      <c r="C117" s="259">
        <v>0</v>
      </c>
      <c r="D117" s="259">
        <v>0</v>
      </c>
      <c r="E117" s="259">
        <v>0</v>
      </c>
      <c r="F117" s="259">
        <v>0</v>
      </c>
      <c r="G117" s="259">
        <v>0</v>
      </c>
      <c r="H117" s="259">
        <v>0</v>
      </c>
      <c r="I117" s="259">
        <v>0</v>
      </c>
      <c r="J117" s="259">
        <v>0</v>
      </c>
      <c r="K117" s="259">
        <v>0</v>
      </c>
      <c r="L117" s="259">
        <v>0</v>
      </c>
      <c r="M117" s="259">
        <v>0</v>
      </c>
      <c r="N117" s="259">
        <v>0</v>
      </c>
      <c r="O117" s="259">
        <v>0</v>
      </c>
      <c r="P117" s="259">
        <v>0</v>
      </c>
      <c r="Q117" s="259">
        <v>0</v>
      </c>
      <c r="R117" s="259">
        <v>0</v>
      </c>
      <c r="S117" s="259">
        <v>0</v>
      </c>
      <c r="T117" s="259">
        <v>0</v>
      </c>
      <c r="U117" s="42">
        <v>0</v>
      </c>
      <c r="V117" s="42">
        <v>0</v>
      </c>
      <c r="W117" s="42">
        <v>0</v>
      </c>
      <c r="X117" s="42">
        <v>0</v>
      </c>
      <c r="Y117" s="42">
        <v>0</v>
      </c>
      <c r="Z117" s="42">
        <v>0</v>
      </c>
      <c r="AA117" s="42">
        <v>0</v>
      </c>
      <c r="AB117" s="42">
        <v>0</v>
      </c>
      <c r="AC117" s="42">
        <v>0</v>
      </c>
      <c r="AD117" s="42">
        <v>0</v>
      </c>
      <c r="AE117" s="42">
        <v>0</v>
      </c>
      <c r="AF117" s="42">
        <v>0</v>
      </c>
      <c r="AG117" s="42">
        <v>0</v>
      </c>
      <c r="AH117" s="42">
        <v>0</v>
      </c>
      <c r="AI117" s="42">
        <v>0</v>
      </c>
      <c r="AJ117" s="42">
        <v>0</v>
      </c>
      <c r="AK117" s="42">
        <v>0</v>
      </c>
      <c r="AL117" s="42">
        <v>0</v>
      </c>
      <c r="AM117" s="42">
        <v>0</v>
      </c>
      <c r="AN117" s="42">
        <v>0</v>
      </c>
      <c r="AO117" s="42">
        <v>0</v>
      </c>
      <c r="AP117" s="42">
        <v>0</v>
      </c>
      <c r="AQ117" s="42">
        <v>0</v>
      </c>
      <c r="AR117" s="42">
        <v>0</v>
      </c>
      <c r="AS117" s="42">
        <v>0</v>
      </c>
      <c r="AT117" s="42">
        <v>0</v>
      </c>
      <c r="AU117" s="42">
        <v>0</v>
      </c>
      <c r="AV117" s="42">
        <v>0</v>
      </c>
      <c r="AW117" s="42">
        <v>0</v>
      </c>
      <c r="AX117" s="42">
        <v>0</v>
      </c>
      <c r="AY117" s="42">
        <v>0</v>
      </c>
      <c r="AZ117" s="42">
        <v>0</v>
      </c>
    </row>
    <row r="118" spans="1:52" x14ac:dyDescent="0.25">
      <c r="A118" s="56"/>
      <c r="B118" s="268"/>
      <c r="C118" s="268"/>
      <c r="D118" s="268"/>
      <c r="E118" s="268"/>
      <c r="F118" s="268"/>
      <c r="G118" s="268"/>
      <c r="H118" s="268"/>
      <c r="I118" s="268"/>
      <c r="J118" s="268"/>
      <c r="K118" s="268"/>
      <c r="L118" s="268"/>
      <c r="M118" s="268"/>
      <c r="N118" s="268"/>
      <c r="O118" s="268"/>
      <c r="P118" s="268"/>
      <c r="Q118" s="268"/>
      <c r="R118" s="268"/>
      <c r="S118" s="268"/>
      <c r="T118" s="268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</row>
    <row r="119" spans="1:52" x14ac:dyDescent="0.25">
      <c r="A119" s="58"/>
      <c r="B119" s="259"/>
      <c r="C119" s="259"/>
      <c r="D119" s="259"/>
      <c r="E119" s="259"/>
      <c r="F119" s="259"/>
      <c r="G119" s="259"/>
      <c r="H119" s="259"/>
      <c r="I119" s="259"/>
      <c r="J119" s="259"/>
      <c r="K119" s="259"/>
      <c r="L119" s="259"/>
      <c r="M119" s="259"/>
      <c r="N119" s="259"/>
      <c r="O119" s="259"/>
      <c r="P119" s="259"/>
      <c r="Q119" s="259"/>
      <c r="R119" s="259"/>
      <c r="S119" s="259"/>
      <c r="T119" s="259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</row>
    <row r="120" spans="1:52" x14ac:dyDescent="0.25">
      <c r="A120" s="58"/>
      <c r="B120" s="259"/>
      <c r="C120" s="259"/>
      <c r="D120" s="259"/>
      <c r="E120" s="259"/>
      <c r="F120" s="259"/>
      <c r="G120" s="259"/>
      <c r="H120" s="259"/>
      <c r="I120" s="259"/>
      <c r="J120" s="259"/>
      <c r="K120" s="259"/>
      <c r="L120" s="259"/>
      <c r="M120" s="259"/>
      <c r="N120" s="259"/>
      <c r="O120" s="259"/>
      <c r="P120" s="259"/>
      <c r="Q120" s="259"/>
      <c r="R120" s="259"/>
      <c r="S120" s="259"/>
      <c r="T120" s="259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</row>
    <row r="121" spans="1:52" x14ac:dyDescent="0.25">
      <c r="A121" s="58"/>
      <c r="B121" s="259"/>
      <c r="C121" s="259"/>
      <c r="D121" s="259"/>
      <c r="E121" s="259"/>
      <c r="F121" s="259"/>
      <c r="G121" s="259"/>
      <c r="H121" s="259"/>
      <c r="I121" s="259"/>
      <c r="J121" s="259"/>
      <c r="K121" s="259"/>
      <c r="L121" s="259"/>
      <c r="M121" s="259"/>
      <c r="N121" s="259"/>
      <c r="O121" s="259"/>
      <c r="P121" s="259"/>
      <c r="Q121" s="259"/>
      <c r="R121" s="259"/>
      <c r="S121" s="259"/>
      <c r="T121" s="259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</row>
    <row r="122" spans="1:52" x14ac:dyDescent="0.25">
      <c r="A122" s="58"/>
      <c r="B122" s="259"/>
      <c r="C122" s="259"/>
      <c r="D122" s="259"/>
      <c r="E122" s="259"/>
      <c r="F122" s="259"/>
      <c r="G122" s="259"/>
      <c r="H122" s="259"/>
      <c r="I122" s="259"/>
      <c r="J122" s="259"/>
      <c r="K122" s="259"/>
      <c r="L122" s="259"/>
      <c r="M122" s="259"/>
      <c r="N122" s="259"/>
      <c r="O122" s="259"/>
      <c r="P122" s="259"/>
      <c r="Q122" s="259"/>
      <c r="R122" s="259"/>
      <c r="S122" s="259"/>
      <c r="T122" s="259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</row>
    <row r="123" spans="1:52" x14ac:dyDescent="0.25">
      <c r="A123" s="58"/>
      <c r="B123" s="259"/>
      <c r="C123" s="259"/>
      <c r="D123" s="259"/>
      <c r="E123" s="259"/>
      <c r="F123" s="259"/>
      <c r="G123" s="259"/>
      <c r="H123" s="259"/>
      <c r="I123" s="259"/>
      <c r="J123" s="259"/>
      <c r="K123" s="259"/>
      <c r="L123" s="259"/>
      <c r="M123" s="259"/>
      <c r="N123" s="259"/>
      <c r="O123" s="259"/>
      <c r="P123" s="259"/>
      <c r="Q123" s="259"/>
      <c r="R123" s="259"/>
      <c r="S123" s="259"/>
      <c r="T123" s="259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</row>
    <row r="124" spans="1:52" x14ac:dyDescent="0.25">
      <c r="A124" s="58"/>
      <c r="B124" s="259"/>
      <c r="C124" s="259"/>
      <c r="D124" s="259"/>
      <c r="E124" s="259"/>
      <c r="F124" s="259"/>
      <c r="G124" s="259"/>
      <c r="H124" s="259"/>
      <c r="I124" s="259"/>
      <c r="J124" s="259"/>
      <c r="K124" s="259"/>
      <c r="L124" s="259"/>
      <c r="M124" s="259"/>
      <c r="N124" s="259"/>
      <c r="O124" s="259"/>
      <c r="P124" s="259"/>
      <c r="Q124" s="259"/>
      <c r="R124" s="259"/>
      <c r="S124" s="259"/>
      <c r="T124" s="259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</row>
    <row r="125" spans="1:52" x14ac:dyDescent="0.25">
      <c r="A125" s="58"/>
      <c r="B125" s="259"/>
      <c r="C125" s="259"/>
      <c r="D125" s="259"/>
      <c r="E125" s="259"/>
      <c r="F125" s="259"/>
      <c r="G125" s="259"/>
      <c r="H125" s="259"/>
      <c r="I125" s="259"/>
      <c r="J125" s="259"/>
      <c r="K125" s="259"/>
      <c r="L125" s="259"/>
      <c r="M125" s="259"/>
      <c r="N125" s="259"/>
      <c r="O125" s="259"/>
      <c r="P125" s="259"/>
      <c r="Q125" s="259"/>
      <c r="R125" s="259"/>
      <c r="S125" s="259"/>
      <c r="T125" s="259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</row>
    <row r="126" spans="1:52" x14ac:dyDescent="0.25">
      <c r="A126" s="56" t="s">
        <v>67</v>
      </c>
      <c r="B126" s="268">
        <v>0</v>
      </c>
      <c r="C126" s="268">
        <v>0</v>
      </c>
      <c r="D126" s="268">
        <v>0</v>
      </c>
      <c r="E126" s="268">
        <v>0</v>
      </c>
      <c r="F126" s="268">
        <v>0</v>
      </c>
      <c r="G126" s="268">
        <v>0</v>
      </c>
      <c r="H126" s="268">
        <v>0</v>
      </c>
      <c r="I126" s="268">
        <v>0</v>
      </c>
      <c r="J126" s="268">
        <v>0</v>
      </c>
      <c r="K126" s="268">
        <v>0</v>
      </c>
      <c r="L126" s="268">
        <v>0</v>
      </c>
      <c r="M126" s="268">
        <v>0</v>
      </c>
      <c r="N126" s="268">
        <v>0</v>
      </c>
      <c r="O126" s="268">
        <v>0</v>
      </c>
      <c r="P126" s="268">
        <v>0</v>
      </c>
      <c r="Q126" s="268">
        <v>0</v>
      </c>
      <c r="R126" s="268">
        <v>8883</v>
      </c>
      <c r="S126" s="268">
        <v>23009</v>
      </c>
      <c r="T126" s="268">
        <v>41910</v>
      </c>
      <c r="U126" s="57">
        <v>65102</v>
      </c>
      <c r="V126" s="57">
        <v>132316</v>
      </c>
      <c r="W126" s="57">
        <v>220122</v>
      </c>
      <c r="X126" s="57">
        <v>320574</v>
      </c>
      <c r="Y126" s="57">
        <v>429566</v>
      </c>
      <c r="Z126" s="57">
        <v>555390</v>
      </c>
      <c r="AA126" s="57">
        <v>708322</v>
      </c>
      <c r="AB126" s="57">
        <v>885532</v>
      </c>
      <c r="AC126" s="57">
        <v>1083788</v>
      </c>
      <c r="AD126" s="57">
        <v>1302083</v>
      </c>
      <c r="AE126" s="57">
        <v>1538675</v>
      </c>
      <c r="AF126" s="57">
        <v>1794896</v>
      </c>
      <c r="AG126" s="57">
        <v>2070220</v>
      </c>
      <c r="AH126" s="57">
        <v>2366949</v>
      </c>
      <c r="AI126" s="57">
        <v>2679320</v>
      </c>
      <c r="AJ126" s="57">
        <v>3010364</v>
      </c>
      <c r="AK126" s="57">
        <v>3355300</v>
      </c>
      <c r="AL126" s="57">
        <v>3711445</v>
      </c>
      <c r="AM126" s="57">
        <v>4070865</v>
      </c>
      <c r="AN126" s="57">
        <v>4428409</v>
      </c>
      <c r="AO126" s="57">
        <v>4774736</v>
      </c>
      <c r="AP126" s="57">
        <v>5103961</v>
      </c>
      <c r="AQ126" s="57">
        <v>5405940</v>
      </c>
      <c r="AR126" s="57">
        <v>5676754</v>
      </c>
      <c r="AS126" s="57">
        <v>5909768</v>
      </c>
      <c r="AT126" s="57">
        <v>6105957</v>
      </c>
      <c r="AU126" s="57">
        <v>6263043</v>
      </c>
      <c r="AV126" s="57">
        <v>6384352</v>
      </c>
      <c r="AW126" s="57">
        <v>6467882</v>
      </c>
      <c r="AX126" s="57">
        <v>6520221</v>
      </c>
      <c r="AY126" s="57">
        <v>6545969</v>
      </c>
      <c r="AZ126" s="57">
        <v>6555702</v>
      </c>
    </row>
    <row r="127" spans="1:52" x14ac:dyDescent="0.25">
      <c r="A127" s="58" t="s">
        <v>74</v>
      </c>
      <c r="B127" s="259">
        <v>0</v>
      </c>
      <c r="C127" s="259">
        <v>0</v>
      </c>
      <c r="D127" s="259">
        <v>0</v>
      </c>
      <c r="E127" s="259">
        <v>0</v>
      </c>
      <c r="F127" s="259">
        <v>0</v>
      </c>
      <c r="G127" s="259">
        <v>0</v>
      </c>
      <c r="H127" s="259">
        <v>0</v>
      </c>
      <c r="I127" s="259">
        <v>0</v>
      </c>
      <c r="J127" s="259">
        <v>0</v>
      </c>
      <c r="K127" s="259">
        <v>0</v>
      </c>
      <c r="L127" s="259">
        <v>0</v>
      </c>
      <c r="M127" s="259">
        <v>0</v>
      </c>
      <c r="N127" s="259">
        <v>0</v>
      </c>
      <c r="O127" s="259">
        <v>0</v>
      </c>
      <c r="P127" s="259">
        <v>0</v>
      </c>
      <c r="Q127" s="259">
        <v>0</v>
      </c>
      <c r="R127" s="259">
        <v>0</v>
      </c>
      <c r="S127" s="259">
        <v>0</v>
      </c>
      <c r="T127" s="259">
        <v>0</v>
      </c>
      <c r="U127" s="42">
        <v>0</v>
      </c>
      <c r="V127" s="42">
        <v>0</v>
      </c>
      <c r="W127" s="42">
        <v>0</v>
      </c>
      <c r="X127" s="42">
        <v>0</v>
      </c>
      <c r="Y127" s="42">
        <v>0</v>
      </c>
      <c r="Z127" s="42">
        <v>0</v>
      </c>
      <c r="AA127" s="42">
        <v>0</v>
      </c>
      <c r="AB127" s="42">
        <v>0</v>
      </c>
      <c r="AC127" s="42">
        <v>0</v>
      </c>
      <c r="AD127" s="42">
        <v>0</v>
      </c>
      <c r="AE127" s="42">
        <v>0</v>
      </c>
      <c r="AF127" s="42">
        <v>0</v>
      </c>
      <c r="AG127" s="42">
        <v>0</v>
      </c>
      <c r="AH127" s="42">
        <v>0</v>
      </c>
      <c r="AI127" s="42">
        <v>0</v>
      </c>
      <c r="AJ127" s="42">
        <v>0</v>
      </c>
      <c r="AK127" s="42">
        <v>0</v>
      </c>
      <c r="AL127" s="42">
        <v>0</v>
      </c>
      <c r="AM127" s="42">
        <v>0</v>
      </c>
      <c r="AN127" s="42">
        <v>0</v>
      </c>
      <c r="AO127" s="42">
        <v>0</v>
      </c>
      <c r="AP127" s="42">
        <v>0</v>
      </c>
      <c r="AQ127" s="42">
        <v>0</v>
      </c>
      <c r="AR127" s="42">
        <v>0</v>
      </c>
      <c r="AS127" s="42">
        <v>0</v>
      </c>
      <c r="AT127" s="42">
        <v>0</v>
      </c>
      <c r="AU127" s="42">
        <v>0</v>
      </c>
      <c r="AV127" s="42">
        <v>0</v>
      </c>
      <c r="AW127" s="42">
        <v>0</v>
      </c>
      <c r="AX127" s="42">
        <v>0</v>
      </c>
      <c r="AY127" s="42">
        <v>0</v>
      </c>
      <c r="AZ127" s="42">
        <v>0</v>
      </c>
    </row>
    <row r="128" spans="1:52" x14ac:dyDescent="0.25">
      <c r="A128" s="58" t="s">
        <v>64</v>
      </c>
      <c r="B128" s="259">
        <v>0</v>
      </c>
      <c r="C128" s="259">
        <v>0</v>
      </c>
      <c r="D128" s="259">
        <v>0</v>
      </c>
      <c r="E128" s="259">
        <v>0</v>
      </c>
      <c r="F128" s="259">
        <v>0</v>
      </c>
      <c r="G128" s="259">
        <v>0</v>
      </c>
      <c r="H128" s="259">
        <v>0</v>
      </c>
      <c r="I128" s="259">
        <v>0</v>
      </c>
      <c r="J128" s="259">
        <v>0</v>
      </c>
      <c r="K128" s="259">
        <v>0</v>
      </c>
      <c r="L128" s="259">
        <v>0</v>
      </c>
      <c r="M128" s="259">
        <v>0</v>
      </c>
      <c r="N128" s="259">
        <v>0</v>
      </c>
      <c r="O128" s="259">
        <v>0</v>
      </c>
      <c r="P128" s="259">
        <v>0</v>
      </c>
      <c r="Q128" s="259">
        <v>0</v>
      </c>
      <c r="R128" s="259">
        <v>840</v>
      </c>
      <c r="S128" s="259">
        <v>2084</v>
      </c>
      <c r="T128" s="259">
        <v>3751</v>
      </c>
      <c r="U128" s="41">
        <v>5801</v>
      </c>
      <c r="V128" s="41">
        <v>11919</v>
      </c>
      <c r="W128" s="41">
        <v>19867</v>
      </c>
      <c r="X128" s="41">
        <v>28904</v>
      </c>
      <c r="Y128" s="41">
        <v>38653</v>
      </c>
      <c r="Z128" s="41">
        <v>49881</v>
      </c>
      <c r="AA128" s="41">
        <v>63561</v>
      </c>
      <c r="AB128" s="41">
        <v>79458</v>
      </c>
      <c r="AC128" s="41">
        <v>97287</v>
      </c>
      <c r="AD128" s="41">
        <v>116977</v>
      </c>
      <c r="AE128" s="41">
        <v>138407</v>
      </c>
      <c r="AF128" s="41">
        <v>161696</v>
      </c>
      <c r="AG128" s="41">
        <v>186834</v>
      </c>
      <c r="AH128" s="41">
        <v>214058</v>
      </c>
      <c r="AI128" s="41">
        <v>242889</v>
      </c>
      <c r="AJ128" s="41">
        <v>273568</v>
      </c>
      <c r="AK128" s="41">
        <v>305800</v>
      </c>
      <c r="AL128" s="41">
        <v>339229</v>
      </c>
      <c r="AM128" s="41">
        <v>373275</v>
      </c>
      <c r="AN128" s="41">
        <v>407358</v>
      </c>
      <c r="AO128" s="41">
        <v>440765</v>
      </c>
      <c r="AP128" s="41">
        <v>472842</v>
      </c>
      <c r="AQ128" s="41">
        <v>502730</v>
      </c>
      <c r="AR128" s="41">
        <v>529965</v>
      </c>
      <c r="AS128" s="41">
        <v>554026</v>
      </c>
      <c r="AT128" s="41">
        <v>574875</v>
      </c>
      <c r="AU128" s="41">
        <v>592363</v>
      </c>
      <c r="AV128" s="41">
        <v>606678</v>
      </c>
      <c r="AW128" s="41">
        <v>617705</v>
      </c>
      <c r="AX128" s="41">
        <v>625971</v>
      </c>
      <c r="AY128" s="41">
        <v>631968</v>
      </c>
      <c r="AZ128" s="41">
        <v>636630</v>
      </c>
    </row>
    <row r="129" spans="1:52" x14ac:dyDescent="0.25">
      <c r="A129" s="58" t="s">
        <v>75</v>
      </c>
      <c r="B129" s="259">
        <v>0</v>
      </c>
      <c r="C129" s="259">
        <v>0</v>
      </c>
      <c r="D129" s="259">
        <v>0</v>
      </c>
      <c r="E129" s="259">
        <v>0</v>
      </c>
      <c r="F129" s="259">
        <v>0</v>
      </c>
      <c r="G129" s="259">
        <v>0</v>
      </c>
      <c r="H129" s="259">
        <v>0</v>
      </c>
      <c r="I129" s="259">
        <v>0</v>
      </c>
      <c r="J129" s="259">
        <v>0</v>
      </c>
      <c r="K129" s="259">
        <v>0</v>
      </c>
      <c r="L129" s="259">
        <v>0</v>
      </c>
      <c r="M129" s="259">
        <v>0</v>
      </c>
      <c r="N129" s="259">
        <v>0</v>
      </c>
      <c r="O129" s="259">
        <v>0</v>
      </c>
      <c r="P129" s="259">
        <v>0</v>
      </c>
      <c r="Q129" s="259">
        <v>0</v>
      </c>
      <c r="R129" s="259">
        <v>0</v>
      </c>
      <c r="S129" s="259">
        <v>0</v>
      </c>
      <c r="T129" s="259">
        <v>0</v>
      </c>
      <c r="U129" s="42">
        <v>0</v>
      </c>
      <c r="V129" s="42">
        <v>0</v>
      </c>
      <c r="W129" s="42">
        <v>0</v>
      </c>
      <c r="X129" s="42">
        <v>0</v>
      </c>
      <c r="Y129" s="42">
        <v>0</v>
      </c>
      <c r="Z129" s="42">
        <v>0</v>
      </c>
      <c r="AA129" s="42">
        <v>0</v>
      </c>
      <c r="AB129" s="42">
        <v>0</v>
      </c>
      <c r="AC129" s="42">
        <v>0</v>
      </c>
      <c r="AD129" s="42">
        <v>0</v>
      </c>
      <c r="AE129" s="42">
        <v>0</v>
      </c>
      <c r="AF129" s="42">
        <v>0</v>
      </c>
      <c r="AG129" s="42">
        <v>0</v>
      </c>
      <c r="AH129" s="42">
        <v>0</v>
      </c>
      <c r="AI129" s="42">
        <v>0</v>
      </c>
      <c r="AJ129" s="42">
        <v>0</v>
      </c>
      <c r="AK129" s="42">
        <v>0</v>
      </c>
      <c r="AL129" s="42">
        <v>0</v>
      </c>
      <c r="AM129" s="42">
        <v>0</v>
      </c>
      <c r="AN129" s="42">
        <v>0</v>
      </c>
      <c r="AO129" s="42">
        <v>0</v>
      </c>
      <c r="AP129" s="42">
        <v>0</v>
      </c>
      <c r="AQ129" s="42">
        <v>0</v>
      </c>
      <c r="AR129" s="42">
        <v>0</v>
      </c>
      <c r="AS129" s="42">
        <v>0</v>
      </c>
      <c r="AT129" s="42">
        <v>0</v>
      </c>
      <c r="AU129" s="42">
        <v>0</v>
      </c>
      <c r="AV129" s="42">
        <v>0</v>
      </c>
      <c r="AW129" s="42">
        <v>0</v>
      </c>
      <c r="AX129" s="42">
        <v>0</v>
      </c>
      <c r="AY129" s="42">
        <v>0</v>
      </c>
      <c r="AZ129" s="42">
        <v>0</v>
      </c>
    </row>
    <row r="130" spans="1:52" x14ac:dyDescent="0.25">
      <c r="A130" s="58" t="s">
        <v>76</v>
      </c>
      <c r="B130" s="259">
        <v>0</v>
      </c>
      <c r="C130" s="259">
        <v>0</v>
      </c>
      <c r="D130" s="259">
        <v>0</v>
      </c>
      <c r="E130" s="259">
        <v>0</v>
      </c>
      <c r="F130" s="259">
        <v>0</v>
      </c>
      <c r="G130" s="259">
        <v>0</v>
      </c>
      <c r="H130" s="259">
        <v>0</v>
      </c>
      <c r="I130" s="259">
        <v>0</v>
      </c>
      <c r="J130" s="259">
        <v>0</v>
      </c>
      <c r="K130" s="259">
        <v>0</v>
      </c>
      <c r="L130" s="259">
        <v>0</v>
      </c>
      <c r="M130" s="259">
        <v>0</v>
      </c>
      <c r="N130" s="259">
        <v>0</v>
      </c>
      <c r="O130" s="259">
        <v>0</v>
      </c>
      <c r="P130" s="259">
        <v>0</v>
      </c>
      <c r="Q130" s="259">
        <v>0</v>
      </c>
      <c r="R130" s="259">
        <v>0</v>
      </c>
      <c r="S130" s="259">
        <v>0</v>
      </c>
      <c r="T130" s="259">
        <v>0</v>
      </c>
      <c r="U130" s="42">
        <v>0</v>
      </c>
      <c r="V130" s="42">
        <v>0</v>
      </c>
      <c r="W130" s="42">
        <v>0</v>
      </c>
      <c r="X130" s="42">
        <v>0</v>
      </c>
      <c r="Y130" s="42">
        <v>0</v>
      </c>
      <c r="Z130" s="42">
        <v>0</v>
      </c>
      <c r="AA130" s="42">
        <v>0</v>
      </c>
      <c r="AB130" s="42">
        <v>0</v>
      </c>
      <c r="AC130" s="42">
        <v>0</v>
      </c>
      <c r="AD130" s="42">
        <v>0</v>
      </c>
      <c r="AE130" s="42">
        <v>0</v>
      </c>
      <c r="AF130" s="42">
        <v>0</v>
      </c>
      <c r="AG130" s="42">
        <v>0</v>
      </c>
      <c r="AH130" s="42">
        <v>0</v>
      </c>
      <c r="AI130" s="42">
        <v>0</v>
      </c>
      <c r="AJ130" s="42">
        <v>0</v>
      </c>
      <c r="AK130" s="42">
        <v>0</v>
      </c>
      <c r="AL130" s="42">
        <v>0</v>
      </c>
      <c r="AM130" s="42">
        <v>0</v>
      </c>
      <c r="AN130" s="42">
        <v>0</v>
      </c>
      <c r="AO130" s="42">
        <v>0</v>
      </c>
      <c r="AP130" s="42">
        <v>0</v>
      </c>
      <c r="AQ130" s="42">
        <v>0</v>
      </c>
      <c r="AR130" s="42">
        <v>0</v>
      </c>
      <c r="AS130" s="42">
        <v>0</v>
      </c>
      <c r="AT130" s="42">
        <v>0</v>
      </c>
      <c r="AU130" s="42">
        <v>0</v>
      </c>
      <c r="AV130" s="42">
        <v>0</v>
      </c>
      <c r="AW130" s="42">
        <v>0</v>
      </c>
      <c r="AX130" s="42">
        <v>0</v>
      </c>
      <c r="AY130" s="42">
        <v>0</v>
      </c>
      <c r="AZ130" s="42">
        <v>0</v>
      </c>
    </row>
    <row r="131" spans="1:52" x14ac:dyDescent="0.25">
      <c r="A131" s="58" t="s">
        <v>65</v>
      </c>
      <c r="B131" s="259">
        <v>0</v>
      </c>
      <c r="C131" s="259">
        <v>0</v>
      </c>
      <c r="D131" s="259">
        <v>0</v>
      </c>
      <c r="E131" s="259">
        <v>0</v>
      </c>
      <c r="F131" s="259">
        <v>0</v>
      </c>
      <c r="G131" s="259">
        <v>0</v>
      </c>
      <c r="H131" s="259">
        <v>0</v>
      </c>
      <c r="I131" s="259">
        <v>0</v>
      </c>
      <c r="J131" s="259">
        <v>0</v>
      </c>
      <c r="K131" s="259">
        <v>0</v>
      </c>
      <c r="L131" s="259">
        <v>0</v>
      </c>
      <c r="M131" s="259">
        <v>0</v>
      </c>
      <c r="N131" s="259">
        <v>0</v>
      </c>
      <c r="O131" s="259">
        <v>0</v>
      </c>
      <c r="P131" s="259">
        <v>0</v>
      </c>
      <c r="Q131" s="259">
        <v>0</v>
      </c>
      <c r="R131" s="259">
        <v>8043</v>
      </c>
      <c r="S131" s="259">
        <v>20925</v>
      </c>
      <c r="T131" s="259">
        <v>38159</v>
      </c>
      <c r="U131" s="41">
        <v>59301</v>
      </c>
      <c r="V131" s="41">
        <v>120397</v>
      </c>
      <c r="W131" s="41">
        <v>200255</v>
      </c>
      <c r="X131" s="41">
        <v>291670</v>
      </c>
      <c r="Y131" s="41">
        <v>390913</v>
      </c>
      <c r="Z131" s="41">
        <v>505509</v>
      </c>
      <c r="AA131" s="41">
        <v>644761</v>
      </c>
      <c r="AB131" s="41">
        <v>806074</v>
      </c>
      <c r="AC131" s="41">
        <v>986501</v>
      </c>
      <c r="AD131" s="41">
        <v>1185106</v>
      </c>
      <c r="AE131" s="41">
        <v>1400268</v>
      </c>
      <c r="AF131" s="41">
        <v>1633200</v>
      </c>
      <c r="AG131" s="41">
        <v>1883386</v>
      </c>
      <c r="AH131" s="41">
        <v>2152891</v>
      </c>
      <c r="AI131" s="41">
        <v>2436431</v>
      </c>
      <c r="AJ131" s="41">
        <v>2736796</v>
      </c>
      <c r="AK131" s="41">
        <v>3049500</v>
      </c>
      <c r="AL131" s="41">
        <v>3372216</v>
      </c>
      <c r="AM131" s="41">
        <v>3697590</v>
      </c>
      <c r="AN131" s="41">
        <v>4021051</v>
      </c>
      <c r="AO131" s="41">
        <v>4333971</v>
      </c>
      <c r="AP131" s="41">
        <v>4631119</v>
      </c>
      <c r="AQ131" s="41">
        <v>4903210</v>
      </c>
      <c r="AR131" s="41">
        <v>5146789</v>
      </c>
      <c r="AS131" s="41">
        <v>5355742</v>
      </c>
      <c r="AT131" s="41">
        <v>5531082</v>
      </c>
      <c r="AU131" s="41">
        <v>5670680</v>
      </c>
      <c r="AV131" s="41">
        <v>5777674</v>
      </c>
      <c r="AW131" s="41">
        <v>5850177</v>
      </c>
      <c r="AX131" s="41">
        <v>5894250</v>
      </c>
      <c r="AY131" s="41">
        <v>5914001</v>
      </c>
      <c r="AZ131" s="41">
        <v>5919072</v>
      </c>
    </row>
    <row r="132" spans="1:52" x14ac:dyDescent="0.25">
      <c r="A132" s="58" t="s">
        <v>66</v>
      </c>
      <c r="B132" s="259">
        <v>0</v>
      </c>
      <c r="C132" s="259">
        <v>0</v>
      </c>
      <c r="D132" s="259">
        <v>0</v>
      </c>
      <c r="E132" s="259">
        <v>0</v>
      </c>
      <c r="F132" s="259">
        <v>0</v>
      </c>
      <c r="G132" s="259">
        <v>0</v>
      </c>
      <c r="H132" s="259">
        <v>0</v>
      </c>
      <c r="I132" s="259">
        <v>0</v>
      </c>
      <c r="J132" s="259">
        <v>0</v>
      </c>
      <c r="K132" s="259">
        <v>0</v>
      </c>
      <c r="L132" s="259">
        <v>0</v>
      </c>
      <c r="M132" s="259">
        <v>0</v>
      </c>
      <c r="N132" s="259">
        <v>0</v>
      </c>
      <c r="O132" s="259">
        <v>0</v>
      </c>
      <c r="P132" s="259">
        <v>0</v>
      </c>
      <c r="Q132" s="259">
        <v>0</v>
      </c>
      <c r="R132" s="259">
        <v>0</v>
      </c>
      <c r="S132" s="259">
        <v>0</v>
      </c>
      <c r="T132" s="259">
        <v>0</v>
      </c>
      <c r="U132" s="42">
        <v>0</v>
      </c>
      <c r="V132" s="42">
        <v>0</v>
      </c>
      <c r="W132" s="42">
        <v>0</v>
      </c>
      <c r="X132" s="42">
        <v>0</v>
      </c>
      <c r="Y132" s="42">
        <v>0</v>
      </c>
      <c r="Z132" s="42">
        <v>0</v>
      </c>
      <c r="AA132" s="42">
        <v>0</v>
      </c>
      <c r="AB132" s="42">
        <v>0</v>
      </c>
      <c r="AC132" s="42">
        <v>0</v>
      </c>
      <c r="AD132" s="42">
        <v>0</v>
      </c>
      <c r="AE132" s="42">
        <v>0</v>
      </c>
      <c r="AF132" s="42">
        <v>0</v>
      </c>
      <c r="AG132" s="42">
        <v>0</v>
      </c>
      <c r="AH132" s="42">
        <v>0</v>
      </c>
      <c r="AI132" s="42">
        <v>0</v>
      </c>
      <c r="AJ132" s="42">
        <v>0</v>
      </c>
      <c r="AK132" s="42">
        <v>0</v>
      </c>
      <c r="AL132" s="42">
        <v>0</v>
      </c>
      <c r="AM132" s="42">
        <v>0</v>
      </c>
      <c r="AN132" s="42">
        <v>0</v>
      </c>
      <c r="AO132" s="42">
        <v>0</v>
      </c>
      <c r="AP132" s="42">
        <v>0</v>
      </c>
      <c r="AQ132" s="42">
        <v>0</v>
      </c>
      <c r="AR132" s="42">
        <v>0</v>
      </c>
      <c r="AS132" s="42">
        <v>0</v>
      </c>
      <c r="AT132" s="42">
        <v>0</v>
      </c>
      <c r="AU132" s="42">
        <v>0</v>
      </c>
      <c r="AV132" s="42">
        <v>0</v>
      </c>
      <c r="AW132" s="42">
        <v>0</v>
      </c>
      <c r="AX132" s="42">
        <v>0</v>
      </c>
      <c r="AY132" s="42">
        <v>0</v>
      </c>
      <c r="AZ132" s="42">
        <v>0</v>
      </c>
    </row>
    <row r="133" spans="1:52" x14ac:dyDescent="0.25">
      <c r="A133" s="58" t="s">
        <v>77</v>
      </c>
      <c r="B133" s="259">
        <v>0</v>
      </c>
      <c r="C133" s="259">
        <v>0</v>
      </c>
      <c r="D133" s="259">
        <v>0</v>
      </c>
      <c r="E133" s="259">
        <v>0</v>
      </c>
      <c r="F133" s="259">
        <v>0</v>
      </c>
      <c r="G133" s="259">
        <v>0</v>
      </c>
      <c r="H133" s="259">
        <v>0</v>
      </c>
      <c r="I133" s="259">
        <v>0</v>
      </c>
      <c r="J133" s="259">
        <v>0</v>
      </c>
      <c r="K133" s="259">
        <v>0</v>
      </c>
      <c r="L133" s="259">
        <v>0</v>
      </c>
      <c r="M133" s="259">
        <v>0</v>
      </c>
      <c r="N133" s="259">
        <v>0</v>
      </c>
      <c r="O133" s="259">
        <v>0</v>
      </c>
      <c r="P133" s="259">
        <v>0</v>
      </c>
      <c r="Q133" s="259">
        <v>0</v>
      </c>
      <c r="R133" s="259">
        <v>0</v>
      </c>
      <c r="S133" s="259">
        <v>0</v>
      </c>
      <c r="T133" s="259">
        <v>0</v>
      </c>
      <c r="U133" s="42">
        <v>0</v>
      </c>
      <c r="V133" s="42">
        <v>0</v>
      </c>
      <c r="W133" s="42">
        <v>0</v>
      </c>
      <c r="X133" s="42">
        <v>0</v>
      </c>
      <c r="Y133" s="42">
        <v>0</v>
      </c>
      <c r="Z133" s="42">
        <v>0</v>
      </c>
      <c r="AA133" s="42">
        <v>0</v>
      </c>
      <c r="AB133" s="42">
        <v>0</v>
      </c>
      <c r="AC133" s="42">
        <v>0</v>
      </c>
      <c r="AD133" s="42">
        <v>0</v>
      </c>
      <c r="AE133" s="42">
        <v>0</v>
      </c>
      <c r="AF133" s="42">
        <v>0</v>
      </c>
      <c r="AG133" s="42">
        <v>0</v>
      </c>
      <c r="AH133" s="42">
        <v>0</v>
      </c>
      <c r="AI133" s="42">
        <v>0</v>
      </c>
      <c r="AJ133" s="42">
        <v>0</v>
      </c>
      <c r="AK133" s="42">
        <v>0</v>
      </c>
      <c r="AL133" s="42">
        <v>0</v>
      </c>
      <c r="AM133" s="42">
        <v>0</v>
      </c>
      <c r="AN133" s="42">
        <v>0</v>
      </c>
      <c r="AO133" s="42">
        <v>0</v>
      </c>
      <c r="AP133" s="42">
        <v>0</v>
      </c>
      <c r="AQ133" s="42">
        <v>0</v>
      </c>
      <c r="AR133" s="42">
        <v>0</v>
      </c>
      <c r="AS133" s="42">
        <v>0</v>
      </c>
      <c r="AT133" s="42">
        <v>0</v>
      </c>
      <c r="AU133" s="42">
        <v>0</v>
      </c>
      <c r="AV133" s="42">
        <v>0</v>
      </c>
      <c r="AW133" s="42">
        <v>0</v>
      </c>
      <c r="AX133" s="42">
        <v>0</v>
      </c>
      <c r="AY133" s="42">
        <v>0</v>
      </c>
      <c r="AZ133" s="42">
        <v>0</v>
      </c>
    </row>
    <row r="134" spans="1:52" x14ac:dyDescent="0.25">
      <c r="A134" s="56" t="s">
        <v>68</v>
      </c>
      <c r="B134" s="268">
        <v>5196</v>
      </c>
      <c r="C134" s="268">
        <v>5904</v>
      </c>
      <c r="D134" s="268">
        <v>6175</v>
      </c>
      <c r="E134" s="268">
        <v>6297</v>
      </c>
      <c r="F134" s="268">
        <v>7483</v>
      </c>
      <c r="G134" s="268">
        <v>7367</v>
      </c>
      <c r="H134" s="268">
        <v>7482</v>
      </c>
      <c r="I134" s="268">
        <v>7665</v>
      </c>
      <c r="J134" s="268">
        <v>7175</v>
      </c>
      <c r="K134" s="268">
        <v>7528</v>
      </c>
      <c r="L134" s="268">
        <v>7333</v>
      </c>
      <c r="M134" s="268">
        <v>8441</v>
      </c>
      <c r="N134" s="268">
        <v>15038</v>
      </c>
      <c r="O134" s="268">
        <v>22502</v>
      </c>
      <c r="P134" s="268">
        <v>31027</v>
      </c>
      <c r="Q134" s="268">
        <v>40504</v>
      </c>
      <c r="R134" s="268">
        <v>49929</v>
      </c>
      <c r="S134" s="268">
        <v>62582</v>
      </c>
      <c r="T134" s="268">
        <v>77770</v>
      </c>
      <c r="U134" s="57">
        <v>94943</v>
      </c>
      <c r="V134" s="57">
        <v>249591</v>
      </c>
      <c r="W134" s="57">
        <v>384830</v>
      </c>
      <c r="X134" s="57">
        <v>493206</v>
      </c>
      <c r="Y134" s="57">
        <v>579090</v>
      </c>
      <c r="Z134" s="57">
        <v>665702</v>
      </c>
      <c r="AA134" s="57">
        <v>773125</v>
      </c>
      <c r="AB134" s="57">
        <v>901025</v>
      </c>
      <c r="AC134" s="57">
        <v>1049072</v>
      </c>
      <c r="AD134" s="57">
        <v>1219562</v>
      </c>
      <c r="AE134" s="57">
        <v>1414955</v>
      </c>
      <c r="AF134" s="57">
        <v>1641535</v>
      </c>
      <c r="AG134" s="57">
        <v>1903195</v>
      </c>
      <c r="AH134" s="57">
        <v>2204906</v>
      </c>
      <c r="AI134" s="57">
        <v>2542323</v>
      </c>
      <c r="AJ134" s="57">
        <v>2920200</v>
      </c>
      <c r="AK134" s="57">
        <v>3337393</v>
      </c>
      <c r="AL134" s="57">
        <v>3792805</v>
      </c>
      <c r="AM134" s="57">
        <v>4281495</v>
      </c>
      <c r="AN134" s="57">
        <v>4797137</v>
      </c>
      <c r="AO134" s="57">
        <v>5332201</v>
      </c>
      <c r="AP134" s="57">
        <v>5879800</v>
      </c>
      <c r="AQ134" s="57">
        <v>6435370</v>
      </c>
      <c r="AR134" s="57">
        <v>6997499</v>
      </c>
      <c r="AS134" s="57">
        <v>7557474</v>
      </c>
      <c r="AT134" s="57">
        <v>8118567</v>
      </c>
      <c r="AU134" s="57">
        <v>8680020</v>
      </c>
      <c r="AV134" s="57">
        <v>9241592</v>
      </c>
      <c r="AW134" s="57">
        <v>9799279</v>
      </c>
      <c r="AX134" s="57">
        <v>10358493</v>
      </c>
      <c r="AY134" s="57">
        <v>10923625</v>
      </c>
      <c r="AZ134" s="57">
        <v>11496650</v>
      </c>
    </row>
    <row r="135" spans="1:52" x14ac:dyDescent="0.25">
      <c r="A135" s="58" t="s">
        <v>69</v>
      </c>
      <c r="B135" s="259">
        <v>5196</v>
      </c>
      <c r="C135" s="259">
        <v>5904</v>
      </c>
      <c r="D135" s="259">
        <v>6175</v>
      </c>
      <c r="E135" s="259">
        <v>6297</v>
      </c>
      <c r="F135" s="259">
        <v>7483</v>
      </c>
      <c r="G135" s="259">
        <v>7367</v>
      </c>
      <c r="H135" s="259">
        <v>7482</v>
      </c>
      <c r="I135" s="259">
        <v>7665</v>
      </c>
      <c r="J135" s="259">
        <v>7175</v>
      </c>
      <c r="K135" s="259">
        <v>7528</v>
      </c>
      <c r="L135" s="259">
        <v>7333</v>
      </c>
      <c r="M135" s="259">
        <v>8441</v>
      </c>
      <c r="N135" s="259">
        <v>15038</v>
      </c>
      <c r="O135" s="259">
        <v>22502</v>
      </c>
      <c r="P135" s="259">
        <v>31027</v>
      </c>
      <c r="Q135" s="259">
        <v>40504</v>
      </c>
      <c r="R135" s="259">
        <v>49928</v>
      </c>
      <c r="S135" s="259">
        <v>62578</v>
      </c>
      <c r="T135" s="259">
        <v>77759</v>
      </c>
      <c r="U135" s="41">
        <v>94913</v>
      </c>
      <c r="V135" s="41">
        <v>249347</v>
      </c>
      <c r="W135" s="41">
        <v>384201</v>
      </c>
      <c r="X135" s="41">
        <v>491953</v>
      </c>
      <c r="Y135" s="41">
        <v>576847</v>
      </c>
      <c r="Z135" s="41">
        <v>661632</v>
      </c>
      <c r="AA135" s="41">
        <v>765379</v>
      </c>
      <c r="AB135" s="41">
        <v>886533</v>
      </c>
      <c r="AC135" s="41">
        <v>1023195</v>
      </c>
      <c r="AD135" s="41">
        <v>1175657</v>
      </c>
      <c r="AE135" s="41">
        <v>1344253</v>
      </c>
      <c r="AF135" s="41">
        <v>1532704</v>
      </c>
      <c r="AG135" s="41">
        <v>1742787</v>
      </c>
      <c r="AH135" s="41">
        <v>1977672</v>
      </c>
      <c r="AI135" s="41">
        <v>2233264</v>
      </c>
      <c r="AJ135" s="41">
        <v>2513630</v>
      </c>
      <c r="AK135" s="41">
        <v>2818646</v>
      </c>
      <c r="AL135" s="41">
        <v>3148270</v>
      </c>
      <c r="AM135" s="41">
        <v>3499833</v>
      </c>
      <c r="AN135" s="41">
        <v>3869110</v>
      </c>
      <c r="AO135" s="41">
        <v>4251409</v>
      </c>
      <c r="AP135" s="41">
        <v>4642111</v>
      </c>
      <c r="AQ135" s="41">
        <v>5039152</v>
      </c>
      <c r="AR135" s="41">
        <v>5442175</v>
      </c>
      <c r="AS135" s="41">
        <v>5844520</v>
      </c>
      <c r="AT135" s="41">
        <v>6249462</v>
      </c>
      <c r="AU135" s="41">
        <v>6657145</v>
      </c>
      <c r="AV135" s="41">
        <v>7066939</v>
      </c>
      <c r="AW135" s="41">
        <v>7476097</v>
      </c>
      <c r="AX135" s="41">
        <v>7888446</v>
      </c>
      <c r="AY135" s="41">
        <v>8307469</v>
      </c>
      <c r="AZ135" s="41">
        <v>8733268</v>
      </c>
    </row>
    <row r="136" spans="1:52" x14ac:dyDescent="0.25">
      <c r="A136" s="58" t="s">
        <v>70</v>
      </c>
      <c r="B136" s="259">
        <v>0</v>
      </c>
      <c r="C136" s="259">
        <v>0</v>
      </c>
      <c r="D136" s="259">
        <v>0</v>
      </c>
      <c r="E136" s="259">
        <v>0</v>
      </c>
      <c r="F136" s="259">
        <v>0</v>
      </c>
      <c r="G136" s="259">
        <v>0</v>
      </c>
      <c r="H136" s="259">
        <v>0</v>
      </c>
      <c r="I136" s="259">
        <v>0</v>
      </c>
      <c r="J136" s="259">
        <v>0</v>
      </c>
      <c r="K136" s="259">
        <v>0</v>
      </c>
      <c r="L136" s="259">
        <v>0</v>
      </c>
      <c r="M136" s="259">
        <v>0</v>
      </c>
      <c r="N136" s="259">
        <v>0</v>
      </c>
      <c r="O136" s="259">
        <v>0</v>
      </c>
      <c r="P136" s="259">
        <v>0</v>
      </c>
      <c r="Q136" s="259">
        <v>0</v>
      </c>
      <c r="R136" s="259">
        <v>1</v>
      </c>
      <c r="S136" s="259">
        <v>4</v>
      </c>
      <c r="T136" s="259">
        <v>11</v>
      </c>
      <c r="U136" s="42">
        <v>30</v>
      </c>
      <c r="V136" s="42">
        <v>244</v>
      </c>
      <c r="W136" s="42">
        <v>629</v>
      </c>
      <c r="X136" s="41">
        <v>1253</v>
      </c>
      <c r="Y136" s="41">
        <v>2243</v>
      </c>
      <c r="Z136" s="41">
        <v>4070</v>
      </c>
      <c r="AA136" s="41">
        <v>7746</v>
      </c>
      <c r="AB136" s="41">
        <v>14492</v>
      </c>
      <c r="AC136" s="41">
        <v>25877</v>
      </c>
      <c r="AD136" s="41">
        <v>43905</v>
      </c>
      <c r="AE136" s="41">
        <v>70702</v>
      </c>
      <c r="AF136" s="41">
        <v>108831</v>
      </c>
      <c r="AG136" s="41">
        <v>160408</v>
      </c>
      <c r="AH136" s="41">
        <v>227234</v>
      </c>
      <c r="AI136" s="41">
        <v>309059</v>
      </c>
      <c r="AJ136" s="41">
        <v>406570</v>
      </c>
      <c r="AK136" s="41">
        <v>518747</v>
      </c>
      <c r="AL136" s="41">
        <v>644535</v>
      </c>
      <c r="AM136" s="41">
        <v>781662</v>
      </c>
      <c r="AN136" s="41">
        <v>928027</v>
      </c>
      <c r="AO136" s="41">
        <v>1080792</v>
      </c>
      <c r="AP136" s="41">
        <v>1237689</v>
      </c>
      <c r="AQ136" s="41">
        <v>1396218</v>
      </c>
      <c r="AR136" s="41">
        <v>1555324</v>
      </c>
      <c r="AS136" s="41">
        <v>1712954</v>
      </c>
      <c r="AT136" s="41">
        <v>1869105</v>
      </c>
      <c r="AU136" s="41">
        <v>2022875</v>
      </c>
      <c r="AV136" s="41">
        <v>2174653</v>
      </c>
      <c r="AW136" s="41">
        <v>2323182</v>
      </c>
      <c r="AX136" s="41">
        <v>2470047</v>
      </c>
      <c r="AY136" s="41">
        <v>2616156</v>
      </c>
      <c r="AZ136" s="41">
        <v>2763382</v>
      </c>
    </row>
    <row r="137" spans="1:52" x14ac:dyDescent="0.25">
      <c r="A137" s="58" t="s">
        <v>71</v>
      </c>
      <c r="B137" s="259">
        <v>0</v>
      </c>
      <c r="C137" s="259">
        <v>0</v>
      </c>
      <c r="D137" s="259">
        <v>0</v>
      </c>
      <c r="E137" s="259">
        <v>0</v>
      </c>
      <c r="F137" s="259">
        <v>0</v>
      </c>
      <c r="G137" s="259">
        <v>0</v>
      </c>
      <c r="H137" s="259">
        <v>0</v>
      </c>
      <c r="I137" s="259">
        <v>0</v>
      </c>
      <c r="J137" s="259">
        <v>0</v>
      </c>
      <c r="K137" s="259">
        <v>0</v>
      </c>
      <c r="L137" s="259">
        <v>0</v>
      </c>
      <c r="M137" s="259">
        <v>0</v>
      </c>
      <c r="N137" s="259">
        <v>0</v>
      </c>
      <c r="O137" s="259">
        <v>0</v>
      </c>
      <c r="P137" s="259">
        <v>0</v>
      </c>
      <c r="Q137" s="259">
        <v>0</v>
      </c>
      <c r="R137" s="259">
        <v>0</v>
      </c>
      <c r="S137" s="259">
        <v>0</v>
      </c>
      <c r="T137" s="259">
        <v>0</v>
      </c>
      <c r="U137" s="42">
        <v>0</v>
      </c>
      <c r="V137" s="42">
        <v>0</v>
      </c>
      <c r="W137" s="42">
        <v>0</v>
      </c>
      <c r="X137" s="42">
        <v>0</v>
      </c>
      <c r="Y137" s="42">
        <v>0</v>
      </c>
      <c r="Z137" s="42">
        <v>0</v>
      </c>
      <c r="AA137" s="42">
        <v>0</v>
      </c>
      <c r="AB137" s="42">
        <v>0</v>
      </c>
      <c r="AC137" s="42">
        <v>0</v>
      </c>
      <c r="AD137" s="42">
        <v>0</v>
      </c>
      <c r="AE137" s="42">
        <v>0</v>
      </c>
      <c r="AF137" s="42">
        <v>0</v>
      </c>
      <c r="AG137" s="42">
        <v>0</v>
      </c>
      <c r="AH137" s="42">
        <v>0</v>
      </c>
      <c r="AI137" s="42">
        <v>0</v>
      </c>
      <c r="AJ137" s="42">
        <v>0</v>
      </c>
      <c r="AK137" s="42">
        <v>0</v>
      </c>
      <c r="AL137" s="42">
        <v>0</v>
      </c>
      <c r="AM137" s="42">
        <v>0</v>
      </c>
      <c r="AN137" s="42">
        <v>0</v>
      </c>
      <c r="AO137" s="42">
        <v>0</v>
      </c>
      <c r="AP137" s="42">
        <v>0</v>
      </c>
      <c r="AQ137" s="42">
        <v>0</v>
      </c>
      <c r="AR137" s="42">
        <v>0</v>
      </c>
      <c r="AS137" s="42">
        <v>0</v>
      </c>
      <c r="AT137" s="42">
        <v>0</v>
      </c>
      <c r="AU137" s="42">
        <v>0</v>
      </c>
      <c r="AV137" s="42">
        <v>0</v>
      </c>
      <c r="AW137" s="42">
        <v>0</v>
      </c>
      <c r="AX137" s="42">
        <v>0</v>
      </c>
      <c r="AY137" s="42">
        <v>0</v>
      </c>
      <c r="AZ137" s="42">
        <v>0</v>
      </c>
    </row>
    <row r="138" spans="1:52" x14ac:dyDescent="0.25">
      <c r="A138" s="58" t="s">
        <v>78</v>
      </c>
      <c r="B138" s="259">
        <v>0</v>
      </c>
      <c r="C138" s="259">
        <v>0</v>
      </c>
      <c r="D138" s="259">
        <v>0</v>
      </c>
      <c r="E138" s="259">
        <v>0</v>
      </c>
      <c r="F138" s="259">
        <v>0</v>
      </c>
      <c r="G138" s="259">
        <v>0</v>
      </c>
      <c r="H138" s="259">
        <v>0</v>
      </c>
      <c r="I138" s="259">
        <v>0</v>
      </c>
      <c r="J138" s="259">
        <v>0</v>
      </c>
      <c r="K138" s="259">
        <v>0</v>
      </c>
      <c r="L138" s="259">
        <v>0</v>
      </c>
      <c r="M138" s="259">
        <v>0</v>
      </c>
      <c r="N138" s="259">
        <v>0</v>
      </c>
      <c r="O138" s="259">
        <v>0</v>
      </c>
      <c r="P138" s="259">
        <v>0</v>
      </c>
      <c r="Q138" s="259">
        <v>0</v>
      </c>
      <c r="R138" s="259">
        <v>0</v>
      </c>
      <c r="S138" s="259">
        <v>0</v>
      </c>
      <c r="T138" s="259">
        <v>0</v>
      </c>
      <c r="U138" s="42">
        <v>0</v>
      </c>
      <c r="V138" s="42">
        <v>0</v>
      </c>
      <c r="W138" s="42">
        <v>0</v>
      </c>
      <c r="X138" s="42">
        <v>0</v>
      </c>
      <c r="Y138" s="42">
        <v>0</v>
      </c>
      <c r="Z138" s="42">
        <v>0</v>
      </c>
      <c r="AA138" s="42">
        <v>0</v>
      </c>
      <c r="AB138" s="42">
        <v>0</v>
      </c>
      <c r="AC138" s="42">
        <v>0</v>
      </c>
      <c r="AD138" s="42">
        <v>0</v>
      </c>
      <c r="AE138" s="42">
        <v>0</v>
      </c>
      <c r="AF138" s="42">
        <v>0</v>
      </c>
      <c r="AG138" s="42">
        <v>0</v>
      </c>
      <c r="AH138" s="42">
        <v>0</v>
      </c>
      <c r="AI138" s="42">
        <v>0</v>
      </c>
      <c r="AJ138" s="42">
        <v>0</v>
      </c>
      <c r="AK138" s="42">
        <v>0</v>
      </c>
      <c r="AL138" s="42">
        <v>0</v>
      </c>
      <c r="AM138" s="42">
        <v>0</v>
      </c>
      <c r="AN138" s="42">
        <v>0</v>
      </c>
      <c r="AO138" s="42">
        <v>0</v>
      </c>
      <c r="AP138" s="42">
        <v>0</v>
      </c>
      <c r="AQ138" s="42">
        <v>0</v>
      </c>
      <c r="AR138" s="42">
        <v>0</v>
      </c>
      <c r="AS138" s="42">
        <v>0</v>
      </c>
      <c r="AT138" s="42">
        <v>0</v>
      </c>
      <c r="AU138" s="42">
        <v>0</v>
      </c>
      <c r="AV138" s="42">
        <v>0</v>
      </c>
      <c r="AW138" s="42">
        <v>0</v>
      </c>
      <c r="AX138" s="42">
        <v>0</v>
      </c>
      <c r="AY138" s="42">
        <v>0</v>
      </c>
      <c r="AZ138" s="42">
        <v>0</v>
      </c>
    </row>
    <row r="139" spans="1:52" x14ac:dyDescent="0.25">
      <c r="A139" s="56" t="s">
        <v>72</v>
      </c>
      <c r="B139" s="268">
        <v>0</v>
      </c>
      <c r="C139" s="268">
        <v>0</v>
      </c>
      <c r="D139" s="268">
        <v>0</v>
      </c>
      <c r="E139" s="268">
        <v>0</v>
      </c>
      <c r="F139" s="268">
        <v>0</v>
      </c>
      <c r="G139" s="268">
        <v>0</v>
      </c>
      <c r="H139" s="268">
        <v>0</v>
      </c>
      <c r="I139" s="268">
        <v>0</v>
      </c>
      <c r="J139" s="268">
        <v>0</v>
      </c>
      <c r="K139" s="268">
        <v>0</v>
      </c>
      <c r="L139" s="268">
        <v>0</v>
      </c>
      <c r="M139" s="268">
        <v>0</v>
      </c>
      <c r="N139" s="268">
        <v>0</v>
      </c>
      <c r="O139" s="268">
        <v>0</v>
      </c>
      <c r="P139" s="268">
        <v>0</v>
      </c>
      <c r="Q139" s="268">
        <v>0</v>
      </c>
      <c r="R139" s="268">
        <v>73</v>
      </c>
      <c r="S139" s="268">
        <v>186</v>
      </c>
      <c r="T139" s="268">
        <v>335</v>
      </c>
      <c r="U139" s="59">
        <v>512</v>
      </c>
      <c r="V139" s="57">
        <v>1087</v>
      </c>
      <c r="W139" s="57">
        <v>1192</v>
      </c>
      <c r="X139" s="57">
        <v>1197</v>
      </c>
      <c r="Y139" s="57">
        <v>1184</v>
      </c>
      <c r="Z139" s="57">
        <v>1160</v>
      </c>
      <c r="AA139" s="57">
        <v>1122</v>
      </c>
      <c r="AB139" s="57">
        <v>1075</v>
      </c>
      <c r="AC139" s="57">
        <v>1017</v>
      </c>
      <c r="AD139" s="59">
        <v>950</v>
      </c>
      <c r="AE139" s="59">
        <v>984</v>
      </c>
      <c r="AF139" s="57">
        <v>2361</v>
      </c>
      <c r="AG139" s="57">
        <v>5766</v>
      </c>
      <c r="AH139" s="57">
        <v>11472</v>
      </c>
      <c r="AI139" s="57">
        <v>19580</v>
      </c>
      <c r="AJ139" s="57">
        <v>30234</v>
      </c>
      <c r="AK139" s="57">
        <v>43471</v>
      </c>
      <c r="AL139" s="57">
        <v>59282</v>
      </c>
      <c r="AM139" s="57">
        <v>77619</v>
      </c>
      <c r="AN139" s="57">
        <v>98393</v>
      </c>
      <c r="AO139" s="57">
        <v>121467</v>
      </c>
      <c r="AP139" s="57">
        <v>146847</v>
      </c>
      <c r="AQ139" s="57">
        <v>174559</v>
      </c>
      <c r="AR139" s="57">
        <v>204707</v>
      </c>
      <c r="AS139" s="57">
        <v>237189</v>
      </c>
      <c r="AT139" s="57">
        <v>271962</v>
      </c>
      <c r="AU139" s="57">
        <v>308997</v>
      </c>
      <c r="AV139" s="57">
        <v>348151</v>
      </c>
      <c r="AW139" s="57">
        <v>389129</v>
      </c>
      <c r="AX139" s="57">
        <v>432007</v>
      </c>
      <c r="AY139" s="57">
        <v>476884</v>
      </c>
      <c r="AZ139" s="57">
        <v>523558</v>
      </c>
    </row>
    <row r="140" spans="1:52" x14ac:dyDescent="0.25">
      <c r="A140" s="58" t="s">
        <v>73</v>
      </c>
      <c r="B140" s="259">
        <v>0</v>
      </c>
      <c r="C140" s="259">
        <v>0</v>
      </c>
      <c r="D140" s="259">
        <v>0</v>
      </c>
      <c r="E140" s="259">
        <v>0</v>
      </c>
      <c r="F140" s="259">
        <v>0</v>
      </c>
      <c r="G140" s="259">
        <v>0</v>
      </c>
      <c r="H140" s="259">
        <v>0</v>
      </c>
      <c r="I140" s="259">
        <v>0</v>
      </c>
      <c r="J140" s="259">
        <v>0</v>
      </c>
      <c r="K140" s="259">
        <v>0</v>
      </c>
      <c r="L140" s="259">
        <v>0</v>
      </c>
      <c r="M140" s="259">
        <v>0</v>
      </c>
      <c r="N140" s="259">
        <v>0</v>
      </c>
      <c r="O140" s="259">
        <v>0</v>
      </c>
      <c r="P140" s="259">
        <v>0</v>
      </c>
      <c r="Q140" s="259">
        <v>0</v>
      </c>
      <c r="R140" s="259">
        <v>4</v>
      </c>
      <c r="S140" s="259">
        <v>12</v>
      </c>
      <c r="T140" s="259">
        <v>26</v>
      </c>
      <c r="U140" s="42">
        <v>46</v>
      </c>
      <c r="V140" s="42">
        <v>180</v>
      </c>
      <c r="W140" s="42">
        <v>205</v>
      </c>
      <c r="X140" s="42">
        <v>210</v>
      </c>
      <c r="Y140" s="42">
        <v>211</v>
      </c>
      <c r="Z140" s="42">
        <v>210</v>
      </c>
      <c r="AA140" s="42">
        <v>208</v>
      </c>
      <c r="AB140" s="42">
        <v>206</v>
      </c>
      <c r="AC140" s="42">
        <v>202</v>
      </c>
      <c r="AD140" s="42">
        <v>199</v>
      </c>
      <c r="AE140" s="42">
        <v>242</v>
      </c>
      <c r="AF140" s="42">
        <v>932</v>
      </c>
      <c r="AG140" s="41">
        <v>2732</v>
      </c>
      <c r="AH140" s="41">
        <v>5951</v>
      </c>
      <c r="AI140" s="41">
        <v>10804</v>
      </c>
      <c r="AJ140" s="41">
        <v>17531</v>
      </c>
      <c r="AK140" s="41">
        <v>26324</v>
      </c>
      <c r="AL140" s="41">
        <v>37326</v>
      </c>
      <c r="AM140" s="41">
        <v>50652</v>
      </c>
      <c r="AN140" s="41">
        <v>66357</v>
      </c>
      <c r="AO140" s="41">
        <v>84443</v>
      </c>
      <c r="AP140" s="41">
        <v>105002</v>
      </c>
      <c r="AQ140" s="41">
        <v>128158</v>
      </c>
      <c r="AR140" s="41">
        <v>154031</v>
      </c>
      <c r="AS140" s="41">
        <v>182584</v>
      </c>
      <c r="AT140" s="41">
        <v>213798</v>
      </c>
      <c r="AU140" s="41">
        <v>247645</v>
      </c>
      <c r="AV140" s="41">
        <v>283953</v>
      </c>
      <c r="AW140" s="41">
        <v>322448</v>
      </c>
      <c r="AX140" s="41">
        <v>363108</v>
      </c>
      <c r="AY140" s="41">
        <v>405953</v>
      </c>
      <c r="AZ140" s="41">
        <v>450759</v>
      </c>
    </row>
    <row r="141" spans="1:52" x14ac:dyDescent="0.25">
      <c r="A141" s="58" t="s">
        <v>79</v>
      </c>
      <c r="B141" s="259">
        <v>0</v>
      </c>
      <c r="C141" s="259">
        <v>0</v>
      </c>
      <c r="D141" s="259">
        <v>0</v>
      </c>
      <c r="E141" s="259">
        <v>0</v>
      </c>
      <c r="F141" s="259">
        <v>0</v>
      </c>
      <c r="G141" s="259">
        <v>0</v>
      </c>
      <c r="H141" s="259">
        <v>0</v>
      </c>
      <c r="I141" s="259">
        <v>0</v>
      </c>
      <c r="J141" s="259">
        <v>0</v>
      </c>
      <c r="K141" s="259">
        <v>0</v>
      </c>
      <c r="L141" s="259">
        <v>0</v>
      </c>
      <c r="M141" s="259">
        <v>0</v>
      </c>
      <c r="N141" s="259">
        <v>0</v>
      </c>
      <c r="O141" s="259">
        <v>0</v>
      </c>
      <c r="P141" s="259">
        <v>0</v>
      </c>
      <c r="Q141" s="259">
        <v>0</v>
      </c>
      <c r="R141" s="259">
        <v>69</v>
      </c>
      <c r="S141" s="259">
        <v>174</v>
      </c>
      <c r="T141" s="259">
        <v>309</v>
      </c>
      <c r="U141" s="42">
        <v>466</v>
      </c>
      <c r="V141" s="42">
        <v>907</v>
      </c>
      <c r="W141" s="42">
        <v>987</v>
      </c>
      <c r="X141" s="42">
        <v>987</v>
      </c>
      <c r="Y141" s="42">
        <v>973</v>
      </c>
      <c r="Z141" s="42">
        <v>950</v>
      </c>
      <c r="AA141" s="42">
        <v>914</v>
      </c>
      <c r="AB141" s="42">
        <v>869</v>
      </c>
      <c r="AC141" s="42">
        <v>815</v>
      </c>
      <c r="AD141" s="42">
        <v>751</v>
      </c>
      <c r="AE141" s="42">
        <v>742</v>
      </c>
      <c r="AF141" s="41">
        <v>1429</v>
      </c>
      <c r="AG141" s="41">
        <v>3034</v>
      </c>
      <c r="AH141" s="41">
        <v>5521</v>
      </c>
      <c r="AI141" s="41">
        <v>8776</v>
      </c>
      <c r="AJ141" s="41">
        <v>12703</v>
      </c>
      <c r="AK141" s="41">
        <v>17147</v>
      </c>
      <c r="AL141" s="41">
        <v>21956</v>
      </c>
      <c r="AM141" s="41">
        <v>26967</v>
      </c>
      <c r="AN141" s="41">
        <v>32036</v>
      </c>
      <c r="AO141" s="41">
        <v>37024</v>
      </c>
      <c r="AP141" s="41">
        <v>41845</v>
      </c>
      <c r="AQ141" s="41">
        <v>46401</v>
      </c>
      <c r="AR141" s="41">
        <v>50676</v>
      </c>
      <c r="AS141" s="41">
        <v>54605</v>
      </c>
      <c r="AT141" s="41">
        <v>58164</v>
      </c>
      <c r="AU141" s="41">
        <v>61352</v>
      </c>
      <c r="AV141" s="41">
        <v>64198</v>
      </c>
      <c r="AW141" s="41">
        <v>66681</v>
      </c>
      <c r="AX141" s="41">
        <v>68899</v>
      </c>
      <c r="AY141" s="41">
        <v>70931</v>
      </c>
      <c r="AZ141" s="41">
        <v>72799</v>
      </c>
    </row>
    <row r="142" spans="1:52" x14ac:dyDescent="0.25">
      <c r="A142" s="54" t="s">
        <v>82</v>
      </c>
      <c r="B142" s="267">
        <v>4977186</v>
      </c>
      <c r="C142" s="267">
        <v>5048061</v>
      </c>
      <c r="D142" s="267">
        <v>5128284</v>
      </c>
      <c r="E142" s="267">
        <v>5160718</v>
      </c>
      <c r="F142" s="267">
        <v>5133236</v>
      </c>
      <c r="G142" s="267">
        <v>5155639</v>
      </c>
      <c r="H142" s="267">
        <v>5258476</v>
      </c>
      <c r="I142" s="267">
        <v>5256191</v>
      </c>
      <c r="J142" s="267">
        <v>5335821</v>
      </c>
      <c r="K142" s="267">
        <v>5331542</v>
      </c>
      <c r="L142" s="267">
        <v>5287311</v>
      </c>
      <c r="M142" s="267">
        <v>5325523</v>
      </c>
      <c r="N142" s="267">
        <v>5253452</v>
      </c>
      <c r="O142" s="267">
        <v>5244760</v>
      </c>
      <c r="P142" s="267">
        <v>5321019</v>
      </c>
      <c r="Q142" s="267">
        <v>5446891</v>
      </c>
      <c r="R142" s="267">
        <v>5698281</v>
      </c>
      <c r="S142" s="267">
        <v>5924240</v>
      </c>
      <c r="T142" s="267">
        <v>6094750</v>
      </c>
      <c r="U142" s="55">
        <v>6221543</v>
      </c>
      <c r="V142" s="55">
        <v>6325780</v>
      </c>
      <c r="W142" s="55">
        <v>6410199</v>
      </c>
      <c r="X142" s="55">
        <v>6476719</v>
      </c>
      <c r="Y142" s="55">
        <v>6539609</v>
      </c>
      <c r="Z142" s="55">
        <v>6599173</v>
      </c>
      <c r="AA142" s="55">
        <v>6658449</v>
      </c>
      <c r="AB142" s="55">
        <v>6717082</v>
      </c>
      <c r="AC142" s="55">
        <v>6769688</v>
      </c>
      <c r="AD142" s="55">
        <v>6816411</v>
      </c>
      <c r="AE142" s="55">
        <v>6858310</v>
      </c>
      <c r="AF142" s="55">
        <v>6897365</v>
      </c>
      <c r="AG142" s="55">
        <v>6935027</v>
      </c>
      <c r="AH142" s="55">
        <v>6976435</v>
      </c>
      <c r="AI142" s="55">
        <v>7014156</v>
      </c>
      <c r="AJ142" s="55">
        <v>7053747</v>
      </c>
      <c r="AK142" s="55">
        <v>7094742</v>
      </c>
      <c r="AL142" s="55">
        <v>7136784</v>
      </c>
      <c r="AM142" s="55">
        <v>7179124</v>
      </c>
      <c r="AN142" s="55">
        <v>7221838</v>
      </c>
      <c r="AO142" s="55">
        <v>7265064</v>
      </c>
      <c r="AP142" s="55">
        <v>7306021</v>
      </c>
      <c r="AQ142" s="55">
        <v>7348791</v>
      </c>
      <c r="AR142" s="55">
        <v>7393319</v>
      </c>
      <c r="AS142" s="55">
        <v>7441505</v>
      </c>
      <c r="AT142" s="55">
        <v>7492039</v>
      </c>
      <c r="AU142" s="55">
        <v>7544511</v>
      </c>
      <c r="AV142" s="55">
        <v>7596652</v>
      </c>
      <c r="AW142" s="55">
        <v>7649452</v>
      </c>
      <c r="AX142" s="55">
        <v>7702962</v>
      </c>
      <c r="AY142" s="55">
        <v>7757602</v>
      </c>
      <c r="AZ142" s="55">
        <v>7813580</v>
      </c>
    </row>
    <row r="143" spans="1:52" x14ac:dyDescent="0.25">
      <c r="A143" s="56" t="s">
        <v>63</v>
      </c>
      <c r="B143" s="268">
        <v>4977186</v>
      </c>
      <c r="C143" s="268">
        <v>5048061</v>
      </c>
      <c r="D143" s="268">
        <v>5128284</v>
      </c>
      <c r="E143" s="268">
        <v>5160718</v>
      </c>
      <c r="F143" s="268">
        <v>5133236</v>
      </c>
      <c r="G143" s="268">
        <v>5155639</v>
      </c>
      <c r="H143" s="268">
        <v>5258476</v>
      </c>
      <c r="I143" s="268">
        <v>5256191</v>
      </c>
      <c r="J143" s="268">
        <v>5335821</v>
      </c>
      <c r="K143" s="268">
        <v>5331542</v>
      </c>
      <c r="L143" s="268">
        <v>5287311</v>
      </c>
      <c r="M143" s="268">
        <v>5325523</v>
      </c>
      <c r="N143" s="268">
        <v>5253452</v>
      </c>
      <c r="O143" s="268">
        <v>5244760</v>
      </c>
      <c r="P143" s="268">
        <v>5321019</v>
      </c>
      <c r="Q143" s="268">
        <v>5446891</v>
      </c>
      <c r="R143" s="268">
        <v>5698266</v>
      </c>
      <c r="S143" s="268">
        <v>5924206</v>
      </c>
      <c r="T143" s="268">
        <v>6094690</v>
      </c>
      <c r="U143" s="57">
        <v>6221450</v>
      </c>
      <c r="V143" s="57">
        <v>6325644</v>
      </c>
      <c r="W143" s="57">
        <v>6410061</v>
      </c>
      <c r="X143" s="57">
        <v>6476581</v>
      </c>
      <c r="Y143" s="57">
        <v>6539471</v>
      </c>
      <c r="Z143" s="57">
        <v>6599035</v>
      </c>
      <c r="AA143" s="57">
        <v>6658310</v>
      </c>
      <c r="AB143" s="57">
        <v>6716942</v>
      </c>
      <c r="AC143" s="57">
        <v>6769549</v>
      </c>
      <c r="AD143" s="57">
        <v>6816268</v>
      </c>
      <c r="AE143" s="57">
        <v>6858086</v>
      </c>
      <c r="AF143" s="57">
        <v>6896324</v>
      </c>
      <c r="AG143" s="57">
        <v>6931809</v>
      </c>
      <c r="AH143" s="57">
        <v>6969436</v>
      </c>
      <c r="AI143" s="57">
        <v>7001616</v>
      </c>
      <c r="AJ143" s="57">
        <v>7033687</v>
      </c>
      <c r="AK143" s="57">
        <v>7065136</v>
      </c>
      <c r="AL143" s="57">
        <v>7095404</v>
      </c>
      <c r="AM143" s="57">
        <v>7123723</v>
      </c>
      <c r="AN143" s="57">
        <v>7150162</v>
      </c>
      <c r="AO143" s="57">
        <v>7174973</v>
      </c>
      <c r="AP143" s="57">
        <v>7195478</v>
      </c>
      <c r="AQ143" s="57">
        <v>7215766</v>
      </c>
      <c r="AR143" s="57">
        <v>7235670</v>
      </c>
      <c r="AS143" s="57">
        <v>7257139</v>
      </c>
      <c r="AT143" s="57">
        <v>7278953</v>
      </c>
      <c r="AU143" s="57">
        <v>7300726</v>
      </c>
      <c r="AV143" s="57">
        <v>7320470</v>
      </c>
      <c r="AW143" s="57">
        <v>7339049</v>
      </c>
      <c r="AX143" s="57">
        <v>7356843</v>
      </c>
      <c r="AY143" s="57">
        <v>7374293</v>
      </c>
      <c r="AZ143" s="57">
        <v>7391953</v>
      </c>
    </row>
    <row r="144" spans="1:52" x14ac:dyDescent="0.25">
      <c r="A144" s="58" t="s">
        <v>65</v>
      </c>
      <c r="B144" s="259">
        <v>4977186</v>
      </c>
      <c r="C144" s="259">
        <v>5048061</v>
      </c>
      <c r="D144" s="259">
        <v>5128284</v>
      </c>
      <c r="E144" s="259">
        <v>5160718</v>
      </c>
      <c r="F144" s="259">
        <v>5133236</v>
      </c>
      <c r="G144" s="259">
        <v>5155639</v>
      </c>
      <c r="H144" s="259">
        <v>5258476</v>
      </c>
      <c r="I144" s="259">
        <v>5256191</v>
      </c>
      <c r="J144" s="259">
        <v>5335821</v>
      </c>
      <c r="K144" s="259">
        <v>5331542</v>
      </c>
      <c r="L144" s="259">
        <v>5287311</v>
      </c>
      <c r="M144" s="259">
        <v>5325523</v>
      </c>
      <c r="N144" s="259">
        <v>5253452</v>
      </c>
      <c r="O144" s="259">
        <v>5244760</v>
      </c>
      <c r="P144" s="259">
        <v>5321019</v>
      </c>
      <c r="Q144" s="259">
        <v>5446891</v>
      </c>
      <c r="R144" s="259">
        <v>5698184</v>
      </c>
      <c r="S144" s="259">
        <v>5924025</v>
      </c>
      <c r="T144" s="259">
        <v>6094390</v>
      </c>
      <c r="U144" s="41">
        <v>6221004</v>
      </c>
      <c r="V144" s="41">
        <v>6325019</v>
      </c>
      <c r="W144" s="41">
        <v>6409206</v>
      </c>
      <c r="X144" s="41">
        <v>6475437</v>
      </c>
      <c r="Y144" s="41">
        <v>6537969</v>
      </c>
      <c r="Z144" s="41">
        <v>6597091</v>
      </c>
      <c r="AA144" s="41">
        <v>6655810</v>
      </c>
      <c r="AB144" s="41">
        <v>6713743</v>
      </c>
      <c r="AC144" s="41">
        <v>6765486</v>
      </c>
      <c r="AD144" s="41">
        <v>6811132</v>
      </c>
      <c r="AE144" s="41">
        <v>6851647</v>
      </c>
      <c r="AF144" s="41">
        <v>6888309</v>
      </c>
      <c r="AG144" s="41">
        <v>6921850</v>
      </c>
      <c r="AH144" s="41">
        <v>6957029</v>
      </c>
      <c r="AI144" s="41">
        <v>6986152</v>
      </c>
      <c r="AJ144" s="41">
        <v>7014380</v>
      </c>
      <c r="AK144" s="41">
        <v>7041055</v>
      </c>
      <c r="AL144" s="41">
        <v>7065367</v>
      </c>
      <c r="AM144" s="41">
        <v>7086233</v>
      </c>
      <c r="AN144" s="41">
        <v>7103290</v>
      </c>
      <c r="AO144" s="41">
        <v>7116441</v>
      </c>
      <c r="AP144" s="41">
        <v>7122355</v>
      </c>
      <c r="AQ144" s="41">
        <v>7124586</v>
      </c>
      <c r="AR144" s="41">
        <v>7122047</v>
      </c>
      <c r="AS144" s="41">
        <v>7115993</v>
      </c>
      <c r="AT144" s="41">
        <v>7103912</v>
      </c>
      <c r="AU144" s="41">
        <v>7084654</v>
      </c>
      <c r="AV144" s="41">
        <v>7054881</v>
      </c>
      <c r="AW144" s="41">
        <v>7014664</v>
      </c>
      <c r="AX144" s="41">
        <v>6962823</v>
      </c>
      <c r="AY144" s="41">
        <v>6899218</v>
      </c>
      <c r="AZ144" s="41">
        <v>6822844</v>
      </c>
    </row>
    <row r="145" spans="1:52" x14ac:dyDescent="0.25">
      <c r="A145" s="58" t="s">
        <v>66</v>
      </c>
      <c r="B145" s="259">
        <v>0</v>
      </c>
      <c r="C145" s="259">
        <v>0</v>
      </c>
      <c r="D145" s="259">
        <v>0</v>
      </c>
      <c r="E145" s="259">
        <v>0</v>
      </c>
      <c r="F145" s="259">
        <v>0</v>
      </c>
      <c r="G145" s="259">
        <v>0</v>
      </c>
      <c r="H145" s="259">
        <v>0</v>
      </c>
      <c r="I145" s="259">
        <v>0</v>
      </c>
      <c r="J145" s="259">
        <v>0</v>
      </c>
      <c r="K145" s="259">
        <v>0</v>
      </c>
      <c r="L145" s="259">
        <v>0</v>
      </c>
      <c r="M145" s="259">
        <v>0</v>
      </c>
      <c r="N145" s="259">
        <v>0</v>
      </c>
      <c r="O145" s="259">
        <v>0</v>
      </c>
      <c r="P145" s="259">
        <v>0</v>
      </c>
      <c r="Q145" s="259">
        <v>0</v>
      </c>
      <c r="R145" s="259">
        <v>5</v>
      </c>
      <c r="S145" s="259">
        <v>12</v>
      </c>
      <c r="T145" s="259">
        <v>19</v>
      </c>
      <c r="U145" s="42">
        <v>31</v>
      </c>
      <c r="V145" s="42">
        <v>48</v>
      </c>
      <c r="W145" s="42">
        <v>74</v>
      </c>
      <c r="X145" s="42">
        <v>109</v>
      </c>
      <c r="Y145" s="42">
        <v>155</v>
      </c>
      <c r="Z145" s="42">
        <v>214</v>
      </c>
      <c r="AA145" s="42">
        <v>297</v>
      </c>
      <c r="AB145" s="42">
        <v>403</v>
      </c>
      <c r="AC145" s="42">
        <v>542</v>
      </c>
      <c r="AD145" s="42">
        <v>722</v>
      </c>
      <c r="AE145" s="42">
        <v>956</v>
      </c>
      <c r="AF145" s="41">
        <v>1239</v>
      </c>
      <c r="AG145" s="41">
        <v>1597</v>
      </c>
      <c r="AH145" s="41">
        <v>2068</v>
      </c>
      <c r="AI145" s="41">
        <v>2687</v>
      </c>
      <c r="AJ145" s="41">
        <v>3490</v>
      </c>
      <c r="AK145" s="41">
        <v>4510</v>
      </c>
      <c r="AL145" s="41">
        <v>5792</v>
      </c>
      <c r="AM145" s="41">
        <v>7430</v>
      </c>
      <c r="AN145" s="41">
        <v>9539</v>
      </c>
      <c r="AO145" s="41">
        <v>12219</v>
      </c>
      <c r="AP145" s="41">
        <v>15633</v>
      </c>
      <c r="AQ145" s="41">
        <v>19938</v>
      </c>
      <c r="AR145" s="41">
        <v>25379</v>
      </c>
      <c r="AS145" s="41">
        <v>32143</v>
      </c>
      <c r="AT145" s="41">
        <v>40557</v>
      </c>
      <c r="AU145" s="41">
        <v>50841</v>
      </c>
      <c r="AV145" s="41">
        <v>63339</v>
      </c>
      <c r="AW145" s="41">
        <v>78236</v>
      </c>
      <c r="AX145" s="41">
        <v>95878</v>
      </c>
      <c r="AY145" s="41">
        <v>116339</v>
      </c>
      <c r="AZ145" s="41">
        <v>139892</v>
      </c>
    </row>
    <row r="146" spans="1:52" x14ac:dyDescent="0.25">
      <c r="A146" s="58" t="s">
        <v>83</v>
      </c>
      <c r="B146" s="259">
        <v>0</v>
      </c>
      <c r="C146" s="259">
        <v>0</v>
      </c>
      <c r="D146" s="259">
        <v>0</v>
      </c>
      <c r="E146" s="259">
        <v>0</v>
      </c>
      <c r="F146" s="259">
        <v>0</v>
      </c>
      <c r="G146" s="259">
        <v>0</v>
      </c>
      <c r="H146" s="259">
        <v>0</v>
      </c>
      <c r="I146" s="259">
        <v>0</v>
      </c>
      <c r="J146" s="259">
        <v>0</v>
      </c>
      <c r="K146" s="259">
        <v>0</v>
      </c>
      <c r="L146" s="259">
        <v>0</v>
      </c>
      <c r="M146" s="259">
        <v>0</v>
      </c>
      <c r="N146" s="259">
        <v>0</v>
      </c>
      <c r="O146" s="259">
        <v>0</v>
      </c>
      <c r="P146" s="259">
        <v>0</v>
      </c>
      <c r="Q146" s="259">
        <v>0</v>
      </c>
      <c r="R146" s="259">
        <v>75</v>
      </c>
      <c r="S146" s="259">
        <v>165</v>
      </c>
      <c r="T146" s="259">
        <v>270</v>
      </c>
      <c r="U146" s="42">
        <v>397</v>
      </c>
      <c r="V146" s="42">
        <v>550</v>
      </c>
      <c r="W146" s="42">
        <v>740</v>
      </c>
      <c r="X146" s="42">
        <v>967</v>
      </c>
      <c r="Y146" s="41">
        <v>1243</v>
      </c>
      <c r="Z146" s="41">
        <v>1574</v>
      </c>
      <c r="AA146" s="41">
        <v>1975</v>
      </c>
      <c r="AB146" s="41">
        <v>2469</v>
      </c>
      <c r="AC146" s="41">
        <v>3059</v>
      </c>
      <c r="AD146" s="41">
        <v>3768</v>
      </c>
      <c r="AE146" s="41">
        <v>4593</v>
      </c>
      <c r="AF146" s="41">
        <v>5559</v>
      </c>
      <c r="AG146" s="41">
        <v>6721</v>
      </c>
      <c r="AH146" s="41">
        <v>8132</v>
      </c>
      <c r="AI146" s="41">
        <v>9809</v>
      </c>
      <c r="AJ146" s="41">
        <v>11824</v>
      </c>
      <c r="AK146" s="41">
        <v>14243</v>
      </c>
      <c r="AL146" s="41">
        <v>17167</v>
      </c>
      <c r="AM146" s="41">
        <v>20669</v>
      </c>
      <c r="AN146" s="41">
        <v>24880</v>
      </c>
      <c r="AO146" s="41">
        <v>29884</v>
      </c>
      <c r="AP146" s="41">
        <v>35870</v>
      </c>
      <c r="AQ146" s="41">
        <v>42947</v>
      </c>
      <c r="AR146" s="41">
        <v>51367</v>
      </c>
      <c r="AS146" s="41">
        <v>61251</v>
      </c>
      <c r="AT146" s="41">
        <v>72951</v>
      </c>
      <c r="AU146" s="41">
        <v>86553</v>
      </c>
      <c r="AV146" s="41">
        <v>102368</v>
      </c>
      <c r="AW146" s="41">
        <v>120506</v>
      </c>
      <c r="AX146" s="41">
        <v>141358</v>
      </c>
      <c r="AY146" s="41">
        <v>164978</v>
      </c>
      <c r="AZ146" s="41">
        <v>191797</v>
      </c>
    </row>
    <row r="147" spans="1:52" x14ac:dyDescent="0.25">
      <c r="A147" s="58" t="s">
        <v>77</v>
      </c>
      <c r="B147" s="259">
        <v>0</v>
      </c>
      <c r="C147" s="259">
        <v>0</v>
      </c>
      <c r="D147" s="259">
        <v>0</v>
      </c>
      <c r="E147" s="259">
        <v>0</v>
      </c>
      <c r="F147" s="259">
        <v>0</v>
      </c>
      <c r="G147" s="259">
        <v>0</v>
      </c>
      <c r="H147" s="259">
        <v>0</v>
      </c>
      <c r="I147" s="259">
        <v>0</v>
      </c>
      <c r="J147" s="259">
        <v>0</v>
      </c>
      <c r="K147" s="259">
        <v>0</v>
      </c>
      <c r="L147" s="259">
        <v>0</v>
      </c>
      <c r="M147" s="259">
        <v>0</v>
      </c>
      <c r="N147" s="259">
        <v>0</v>
      </c>
      <c r="O147" s="259">
        <v>0</v>
      </c>
      <c r="P147" s="259">
        <v>0</v>
      </c>
      <c r="Q147" s="259">
        <v>0</v>
      </c>
      <c r="R147" s="259">
        <v>2</v>
      </c>
      <c r="S147" s="259">
        <v>4</v>
      </c>
      <c r="T147" s="259">
        <v>11</v>
      </c>
      <c r="U147" s="42">
        <v>18</v>
      </c>
      <c r="V147" s="42">
        <v>27</v>
      </c>
      <c r="W147" s="42">
        <v>41</v>
      </c>
      <c r="X147" s="42">
        <v>68</v>
      </c>
      <c r="Y147" s="42">
        <v>104</v>
      </c>
      <c r="Z147" s="42">
        <v>156</v>
      </c>
      <c r="AA147" s="42">
        <v>228</v>
      </c>
      <c r="AB147" s="42">
        <v>327</v>
      </c>
      <c r="AC147" s="42">
        <v>462</v>
      </c>
      <c r="AD147" s="42">
        <v>646</v>
      </c>
      <c r="AE147" s="42">
        <v>890</v>
      </c>
      <c r="AF147" s="41">
        <v>1217</v>
      </c>
      <c r="AG147" s="41">
        <v>1641</v>
      </c>
      <c r="AH147" s="41">
        <v>2207</v>
      </c>
      <c r="AI147" s="41">
        <v>2968</v>
      </c>
      <c r="AJ147" s="41">
        <v>3993</v>
      </c>
      <c r="AK147" s="41">
        <v>5328</v>
      </c>
      <c r="AL147" s="41">
        <v>7078</v>
      </c>
      <c r="AM147" s="41">
        <v>9391</v>
      </c>
      <c r="AN147" s="41">
        <v>12453</v>
      </c>
      <c r="AO147" s="41">
        <v>16429</v>
      </c>
      <c r="AP147" s="41">
        <v>21620</v>
      </c>
      <c r="AQ147" s="41">
        <v>28295</v>
      </c>
      <c r="AR147" s="41">
        <v>36877</v>
      </c>
      <c r="AS147" s="41">
        <v>47752</v>
      </c>
      <c r="AT147" s="41">
        <v>61533</v>
      </c>
      <c r="AU147" s="41">
        <v>78678</v>
      </c>
      <c r="AV147" s="41">
        <v>99882</v>
      </c>
      <c r="AW147" s="41">
        <v>125643</v>
      </c>
      <c r="AX147" s="41">
        <v>156784</v>
      </c>
      <c r="AY147" s="41">
        <v>193758</v>
      </c>
      <c r="AZ147" s="41">
        <v>237420</v>
      </c>
    </row>
    <row r="148" spans="1:52" x14ac:dyDescent="0.25">
      <c r="A148" s="56"/>
      <c r="B148" s="268"/>
      <c r="C148" s="268"/>
      <c r="D148" s="268"/>
      <c r="E148" s="268"/>
      <c r="F148" s="268"/>
      <c r="G148" s="268"/>
      <c r="H148" s="268"/>
      <c r="I148" s="268"/>
      <c r="J148" s="268"/>
      <c r="K148" s="268"/>
      <c r="L148" s="268"/>
      <c r="M148" s="268"/>
      <c r="N148" s="268"/>
      <c r="O148" s="268"/>
      <c r="P148" s="268"/>
      <c r="Q148" s="268"/>
      <c r="R148" s="268"/>
      <c r="S148" s="268"/>
      <c r="T148" s="268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</row>
    <row r="149" spans="1:52" x14ac:dyDescent="0.25">
      <c r="A149" s="58"/>
      <c r="B149" s="259"/>
      <c r="C149" s="259"/>
      <c r="D149" s="259"/>
      <c r="E149" s="259"/>
      <c r="F149" s="259"/>
      <c r="G149" s="259"/>
      <c r="H149" s="259"/>
      <c r="I149" s="259"/>
      <c r="J149" s="259"/>
      <c r="K149" s="259"/>
      <c r="L149" s="259"/>
      <c r="M149" s="259"/>
      <c r="N149" s="259"/>
      <c r="O149" s="259"/>
      <c r="P149" s="259"/>
      <c r="Q149" s="259"/>
      <c r="R149" s="259"/>
      <c r="S149" s="259"/>
      <c r="T149" s="259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</row>
    <row r="150" spans="1:52" x14ac:dyDescent="0.25">
      <c r="A150" s="58"/>
      <c r="B150" s="259"/>
      <c r="C150" s="259"/>
      <c r="D150" s="259"/>
      <c r="E150" s="259"/>
      <c r="F150" s="259"/>
      <c r="G150" s="259"/>
      <c r="H150" s="259"/>
      <c r="I150" s="259"/>
      <c r="J150" s="259"/>
      <c r="K150" s="259"/>
      <c r="L150" s="259"/>
      <c r="M150" s="259"/>
      <c r="N150" s="259"/>
      <c r="O150" s="259"/>
      <c r="P150" s="259"/>
      <c r="Q150" s="259"/>
      <c r="R150" s="259"/>
      <c r="S150" s="259"/>
      <c r="T150" s="259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</row>
    <row r="151" spans="1:52" x14ac:dyDescent="0.25">
      <c r="A151" s="58"/>
      <c r="B151" s="259"/>
      <c r="C151" s="259"/>
      <c r="D151" s="259"/>
      <c r="E151" s="259"/>
      <c r="F151" s="259"/>
      <c r="G151" s="259"/>
      <c r="H151" s="259"/>
      <c r="I151" s="259"/>
      <c r="J151" s="259"/>
      <c r="K151" s="259"/>
      <c r="L151" s="259"/>
      <c r="M151" s="259"/>
      <c r="N151" s="259"/>
      <c r="O151" s="259"/>
      <c r="P151" s="259"/>
      <c r="Q151" s="259"/>
      <c r="R151" s="259"/>
      <c r="S151" s="259"/>
      <c r="T151" s="259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</row>
    <row r="152" spans="1:52" x14ac:dyDescent="0.25">
      <c r="A152" s="58"/>
      <c r="B152" s="259"/>
      <c r="C152" s="259"/>
      <c r="D152" s="259"/>
      <c r="E152" s="259"/>
      <c r="F152" s="259"/>
      <c r="G152" s="259"/>
      <c r="H152" s="259"/>
      <c r="I152" s="259"/>
      <c r="J152" s="259"/>
      <c r="K152" s="259"/>
      <c r="L152" s="259"/>
      <c r="M152" s="259"/>
      <c r="N152" s="259"/>
      <c r="O152" s="259"/>
      <c r="P152" s="259"/>
      <c r="Q152" s="259"/>
      <c r="R152" s="259"/>
      <c r="S152" s="259"/>
      <c r="T152" s="259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/>
      <c r="AZ152" s="42"/>
    </row>
    <row r="153" spans="1:52" x14ac:dyDescent="0.25">
      <c r="A153" s="56" t="s">
        <v>68</v>
      </c>
      <c r="B153" s="268">
        <v>0</v>
      </c>
      <c r="C153" s="268">
        <v>0</v>
      </c>
      <c r="D153" s="268">
        <v>0</v>
      </c>
      <c r="E153" s="268">
        <v>0</v>
      </c>
      <c r="F153" s="268">
        <v>0</v>
      </c>
      <c r="G153" s="268">
        <v>0</v>
      </c>
      <c r="H153" s="268">
        <v>0</v>
      </c>
      <c r="I153" s="268">
        <v>0</v>
      </c>
      <c r="J153" s="268">
        <v>0</v>
      </c>
      <c r="K153" s="268">
        <v>0</v>
      </c>
      <c r="L153" s="268">
        <v>0</v>
      </c>
      <c r="M153" s="268">
        <v>0</v>
      </c>
      <c r="N153" s="268">
        <v>0</v>
      </c>
      <c r="O153" s="268">
        <v>0</v>
      </c>
      <c r="P153" s="268">
        <v>0</v>
      </c>
      <c r="Q153" s="268">
        <v>0</v>
      </c>
      <c r="R153" s="268">
        <v>0</v>
      </c>
      <c r="S153" s="268">
        <v>0</v>
      </c>
      <c r="T153" s="268">
        <v>1</v>
      </c>
      <c r="U153" s="59">
        <v>4</v>
      </c>
      <c r="V153" s="59">
        <v>9</v>
      </c>
      <c r="W153" s="59">
        <v>10</v>
      </c>
      <c r="X153" s="59">
        <v>10</v>
      </c>
      <c r="Y153" s="59">
        <v>10</v>
      </c>
      <c r="Z153" s="59">
        <v>10</v>
      </c>
      <c r="AA153" s="59">
        <v>11</v>
      </c>
      <c r="AB153" s="59">
        <v>12</v>
      </c>
      <c r="AC153" s="59">
        <v>14</v>
      </c>
      <c r="AD153" s="59">
        <v>25</v>
      </c>
      <c r="AE153" s="59">
        <v>116</v>
      </c>
      <c r="AF153" s="59">
        <v>444</v>
      </c>
      <c r="AG153" s="57">
        <v>1106</v>
      </c>
      <c r="AH153" s="57">
        <v>2175</v>
      </c>
      <c r="AI153" s="57">
        <v>3696</v>
      </c>
      <c r="AJ153" s="57">
        <v>5743</v>
      </c>
      <c r="AK153" s="57">
        <v>8345</v>
      </c>
      <c r="AL153" s="57">
        <v>11551</v>
      </c>
      <c r="AM153" s="57">
        <v>15375</v>
      </c>
      <c r="AN153" s="57">
        <v>19842</v>
      </c>
      <c r="AO153" s="57">
        <v>24925</v>
      </c>
      <c r="AP153" s="57">
        <v>30592</v>
      </c>
      <c r="AQ153" s="57">
        <v>36823</v>
      </c>
      <c r="AR153" s="57">
        <v>43676</v>
      </c>
      <c r="AS153" s="57">
        <v>51167</v>
      </c>
      <c r="AT153" s="57">
        <v>59239</v>
      </c>
      <c r="AU153" s="57">
        <v>67923</v>
      </c>
      <c r="AV153" s="57">
        <v>77117</v>
      </c>
      <c r="AW153" s="57">
        <v>86847</v>
      </c>
      <c r="AX153" s="57">
        <v>97034</v>
      </c>
      <c r="AY153" s="57">
        <v>107672</v>
      </c>
      <c r="AZ153" s="57">
        <v>118644</v>
      </c>
    </row>
    <row r="154" spans="1:52" x14ac:dyDescent="0.25">
      <c r="A154" s="58" t="s">
        <v>69</v>
      </c>
      <c r="B154" s="259">
        <v>0</v>
      </c>
      <c r="C154" s="259">
        <v>0</v>
      </c>
      <c r="D154" s="259">
        <v>0</v>
      </c>
      <c r="E154" s="259">
        <v>0</v>
      </c>
      <c r="F154" s="259">
        <v>0</v>
      </c>
      <c r="G154" s="259">
        <v>0</v>
      </c>
      <c r="H154" s="259">
        <v>0</v>
      </c>
      <c r="I154" s="259">
        <v>0</v>
      </c>
      <c r="J154" s="259">
        <v>0</v>
      </c>
      <c r="K154" s="259">
        <v>0</v>
      </c>
      <c r="L154" s="259">
        <v>0</v>
      </c>
      <c r="M154" s="259">
        <v>0</v>
      </c>
      <c r="N154" s="259">
        <v>0</v>
      </c>
      <c r="O154" s="259">
        <v>0</v>
      </c>
      <c r="P154" s="259">
        <v>0</v>
      </c>
      <c r="Q154" s="259">
        <v>0</v>
      </c>
      <c r="R154" s="259">
        <v>0</v>
      </c>
      <c r="S154" s="259">
        <v>0</v>
      </c>
      <c r="T154" s="259">
        <v>0</v>
      </c>
      <c r="U154" s="42">
        <v>0</v>
      </c>
      <c r="V154" s="42">
        <v>0</v>
      </c>
      <c r="W154" s="42">
        <v>0</v>
      </c>
      <c r="X154" s="42">
        <v>0</v>
      </c>
      <c r="Y154" s="42">
        <v>0</v>
      </c>
      <c r="Z154" s="42">
        <v>0</v>
      </c>
      <c r="AA154" s="42">
        <v>0</v>
      </c>
      <c r="AB154" s="42">
        <v>0</v>
      </c>
      <c r="AC154" s="42">
        <v>0</v>
      </c>
      <c r="AD154" s="42">
        <v>0</v>
      </c>
      <c r="AE154" s="42">
        <v>0</v>
      </c>
      <c r="AF154" s="42">
        <v>0</v>
      </c>
      <c r="AG154" s="42">
        <v>0</v>
      </c>
      <c r="AH154" s="42">
        <v>0</v>
      </c>
      <c r="AI154" s="42">
        <v>0</v>
      </c>
      <c r="AJ154" s="42">
        <v>0</v>
      </c>
      <c r="AK154" s="42">
        <v>0</v>
      </c>
      <c r="AL154" s="42">
        <v>0</v>
      </c>
      <c r="AM154" s="42">
        <v>0</v>
      </c>
      <c r="AN154" s="42">
        <v>0</v>
      </c>
      <c r="AO154" s="42">
        <v>0</v>
      </c>
      <c r="AP154" s="42">
        <v>0</v>
      </c>
      <c r="AQ154" s="42">
        <v>0</v>
      </c>
      <c r="AR154" s="42">
        <v>0</v>
      </c>
      <c r="AS154" s="42">
        <v>0</v>
      </c>
      <c r="AT154" s="42">
        <v>0</v>
      </c>
      <c r="AU154" s="42">
        <v>0</v>
      </c>
      <c r="AV154" s="42">
        <v>0</v>
      </c>
      <c r="AW154" s="42">
        <v>0</v>
      </c>
      <c r="AX154" s="42">
        <v>0</v>
      </c>
      <c r="AY154" s="42">
        <v>0</v>
      </c>
      <c r="AZ154" s="42">
        <v>0</v>
      </c>
    </row>
    <row r="155" spans="1:52" x14ac:dyDescent="0.25">
      <c r="A155" s="58" t="s">
        <v>70</v>
      </c>
      <c r="B155" s="259">
        <v>0</v>
      </c>
      <c r="C155" s="259">
        <v>0</v>
      </c>
      <c r="D155" s="259">
        <v>0</v>
      </c>
      <c r="E155" s="259">
        <v>0</v>
      </c>
      <c r="F155" s="259">
        <v>0</v>
      </c>
      <c r="G155" s="259">
        <v>0</v>
      </c>
      <c r="H155" s="259">
        <v>0</v>
      </c>
      <c r="I155" s="259">
        <v>0</v>
      </c>
      <c r="J155" s="259">
        <v>0</v>
      </c>
      <c r="K155" s="259">
        <v>0</v>
      </c>
      <c r="L155" s="259">
        <v>0</v>
      </c>
      <c r="M155" s="259">
        <v>0</v>
      </c>
      <c r="N155" s="259">
        <v>0</v>
      </c>
      <c r="O155" s="259">
        <v>0</v>
      </c>
      <c r="P155" s="259">
        <v>0</v>
      </c>
      <c r="Q155" s="259">
        <v>0</v>
      </c>
      <c r="R155" s="259">
        <v>0</v>
      </c>
      <c r="S155" s="259">
        <v>0</v>
      </c>
      <c r="T155" s="259">
        <v>0</v>
      </c>
      <c r="U155" s="42">
        <v>0</v>
      </c>
      <c r="V155" s="42">
        <v>0</v>
      </c>
      <c r="W155" s="42">
        <v>0</v>
      </c>
      <c r="X155" s="42">
        <v>0</v>
      </c>
      <c r="Y155" s="42">
        <v>0</v>
      </c>
      <c r="Z155" s="42">
        <v>0</v>
      </c>
      <c r="AA155" s="42">
        <v>0</v>
      </c>
      <c r="AB155" s="42">
        <v>0</v>
      </c>
      <c r="AC155" s="42">
        <v>0</v>
      </c>
      <c r="AD155" s="42">
        <v>0</v>
      </c>
      <c r="AE155" s="42">
        <v>0</v>
      </c>
      <c r="AF155" s="42">
        <v>0</v>
      </c>
      <c r="AG155" s="42">
        <v>0</v>
      </c>
      <c r="AH155" s="42">
        <v>0</v>
      </c>
      <c r="AI155" s="42">
        <v>0</v>
      </c>
      <c r="AJ155" s="42">
        <v>0</v>
      </c>
      <c r="AK155" s="42">
        <v>0</v>
      </c>
      <c r="AL155" s="42">
        <v>0</v>
      </c>
      <c r="AM155" s="42">
        <v>0</v>
      </c>
      <c r="AN155" s="42">
        <v>0</v>
      </c>
      <c r="AO155" s="42">
        <v>0</v>
      </c>
      <c r="AP155" s="42">
        <v>0</v>
      </c>
      <c r="AQ155" s="42">
        <v>0</v>
      </c>
      <c r="AR155" s="42">
        <v>0</v>
      </c>
      <c r="AS155" s="42">
        <v>0</v>
      </c>
      <c r="AT155" s="42">
        <v>0</v>
      </c>
      <c r="AU155" s="42">
        <v>0</v>
      </c>
      <c r="AV155" s="42">
        <v>0</v>
      </c>
      <c r="AW155" s="42">
        <v>0</v>
      </c>
      <c r="AX155" s="42">
        <v>0</v>
      </c>
      <c r="AY155" s="42">
        <v>0</v>
      </c>
      <c r="AZ155" s="42">
        <v>0</v>
      </c>
    </row>
    <row r="156" spans="1:52" x14ac:dyDescent="0.25">
      <c r="A156" s="58" t="s">
        <v>71</v>
      </c>
      <c r="B156" s="259">
        <v>0</v>
      </c>
      <c r="C156" s="259">
        <v>0</v>
      </c>
      <c r="D156" s="259">
        <v>0</v>
      </c>
      <c r="E156" s="259">
        <v>0</v>
      </c>
      <c r="F156" s="259">
        <v>0</v>
      </c>
      <c r="G156" s="259">
        <v>0</v>
      </c>
      <c r="H156" s="259">
        <v>0</v>
      </c>
      <c r="I156" s="259">
        <v>0</v>
      </c>
      <c r="J156" s="259">
        <v>0</v>
      </c>
      <c r="K156" s="259">
        <v>0</v>
      </c>
      <c r="L156" s="259">
        <v>0</v>
      </c>
      <c r="M156" s="259">
        <v>0</v>
      </c>
      <c r="N156" s="259">
        <v>0</v>
      </c>
      <c r="O156" s="259">
        <v>0</v>
      </c>
      <c r="P156" s="259">
        <v>0</v>
      </c>
      <c r="Q156" s="259">
        <v>0</v>
      </c>
      <c r="R156" s="259">
        <v>0</v>
      </c>
      <c r="S156" s="259">
        <v>0</v>
      </c>
      <c r="T156" s="259">
        <v>1</v>
      </c>
      <c r="U156" s="42">
        <v>4</v>
      </c>
      <c r="V156" s="42">
        <v>9</v>
      </c>
      <c r="W156" s="42">
        <v>10</v>
      </c>
      <c r="X156" s="42">
        <v>10</v>
      </c>
      <c r="Y156" s="42">
        <v>10</v>
      </c>
      <c r="Z156" s="42">
        <v>10</v>
      </c>
      <c r="AA156" s="42">
        <v>11</v>
      </c>
      <c r="AB156" s="42">
        <v>12</v>
      </c>
      <c r="AC156" s="42">
        <v>14</v>
      </c>
      <c r="AD156" s="42">
        <v>25</v>
      </c>
      <c r="AE156" s="42">
        <v>116</v>
      </c>
      <c r="AF156" s="42">
        <v>444</v>
      </c>
      <c r="AG156" s="41">
        <v>1106</v>
      </c>
      <c r="AH156" s="41">
        <v>2175</v>
      </c>
      <c r="AI156" s="41">
        <v>3696</v>
      </c>
      <c r="AJ156" s="41">
        <v>5743</v>
      </c>
      <c r="AK156" s="41">
        <v>8345</v>
      </c>
      <c r="AL156" s="41">
        <v>11551</v>
      </c>
      <c r="AM156" s="41">
        <v>15375</v>
      </c>
      <c r="AN156" s="41">
        <v>19842</v>
      </c>
      <c r="AO156" s="41">
        <v>24925</v>
      </c>
      <c r="AP156" s="41">
        <v>30592</v>
      </c>
      <c r="AQ156" s="41">
        <v>36823</v>
      </c>
      <c r="AR156" s="41">
        <v>43676</v>
      </c>
      <c r="AS156" s="41">
        <v>51167</v>
      </c>
      <c r="AT156" s="41">
        <v>59239</v>
      </c>
      <c r="AU156" s="41">
        <v>67923</v>
      </c>
      <c r="AV156" s="41">
        <v>77117</v>
      </c>
      <c r="AW156" s="41">
        <v>86847</v>
      </c>
      <c r="AX156" s="41">
        <v>97034</v>
      </c>
      <c r="AY156" s="41">
        <v>107672</v>
      </c>
      <c r="AZ156" s="41">
        <v>118644</v>
      </c>
    </row>
    <row r="157" spans="1:52" x14ac:dyDescent="0.25">
      <c r="A157" s="58" t="s">
        <v>78</v>
      </c>
      <c r="B157" s="259">
        <v>0</v>
      </c>
      <c r="C157" s="259">
        <v>0</v>
      </c>
      <c r="D157" s="259">
        <v>0</v>
      </c>
      <c r="E157" s="259">
        <v>0</v>
      </c>
      <c r="F157" s="259">
        <v>0</v>
      </c>
      <c r="G157" s="259">
        <v>0</v>
      </c>
      <c r="H157" s="259">
        <v>0</v>
      </c>
      <c r="I157" s="259">
        <v>0</v>
      </c>
      <c r="J157" s="259">
        <v>0</v>
      </c>
      <c r="K157" s="259">
        <v>0</v>
      </c>
      <c r="L157" s="259">
        <v>0</v>
      </c>
      <c r="M157" s="259">
        <v>0</v>
      </c>
      <c r="N157" s="259">
        <v>0</v>
      </c>
      <c r="O157" s="259">
        <v>0</v>
      </c>
      <c r="P157" s="259">
        <v>0</v>
      </c>
      <c r="Q157" s="259">
        <v>0</v>
      </c>
      <c r="R157" s="259">
        <v>0</v>
      </c>
      <c r="S157" s="259">
        <v>0</v>
      </c>
      <c r="T157" s="259">
        <v>0</v>
      </c>
      <c r="U157" s="42">
        <v>0</v>
      </c>
      <c r="V157" s="42">
        <v>0</v>
      </c>
      <c r="W157" s="42">
        <v>0</v>
      </c>
      <c r="X157" s="42">
        <v>0</v>
      </c>
      <c r="Y157" s="42">
        <v>0</v>
      </c>
      <c r="Z157" s="42">
        <v>0</v>
      </c>
      <c r="AA157" s="42">
        <v>0</v>
      </c>
      <c r="AB157" s="42">
        <v>0</v>
      </c>
      <c r="AC157" s="42">
        <v>0</v>
      </c>
      <c r="AD157" s="42">
        <v>0</v>
      </c>
      <c r="AE157" s="42">
        <v>0</v>
      </c>
      <c r="AF157" s="42">
        <v>0</v>
      </c>
      <c r="AG157" s="42">
        <v>0</v>
      </c>
      <c r="AH157" s="42">
        <v>0</v>
      </c>
      <c r="AI157" s="42">
        <v>0</v>
      </c>
      <c r="AJ157" s="42">
        <v>0</v>
      </c>
      <c r="AK157" s="42">
        <v>0</v>
      </c>
      <c r="AL157" s="42">
        <v>0</v>
      </c>
      <c r="AM157" s="42">
        <v>0</v>
      </c>
      <c r="AN157" s="42">
        <v>0</v>
      </c>
      <c r="AO157" s="42">
        <v>0</v>
      </c>
      <c r="AP157" s="42">
        <v>0</v>
      </c>
      <c r="AQ157" s="42">
        <v>0</v>
      </c>
      <c r="AR157" s="42">
        <v>0</v>
      </c>
      <c r="AS157" s="42">
        <v>0</v>
      </c>
      <c r="AT157" s="42">
        <v>0</v>
      </c>
      <c r="AU157" s="42">
        <v>0</v>
      </c>
      <c r="AV157" s="42">
        <v>0</v>
      </c>
      <c r="AW157" s="42">
        <v>0</v>
      </c>
      <c r="AX157" s="42">
        <v>0</v>
      </c>
      <c r="AY157" s="42">
        <v>0</v>
      </c>
      <c r="AZ157" s="42">
        <v>0</v>
      </c>
    </row>
    <row r="158" spans="1:52" x14ac:dyDescent="0.25">
      <c r="A158" s="56" t="s">
        <v>72</v>
      </c>
      <c r="B158" s="268">
        <v>0</v>
      </c>
      <c r="C158" s="268">
        <v>0</v>
      </c>
      <c r="D158" s="268">
        <v>0</v>
      </c>
      <c r="E158" s="268">
        <v>0</v>
      </c>
      <c r="F158" s="268">
        <v>0</v>
      </c>
      <c r="G158" s="268">
        <v>0</v>
      </c>
      <c r="H158" s="268">
        <v>0</v>
      </c>
      <c r="I158" s="268">
        <v>0</v>
      </c>
      <c r="J158" s="268">
        <v>0</v>
      </c>
      <c r="K158" s="268">
        <v>0</v>
      </c>
      <c r="L158" s="268">
        <v>0</v>
      </c>
      <c r="M158" s="268">
        <v>0</v>
      </c>
      <c r="N158" s="268">
        <v>0</v>
      </c>
      <c r="O158" s="268">
        <v>0</v>
      </c>
      <c r="P158" s="268">
        <v>0</v>
      </c>
      <c r="Q158" s="268">
        <v>0</v>
      </c>
      <c r="R158" s="268">
        <v>15</v>
      </c>
      <c r="S158" s="268">
        <v>34</v>
      </c>
      <c r="T158" s="268">
        <v>59</v>
      </c>
      <c r="U158" s="59">
        <v>89</v>
      </c>
      <c r="V158" s="59">
        <v>127</v>
      </c>
      <c r="W158" s="59">
        <v>128</v>
      </c>
      <c r="X158" s="59">
        <v>128</v>
      </c>
      <c r="Y158" s="59">
        <v>128</v>
      </c>
      <c r="Z158" s="59">
        <v>128</v>
      </c>
      <c r="AA158" s="59">
        <v>128</v>
      </c>
      <c r="AB158" s="59">
        <v>128</v>
      </c>
      <c r="AC158" s="59">
        <v>125</v>
      </c>
      <c r="AD158" s="59">
        <v>118</v>
      </c>
      <c r="AE158" s="59">
        <v>108</v>
      </c>
      <c r="AF158" s="59">
        <v>597</v>
      </c>
      <c r="AG158" s="57">
        <v>2112</v>
      </c>
      <c r="AH158" s="57">
        <v>4824</v>
      </c>
      <c r="AI158" s="57">
        <v>8844</v>
      </c>
      <c r="AJ158" s="57">
        <v>14317</v>
      </c>
      <c r="AK158" s="57">
        <v>21261</v>
      </c>
      <c r="AL158" s="57">
        <v>29829</v>
      </c>
      <c r="AM158" s="57">
        <v>40026</v>
      </c>
      <c r="AN158" s="57">
        <v>51834</v>
      </c>
      <c r="AO158" s="57">
        <v>65166</v>
      </c>
      <c r="AP158" s="57">
        <v>79951</v>
      </c>
      <c r="AQ158" s="57">
        <v>96202</v>
      </c>
      <c r="AR158" s="57">
        <v>113973</v>
      </c>
      <c r="AS158" s="57">
        <v>133199</v>
      </c>
      <c r="AT158" s="57">
        <v>153847</v>
      </c>
      <c r="AU158" s="57">
        <v>175862</v>
      </c>
      <c r="AV158" s="57">
        <v>199065</v>
      </c>
      <c r="AW158" s="57">
        <v>223556</v>
      </c>
      <c r="AX158" s="57">
        <v>249085</v>
      </c>
      <c r="AY158" s="57">
        <v>275637</v>
      </c>
      <c r="AZ158" s="57">
        <v>302983</v>
      </c>
    </row>
    <row r="159" spans="1:52" x14ac:dyDescent="0.25">
      <c r="A159" s="58" t="s">
        <v>73</v>
      </c>
      <c r="B159" s="259">
        <v>0</v>
      </c>
      <c r="C159" s="259">
        <v>0</v>
      </c>
      <c r="D159" s="259">
        <v>0</v>
      </c>
      <c r="E159" s="259">
        <v>0</v>
      </c>
      <c r="F159" s="259">
        <v>0</v>
      </c>
      <c r="G159" s="259">
        <v>0</v>
      </c>
      <c r="H159" s="259">
        <v>0</v>
      </c>
      <c r="I159" s="259">
        <v>0</v>
      </c>
      <c r="J159" s="259">
        <v>0</v>
      </c>
      <c r="K159" s="259">
        <v>0</v>
      </c>
      <c r="L159" s="259">
        <v>0</v>
      </c>
      <c r="M159" s="259">
        <v>0</v>
      </c>
      <c r="N159" s="259">
        <v>0</v>
      </c>
      <c r="O159" s="259">
        <v>0</v>
      </c>
      <c r="P159" s="259">
        <v>0</v>
      </c>
      <c r="Q159" s="259">
        <v>0</v>
      </c>
      <c r="R159" s="259">
        <v>0</v>
      </c>
      <c r="S159" s="259">
        <v>0</v>
      </c>
      <c r="T159" s="259">
        <v>0</v>
      </c>
      <c r="U159" s="42">
        <v>1</v>
      </c>
      <c r="V159" s="42">
        <v>4</v>
      </c>
      <c r="W159" s="42">
        <v>4</v>
      </c>
      <c r="X159" s="42">
        <v>4</v>
      </c>
      <c r="Y159" s="42">
        <v>4</v>
      </c>
      <c r="Z159" s="42">
        <v>4</v>
      </c>
      <c r="AA159" s="42">
        <v>4</v>
      </c>
      <c r="AB159" s="42">
        <v>4</v>
      </c>
      <c r="AC159" s="42">
        <v>4</v>
      </c>
      <c r="AD159" s="42">
        <v>4</v>
      </c>
      <c r="AE159" s="42">
        <v>4</v>
      </c>
      <c r="AF159" s="42">
        <v>237</v>
      </c>
      <c r="AG159" s="41">
        <v>1011</v>
      </c>
      <c r="AH159" s="41">
        <v>2500</v>
      </c>
      <c r="AI159" s="41">
        <v>4851</v>
      </c>
      <c r="AJ159" s="41">
        <v>8246</v>
      </c>
      <c r="AK159" s="41">
        <v>12795</v>
      </c>
      <c r="AL159" s="41">
        <v>18687</v>
      </c>
      <c r="AM159" s="41">
        <v>26034</v>
      </c>
      <c r="AN159" s="41">
        <v>34868</v>
      </c>
      <c r="AO159" s="41">
        <v>45236</v>
      </c>
      <c r="AP159" s="41">
        <v>57114</v>
      </c>
      <c r="AQ159" s="41">
        <v>70625</v>
      </c>
      <c r="AR159" s="41">
        <v>85817</v>
      </c>
      <c r="AS159" s="41">
        <v>102672</v>
      </c>
      <c r="AT159" s="41">
        <v>121144</v>
      </c>
      <c r="AU159" s="41">
        <v>141245</v>
      </c>
      <c r="AV159" s="41">
        <v>162724</v>
      </c>
      <c r="AW159" s="41">
        <v>185672</v>
      </c>
      <c r="AX159" s="41">
        <v>209820</v>
      </c>
      <c r="AY159" s="41">
        <v>235156</v>
      </c>
      <c r="AZ159" s="41">
        <v>261375</v>
      </c>
    </row>
    <row r="160" spans="1:52" x14ac:dyDescent="0.25">
      <c r="A160" s="60" t="s">
        <v>79</v>
      </c>
      <c r="B160" s="260">
        <v>0</v>
      </c>
      <c r="C160" s="260">
        <v>0</v>
      </c>
      <c r="D160" s="260">
        <v>0</v>
      </c>
      <c r="E160" s="260">
        <v>0</v>
      </c>
      <c r="F160" s="260">
        <v>0</v>
      </c>
      <c r="G160" s="260">
        <v>0</v>
      </c>
      <c r="H160" s="260">
        <v>0</v>
      </c>
      <c r="I160" s="260">
        <v>0</v>
      </c>
      <c r="J160" s="260">
        <v>0</v>
      </c>
      <c r="K160" s="260">
        <v>0</v>
      </c>
      <c r="L160" s="260">
        <v>0</v>
      </c>
      <c r="M160" s="260">
        <v>0</v>
      </c>
      <c r="N160" s="260">
        <v>0</v>
      </c>
      <c r="O160" s="260">
        <v>0</v>
      </c>
      <c r="P160" s="260">
        <v>0</v>
      </c>
      <c r="Q160" s="260">
        <v>0</v>
      </c>
      <c r="R160" s="260">
        <v>15</v>
      </c>
      <c r="S160" s="260">
        <v>34</v>
      </c>
      <c r="T160" s="260">
        <v>59</v>
      </c>
      <c r="U160" s="61">
        <v>88</v>
      </c>
      <c r="V160" s="61">
        <v>123</v>
      </c>
      <c r="W160" s="61">
        <v>124</v>
      </c>
      <c r="X160" s="61">
        <v>124</v>
      </c>
      <c r="Y160" s="61">
        <v>124</v>
      </c>
      <c r="Z160" s="61">
        <v>124</v>
      </c>
      <c r="AA160" s="61">
        <v>124</v>
      </c>
      <c r="AB160" s="61">
        <v>124</v>
      </c>
      <c r="AC160" s="61">
        <v>121</v>
      </c>
      <c r="AD160" s="61">
        <v>114</v>
      </c>
      <c r="AE160" s="61">
        <v>104</v>
      </c>
      <c r="AF160" s="61">
        <v>360</v>
      </c>
      <c r="AG160" s="44">
        <v>1101</v>
      </c>
      <c r="AH160" s="44">
        <v>2324</v>
      </c>
      <c r="AI160" s="44">
        <v>3993</v>
      </c>
      <c r="AJ160" s="44">
        <v>6071</v>
      </c>
      <c r="AK160" s="44">
        <v>8466</v>
      </c>
      <c r="AL160" s="44">
        <v>11142</v>
      </c>
      <c r="AM160" s="44">
        <v>13992</v>
      </c>
      <c r="AN160" s="44">
        <v>16966</v>
      </c>
      <c r="AO160" s="44">
        <v>19930</v>
      </c>
      <c r="AP160" s="44">
        <v>22837</v>
      </c>
      <c r="AQ160" s="44">
        <v>25577</v>
      </c>
      <c r="AR160" s="44">
        <v>28156</v>
      </c>
      <c r="AS160" s="44">
        <v>30527</v>
      </c>
      <c r="AT160" s="44">
        <v>32703</v>
      </c>
      <c r="AU160" s="44">
        <v>34617</v>
      </c>
      <c r="AV160" s="44">
        <v>36341</v>
      </c>
      <c r="AW160" s="44">
        <v>37884</v>
      </c>
      <c r="AX160" s="44">
        <v>39265</v>
      </c>
      <c r="AY160" s="44">
        <v>40481</v>
      </c>
      <c r="AZ160" s="44">
        <v>41608</v>
      </c>
    </row>
    <row r="161" spans="1:52" x14ac:dyDescent="0.25">
      <c r="A161" s="54" t="s">
        <v>84</v>
      </c>
      <c r="B161" s="267">
        <v>330063.1790475634</v>
      </c>
      <c r="C161" s="267">
        <v>351009.88082532288</v>
      </c>
      <c r="D161" s="267">
        <v>367916.21092722681</v>
      </c>
      <c r="E161" s="267">
        <v>375039.24138334551</v>
      </c>
      <c r="F161" s="267">
        <v>437118.85675420141</v>
      </c>
      <c r="G161" s="267">
        <v>450916.33850810013</v>
      </c>
      <c r="H161" s="267">
        <v>471389.73345569643</v>
      </c>
      <c r="I161" s="267">
        <v>487164.69491664221</v>
      </c>
      <c r="J161" s="267">
        <v>485137.90327165648</v>
      </c>
      <c r="K161" s="267">
        <v>433480.55668062117</v>
      </c>
      <c r="L161" s="267">
        <v>449102.96609892522</v>
      </c>
      <c r="M161" s="267">
        <v>448425.45298816875</v>
      </c>
      <c r="N161" s="267">
        <v>450237.31172665808</v>
      </c>
      <c r="O161" s="267">
        <v>475561.47037679993</v>
      </c>
      <c r="P161" s="267">
        <v>478848.58149429015</v>
      </c>
      <c r="Q161" s="267">
        <v>490039.99146842147</v>
      </c>
      <c r="R161" s="267">
        <v>514872</v>
      </c>
      <c r="S161" s="267">
        <v>537527</v>
      </c>
      <c r="T161" s="267">
        <v>557528</v>
      </c>
      <c r="U161" s="55">
        <v>573272</v>
      </c>
      <c r="V161" s="55">
        <v>585902</v>
      </c>
      <c r="W161" s="55">
        <v>597249</v>
      </c>
      <c r="X161" s="55">
        <v>607366</v>
      </c>
      <c r="Y161" s="55">
        <v>617124</v>
      </c>
      <c r="Z161" s="55">
        <v>626600</v>
      </c>
      <c r="AA161" s="55">
        <v>635907</v>
      </c>
      <c r="AB161" s="55">
        <v>644339</v>
      </c>
      <c r="AC161" s="55">
        <v>652261</v>
      </c>
      <c r="AD161" s="55">
        <v>659939</v>
      </c>
      <c r="AE161" s="55">
        <v>667517</v>
      </c>
      <c r="AF161" s="55">
        <v>675050</v>
      </c>
      <c r="AG161" s="55">
        <v>682560</v>
      </c>
      <c r="AH161" s="55">
        <v>690298</v>
      </c>
      <c r="AI161" s="55">
        <v>697454</v>
      </c>
      <c r="AJ161" s="55">
        <v>704743</v>
      </c>
      <c r="AK161" s="55">
        <v>712190</v>
      </c>
      <c r="AL161" s="55">
        <v>719868</v>
      </c>
      <c r="AM161" s="55">
        <v>727789</v>
      </c>
      <c r="AN161" s="55">
        <v>735938</v>
      </c>
      <c r="AO161" s="55">
        <v>744308</v>
      </c>
      <c r="AP161" s="55">
        <v>752968</v>
      </c>
      <c r="AQ161" s="55">
        <v>761968</v>
      </c>
      <c r="AR161" s="55">
        <v>771273</v>
      </c>
      <c r="AS161" s="55">
        <v>780842</v>
      </c>
      <c r="AT161" s="55">
        <v>790583</v>
      </c>
      <c r="AU161" s="55">
        <v>800570</v>
      </c>
      <c r="AV161" s="55">
        <v>810711</v>
      </c>
      <c r="AW161" s="55">
        <v>820983</v>
      </c>
      <c r="AX161" s="55">
        <v>831398</v>
      </c>
      <c r="AY161" s="55">
        <v>841970</v>
      </c>
      <c r="AZ161" s="55">
        <v>852765</v>
      </c>
    </row>
    <row r="162" spans="1:52" x14ac:dyDescent="0.25">
      <c r="A162" s="56" t="s">
        <v>63</v>
      </c>
      <c r="B162" s="268">
        <v>330063.1790475634</v>
      </c>
      <c r="C162" s="268">
        <v>351009.88082532288</v>
      </c>
      <c r="D162" s="268">
        <v>367916.21092722681</v>
      </c>
      <c r="E162" s="268">
        <v>375039.24138334551</v>
      </c>
      <c r="F162" s="268">
        <v>437118.85675420141</v>
      </c>
      <c r="G162" s="268">
        <v>450916.33850810013</v>
      </c>
      <c r="H162" s="268">
        <v>471389.73345569643</v>
      </c>
      <c r="I162" s="268">
        <v>487164.69491664221</v>
      </c>
      <c r="J162" s="268">
        <v>485137.90327165648</v>
      </c>
      <c r="K162" s="268">
        <v>433480.55668062117</v>
      </c>
      <c r="L162" s="268">
        <v>449102.96609892522</v>
      </c>
      <c r="M162" s="268">
        <v>448425.45298816875</v>
      </c>
      <c r="N162" s="268">
        <v>450237.31172665808</v>
      </c>
      <c r="O162" s="268">
        <v>475561.47037679993</v>
      </c>
      <c r="P162" s="268">
        <v>478848.58149429015</v>
      </c>
      <c r="Q162" s="268">
        <v>490039.99146842147</v>
      </c>
      <c r="R162" s="268">
        <v>514870</v>
      </c>
      <c r="S162" s="268">
        <v>537523</v>
      </c>
      <c r="T162" s="268">
        <v>557520</v>
      </c>
      <c r="U162" s="57">
        <v>573259</v>
      </c>
      <c r="V162" s="57">
        <v>585882</v>
      </c>
      <c r="W162" s="57">
        <v>597229</v>
      </c>
      <c r="X162" s="57">
        <v>607346</v>
      </c>
      <c r="Y162" s="57">
        <v>617105</v>
      </c>
      <c r="Z162" s="57">
        <v>626585</v>
      </c>
      <c r="AA162" s="57">
        <v>635896</v>
      </c>
      <c r="AB162" s="57">
        <v>644331</v>
      </c>
      <c r="AC162" s="57">
        <v>652257</v>
      </c>
      <c r="AD162" s="57">
        <v>659937</v>
      </c>
      <c r="AE162" s="57">
        <v>667499</v>
      </c>
      <c r="AF162" s="57">
        <v>674836</v>
      </c>
      <c r="AG162" s="57">
        <v>681813</v>
      </c>
      <c r="AH162" s="57">
        <v>688650</v>
      </c>
      <c r="AI162" s="57">
        <v>694513</v>
      </c>
      <c r="AJ162" s="57">
        <v>700141</v>
      </c>
      <c r="AK162" s="57">
        <v>705563</v>
      </c>
      <c r="AL162" s="57">
        <v>710872</v>
      </c>
      <c r="AM162" s="57">
        <v>716119</v>
      </c>
      <c r="AN162" s="57">
        <v>721362</v>
      </c>
      <c r="AO162" s="57">
        <v>726589</v>
      </c>
      <c r="AP162" s="57">
        <v>731867</v>
      </c>
      <c r="AQ162" s="57">
        <v>737195</v>
      </c>
      <c r="AR162" s="57">
        <v>742543</v>
      </c>
      <c r="AS162" s="57">
        <v>747869</v>
      </c>
      <c r="AT162" s="57">
        <v>753090</v>
      </c>
      <c r="AU162" s="57">
        <v>758253</v>
      </c>
      <c r="AV162" s="57">
        <v>763315</v>
      </c>
      <c r="AW162" s="57">
        <v>768224</v>
      </c>
      <c r="AX162" s="57">
        <v>773073</v>
      </c>
      <c r="AY162" s="57">
        <v>777837</v>
      </c>
      <c r="AZ162" s="57">
        <v>782544</v>
      </c>
    </row>
    <row r="163" spans="1:52" x14ac:dyDescent="0.25">
      <c r="A163" s="58" t="s">
        <v>65</v>
      </c>
      <c r="B163" s="259">
        <v>330063.1790475634</v>
      </c>
      <c r="C163" s="259">
        <v>351009.88082532288</v>
      </c>
      <c r="D163" s="259">
        <v>367916.21092722681</v>
      </c>
      <c r="E163" s="259">
        <v>375039.24138334551</v>
      </c>
      <c r="F163" s="259">
        <v>437118.85675420141</v>
      </c>
      <c r="G163" s="259">
        <v>450916.33850810013</v>
      </c>
      <c r="H163" s="259">
        <v>471389.73345569643</v>
      </c>
      <c r="I163" s="259">
        <v>487164.69491664221</v>
      </c>
      <c r="J163" s="259">
        <v>485137.90327165648</v>
      </c>
      <c r="K163" s="259">
        <v>433480.55668062117</v>
      </c>
      <c r="L163" s="259">
        <v>449102.96609892522</v>
      </c>
      <c r="M163" s="259">
        <v>448425.45298816875</v>
      </c>
      <c r="N163" s="259">
        <v>450237.31172665808</v>
      </c>
      <c r="O163" s="259">
        <v>475561.47037679993</v>
      </c>
      <c r="P163" s="259">
        <v>478848.58149429015</v>
      </c>
      <c r="Q163" s="259">
        <v>490039.99146842147</v>
      </c>
      <c r="R163" s="259">
        <v>514859</v>
      </c>
      <c r="S163" s="259">
        <v>537496</v>
      </c>
      <c r="T163" s="259">
        <v>557473</v>
      </c>
      <c r="U163" s="41">
        <v>573188</v>
      </c>
      <c r="V163" s="41">
        <v>585781</v>
      </c>
      <c r="W163" s="41">
        <v>597092</v>
      </c>
      <c r="X163" s="41">
        <v>607166</v>
      </c>
      <c r="Y163" s="41">
        <v>616870</v>
      </c>
      <c r="Z163" s="41">
        <v>626289</v>
      </c>
      <c r="AA163" s="41">
        <v>635524</v>
      </c>
      <c r="AB163" s="41">
        <v>643860</v>
      </c>
      <c r="AC163" s="41">
        <v>651670</v>
      </c>
      <c r="AD163" s="41">
        <v>659209</v>
      </c>
      <c r="AE163" s="41">
        <v>666592</v>
      </c>
      <c r="AF163" s="41">
        <v>673711</v>
      </c>
      <c r="AG163" s="41">
        <v>680414</v>
      </c>
      <c r="AH163" s="41">
        <v>686911</v>
      </c>
      <c r="AI163" s="41">
        <v>692354</v>
      </c>
      <c r="AJ163" s="41">
        <v>697465</v>
      </c>
      <c r="AK163" s="41">
        <v>702259</v>
      </c>
      <c r="AL163" s="41">
        <v>706788</v>
      </c>
      <c r="AM163" s="41">
        <v>711068</v>
      </c>
      <c r="AN163" s="41">
        <v>715111</v>
      </c>
      <c r="AO163" s="41">
        <v>718832</v>
      </c>
      <c r="AP163" s="41">
        <v>722240</v>
      </c>
      <c r="AQ163" s="41">
        <v>725263</v>
      </c>
      <c r="AR163" s="41">
        <v>727785</v>
      </c>
      <c r="AS163" s="41">
        <v>729648</v>
      </c>
      <c r="AT163" s="41">
        <v>730670</v>
      </c>
      <c r="AU163" s="41">
        <v>730760</v>
      </c>
      <c r="AV163" s="41">
        <v>729757</v>
      </c>
      <c r="AW163" s="41">
        <v>727489</v>
      </c>
      <c r="AX163" s="41">
        <v>723911</v>
      </c>
      <c r="AY163" s="41">
        <v>718917</v>
      </c>
      <c r="AZ163" s="41">
        <v>712466</v>
      </c>
    </row>
    <row r="164" spans="1:52" x14ac:dyDescent="0.25">
      <c r="A164" s="58" t="s">
        <v>66</v>
      </c>
      <c r="B164" s="259">
        <v>0</v>
      </c>
      <c r="C164" s="259">
        <v>0</v>
      </c>
      <c r="D164" s="259">
        <v>0</v>
      </c>
      <c r="E164" s="259">
        <v>0</v>
      </c>
      <c r="F164" s="259">
        <v>0</v>
      </c>
      <c r="G164" s="259">
        <v>0</v>
      </c>
      <c r="H164" s="259">
        <v>0</v>
      </c>
      <c r="I164" s="259">
        <v>0</v>
      </c>
      <c r="J164" s="259">
        <v>0</v>
      </c>
      <c r="K164" s="259">
        <v>0</v>
      </c>
      <c r="L164" s="259">
        <v>0</v>
      </c>
      <c r="M164" s="259">
        <v>0</v>
      </c>
      <c r="N164" s="259">
        <v>0</v>
      </c>
      <c r="O164" s="259">
        <v>0</v>
      </c>
      <c r="P164" s="259">
        <v>0</v>
      </c>
      <c r="Q164" s="259">
        <v>0</v>
      </c>
      <c r="R164" s="259">
        <v>0</v>
      </c>
      <c r="S164" s="259">
        <v>0</v>
      </c>
      <c r="T164" s="259">
        <v>1</v>
      </c>
      <c r="U164" s="42">
        <v>2</v>
      </c>
      <c r="V164" s="42">
        <v>4</v>
      </c>
      <c r="W164" s="42">
        <v>6</v>
      </c>
      <c r="X164" s="42">
        <v>9</v>
      </c>
      <c r="Y164" s="42">
        <v>14</v>
      </c>
      <c r="Z164" s="42">
        <v>21</v>
      </c>
      <c r="AA164" s="42">
        <v>32</v>
      </c>
      <c r="AB164" s="42">
        <v>46</v>
      </c>
      <c r="AC164" s="42">
        <v>64</v>
      </c>
      <c r="AD164" s="42">
        <v>86</v>
      </c>
      <c r="AE164" s="42">
        <v>116</v>
      </c>
      <c r="AF164" s="42">
        <v>154</v>
      </c>
      <c r="AG164" s="42">
        <v>202</v>
      </c>
      <c r="AH164" s="42">
        <v>267</v>
      </c>
      <c r="AI164" s="42">
        <v>345</v>
      </c>
      <c r="AJ164" s="42">
        <v>444</v>
      </c>
      <c r="AK164" s="42">
        <v>568</v>
      </c>
      <c r="AL164" s="42">
        <v>728</v>
      </c>
      <c r="AM164" s="42">
        <v>933</v>
      </c>
      <c r="AN164" s="41">
        <v>1191</v>
      </c>
      <c r="AO164" s="41">
        <v>1517</v>
      </c>
      <c r="AP164" s="41">
        <v>1934</v>
      </c>
      <c r="AQ164" s="41">
        <v>2456</v>
      </c>
      <c r="AR164" s="41">
        <v>3103</v>
      </c>
      <c r="AS164" s="41">
        <v>3907</v>
      </c>
      <c r="AT164" s="41">
        <v>4890</v>
      </c>
      <c r="AU164" s="41">
        <v>6088</v>
      </c>
      <c r="AV164" s="41">
        <v>7526</v>
      </c>
      <c r="AW164" s="41">
        <v>9242</v>
      </c>
      <c r="AX164" s="41">
        <v>11250</v>
      </c>
      <c r="AY164" s="41">
        <v>13565</v>
      </c>
      <c r="AZ164" s="41">
        <v>16182</v>
      </c>
    </row>
    <row r="165" spans="1:52" x14ac:dyDescent="0.25">
      <c r="A165" s="58" t="s">
        <v>83</v>
      </c>
      <c r="B165" s="259">
        <v>0</v>
      </c>
      <c r="C165" s="259">
        <v>0</v>
      </c>
      <c r="D165" s="259">
        <v>0</v>
      </c>
      <c r="E165" s="259">
        <v>0</v>
      </c>
      <c r="F165" s="259">
        <v>0</v>
      </c>
      <c r="G165" s="259">
        <v>0</v>
      </c>
      <c r="H165" s="259">
        <v>0</v>
      </c>
      <c r="I165" s="259">
        <v>0</v>
      </c>
      <c r="J165" s="259">
        <v>0</v>
      </c>
      <c r="K165" s="259">
        <v>0</v>
      </c>
      <c r="L165" s="259">
        <v>0</v>
      </c>
      <c r="M165" s="259">
        <v>0</v>
      </c>
      <c r="N165" s="259">
        <v>0</v>
      </c>
      <c r="O165" s="259">
        <v>0</v>
      </c>
      <c r="P165" s="259">
        <v>0</v>
      </c>
      <c r="Q165" s="259">
        <v>0</v>
      </c>
      <c r="R165" s="259">
        <v>11</v>
      </c>
      <c r="S165" s="259">
        <v>27</v>
      </c>
      <c r="T165" s="259">
        <v>46</v>
      </c>
      <c r="U165" s="42">
        <v>69</v>
      </c>
      <c r="V165" s="42">
        <v>96</v>
      </c>
      <c r="W165" s="42">
        <v>128</v>
      </c>
      <c r="X165" s="42">
        <v>166</v>
      </c>
      <c r="Y165" s="42">
        <v>214</v>
      </c>
      <c r="Z165" s="42">
        <v>263</v>
      </c>
      <c r="AA165" s="42">
        <v>321</v>
      </c>
      <c r="AB165" s="42">
        <v>392</v>
      </c>
      <c r="AC165" s="42">
        <v>472</v>
      </c>
      <c r="AD165" s="42">
        <v>568</v>
      </c>
      <c r="AE165" s="42">
        <v>686</v>
      </c>
      <c r="AF165" s="42">
        <v>827</v>
      </c>
      <c r="AG165" s="42">
        <v>999</v>
      </c>
      <c r="AH165" s="41">
        <v>1200</v>
      </c>
      <c r="AI165" s="41">
        <v>1444</v>
      </c>
      <c r="AJ165" s="41">
        <v>1737</v>
      </c>
      <c r="AK165" s="41">
        <v>2083</v>
      </c>
      <c r="AL165" s="41">
        <v>2493</v>
      </c>
      <c r="AM165" s="41">
        <v>2979</v>
      </c>
      <c r="AN165" s="41">
        <v>3561</v>
      </c>
      <c r="AO165" s="41">
        <v>4260</v>
      </c>
      <c r="AP165" s="41">
        <v>5095</v>
      </c>
      <c r="AQ165" s="41">
        <v>6082</v>
      </c>
      <c r="AR165" s="41">
        <v>7256</v>
      </c>
      <c r="AS165" s="41">
        <v>8640</v>
      </c>
      <c r="AT165" s="41">
        <v>10254</v>
      </c>
      <c r="AU165" s="41">
        <v>12128</v>
      </c>
      <c r="AV165" s="41">
        <v>14286</v>
      </c>
      <c r="AW165" s="41">
        <v>16756</v>
      </c>
      <c r="AX165" s="41">
        <v>19581</v>
      </c>
      <c r="AY165" s="41">
        <v>22781</v>
      </c>
      <c r="AZ165" s="41">
        <v>26402</v>
      </c>
    </row>
    <row r="166" spans="1:52" x14ac:dyDescent="0.25">
      <c r="A166" s="58" t="s">
        <v>77</v>
      </c>
      <c r="B166" s="259">
        <v>0</v>
      </c>
      <c r="C166" s="259">
        <v>0</v>
      </c>
      <c r="D166" s="259">
        <v>0</v>
      </c>
      <c r="E166" s="259">
        <v>0</v>
      </c>
      <c r="F166" s="259">
        <v>0</v>
      </c>
      <c r="G166" s="259">
        <v>0</v>
      </c>
      <c r="H166" s="259">
        <v>0</v>
      </c>
      <c r="I166" s="259">
        <v>0</v>
      </c>
      <c r="J166" s="259">
        <v>0</v>
      </c>
      <c r="K166" s="259">
        <v>0</v>
      </c>
      <c r="L166" s="259">
        <v>0</v>
      </c>
      <c r="M166" s="259">
        <v>0</v>
      </c>
      <c r="N166" s="259">
        <v>0</v>
      </c>
      <c r="O166" s="259">
        <v>0</v>
      </c>
      <c r="P166" s="259">
        <v>0</v>
      </c>
      <c r="Q166" s="259">
        <v>0</v>
      </c>
      <c r="R166" s="259">
        <v>0</v>
      </c>
      <c r="S166" s="259">
        <v>0</v>
      </c>
      <c r="T166" s="259">
        <v>0</v>
      </c>
      <c r="U166" s="42">
        <v>0</v>
      </c>
      <c r="V166" s="42">
        <v>1</v>
      </c>
      <c r="W166" s="42">
        <v>3</v>
      </c>
      <c r="X166" s="42">
        <v>5</v>
      </c>
      <c r="Y166" s="42">
        <v>7</v>
      </c>
      <c r="Z166" s="42">
        <v>12</v>
      </c>
      <c r="AA166" s="42">
        <v>19</v>
      </c>
      <c r="AB166" s="42">
        <v>33</v>
      </c>
      <c r="AC166" s="42">
        <v>51</v>
      </c>
      <c r="AD166" s="42">
        <v>74</v>
      </c>
      <c r="AE166" s="42">
        <v>105</v>
      </c>
      <c r="AF166" s="42">
        <v>144</v>
      </c>
      <c r="AG166" s="42">
        <v>198</v>
      </c>
      <c r="AH166" s="42">
        <v>272</v>
      </c>
      <c r="AI166" s="42">
        <v>370</v>
      </c>
      <c r="AJ166" s="42">
        <v>495</v>
      </c>
      <c r="AK166" s="42">
        <v>653</v>
      </c>
      <c r="AL166" s="42">
        <v>863</v>
      </c>
      <c r="AM166" s="41">
        <v>1139</v>
      </c>
      <c r="AN166" s="41">
        <v>1499</v>
      </c>
      <c r="AO166" s="41">
        <v>1980</v>
      </c>
      <c r="AP166" s="41">
        <v>2598</v>
      </c>
      <c r="AQ166" s="41">
        <v>3394</v>
      </c>
      <c r="AR166" s="41">
        <v>4399</v>
      </c>
      <c r="AS166" s="41">
        <v>5674</v>
      </c>
      <c r="AT166" s="41">
        <v>7276</v>
      </c>
      <c r="AU166" s="41">
        <v>9277</v>
      </c>
      <c r="AV166" s="41">
        <v>11746</v>
      </c>
      <c r="AW166" s="41">
        <v>14737</v>
      </c>
      <c r="AX166" s="41">
        <v>18331</v>
      </c>
      <c r="AY166" s="41">
        <v>22574</v>
      </c>
      <c r="AZ166" s="41">
        <v>27494</v>
      </c>
    </row>
    <row r="167" spans="1:52" x14ac:dyDescent="0.25">
      <c r="A167" s="56"/>
      <c r="B167" s="268"/>
      <c r="C167" s="268"/>
      <c r="D167" s="268"/>
      <c r="E167" s="268"/>
      <c r="F167" s="268"/>
      <c r="G167" s="268"/>
      <c r="H167" s="268"/>
      <c r="I167" s="268"/>
      <c r="J167" s="268"/>
      <c r="K167" s="268"/>
      <c r="L167" s="268"/>
      <c r="M167" s="268"/>
      <c r="N167" s="268"/>
      <c r="O167" s="268"/>
      <c r="P167" s="268"/>
      <c r="Q167" s="268"/>
      <c r="R167" s="268"/>
      <c r="S167" s="268"/>
      <c r="T167" s="268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</row>
    <row r="168" spans="1:52" x14ac:dyDescent="0.25">
      <c r="A168" s="58"/>
      <c r="B168" s="259"/>
      <c r="C168" s="259"/>
      <c r="D168" s="259"/>
      <c r="E168" s="259"/>
      <c r="F168" s="259"/>
      <c r="G168" s="259"/>
      <c r="H168" s="259"/>
      <c r="I168" s="259"/>
      <c r="J168" s="259"/>
      <c r="K168" s="259"/>
      <c r="L168" s="259"/>
      <c r="M168" s="259"/>
      <c r="N168" s="259"/>
      <c r="O168" s="259"/>
      <c r="P168" s="259"/>
      <c r="Q168" s="259"/>
      <c r="R168" s="259"/>
      <c r="S168" s="259"/>
      <c r="T168" s="259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</row>
    <row r="169" spans="1:52" x14ac:dyDescent="0.25">
      <c r="A169" s="58"/>
      <c r="B169" s="259"/>
      <c r="C169" s="259"/>
      <c r="D169" s="259"/>
      <c r="E169" s="259"/>
      <c r="F169" s="259"/>
      <c r="G169" s="259"/>
      <c r="H169" s="259"/>
      <c r="I169" s="259"/>
      <c r="J169" s="259"/>
      <c r="K169" s="259"/>
      <c r="L169" s="259"/>
      <c r="M169" s="259"/>
      <c r="N169" s="259"/>
      <c r="O169" s="259"/>
      <c r="P169" s="259"/>
      <c r="Q169" s="259"/>
      <c r="R169" s="259"/>
      <c r="S169" s="259"/>
      <c r="T169" s="259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</row>
    <row r="170" spans="1:52" x14ac:dyDescent="0.25">
      <c r="A170" s="58"/>
      <c r="B170" s="259"/>
      <c r="C170" s="259"/>
      <c r="D170" s="259"/>
      <c r="E170" s="259"/>
      <c r="F170" s="259"/>
      <c r="G170" s="259"/>
      <c r="H170" s="259"/>
      <c r="I170" s="259"/>
      <c r="J170" s="259"/>
      <c r="K170" s="259"/>
      <c r="L170" s="259"/>
      <c r="M170" s="259"/>
      <c r="N170" s="259"/>
      <c r="O170" s="259"/>
      <c r="P170" s="259"/>
      <c r="Q170" s="259"/>
      <c r="R170" s="259"/>
      <c r="S170" s="259"/>
      <c r="T170" s="259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</row>
    <row r="171" spans="1:52" x14ac:dyDescent="0.25">
      <c r="A171" s="58"/>
      <c r="B171" s="259"/>
      <c r="C171" s="259"/>
      <c r="D171" s="259"/>
      <c r="E171" s="259"/>
      <c r="F171" s="259"/>
      <c r="G171" s="259"/>
      <c r="H171" s="259"/>
      <c r="I171" s="259"/>
      <c r="J171" s="259"/>
      <c r="K171" s="259"/>
      <c r="L171" s="259"/>
      <c r="M171" s="259"/>
      <c r="N171" s="259"/>
      <c r="O171" s="259"/>
      <c r="P171" s="259"/>
      <c r="Q171" s="259"/>
      <c r="R171" s="259"/>
      <c r="S171" s="259"/>
      <c r="T171" s="259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</row>
    <row r="172" spans="1:52" x14ac:dyDescent="0.25">
      <c r="A172" s="56" t="s">
        <v>68</v>
      </c>
      <c r="B172" s="268">
        <v>0</v>
      </c>
      <c r="C172" s="268">
        <v>0</v>
      </c>
      <c r="D172" s="268">
        <v>0</v>
      </c>
      <c r="E172" s="268">
        <v>0</v>
      </c>
      <c r="F172" s="268">
        <v>0</v>
      </c>
      <c r="G172" s="268">
        <v>0</v>
      </c>
      <c r="H172" s="268">
        <v>0</v>
      </c>
      <c r="I172" s="268">
        <v>0</v>
      </c>
      <c r="J172" s="268">
        <v>0</v>
      </c>
      <c r="K172" s="268">
        <v>0</v>
      </c>
      <c r="L172" s="268">
        <v>0</v>
      </c>
      <c r="M172" s="268">
        <v>0</v>
      </c>
      <c r="N172" s="268">
        <v>0</v>
      </c>
      <c r="O172" s="268">
        <v>0</v>
      </c>
      <c r="P172" s="268">
        <v>0</v>
      </c>
      <c r="Q172" s="268">
        <v>0</v>
      </c>
      <c r="R172" s="268">
        <v>0</v>
      </c>
      <c r="S172" s="268">
        <v>0</v>
      </c>
      <c r="T172" s="268">
        <v>0</v>
      </c>
      <c r="U172" s="59">
        <v>0</v>
      </c>
      <c r="V172" s="59">
        <v>0</v>
      </c>
      <c r="W172" s="59">
        <v>0</v>
      </c>
      <c r="X172" s="59">
        <v>0</v>
      </c>
      <c r="Y172" s="59">
        <v>0</v>
      </c>
      <c r="Z172" s="59">
        <v>0</v>
      </c>
      <c r="AA172" s="59">
        <v>0</v>
      </c>
      <c r="AB172" s="59">
        <v>0</v>
      </c>
      <c r="AC172" s="59">
        <v>0</v>
      </c>
      <c r="AD172" s="59">
        <v>2</v>
      </c>
      <c r="AE172" s="59">
        <v>18</v>
      </c>
      <c r="AF172" s="59">
        <v>85</v>
      </c>
      <c r="AG172" s="59">
        <v>226</v>
      </c>
      <c r="AH172" s="59">
        <v>447</v>
      </c>
      <c r="AI172" s="59">
        <v>758</v>
      </c>
      <c r="AJ172" s="57">
        <v>1151</v>
      </c>
      <c r="AK172" s="57">
        <v>1629</v>
      </c>
      <c r="AL172" s="57">
        <v>2200</v>
      </c>
      <c r="AM172" s="57">
        <v>2838</v>
      </c>
      <c r="AN172" s="57">
        <v>3551</v>
      </c>
      <c r="AO172" s="57">
        <v>4332</v>
      </c>
      <c r="AP172" s="57">
        <v>5172</v>
      </c>
      <c r="AQ172" s="57">
        <v>6083</v>
      </c>
      <c r="AR172" s="57">
        <v>7075</v>
      </c>
      <c r="AS172" s="57">
        <v>8148</v>
      </c>
      <c r="AT172" s="57">
        <v>9295</v>
      </c>
      <c r="AU172" s="57">
        <v>10525</v>
      </c>
      <c r="AV172" s="57">
        <v>11821</v>
      </c>
      <c r="AW172" s="57">
        <v>13179</v>
      </c>
      <c r="AX172" s="57">
        <v>14591</v>
      </c>
      <c r="AY172" s="57">
        <v>16064</v>
      </c>
      <c r="AZ172" s="57">
        <v>17612</v>
      </c>
    </row>
    <row r="173" spans="1:52" x14ac:dyDescent="0.25">
      <c r="A173" s="58" t="s">
        <v>69</v>
      </c>
      <c r="B173" s="259">
        <v>0</v>
      </c>
      <c r="C173" s="259">
        <v>0</v>
      </c>
      <c r="D173" s="259">
        <v>0</v>
      </c>
      <c r="E173" s="259">
        <v>0</v>
      </c>
      <c r="F173" s="259">
        <v>0</v>
      </c>
      <c r="G173" s="259">
        <v>0</v>
      </c>
      <c r="H173" s="259">
        <v>0</v>
      </c>
      <c r="I173" s="259">
        <v>0</v>
      </c>
      <c r="J173" s="259">
        <v>0</v>
      </c>
      <c r="K173" s="259">
        <v>0</v>
      </c>
      <c r="L173" s="259">
        <v>0</v>
      </c>
      <c r="M173" s="259">
        <v>0</v>
      </c>
      <c r="N173" s="259">
        <v>0</v>
      </c>
      <c r="O173" s="259">
        <v>0</v>
      </c>
      <c r="P173" s="259">
        <v>0</v>
      </c>
      <c r="Q173" s="259">
        <v>0</v>
      </c>
      <c r="R173" s="259">
        <v>0</v>
      </c>
      <c r="S173" s="259">
        <v>0</v>
      </c>
      <c r="T173" s="259">
        <v>0</v>
      </c>
      <c r="U173" s="42">
        <v>0</v>
      </c>
      <c r="V173" s="42">
        <v>0</v>
      </c>
      <c r="W173" s="42">
        <v>0</v>
      </c>
      <c r="X173" s="42">
        <v>0</v>
      </c>
      <c r="Y173" s="42">
        <v>0</v>
      </c>
      <c r="Z173" s="42">
        <v>0</v>
      </c>
      <c r="AA173" s="42">
        <v>0</v>
      </c>
      <c r="AB173" s="42">
        <v>0</v>
      </c>
      <c r="AC173" s="42">
        <v>0</v>
      </c>
      <c r="AD173" s="42">
        <v>0</v>
      </c>
      <c r="AE173" s="42">
        <v>0</v>
      </c>
      <c r="AF173" s="42">
        <v>0</v>
      </c>
      <c r="AG173" s="42">
        <v>0</v>
      </c>
      <c r="AH173" s="42">
        <v>0</v>
      </c>
      <c r="AI173" s="42">
        <v>0</v>
      </c>
      <c r="AJ173" s="42">
        <v>0</v>
      </c>
      <c r="AK173" s="42">
        <v>0</v>
      </c>
      <c r="AL173" s="42">
        <v>0</v>
      </c>
      <c r="AM173" s="42">
        <v>0</v>
      </c>
      <c r="AN173" s="42">
        <v>0</v>
      </c>
      <c r="AO173" s="42">
        <v>0</v>
      </c>
      <c r="AP173" s="42">
        <v>0</v>
      </c>
      <c r="AQ173" s="42">
        <v>0</v>
      </c>
      <c r="AR173" s="42">
        <v>0</v>
      </c>
      <c r="AS173" s="42">
        <v>0</v>
      </c>
      <c r="AT173" s="42">
        <v>0</v>
      </c>
      <c r="AU173" s="42">
        <v>0</v>
      </c>
      <c r="AV173" s="42">
        <v>0</v>
      </c>
      <c r="AW173" s="42">
        <v>0</v>
      </c>
      <c r="AX173" s="42">
        <v>0</v>
      </c>
      <c r="AY173" s="42">
        <v>0</v>
      </c>
      <c r="AZ173" s="42">
        <v>0</v>
      </c>
    </row>
    <row r="174" spans="1:52" x14ac:dyDescent="0.25">
      <c r="A174" s="58" t="s">
        <v>70</v>
      </c>
      <c r="B174" s="259">
        <v>0</v>
      </c>
      <c r="C174" s="259">
        <v>0</v>
      </c>
      <c r="D174" s="259">
        <v>0</v>
      </c>
      <c r="E174" s="259">
        <v>0</v>
      </c>
      <c r="F174" s="259">
        <v>0</v>
      </c>
      <c r="G174" s="259">
        <v>0</v>
      </c>
      <c r="H174" s="259">
        <v>0</v>
      </c>
      <c r="I174" s="259">
        <v>0</v>
      </c>
      <c r="J174" s="259">
        <v>0</v>
      </c>
      <c r="K174" s="259">
        <v>0</v>
      </c>
      <c r="L174" s="259">
        <v>0</v>
      </c>
      <c r="M174" s="259">
        <v>0</v>
      </c>
      <c r="N174" s="259">
        <v>0</v>
      </c>
      <c r="O174" s="259">
        <v>0</v>
      </c>
      <c r="P174" s="259">
        <v>0</v>
      </c>
      <c r="Q174" s="259">
        <v>0</v>
      </c>
      <c r="R174" s="259">
        <v>0</v>
      </c>
      <c r="S174" s="259">
        <v>0</v>
      </c>
      <c r="T174" s="259">
        <v>0</v>
      </c>
      <c r="U174" s="42">
        <v>0</v>
      </c>
      <c r="V174" s="42">
        <v>0</v>
      </c>
      <c r="W174" s="42">
        <v>0</v>
      </c>
      <c r="X174" s="42">
        <v>0</v>
      </c>
      <c r="Y174" s="42">
        <v>0</v>
      </c>
      <c r="Z174" s="42">
        <v>0</v>
      </c>
      <c r="AA174" s="42">
        <v>0</v>
      </c>
      <c r="AB174" s="42">
        <v>0</v>
      </c>
      <c r="AC174" s="42">
        <v>0</v>
      </c>
      <c r="AD174" s="42">
        <v>0</v>
      </c>
      <c r="AE174" s="42">
        <v>0</v>
      </c>
      <c r="AF174" s="42">
        <v>0</v>
      </c>
      <c r="AG174" s="42">
        <v>0</v>
      </c>
      <c r="AH174" s="42">
        <v>0</v>
      </c>
      <c r="AI174" s="42">
        <v>0</v>
      </c>
      <c r="AJ174" s="42">
        <v>0</v>
      </c>
      <c r="AK174" s="42">
        <v>0</v>
      </c>
      <c r="AL174" s="42">
        <v>0</v>
      </c>
      <c r="AM174" s="42">
        <v>0</v>
      </c>
      <c r="AN174" s="42">
        <v>0</v>
      </c>
      <c r="AO174" s="42">
        <v>0</v>
      </c>
      <c r="AP174" s="42">
        <v>0</v>
      </c>
      <c r="AQ174" s="42">
        <v>0</v>
      </c>
      <c r="AR174" s="42">
        <v>0</v>
      </c>
      <c r="AS174" s="42">
        <v>0</v>
      </c>
      <c r="AT174" s="42">
        <v>0</v>
      </c>
      <c r="AU174" s="42">
        <v>0</v>
      </c>
      <c r="AV174" s="42">
        <v>0</v>
      </c>
      <c r="AW174" s="42">
        <v>0</v>
      </c>
      <c r="AX174" s="42">
        <v>0</v>
      </c>
      <c r="AY174" s="42">
        <v>0</v>
      </c>
      <c r="AZ174" s="42">
        <v>0</v>
      </c>
    </row>
    <row r="175" spans="1:52" x14ac:dyDescent="0.25">
      <c r="A175" s="58" t="s">
        <v>71</v>
      </c>
      <c r="B175" s="259">
        <v>0</v>
      </c>
      <c r="C175" s="259">
        <v>0</v>
      </c>
      <c r="D175" s="259">
        <v>0</v>
      </c>
      <c r="E175" s="259">
        <v>0</v>
      </c>
      <c r="F175" s="259">
        <v>0</v>
      </c>
      <c r="G175" s="259">
        <v>0</v>
      </c>
      <c r="H175" s="259">
        <v>0</v>
      </c>
      <c r="I175" s="259">
        <v>0</v>
      </c>
      <c r="J175" s="259">
        <v>0</v>
      </c>
      <c r="K175" s="259">
        <v>0</v>
      </c>
      <c r="L175" s="259">
        <v>0</v>
      </c>
      <c r="M175" s="259">
        <v>0</v>
      </c>
      <c r="N175" s="259">
        <v>0</v>
      </c>
      <c r="O175" s="259">
        <v>0</v>
      </c>
      <c r="P175" s="259">
        <v>0</v>
      </c>
      <c r="Q175" s="259">
        <v>0</v>
      </c>
      <c r="R175" s="259">
        <v>0</v>
      </c>
      <c r="S175" s="259">
        <v>0</v>
      </c>
      <c r="T175" s="259">
        <v>0</v>
      </c>
      <c r="U175" s="42">
        <v>0</v>
      </c>
      <c r="V175" s="42">
        <v>0</v>
      </c>
      <c r="W175" s="42">
        <v>0</v>
      </c>
      <c r="X175" s="42">
        <v>0</v>
      </c>
      <c r="Y175" s="42">
        <v>0</v>
      </c>
      <c r="Z175" s="42">
        <v>0</v>
      </c>
      <c r="AA175" s="42">
        <v>0</v>
      </c>
      <c r="AB175" s="42">
        <v>0</v>
      </c>
      <c r="AC175" s="42">
        <v>0</v>
      </c>
      <c r="AD175" s="42">
        <v>2</v>
      </c>
      <c r="AE175" s="42">
        <v>18</v>
      </c>
      <c r="AF175" s="42">
        <v>85</v>
      </c>
      <c r="AG175" s="42">
        <v>226</v>
      </c>
      <c r="AH175" s="42">
        <v>447</v>
      </c>
      <c r="AI175" s="42">
        <v>758</v>
      </c>
      <c r="AJ175" s="41">
        <v>1151</v>
      </c>
      <c r="AK175" s="41">
        <v>1629</v>
      </c>
      <c r="AL175" s="41">
        <v>2200</v>
      </c>
      <c r="AM175" s="41">
        <v>2838</v>
      </c>
      <c r="AN175" s="41">
        <v>3551</v>
      </c>
      <c r="AO175" s="41">
        <v>4332</v>
      </c>
      <c r="AP175" s="41">
        <v>5172</v>
      </c>
      <c r="AQ175" s="41">
        <v>6083</v>
      </c>
      <c r="AR175" s="41">
        <v>7075</v>
      </c>
      <c r="AS175" s="41">
        <v>8148</v>
      </c>
      <c r="AT175" s="41">
        <v>9295</v>
      </c>
      <c r="AU175" s="41">
        <v>10525</v>
      </c>
      <c r="AV175" s="41">
        <v>11821</v>
      </c>
      <c r="AW175" s="41">
        <v>13179</v>
      </c>
      <c r="AX175" s="41">
        <v>14591</v>
      </c>
      <c r="AY175" s="41">
        <v>16064</v>
      </c>
      <c r="AZ175" s="41">
        <v>17612</v>
      </c>
    </row>
    <row r="176" spans="1:52" x14ac:dyDescent="0.25">
      <c r="A176" s="58" t="s">
        <v>78</v>
      </c>
      <c r="B176" s="259">
        <v>0</v>
      </c>
      <c r="C176" s="259">
        <v>0</v>
      </c>
      <c r="D176" s="259">
        <v>0</v>
      </c>
      <c r="E176" s="259">
        <v>0</v>
      </c>
      <c r="F176" s="259">
        <v>0</v>
      </c>
      <c r="G176" s="259">
        <v>0</v>
      </c>
      <c r="H176" s="259">
        <v>0</v>
      </c>
      <c r="I176" s="259">
        <v>0</v>
      </c>
      <c r="J176" s="259">
        <v>0</v>
      </c>
      <c r="K176" s="259">
        <v>0</v>
      </c>
      <c r="L176" s="259">
        <v>0</v>
      </c>
      <c r="M176" s="259">
        <v>0</v>
      </c>
      <c r="N176" s="259">
        <v>0</v>
      </c>
      <c r="O176" s="259">
        <v>0</v>
      </c>
      <c r="P176" s="259">
        <v>0</v>
      </c>
      <c r="Q176" s="259">
        <v>0</v>
      </c>
      <c r="R176" s="259">
        <v>0</v>
      </c>
      <c r="S176" s="259">
        <v>0</v>
      </c>
      <c r="T176" s="259">
        <v>0</v>
      </c>
      <c r="U176" s="42">
        <v>0</v>
      </c>
      <c r="V176" s="42">
        <v>0</v>
      </c>
      <c r="W176" s="42">
        <v>0</v>
      </c>
      <c r="X176" s="42">
        <v>0</v>
      </c>
      <c r="Y176" s="42">
        <v>0</v>
      </c>
      <c r="Z176" s="42">
        <v>0</v>
      </c>
      <c r="AA176" s="42">
        <v>0</v>
      </c>
      <c r="AB176" s="42">
        <v>0</v>
      </c>
      <c r="AC176" s="42">
        <v>0</v>
      </c>
      <c r="AD176" s="42">
        <v>0</v>
      </c>
      <c r="AE176" s="42">
        <v>0</v>
      </c>
      <c r="AF176" s="42">
        <v>0</v>
      </c>
      <c r="AG176" s="42">
        <v>0</v>
      </c>
      <c r="AH176" s="42">
        <v>0</v>
      </c>
      <c r="AI176" s="42">
        <v>0</v>
      </c>
      <c r="AJ176" s="42">
        <v>0</v>
      </c>
      <c r="AK176" s="42">
        <v>0</v>
      </c>
      <c r="AL176" s="42">
        <v>0</v>
      </c>
      <c r="AM176" s="42">
        <v>0</v>
      </c>
      <c r="AN176" s="42">
        <v>0</v>
      </c>
      <c r="AO176" s="42">
        <v>0</v>
      </c>
      <c r="AP176" s="42">
        <v>0</v>
      </c>
      <c r="AQ176" s="42">
        <v>0</v>
      </c>
      <c r="AR176" s="42">
        <v>0</v>
      </c>
      <c r="AS176" s="42">
        <v>0</v>
      </c>
      <c r="AT176" s="42">
        <v>0</v>
      </c>
      <c r="AU176" s="42">
        <v>0</v>
      </c>
      <c r="AV176" s="42">
        <v>0</v>
      </c>
      <c r="AW176" s="42">
        <v>0</v>
      </c>
      <c r="AX176" s="42">
        <v>0</v>
      </c>
      <c r="AY176" s="42">
        <v>0</v>
      </c>
      <c r="AZ176" s="42">
        <v>0</v>
      </c>
    </row>
    <row r="177" spans="1:52" x14ac:dyDescent="0.25">
      <c r="A177" s="56" t="s">
        <v>72</v>
      </c>
      <c r="B177" s="268">
        <v>0</v>
      </c>
      <c r="C177" s="268">
        <v>0</v>
      </c>
      <c r="D177" s="268">
        <v>0</v>
      </c>
      <c r="E177" s="268">
        <v>0</v>
      </c>
      <c r="F177" s="268">
        <v>0</v>
      </c>
      <c r="G177" s="268">
        <v>0</v>
      </c>
      <c r="H177" s="268">
        <v>0</v>
      </c>
      <c r="I177" s="268">
        <v>0</v>
      </c>
      <c r="J177" s="268">
        <v>0</v>
      </c>
      <c r="K177" s="268">
        <v>0</v>
      </c>
      <c r="L177" s="268">
        <v>0</v>
      </c>
      <c r="M177" s="268">
        <v>0</v>
      </c>
      <c r="N177" s="268">
        <v>0</v>
      </c>
      <c r="O177" s="268">
        <v>0</v>
      </c>
      <c r="P177" s="268">
        <v>0</v>
      </c>
      <c r="Q177" s="268">
        <v>0</v>
      </c>
      <c r="R177" s="268">
        <v>2</v>
      </c>
      <c r="S177" s="268">
        <v>4</v>
      </c>
      <c r="T177" s="268">
        <v>8</v>
      </c>
      <c r="U177" s="59">
        <v>13</v>
      </c>
      <c r="V177" s="59">
        <v>20</v>
      </c>
      <c r="W177" s="59">
        <v>20</v>
      </c>
      <c r="X177" s="59">
        <v>20</v>
      </c>
      <c r="Y177" s="59">
        <v>19</v>
      </c>
      <c r="Z177" s="59">
        <v>15</v>
      </c>
      <c r="AA177" s="59">
        <v>11</v>
      </c>
      <c r="AB177" s="59">
        <v>8</v>
      </c>
      <c r="AC177" s="59">
        <v>4</v>
      </c>
      <c r="AD177" s="59">
        <v>0</v>
      </c>
      <c r="AE177" s="59">
        <v>0</v>
      </c>
      <c r="AF177" s="59">
        <v>129</v>
      </c>
      <c r="AG177" s="59">
        <v>521</v>
      </c>
      <c r="AH177" s="57">
        <v>1201</v>
      </c>
      <c r="AI177" s="57">
        <v>2183</v>
      </c>
      <c r="AJ177" s="57">
        <v>3451</v>
      </c>
      <c r="AK177" s="57">
        <v>4998</v>
      </c>
      <c r="AL177" s="57">
        <v>6796</v>
      </c>
      <c r="AM177" s="57">
        <v>8832</v>
      </c>
      <c r="AN177" s="57">
        <v>11025</v>
      </c>
      <c r="AO177" s="57">
        <v>13387</v>
      </c>
      <c r="AP177" s="57">
        <v>15929</v>
      </c>
      <c r="AQ177" s="57">
        <v>18690</v>
      </c>
      <c r="AR177" s="57">
        <v>21655</v>
      </c>
      <c r="AS177" s="57">
        <v>24825</v>
      </c>
      <c r="AT177" s="57">
        <v>28198</v>
      </c>
      <c r="AU177" s="57">
        <v>31792</v>
      </c>
      <c r="AV177" s="57">
        <v>35575</v>
      </c>
      <c r="AW177" s="57">
        <v>39580</v>
      </c>
      <c r="AX177" s="57">
        <v>43734</v>
      </c>
      <c r="AY177" s="57">
        <v>48069</v>
      </c>
      <c r="AZ177" s="57">
        <v>52609</v>
      </c>
    </row>
    <row r="178" spans="1:52" x14ac:dyDescent="0.25">
      <c r="A178" s="58" t="s">
        <v>73</v>
      </c>
      <c r="B178" s="259">
        <v>0</v>
      </c>
      <c r="C178" s="259">
        <v>0</v>
      </c>
      <c r="D178" s="259">
        <v>0</v>
      </c>
      <c r="E178" s="259">
        <v>0</v>
      </c>
      <c r="F178" s="259">
        <v>0</v>
      </c>
      <c r="G178" s="259">
        <v>0</v>
      </c>
      <c r="H178" s="259">
        <v>0</v>
      </c>
      <c r="I178" s="259">
        <v>0</v>
      </c>
      <c r="J178" s="259">
        <v>0</v>
      </c>
      <c r="K178" s="259">
        <v>0</v>
      </c>
      <c r="L178" s="259">
        <v>0</v>
      </c>
      <c r="M178" s="259">
        <v>0</v>
      </c>
      <c r="N178" s="259">
        <v>0</v>
      </c>
      <c r="O178" s="259">
        <v>0</v>
      </c>
      <c r="P178" s="259">
        <v>0</v>
      </c>
      <c r="Q178" s="259">
        <v>0</v>
      </c>
      <c r="R178" s="259">
        <v>0</v>
      </c>
      <c r="S178" s="259">
        <v>0</v>
      </c>
      <c r="T178" s="259">
        <v>0</v>
      </c>
      <c r="U178" s="42">
        <v>0</v>
      </c>
      <c r="V178" s="42">
        <v>0</v>
      </c>
      <c r="W178" s="42">
        <v>0</v>
      </c>
      <c r="X178" s="42">
        <v>0</v>
      </c>
      <c r="Y178" s="42">
        <v>0</v>
      </c>
      <c r="Z178" s="42">
        <v>0</v>
      </c>
      <c r="AA178" s="42">
        <v>0</v>
      </c>
      <c r="AB178" s="42">
        <v>0</v>
      </c>
      <c r="AC178" s="42">
        <v>0</v>
      </c>
      <c r="AD178" s="42">
        <v>0</v>
      </c>
      <c r="AE178" s="42">
        <v>0</v>
      </c>
      <c r="AF178" s="42">
        <v>59</v>
      </c>
      <c r="AG178" s="42">
        <v>255</v>
      </c>
      <c r="AH178" s="42">
        <v>625</v>
      </c>
      <c r="AI178" s="41">
        <v>1196</v>
      </c>
      <c r="AJ178" s="41">
        <v>1981</v>
      </c>
      <c r="AK178" s="41">
        <v>2996</v>
      </c>
      <c r="AL178" s="41">
        <v>4246</v>
      </c>
      <c r="AM178" s="41">
        <v>5743</v>
      </c>
      <c r="AN178" s="41">
        <v>7443</v>
      </c>
      <c r="AO178" s="41">
        <v>9358</v>
      </c>
      <c r="AP178" s="41">
        <v>11496</v>
      </c>
      <c r="AQ178" s="41">
        <v>13887</v>
      </c>
      <c r="AR178" s="41">
        <v>16520</v>
      </c>
      <c r="AS178" s="41">
        <v>19387</v>
      </c>
      <c r="AT178" s="41">
        <v>22496</v>
      </c>
      <c r="AU178" s="41">
        <v>25844</v>
      </c>
      <c r="AV178" s="41">
        <v>29400</v>
      </c>
      <c r="AW178" s="41">
        <v>33190</v>
      </c>
      <c r="AX178" s="41">
        <v>37143</v>
      </c>
      <c r="AY178" s="41">
        <v>41295</v>
      </c>
      <c r="AZ178" s="41">
        <v>45643</v>
      </c>
    </row>
    <row r="179" spans="1:52" x14ac:dyDescent="0.25">
      <c r="A179" s="60" t="s">
        <v>79</v>
      </c>
      <c r="B179" s="260">
        <v>0</v>
      </c>
      <c r="C179" s="260">
        <v>0</v>
      </c>
      <c r="D179" s="260">
        <v>0</v>
      </c>
      <c r="E179" s="260">
        <v>0</v>
      </c>
      <c r="F179" s="260">
        <v>0</v>
      </c>
      <c r="G179" s="260">
        <v>0</v>
      </c>
      <c r="H179" s="260">
        <v>0</v>
      </c>
      <c r="I179" s="260">
        <v>0</v>
      </c>
      <c r="J179" s="260">
        <v>0</v>
      </c>
      <c r="K179" s="260">
        <v>0</v>
      </c>
      <c r="L179" s="260">
        <v>0</v>
      </c>
      <c r="M179" s="260">
        <v>0</v>
      </c>
      <c r="N179" s="260">
        <v>0</v>
      </c>
      <c r="O179" s="260">
        <v>0</v>
      </c>
      <c r="P179" s="260">
        <v>0</v>
      </c>
      <c r="Q179" s="260">
        <v>0</v>
      </c>
      <c r="R179" s="260">
        <v>2</v>
      </c>
      <c r="S179" s="260">
        <v>4</v>
      </c>
      <c r="T179" s="260">
        <v>8</v>
      </c>
      <c r="U179" s="61">
        <v>13</v>
      </c>
      <c r="V179" s="61">
        <v>20</v>
      </c>
      <c r="W179" s="61">
        <v>20</v>
      </c>
      <c r="X179" s="61">
        <v>20</v>
      </c>
      <c r="Y179" s="61">
        <v>19</v>
      </c>
      <c r="Z179" s="61">
        <v>15</v>
      </c>
      <c r="AA179" s="61">
        <v>11</v>
      </c>
      <c r="AB179" s="61">
        <v>8</v>
      </c>
      <c r="AC179" s="61">
        <v>4</v>
      </c>
      <c r="AD179" s="61">
        <v>0</v>
      </c>
      <c r="AE179" s="61">
        <v>0</v>
      </c>
      <c r="AF179" s="61">
        <v>70</v>
      </c>
      <c r="AG179" s="61">
        <v>266</v>
      </c>
      <c r="AH179" s="61">
        <v>576</v>
      </c>
      <c r="AI179" s="61">
        <v>987</v>
      </c>
      <c r="AJ179" s="44">
        <v>1470</v>
      </c>
      <c r="AK179" s="44">
        <v>2002</v>
      </c>
      <c r="AL179" s="44">
        <v>2550</v>
      </c>
      <c r="AM179" s="44">
        <v>3089</v>
      </c>
      <c r="AN179" s="44">
        <v>3582</v>
      </c>
      <c r="AO179" s="44">
        <v>4029</v>
      </c>
      <c r="AP179" s="44">
        <v>4433</v>
      </c>
      <c r="AQ179" s="44">
        <v>4803</v>
      </c>
      <c r="AR179" s="44">
        <v>5135</v>
      </c>
      <c r="AS179" s="44">
        <v>5438</v>
      </c>
      <c r="AT179" s="44">
        <v>5702</v>
      </c>
      <c r="AU179" s="44">
        <v>5948</v>
      </c>
      <c r="AV179" s="44">
        <v>6175</v>
      </c>
      <c r="AW179" s="44">
        <v>6390</v>
      </c>
      <c r="AX179" s="44">
        <v>6591</v>
      </c>
      <c r="AY179" s="44">
        <v>6774</v>
      </c>
      <c r="AZ179" s="44">
        <v>6966</v>
      </c>
    </row>
    <row r="180" spans="1:52" x14ac:dyDescent="0.25">
      <c r="A180" s="62"/>
      <c r="B180" s="269"/>
      <c r="C180" s="269"/>
      <c r="D180" s="269"/>
      <c r="E180" s="269"/>
      <c r="F180" s="269"/>
      <c r="G180" s="269"/>
      <c r="H180" s="269"/>
      <c r="I180" s="269"/>
      <c r="J180" s="269"/>
      <c r="K180" s="269"/>
      <c r="L180" s="269"/>
      <c r="M180" s="269"/>
      <c r="N180" s="269"/>
      <c r="O180" s="269"/>
      <c r="P180" s="269"/>
      <c r="Q180" s="269"/>
      <c r="R180" s="269"/>
      <c r="S180" s="269"/>
      <c r="T180" s="269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31" t="s">
        <v>52</v>
      </c>
      <c r="B181" s="265">
        <v>24799.5</v>
      </c>
      <c r="C181" s="265">
        <v>25140</v>
      </c>
      <c r="D181" s="265">
        <v>25818.5</v>
      </c>
      <c r="E181" s="265">
        <v>26870</v>
      </c>
      <c r="F181" s="265">
        <v>27239</v>
      </c>
      <c r="G181" s="265">
        <v>27797.5</v>
      </c>
      <c r="H181" s="265">
        <v>28308</v>
      </c>
      <c r="I181" s="265">
        <v>28898.5</v>
      </c>
      <c r="J181" s="265">
        <v>29574</v>
      </c>
      <c r="K181" s="265">
        <v>29668.5</v>
      </c>
      <c r="L181" s="265">
        <v>30067.5</v>
      </c>
      <c r="M181" s="265">
        <v>30500.5</v>
      </c>
      <c r="N181" s="265">
        <v>30792</v>
      </c>
      <c r="O181" s="265">
        <v>30755.5</v>
      </c>
      <c r="P181" s="265">
        <v>30829.5</v>
      </c>
      <c r="Q181" s="265">
        <v>30819</v>
      </c>
      <c r="R181" s="265">
        <v>31490.071112255348</v>
      </c>
      <c r="S181" s="265">
        <v>32417.208942362056</v>
      </c>
      <c r="T181" s="265">
        <v>33280.462433404427</v>
      </c>
      <c r="U181" s="51">
        <v>34007</v>
      </c>
      <c r="V181" s="51">
        <v>34584</v>
      </c>
      <c r="W181" s="51">
        <v>35093</v>
      </c>
      <c r="X181" s="51">
        <v>35525</v>
      </c>
      <c r="Y181" s="51">
        <v>35955</v>
      </c>
      <c r="Z181" s="51">
        <v>36359</v>
      </c>
      <c r="AA181" s="51">
        <v>36757</v>
      </c>
      <c r="AB181" s="51">
        <v>37160</v>
      </c>
      <c r="AC181" s="51">
        <v>37570</v>
      </c>
      <c r="AD181" s="51">
        <v>37941</v>
      </c>
      <c r="AE181" s="51">
        <v>38312</v>
      </c>
      <c r="AF181" s="51">
        <v>38663</v>
      </c>
      <c r="AG181" s="51">
        <v>38999</v>
      </c>
      <c r="AH181" s="51">
        <v>39312</v>
      </c>
      <c r="AI181" s="51">
        <v>39617</v>
      </c>
      <c r="AJ181" s="51">
        <v>39913</v>
      </c>
      <c r="AK181" s="51">
        <v>40205</v>
      </c>
      <c r="AL181" s="51">
        <v>40491</v>
      </c>
      <c r="AM181" s="51">
        <v>40776</v>
      </c>
      <c r="AN181" s="51">
        <v>41060</v>
      </c>
      <c r="AO181" s="51">
        <v>41353</v>
      </c>
      <c r="AP181" s="51">
        <v>41651</v>
      </c>
      <c r="AQ181" s="51">
        <v>41956</v>
      </c>
      <c r="AR181" s="51">
        <v>42265</v>
      </c>
      <c r="AS181" s="51">
        <v>42578</v>
      </c>
      <c r="AT181" s="51">
        <v>42892</v>
      </c>
      <c r="AU181" s="51">
        <v>43211</v>
      </c>
      <c r="AV181" s="51">
        <v>43523</v>
      </c>
      <c r="AW181" s="51">
        <v>43842</v>
      </c>
      <c r="AX181" s="51">
        <v>44171</v>
      </c>
      <c r="AY181" s="51">
        <v>44522</v>
      </c>
      <c r="AZ181" s="51">
        <v>44904</v>
      </c>
    </row>
    <row r="182" spans="1:52" x14ac:dyDescent="0.25">
      <c r="A182" s="52" t="s">
        <v>7</v>
      </c>
      <c r="B182" s="266">
        <v>19438</v>
      </c>
      <c r="C182" s="266">
        <v>19716.5</v>
      </c>
      <c r="D182" s="266">
        <v>20278.5</v>
      </c>
      <c r="E182" s="266">
        <v>21215</v>
      </c>
      <c r="F182" s="266">
        <v>21252</v>
      </c>
      <c r="G182" s="266">
        <v>21670</v>
      </c>
      <c r="H182" s="266">
        <v>22023</v>
      </c>
      <c r="I182" s="266">
        <v>22477.5</v>
      </c>
      <c r="J182" s="266">
        <v>23097.5</v>
      </c>
      <c r="K182" s="266">
        <v>23436.5</v>
      </c>
      <c r="L182" s="266">
        <v>23866.5</v>
      </c>
      <c r="M182" s="266">
        <v>24270.5</v>
      </c>
      <c r="N182" s="266">
        <v>24707</v>
      </c>
      <c r="O182" s="266">
        <v>24839</v>
      </c>
      <c r="P182" s="266">
        <v>25003</v>
      </c>
      <c r="Q182" s="266">
        <v>25061</v>
      </c>
      <c r="R182" s="266">
        <v>25746.705753506118</v>
      </c>
      <c r="S182" s="266">
        <v>26509.714094900373</v>
      </c>
      <c r="T182" s="266">
        <v>27202.581171793296</v>
      </c>
      <c r="U182" s="53">
        <v>27780</v>
      </c>
      <c r="V182" s="53">
        <v>28227</v>
      </c>
      <c r="W182" s="53">
        <v>28616</v>
      </c>
      <c r="X182" s="53">
        <v>28937</v>
      </c>
      <c r="Y182" s="53">
        <v>29269</v>
      </c>
      <c r="Z182" s="53">
        <v>29578</v>
      </c>
      <c r="AA182" s="53">
        <v>29884</v>
      </c>
      <c r="AB182" s="53">
        <v>30196</v>
      </c>
      <c r="AC182" s="53">
        <v>30516</v>
      </c>
      <c r="AD182" s="53">
        <v>30796</v>
      </c>
      <c r="AE182" s="53">
        <v>31076</v>
      </c>
      <c r="AF182" s="53">
        <v>31336</v>
      </c>
      <c r="AG182" s="53">
        <v>31596</v>
      </c>
      <c r="AH182" s="53">
        <v>31834</v>
      </c>
      <c r="AI182" s="53">
        <v>32064</v>
      </c>
      <c r="AJ182" s="53">
        <v>32286</v>
      </c>
      <c r="AK182" s="53">
        <v>32502</v>
      </c>
      <c r="AL182" s="53">
        <v>32714</v>
      </c>
      <c r="AM182" s="53">
        <v>32922</v>
      </c>
      <c r="AN182" s="53">
        <v>33128</v>
      </c>
      <c r="AO182" s="53">
        <v>33343</v>
      </c>
      <c r="AP182" s="53">
        <v>33560</v>
      </c>
      <c r="AQ182" s="53">
        <v>33781</v>
      </c>
      <c r="AR182" s="53">
        <v>34006</v>
      </c>
      <c r="AS182" s="53">
        <v>34232</v>
      </c>
      <c r="AT182" s="53">
        <v>34460</v>
      </c>
      <c r="AU182" s="53">
        <v>34691</v>
      </c>
      <c r="AV182" s="53">
        <v>34918</v>
      </c>
      <c r="AW182" s="53">
        <v>35150</v>
      </c>
      <c r="AX182" s="53">
        <v>35394</v>
      </c>
      <c r="AY182" s="53">
        <v>35659</v>
      </c>
      <c r="AZ182" s="53">
        <v>35955</v>
      </c>
    </row>
    <row r="183" spans="1:52" x14ac:dyDescent="0.25">
      <c r="A183" s="63" t="s">
        <v>53</v>
      </c>
      <c r="B183" s="268">
        <v>9721</v>
      </c>
      <c r="C183" s="268">
        <v>9843.5</v>
      </c>
      <c r="D183" s="268">
        <v>10207</v>
      </c>
      <c r="E183" s="268">
        <v>10723</v>
      </c>
      <c r="F183" s="268">
        <v>10491</v>
      </c>
      <c r="G183" s="268">
        <v>10754.5</v>
      </c>
      <c r="H183" s="268">
        <v>10863</v>
      </c>
      <c r="I183" s="268">
        <v>11060.5</v>
      </c>
      <c r="J183" s="268">
        <v>11318</v>
      </c>
      <c r="K183" s="268">
        <v>11459</v>
      </c>
      <c r="L183" s="268">
        <v>11666.5</v>
      </c>
      <c r="M183" s="268">
        <v>11900.5</v>
      </c>
      <c r="N183" s="268">
        <v>12126</v>
      </c>
      <c r="O183" s="268">
        <v>12221</v>
      </c>
      <c r="P183" s="268">
        <v>12282</v>
      </c>
      <c r="Q183" s="268">
        <v>12285</v>
      </c>
      <c r="R183" s="268">
        <v>12515.94361810511</v>
      </c>
      <c r="S183" s="268">
        <v>12815.057084579139</v>
      </c>
      <c r="T183" s="268">
        <v>13069.568229449198</v>
      </c>
      <c r="U183" s="57">
        <v>13272</v>
      </c>
      <c r="V183" s="57">
        <v>13420</v>
      </c>
      <c r="W183" s="57">
        <v>13543</v>
      </c>
      <c r="X183" s="57">
        <v>13634</v>
      </c>
      <c r="Y183" s="57">
        <v>13731</v>
      </c>
      <c r="Z183" s="57">
        <v>13815</v>
      </c>
      <c r="AA183" s="57">
        <v>13892</v>
      </c>
      <c r="AB183" s="57">
        <v>13982</v>
      </c>
      <c r="AC183" s="57">
        <v>14076</v>
      </c>
      <c r="AD183" s="57">
        <v>14140</v>
      </c>
      <c r="AE183" s="57">
        <v>14211</v>
      </c>
      <c r="AF183" s="57">
        <v>14276</v>
      </c>
      <c r="AG183" s="57">
        <v>14340</v>
      </c>
      <c r="AH183" s="57">
        <v>14381</v>
      </c>
      <c r="AI183" s="57">
        <v>14422</v>
      </c>
      <c r="AJ183" s="57">
        <v>14457</v>
      </c>
      <c r="AK183" s="57">
        <v>14484</v>
      </c>
      <c r="AL183" s="57">
        <v>14510</v>
      </c>
      <c r="AM183" s="57">
        <v>14532</v>
      </c>
      <c r="AN183" s="57">
        <v>14550</v>
      </c>
      <c r="AO183" s="57">
        <v>14574</v>
      </c>
      <c r="AP183" s="57">
        <v>14597</v>
      </c>
      <c r="AQ183" s="57">
        <v>14618</v>
      </c>
      <c r="AR183" s="57">
        <v>14638</v>
      </c>
      <c r="AS183" s="57">
        <v>14654</v>
      </c>
      <c r="AT183" s="57">
        <v>14665</v>
      </c>
      <c r="AU183" s="57">
        <v>14673</v>
      </c>
      <c r="AV183" s="57">
        <v>14671</v>
      </c>
      <c r="AW183" s="57">
        <v>14668</v>
      </c>
      <c r="AX183" s="57">
        <v>14677</v>
      </c>
      <c r="AY183" s="57">
        <v>14701</v>
      </c>
      <c r="AZ183" s="57">
        <v>14750</v>
      </c>
    </row>
    <row r="184" spans="1:52" x14ac:dyDescent="0.25">
      <c r="A184" s="40" t="s">
        <v>65</v>
      </c>
      <c r="B184" s="259">
        <v>3289.5</v>
      </c>
      <c r="C184" s="259">
        <v>3233</v>
      </c>
      <c r="D184" s="259">
        <v>3362</v>
      </c>
      <c r="E184" s="259">
        <v>3489.5</v>
      </c>
      <c r="F184" s="259">
        <v>3663.5</v>
      </c>
      <c r="G184" s="259">
        <v>3715</v>
      </c>
      <c r="H184" s="259">
        <v>3790.5</v>
      </c>
      <c r="I184" s="259">
        <v>3887</v>
      </c>
      <c r="J184" s="259">
        <v>3938</v>
      </c>
      <c r="K184" s="259">
        <v>3983.5</v>
      </c>
      <c r="L184" s="259">
        <v>4025.5</v>
      </c>
      <c r="M184" s="259">
        <v>4152</v>
      </c>
      <c r="N184" s="259">
        <v>4272</v>
      </c>
      <c r="O184" s="259">
        <v>4222</v>
      </c>
      <c r="P184" s="259">
        <v>4176</v>
      </c>
      <c r="Q184" s="259">
        <v>4092</v>
      </c>
      <c r="R184" s="259">
        <v>4174.4602960960938</v>
      </c>
      <c r="S184" s="259">
        <v>4284.8621735022189</v>
      </c>
      <c r="T184" s="259">
        <v>4374.2051418477367</v>
      </c>
      <c r="U184" s="41">
        <v>4443</v>
      </c>
      <c r="V184" s="41">
        <v>4497</v>
      </c>
      <c r="W184" s="41">
        <v>4539</v>
      </c>
      <c r="X184" s="41">
        <v>4569</v>
      </c>
      <c r="Y184" s="41">
        <v>4597</v>
      </c>
      <c r="Z184" s="41">
        <v>4620</v>
      </c>
      <c r="AA184" s="41">
        <v>4642</v>
      </c>
      <c r="AB184" s="41">
        <v>4666</v>
      </c>
      <c r="AC184" s="41">
        <v>4687</v>
      </c>
      <c r="AD184" s="41">
        <v>4697</v>
      </c>
      <c r="AE184" s="41">
        <v>4713</v>
      </c>
      <c r="AF184" s="41">
        <v>4722</v>
      </c>
      <c r="AG184" s="41">
        <v>4720</v>
      </c>
      <c r="AH184" s="41">
        <v>4718</v>
      </c>
      <c r="AI184" s="41">
        <v>4719</v>
      </c>
      <c r="AJ184" s="41">
        <v>4715</v>
      </c>
      <c r="AK184" s="41">
        <v>4704</v>
      </c>
      <c r="AL184" s="41">
        <v>4697</v>
      </c>
      <c r="AM184" s="41">
        <v>4676</v>
      </c>
      <c r="AN184" s="41">
        <v>4650</v>
      </c>
      <c r="AO184" s="41">
        <v>4619</v>
      </c>
      <c r="AP184" s="41">
        <v>4584</v>
      </c>
      <c r="AQ184" s="41">
        <v>4549</v>
      </c>
      <c r="AR184" s="41">
        <v>4519</v>
      </c>
      <c r="AS184" s="41">
        <v>4484</v>
      </c>
      <c r="AT184" s="41">
        <v>4433</v>
      </c>
      <c r="AU184" s="41">
        <v>4397</v>
      </c>
      <c r="AV184" s="41">
        <v>4348</v>
      </c>
      <c r="AW184" s="41">
        <v>4278</v>
      </c>
      <c r="AX184" s="41">
        <v>4212</v>
      </c>
      <c r="AY184" s="41">
        <v>4137</v>
      </c>
      <c r="AZ184" s="41">
        <v>4083</v>
      </c>
    </row>
    <row r="185" spans="1:52" x14ac:dyDescent="0.25">
      <c r="A185" s="40" t="s">
        <v>85</v>
      </c>
      <c r="B185" s="259">
        <v>6431.5</v>
      </c>
      <c r="C185" s="259">
        <v>6610.5</v>
      </c>
      <c r="D185" s="259">
        <v>6845</v>
      </c>
      <c r="E185" s="259">
        <v>7233.5</v>
      </c>
      <c r="F185" s="259">
        <v>6827.5</v>
      </c>
      <c r="G185" s="259">
        <v>7039.5</v>
      </c>
      <c r="H185" s="259">
        <v>7072.5</v>
      </c>
      <c r="I185" s="259">
        <v>7173.5</v>
      </c>
      <c r="J185" s="259">
        <v>7380</v>
      </c>
      <c r="K185" s="259">
        <v>7475.5</v>
      </c>
      <c r="L185" s="259">
        <v>7641</v>
      </c>
      <c r="M185" s="259">
        <v>7748.5</v>
      </c>
      <c r="N185" s="259">
        <v>7854</v>
      </c>
      <c r="O185" s="259">
        <v>7999</v>
      </c>
      <c r="P185" s="259">
        <v>8106</v>
      </c>
      <c r="Q185" s="259">
        <v>8193</v>
      </c>
      <c r="R185" s="259">
        <v>8341.483322009015</v>
      </c>
      <c r="S185" s="259">
        <v>8530.1949110769201</v>
      </c>
      <c r="T185" s="259">
        <v>8695.3630876014613</v>
      </c>
      <c r="U185" s="41">
        <v>8828</v>
      </c>
      <c r="V185" s="41">
        <v>8923</v>
      </c>
      <c r="W185" s="41">
        <v>9005</v>
      </c>
      <c r="X185" s="41">
        <v>9065</v>
      </c>
      <c r="Y185" s="41">
        <v>9134</v>
      </c>
      <c r="Z185" s="41">
        <v>9195</v>
      </c>
      <c r="AA185" s="41">
        <v>9251</v>
      </c>
      <c r="AB185" s="41">
        <v>9316</v>
      </c>
      <c r="AC185" s="41">
        <v>9388</v>
      </c>
      <c r="AD185" s="41">
        <v>9443</v>
      </c>
      <c r="AE185" s="41">
        <v>9498</v>
      </c>
      <c r="AF185" s="41">
        <v>9554</v>
      </c>
      <c r="AG185" s="41">
        <v>9620</v>
      </c>
      <c r="AH185" s="41">
        <v>9663</v>
      </c>
      <c r="AI185" s="41">
        <v>9703</v>
      </c>
      <c r="AJ185" s="41">
        <v>9742</v>
      </c>
      <c r="AK185" s="41">
        <v>9780</v>
      </c>
      <c r="AL185" s="41">
        <v>9814</v>
      </c>
      <c r="AM185" s="41">
        <v>9856</v>
      </c>
      <c r="AN185" s="41">
        <v>9900</v>
      </c>
      <c r="AO185" s="41">
        <v>9955</v>
      </c>
      <c r="AP185" s="41">
        <v>10013</v>
      </c>
      <c r="AQ185" s="41">
        <v>10069</v>
      </c>
      <c r="AR185" s="41">
        <v>10119</v>
      </c>
      <c r="AS185" s="41">
        <v>10170</v>
      </c>
      <c r="AT185" s="41">
        <v>10232</v>
      </c>
      <c r="AU185" s="41">
        <v>10276</v>
      </c>
      <c r="AV185" s="41">
        <v>10322</v>
      </c>
      <c r="AW185" s="41">
        <v>10390</v>
      </c>
      <c r="AX185" s="41">
        <v>10465</v>
      </c>
      <c r="AY185" s="41">
        <v>10564</v>
      </c>
      <c r="AZ185" s="41">
        <v>10666</v>
      </c>
    </row>
    <row r="186" spans="1:52" x14ac:dyDescent="0.25">
      <c r="A186" s="63" t="s">
        <v>54</v>
      </c>
      <c r="B186" s="268">
        <v>362</v>
      </c>
      <c r="C186" s="268">
        <v>400.5</v>
      </c>
      <c r="D186" s="268">
        <v>419.5</v>
      </c>
      <c r="E186" s="268">
        <v>444.5</v>
      </c>
      <c r="F186" s="268">
        <v>476.5</v>
      </c>
      <c r="G186" s="268">
        <v>502</v>
      </c>
      <c r="H186" s="268">
        <v>520</v>
      </c>
      <c r="I186" s="268">
        <v>545</v>
      </c>
      <c r="J186" s="268">
        <v>599.5</v>
      </c>
      <c r="K186" s="268">
        <v>649</v>
      </c>
      <c r="L186" s="268">
        <v>662</v>
      </c>
      <c r="M186" s="268">
        <v>680</v>
      </c>
      <c r="N186" s="268">
        <v>684</v>
      </c>
      <c r="O186" s="268">
        <v>696</v>
      </c>
      <c r="P186" s="268">
        <v>698</v>
      </c>
      <c r="Q186" s="268">
        <v>705</v>
      </c>
      <c r="R186" s="268">
        <v>705.57106887342138</v>
      </c>
      <c r="S186" s="268">
        <v>732.72676211352189</v>
      </c>
      <c r="T186" s="268">
        <v>758.84445174630207</v>
      </c>
      <c r="U186" s="59">
        <v>787</v>
      </c>
      <c r="V186" s="59">
        <v>816</v>
      </c>
      <c r="W186" s="59">
        <v>842</v>
      </c>
      <c r="X186" s="59">
        <v>875</v>
      </c>
      <c r="Y186" s="59">
        <v>904</v>
      </c>
      <c r="Z186" s="59">
        <v>925</v>
      </c>
      <c r="AA186" s="59">
        <v>956</v>
      </c>
      <c r="AB186" s="59">
        <v>991</v>
      </c>
      <c r="AC186" s="57">
        <v>1033</v>
      </c>
      <c r="AD186" s="57">
        <v>1069</v>
      </c>
      <c r="AE186" s="57">
        <v>1103</v>
      </c>
      <c r="AF186" s="57">
        <v>1131</v>
      </c>
      <c r="AG186" s="57">
        <v>1161</v>
      </c>
      <c r="AH186" s="57">
        <v>1193</v>
      </c>
      <c r="AI186" s="57">
        <v>1218</v>
      </c>
      <c r="AJ186" s="57">
        <v>1239</v>
      </c>
      <c r="AK186" s="57">
        <v>1260</v>
      </c>
      <c r="AL186" s="57">
        <v>1278</v>
      </c>
      <c r="AM186" s="57">
        <v>1294</v>
      </c>
      <c r="AN186" s="57">
        <v>1308</v>
      </c>
      <c r="AO186" s="57">
        <v>1322</v>
      </c>
      <c r="AP186" s="57">
        <v>1335</v>
      </c>
      <c r="AQ186" s="57">
        <v>1347</v>
      </c>
      <c r="AR186" s="57">
        <v>1358</v>
      </c>
      <c r="AS186" s="57">
        <v>1370</v>
      </c>
      <c r="AT186" s="57">
        <v>1381</v>
      </c>
      <c r="AU186" s="57">
        <v>1390</v>
      </c>
      <c r="AV186" s="57">
        <v>1400</v>
      </c>
      <c r="AW186" s="57">
        <v>1409</v>
      </c>
      <c r="AX186" s="57">
        <v>1415</v>
      </c>
      <c r="AY186" s="57">
        <v>1421</v>
      </c>
      <c r="AZ186" s="57">
        <v>1430</v>
      </c>
    </row>
    <row r="187" spans="1:52" x14ac:dyDescent="0.25">
      <c r="A187" s="63" t="s">
        <v>55</v>
      </c>
      <c r="B187" s="268">
        <v>9355</v>
      </c>
      <c r="C187" s="268">
        <v>9472.5</v>
      </c>
      <c r="D187" s="268">
        <v>9652</v>
      </c>
      <c r="E187" s="268">
        <v>10047.5</v>
      </c>
      <c r="F187" s="268">
        <v>10284.5</v>
      </c>
      <c r="G187" s="268">
        <v>10413.5</v>
      </c>
      <c r="H187" s="268">
        <v>10640</v>
      </c>
      <c r="I187" s="268">
        <v>10872</v>
      </c>
      <c r="J187" s="268">
        <v>11180</v>
      </c>
      <c r="K187" s="268">
        <v>11328.5</v>
      </c>
      <c r="L187" s="268">
        <v>11538</v>
      </c>
      <c r="M187" s="268">
        <v>11690</v>
      </c>
      <c r="N187" s="268">
        <v>11897</v>
      </c>
      <c r="O187" s="268">
        <v>11922</v>
      </c>
      <c r="P187" s="268">
        <v>12023</v>
      </c>
      <c r="Q187" s="268">
        <v>12071</v>
      </c>
      <c r="R187" s="268">
        <v>12525.191066527585</v>
      </c>
      <c r="S187" s="268">
        <v>12961.930248207711</v>
      </c>
      <c r="T187" s="268">
        <v>13374.168490597796</v>
      </c>
      <c r="U187" s="57">
        <v>13721</v>
      </c>
      <c r="V187" s="57">
        <v>13991</v>
      </c>
      <c r="W187" s="57">
        <v>14231</v>
      </c>
      <c r="X187" s="57">
        <v>14428</v>
      </c>
      <c r="Y187" s="57">
        <v>14633</v>
      </c>
      <c r="Z187" s="57">
        <v>14837</v>
      </c>
      <c r="AA187" s="57">
        <v>15035</v>
      </c>
      <c r="AB187" s="57">
        <v>15222</v>
      </c>
      <c r="AC187" s="57">
        <v>15408</v>
      </c>
      <c r="AD187" s="57">
        <v>15587</v>
      </c>
      <c r="AE187" s="57">
        <v>15762</v>
      </c>
      <c r="AF187" s="57">
        <v>15929</v>
      </c>
      <c r="AG187" s="57">
        <v>16095</v>
      </c>
      <c r="AH187" s="57">
        <v>16260</v>
      </c>
      <c r="AI187" s="57">
        <v>16425</v>
      </c>
      <c r="AJ187" s="57">
        <v>16591</v>
      </c>
      <c r="AK187" s="57">
        <v>16757</v>
      </c>
      <c r="AL187" s="57">
        <v>16926</v>
      </c>
      <c r="AM187" s="57">
        <v>17097</v>
      </c>
      <c r="AN187" s="57">
        <v>17270</v>
      </c>
      <c r="AO187" s="57">
        <v>17447</v>
      </c>
      <c r="AP187" s="57">
        <v>17629</v>
      </c>
      <c r="AQ187" s="57">
        <v>17816</v>
      </c>
      <c r="AR187" s="57">
        <v>18010</v>
      </c>
      <c r="AS187" s="57">
        <v>18209</v>
      </c>
      <c r="AT187" s="57">
        <v>18414</v>
      </c>
      <c r="AU187" s="57">
        <v>18628</v>
      </c>
      <c r="AV187" s="57">
        <v>18848</v>
      </c>
      <c r="AW187" s="57">
        <v>19073</v>
      </c>
      <c r="AX187" s="57">
        <v>19303</v>
      </c>
      <c r="AY187" s="57">
        <v>19537</v>
      </c>
      <c r="AZ187" s="57">
        <v>19775</v>
      </c>
    </row>
    <row r="188" spans="1:52" x14ac:dyDescent="0.25">
      <c r="A188" s="52" t="s">
        <v>25</v>
      </c>
      <c r="B188" s="266">
        <v>5361.5</v>
      </c>
      <c r="C188" s="266">
        <v>5423.5</v>
      </c>
      <c r="D188" s="266">
        <v>5540</v>
      </c>
      <c r="E188" s="266">
        <v>5655</v>
      </c>
      <c r="F188" s="266">
        <v>5987</v>
      </c>
      <c r="G188" s="266">
        <v>6127.5</v>
      </c>
      <c r="H188" s="266">
        <v>6285</v>
      </c>
      <c r="I188" s="266">
        <v>6421</v>
      </c>
      <c r="J188" s="266">
        <v>6476.5</v>
      </c>
      <c r="K188" s="266">
        <v>6232</v>
      </c>
      <c r="L188" s="266">
        <v>6201</v>
      </c>
      <c r="M188" s="266">
        <v>6230</v>
      </c>
      <c r="N188" s="266">
        <v>6085</v>
      </c>
      <c r="O188" s="266">
        <v>5916.5</v>
      </c>
      <c r="P188" s="266">
        <v>5826.5</v>
      </c>
      <c r="Q188" s="266">
        <v>5758</v>
      </c>
      <c r="R188" s="266">
        <v>5743.3653587492317</v>
      </c>
      <c r="S188" s="266">
        <v>5907.4948474616849</v>
      </c>
      <c r="T188" s="266">
        <v>6077.8812616111318</v>
      </c>
      <c r="U188" s="53">
        <v>6227</v>
      </c>
      <c r="V188" s="53">
        <v>6357</v>
      </c>
      <c r="W188" s="53">
        <v>6477</v>
      </c>
      <c r="X188" s="53">
        <v>6588</v>
      </c>
      <c r="Y188" s="53">
        <v>6686</v>
      </c>
      <c r="Z188" s="53">
        <v>6781</v>
      </c>
      <c r="AA188" s="53">
        <v>6873</v>
      </c>
      <c r="AB188" s="53">
        <v>6964</v>
      </c>
      <c r="AC188" s="53">
        <v>7054</v>
      </c>
      <c r="AD188" s="53">
        <v>7145</v>
      </c>
      <c r="AE188" s="53">
        <v>7236</v>
      </c>
      <c r="AF188" s="53">
        <v>7326</v>
      </c>
      <c r="AG188" s="53">
        <v>7403</v>
      </c>
      <c r="AH188" s="53">
        <v>7477</v>
      </c>
      <c r="AI188" s="53">
        <v>7552</v>
      </c>
      <c r="AJ188" s="53">
        <v>7627</v>
      </c>
      <c r="AK188" s="53">
        <v>7703</v>
      </c>
      <c r="AL188" s="53">
        <v>7778</v>
      </c>
      <c r="AM188" s="53">
        <v>7854</v>
      </c>
      <c r="AN188" s="53">
        <v>7931</v>
      </c>
      <c r="AO188" s="53">
        <v>8010</v>
      </c>
      <c r="AP188" s="53">
        <v>8091</v>
      </c>
      <c r="AQ188" s="53">
        <v>8175</v>
      </c>
      <c r="AR188" s="53">
        <v>8259</v>
      </c>
      <c r="AS188" s="53">
        <v>8345</v>
      </c>
      <c r="AT188" s="53">
        <v>8432</v>
      </c>
      <c r="AU188" s="53">
        <v>8520</v>
      </c>
      <c r="AV188" s="53">
        <v>8605</v>
      </c>
      <c r="AW188" s="53">
        <v>8691</v>
      </c>
      <c r="AX188" s="53">
        <v>8777</v>
      </c>
      <c r="AY188" s="53">
        <v>8863</v>
      </c>
      <c r="AZ188" s="53">
        <v>8949</v>
      </c>
    </row>
    <row r="189" spans="1:52" x14ac:dyDescent="0.25">
      <c r="A189" s="64" t="s">
        <v>65</v>
      </c>
      <c r="B189" s="259">
        <v>1701.5</v>
      </c>
      <c r="C189" s="259">
        <v>1710</v>
      </c>
      <c r="D189" s="259">
        <v>1745.5</v>
      </c>
      <c r="E189" s="259">
        <v>1804</v>
      </c>
      <c r="F189" s="259">
        <v>1970</v>
      </c>
      <c r="G189" s="259">
        <v>2052</v>
      </c>
      <c r="H189" s="259">
        <v>2101</v>
      </c>
      <c r="I189" s="259">
        <v>2122.5</v>
      </c>
      <c r="J189" s="259">
        <v>2143</v>
      </c>
      <c r="K189" s="259">
        <v>2101</v>
      </c>
      <c r="L189" s="259">
        <v>2080.5</v>
      </c>
      <c r="M189" s="259">
        <v>2064</v>
      </c>
      <c r="N189" s="259">
        <v>1993.5</v>
      </c>
      <c r="O189" s="259">
        <v>1795</v>
      </c>
      <c r="P189" s="259">
        <v>1724</v>
      </c>
      <c r="Q189" s="259">
        <v>1640.5</v>
      </c>
      <c r="R189" s="259">
        <v>1618.1177511816734</v>
      </c>
      <c r="S189" s="259">
        <v>1648.1566696926079</v>
      </c>
      <c r="T189" s="259">
        <v>1649.5272266797388</v>
      </c>
      <c r="U189" s="41">
        <v>1661</v>
      </c>
      <c r="V189" s="41">
        <v>1674</v>
      </c>
      <c r="W189" s="41">
        <v>1694</v>
      </c>
      <c r="X189" s="41">
        <v>1716</v>
      </c>
      <c r="Y189" s="41">
        <v>1742</v>
      </c>
      <c r="Z189" s="41">
        <v>1767</v>
      </c>
      <c r="AA189" s="41">
        <v>1790</v>
      </c>
      <c r="AB189" s="41">
        <v>1815</v>
      </c>
      <c r="AC189" s="41">
        <v>1837</v>
      </c>
      <c r="AD189" s="41">
        <v>1863</v>
      </c>
      <c r="AE189" s="41">
        <v>1888</v>
      </c>
      <c r="AF189" s="41">
        <v>1916</v>
      </c>
      <c r="AG189" s="41">
        <v>1932</v>
      </c>
      <c r="AH189" s="41">
        <v>1948</v>
      </c>
      <c r="AI189" s="41">
        <v>1970</v>
      </c>
      <c r="AJ189" s="41">
        <v>1984</v>
      </c>
      <c r="AK189" s="41">
        <v>2002</v>
      </c>
      <c r="AL189" s="41">
        <v>2021</v>
      </c>
      <c r="AM189" s="41">
        <v>2034</v>
      </c>
      <c r="AN189" s="41">
        <v>2046</v>
      </c>
      <c r="AO189" s="41">
        <v>2058</v>
      </c>
      <c r="AP189" s="41">
        <v>2069</v>
      </c>
      <c r="AQ189" s="41">
        <v>2080</v>
      </c>
      <c r="AR189" s="41">
        <v>2092</v>
      </c>
      <c r="AS189" s="41">
        <v>2099</v>
      </c>
      <c r="AT189" s="41">
        <v>2113</v>
      </c>
      <c r="AU189" s="41">
        <v>2117</v>
      </c>
      <c r="AV189" s="41">
        <v>2124</v>
      </c>
      <c r="AW189" s="41">
        <v>2110</v>
      </c>
      <c r="AX189" s="41">
        <v>2089</v>
      </c>
      <c r="AY189" s="41">
        <v>2071</v>
      </c>
      <c r="AZ189" s="41">
        <v>2051</v>
      </c>
    </row>
    <row r="190" spans="1:52" x14ac:dyDescent="0.25">
      <c r="A190" s="65" t="s">
        <v>85</v>
      </c>
      <c r="B190" s="260">
        <v>3660</v>
      </c>
      <c r="C190" s="260">
        <v>3713.5</v>
      </c>
      <c r="D190" s="260">
        <v>3794.5</v>
      </c>
      <c r="E190" s="260">
        <v>3851</v>
      </c>
      <c r="F190" s="260">
        <v>4017</v>
      </c>
      <c r="G190" s="260">
        <v>4075.5</v>
      </c>
      <c r="H190" s="260">
        <v>4184</v>
      </c>
      <c r="I190" s="260">
        <v>4298.5</v>
      </c>
      <c r="J190" s="260">
        <v>4333.5</v>
      </c>
      <c r="K190" s="260">
        <v>4131</v>
      </c>
      <c r="L190" s="260">
        <v>4120.5</v>
      </c>
      <c r="M190" s="260">
        <v>4166</v>
      </c>
      <c r="N190" s="260">
        <v>4091.5</v>
      </c>
      <c r="O190" s="260">
        <v>4121.5</v>
      </c>
      <c r="P190" s="260">
        <v>4102.5</v>
      </c>
      <c r="Q190" s="260">
        <v>4117.5</v>
      </c>
      <c r="R190" s="260">
        <v>4125.2476075675586</v>
      </c>
      <c r="S190" s="260">
        <v>4259.3381777690774</v>
      </c>
      <c r="T190" s="260">
        <v>4428.3540349313926</v>
      </c>
      <c r="U190" s="44">
        <v>4566</v>
      </c>
      <c r="V190" s="44">
        <v>4683</v>
      </c>
      <c r="W190" s="44">
        <v>4782</v>
      </c>
      <c r="X190" s="44">
        <v>4872</v>
      </c>
      <c r="Y190" s="44">
        <v>4945</v>
      </c>
      <c r="Z190" s="44">
        <v>5014</v>
      </c>
      <c r="AA190" s="44">
        <v>5083</v>
      </c>
      <c r="AB190" s="44">
        <v>5149</v>
      </c>
      <c r="AC190" s="44">
        <v>5218</v>
      </c>
      <c r="AD190" s="44">
        <v>5282</v>
      </c>
      <c r="AE190" s="44">
        <v>5348</v>
      </c>
      <c r="AF190" s="44">
        <v>5410</v>
      </c>
      <c r="AG190" s="44">
        <v>5472</v>
      </c>
      <c r="AH190" s="44">
        <v>5529</v>
      </c>
      <c r="AI190" s="44">
        <v>5582</v>
      </c>
      <c r="AJ190" s="44">
        <v>5643</v>
      </c>
      <c r="AK190" s="44">
        <v>5701</v>
      </c>
      <c r="AL190" s="44">
        <v>5756</v>
      </c>
      <c r="AM190" s="44">
        <v>5820</v>
      </c>
      <c r="AN190" s="44">
        <v>5886</v>
      </c>
      <c r="AO190" s="44">
        <v>5952</v>
      </c>
      <c r="AP190" s="44">
        <v>6021</v>
      </c>
      <c r="AQ190" s="44">
        <v>6095</v>
      </c>
      <c r="AR190" s="44">
        <v>6167</v>
      </c>
      <c r="AS190" s="44">
        <v>6246</v>
      </c>
      <c r="AT190" s="44">
        <v>6319</v>
      </c>
      <c r="AU190" s="44">
        <v>6403</v>
      </c>
      <c r="AV190" s="44">
        <v>6481</v>
      </c>
      <c r="AW190" s="44">
        <v>6581</v>
      </c>
      <c r="AX190" s="44">
        <v>6688</v>
      </c>
      <c r="AY190" s="44">
        <v>6792</v>
      </c>
      <c r="AZ190" s="44">
        <v>6898</v>
      </c>
    </row>
    <row r="191" spans="1:52" x14ac:dyDescent="0.25">
      <c r="A191" s="62"/>
      <c r="B191" s="269"/>
      <c r="C191" s="269"/>
      <c r="D191" s="269"/>
      <c r="E191" s="269"/>
      <c r="F191" s="269"/>
      <c r="G191" s="269"/>
      <c r="H191" s="269"/>
      <c r="I191" s="269"/>
      <c r="J191" s="269"/>
      <c r="K191" s="269"/>
      <c r="L191" s="269"/>
      <c r="M191" s="269"/>
      <c r="N191" s="269"/>
      <c r="O191" s="269"/>
      <c r="P191" s="269"/>
      <c r="Q191" s="269"/>
      <c r="R191" s="269"/>
      <c r="S191" s="269"/>
      <c r="T191" s="269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</row>
    <row r="192" spans="1:52" x14ac:dyDescent="0.25">
      <c r="A192" s="31" t="s">
        <v>56</v>
      </c>
      <c r="B192" s="265">
        <v>16161411</v>
      </c>
      <c r="C192" s="265">
        <v>15962904</v>
      </c>
      <c r="D192" s="265">
        <v>15728084</v>
      </c>
      <c r="E192" s="265">
        <v>16432046.000000002</v>
      </c>
      <c r="F192" s="265">
        <v>17714841</v>
      </c>
      <c r="G192" s="265">
        <v>18471432</v>
      </c>
      <c r="H192" s="265">
        <v>19300226</v>
      </c>
      <c r="I192" s="265">
        <v>20306735</v>
      </c>
      <c r="J192" s="265">
        <v>20413479</v>
      </c>
      <c r="K192" s="265">
        <v>18535350</v>
      </c>
      <c r="L192" s="265">
        <v>18748774</v>
      </c>
      <c r="M192" s="265">
        <v>19530765</v>
      </c>
      <c r="N192" s="265">
        <v>19031261</v>
      </c>
      <c r="O192" s="265">
        <v>18917398</v>
      </c>
      <c r="P192" s="265">
        <v>19346806</v>
      </c>
      <c r="Q192" s="265">
        <v>20027996</v>
      </c>
      <c r="R192" s="265">
        <v>21538853.783078093</v>
      </c>
      <c r="S192" s="265">
        <v>22437678.977970518</v>
      </c>
      <c r="T192" s="265">
        <v>23278696.317785345</v>
      </c>
      <c r="U192" s="51">
        <v>24021987</v>
      </c>
      <c r="V192" s="51">
        <v>24673813</v>
      </c>
      <c r="W192" s="51">
        <v>25326431</v>
      </c>
      <c r="X192" s="51">
        <v>25944900</v>
      </c>
      <c r="Y192" s="51">
        <v>26507205</v>
      </c>
      <c r="Z192" s="51">
        <v>27026392</v>
      </c>
      <c r="AA192" s="51">
        <v>27582337</v>
      </c>
      <c r="AB192" s="51">
        <v>28140766</v>
      </c>
      <c r="AC192" s="51">
        <v>28717433</v>
      </c>
      <c r="AD192" s="51">
        <v>29338275</v>
      </c>
      <c r="AE192" s="51">
        <v>29933382</v>
      </c>
      <c r="AF192" s="51">
        <v>30525837</v>
      </c>
      <c r="AG192" s="51">
        <v>31130727</v>
      </c>
      <c r="AH192" s="51">
        <v>31662859</v>
      </c>
      <c r="AI192" s="51">
        <v>32182936</v>
      </c>
      <c r="AJ192" s="51">
        <v>32653218</v>
      </c>
      <c r="AK192" s="51">
        <v>33112890</v>
      </c>
      <c r="AL192" s="51">
        <v>33603323</v>
      </c>
      <c r="AM192" s="51">
        <v>34075227</v>
      </c>
      <c r="AN192" s="51">
        <v>34709906</v>
      </c>
      <c r="AO192" s="51">
        <v>35196036</v>
      </c>
      <c r="AP192" s="51">
        <v>35694403</v>
      </c>
      <c r="AQ192" s="51">
        <v>36251389</v>
      </c>
      <c r="AR192" s="51">
        <v>36823355</v>
      </c>
      <c r="AS192" s="51">
        <v>37393681</v>
      </c>
      <c r="AT192" s="51">
        <v>37959285</v>
      </c>
      <c r="AU192" s="51">
        <v>38606206</v>
      </c>
      <c r="AV192" s="51">
        <v>39232816</v>
      </c>
      <c r="AW192" s="51">
        <v>39785355</v>
      </c>
      <c r="AX192" s="51">
        <v>40419541</v>
      </c>
      <c r="AY192" s="51">
        <v>41022048</v>
      </c>
      <c r="AZ192" s="51">
        <v>41605404</v>
      </c>
    </row>
    <row r="193" spans="1:52" x14ac:dyDescent="0.25">
      <c r="A193" s="52" t="s">
        <v>7</v>
      </c>
      <c r="B193" s="266">
        <v>15561203</v>
      </c>
      <c r="C193" s="266">
        <v>15380820</v>
      </c>
      <c r="D193" s="266">
        <v>15156378</v>
      </c>
      <c r="E193" s="266">
        <v>15836042.000000002</v>
      </c>
      <c r="F193" s="266">
        <v>17077017</v>
      </c>
      <c r="G193" s="266">
        <v>17815430</v>
      </c>
      <c r="H193" s="266">
        <v>18576154</v>
      </c>
      <c r="I193" s="266">
        <v>19542473</v>
      </c>
      <c r="J193" s="266">
        <v>19628823</v>
      </c>
      <c r="K193" s="266">
        <v>17839366</v>
      </c>
      <c r="L193" s="266">
        <v>17999670</v>
      </c>
      <c r="M193" s="266">
        <v>18767783</v>
      </c>
      <c r="N193" s="266">
        <v>18275321</v>
      </c>
      <c r="O193" s="266">
        <v>18152220</v>
      </c>
      <c r="P193" s="266">
        <v>18570152</v>
      </c>
      <c r="Q193" s="266">
        <v>19219514</v>
      </c>
      <c r="R193" s="266">
        <v>20688759.975937963</v>
      </c>
      <c r="S193" s="266">
        <v>21531946.307701372</v>
      </c>
      <c r="T193" s="266">
        <v>22315262.718272969</v>
      </c>
      <c r="U193" s="53">
        <v>23004082</v>
      </c>
      <c r="V193" s="53">
        <v>23604769</v>
      </c>
      <c r="W193" s="53">
        <v>24205986</v>
      </c>
      <c r="X193" s="53">
        <v>24775853</v>
      </c>
      <c r="Y193" s="53">
        <v>25290346</v>
      </c>
      <c r="Z193" s="53">
        <v>25768418</v>
      </c>
      <c r="AA193" s="53">
        <v>26280155</v>
      </c>
      <c r="AB193" s="53">
        <v>26790308</v>
      </c>
      <c r="AC193" s="53">
        <v>27314596</v>
      </c>
      <c r="AD193" s="53">
        <v>27880336</v>
      </c>
      <c r="AE193" s="53">
        <v>28420654</v>
      </c>
      <c r="AF193" s="53">
        <v>28957302</v>
      </c>
      <c r="AG193" s="53">
        <v>29504383</v>
      </c>
      <c r="AH193" s="53">
        <v>29983323</v>
      </c>
      <c r="AI193" s="53">
        <v>30450803</v>
      </c>
      <c r="AJ193" s="53">
        <v>30868481</v>
      </c>
      <c r="AK193" s="53">
        <v>31278798</v>
      </c>
      <c r="AL193" s="53">
        <v>31714977</v>
      </c>
      <c r="AM193" s="53">
        <v>32131736</v>
      </c>
      <c r="AN193" s="53">
        <v>32692730</v>
      </c>
      <c r="AO193" s="53">
        <v>33113101</v>
      </c>
      <c r="AP193" s="53">
        <v>33544777</v>
      </c>
      <c r="AQ193" s="53">
        <v>34031217</v>
      </c>
      <c r="AR193" s="53">
        <v>34531253</v>
      </c>
      <c r="AS193" s="53">
        <v>35032380</v>
      </c>
      <c r="AT193" s="53">
        <v>35529733</v>
      </c>
      <c r="AU193" s="53">
        <v>36099599</v>
      </c>
      <c r="AV193" s="53">
        <v>36649895</v>
      </c>
      <c r="AW193" s="53">
        <v>37135284</v>
      </c>
      <c r="AX193" s="53">
        <v>37694100</v>
      </c>
      <c r="AY193" s="53">
        <v>38229202</v>
      </c>
      <c r="AZ193" s="53">
        <v>38747747</v>
      </c>
    </row>
    <row r="194" spans="1:52" x14ac:dyDescent="0.25">
      <c r="A194" s="63" t="s">
        <v>12</v>
      </c>
      <c r="B194" s="268">
        <v>2143827</v>
      </c>
      <c r="C194" s="268">
        <v>2140888</v>
      </c>
      <c r="D194" s="268">
        <v>2156014</v>
      </c>
      <c r="E194" s="268">
        <v>2273004</v>
      </c>
      <c r="F194" s="268">
        <v>2366395</v>
      </c>
      <c r="G194" s="268">
        <v>2378862</v>
      </c>
      <c r="H194" s="268">
        <v>2396154</v>
      </c>
      <c r="I194" s="268">
        <v>2454881</v>
      </c>
      <c r="J194" s="268">
        <v>2385517</v>
      </c>
      <c r="K194" s="268">
        <v>2214168</v>
      </c>
      <c r="L194" s="268">
        <v>2213628</v>
      </c>
      <c r="M194" s="268">
        <v>2266539</v>
      </c>
      <c r="N194" s="268">
        <v>2108091</v>
      </c>
      <c r="O194" s="268">
        <v>1967042</v>
      </c>
      <c r="P194" s="268">
        <v>1863777.9999999998</v>
      </c>
      <c r="Q194" s="268">
        <v>1877055.9999999998</v>
      </c>
      <c r="R194" s="268">
        <v>1991039.8200281921</v>
      </c>
      <c r="S194" s="268">
        <v>2054850.0453037466</v>
      </c>
      <c r="T194" s="268">
        <v>2098558.3080666796</v>
      </c>
      <c r="U194" s="57">
        <v>2136153</v>
      </c>
      <c r="V194" s="57">
        <v>2167005</v>
      </c>
      <c r="W194" s="57">
        <v>2196766</v>
      </c>
      <c r="X194" s="57">
        <v>2223003</v>
      </c>
      <c r="Y194" s="57">
        <v>2242483</v>
      </c>
      <c r="Z194" s="57">
        <v>2268808</v>
      </c>
      <c r="AA194" s="57">
        <v>2299450</v>
      </c>
      <c r="AB194" s="57">
        <v>2324859</v>
      </c>
      <c r="AC194" s="57">
        <v>2346559</v>
      </c>
      <c r="AD194" s="57">
        <v>2376294</v>
      </c>
      <c r="AE194" s="57">
        <v>2407485</v>
      </c>
      <c r="AF194" s="57">
        <v>2439992</v>
      </c>
      <c r="AG194" s="57">
        <v>2471782</v>
      </c>
      <c r="AH194" s="57">
        <v>2500944</v>
      </c>
      <c r="AI194" s="57">
        <v>2534388</v>
      </c>
      <c r="AJ194" s="57">
        <v>2564901</v>
      </c>
      <c r="AK194" s="57">
        <v>2596130</v>
      </c>
      <c r="AL194" s="57">
        <v>2630400</v>
      </c>
      <c r="AM194" s="57">
        <v>2663449</v>
      </c>
      <c r="AN194" s="57">
        <v>2712839</v>
      </c>
      <c r="AO194" s="57">
        <v>2747620</v>
      </c>
      <c r="AP194" s="57">
        <v>2786590</v>
      </c>
      <c r="AQ194" s="57">
        <v>2828500</v>
      </c>
      <c r="AR194" s="57">
        <v>2869986</v>
      </c>
      <c r="AS194" s="57">
        <v>2914712</v>
      </c>
      <c r="AT194" s="57">
        <v>2959198</v>
      </c>
      <c r="AU194" s="57">
        <v>3009598</v>
      </c>
      <c r="AV194" s="57">
        <v>3059344</v>
      </c>
      <c r="AW194" s="57">
        <v>3105933</v>
      </c>
      <c r="AX194" s="57">
        <v>3159694</v>
      </c>
      <c r="AY194" s="57">
        <v>3211013</v>
      </c>
      <c r="AZ194" s="57">
        <v>3261850</v>
      </c>
    </row>
    <row r="195" spans="1:52" x14ac:dyDescent="0.25">
      <c r="A195" s="40" t="s">
        <v>86</v>
      </c>
      <c r="B195" s="259">
        <v>2143827</v>
      </c>
      <c r="C195" s="259">
        <v>2140888</v>
      </c>
      <c r="D195" s="259">
        <v>2156014</v>
      </c>
      <c r="E195" s="259">
        <v>2273004</v>
      </c>
      <c r="F195" s="259">
        <v>2366395</v>
      </c>
      <c r="G195" s="259">
        <v>2378862</v>
      </c>
      <c r="H195" s="259">
        <v>2396154</v>
      </c>
      <c r="I195" s="259">
        <v>2454881</v>
      </c>
      <c r="J195" s="259">
        <v>2385517</v>
      </c>
      <c r="K195" s="259">
        <v>2214168</v>
      </c>
      <c r="L195" s="259">
        <v>2213628</v>
      </c>
      <c r="M195" s="259">
        <v>2266539</v>
      </c>
      <c r="N195" s="259">
        <v>2108091</v>
      </c>
      <c r="O195" s="259">
        <v>1967042</v>
      </c>
      <c r="P195" s="259">
        <v>1863777.9999999998</v>
      </c>
      <c r="Q195" s="259">
        <v>1877055.9999999998</v>
      </c>
      <c r="R195" s="259">
        <v>1991039.8049937529</v>
      </c>
      <c r="S195" s="259">
        <v>2054849.9999757917</v>
      </c>
      <c r="T195" s="259">
        <v>2098558.1664310712</v>
      </c>
      <c r="U195" s="41">
        <v>2136153</v>
      </c>
      <c r="V195" s="41">
        <v>2167004</v>
      </c>
      <c r="W195" s="41">
        <v>2196765</v>
      </c>
      <c r="X195" s="41">
        <v>2223001</v>
      </c>
      <c r="Y195" s="41">
        <v>2242479</v>
      </c>
      <c r="Z195" s="41">
        <v>2268803</v>
      </c>
      <c r="AA195" s="41">
        <v>2299440</v>
      </c>
      <c r="AB195" s="41">
        <v>2324844</v>
      </c>
      <c r="AC195" s="41">
        <v>2346536</v>
      </c>
      <c r="AD195" s="41">
        <v>2376257</v>
      </c>
      <c r="AE195" s="41">
        <v>2407425</v>
      </c>
      <c r="AF195" s="41">
        <v>2439894</v>
      </c>
      <c r="AG195" s="41">
        <v>2471627</v>
      </c>
      <c r="AH195" s="41">
        <v>2500683</v>
      </c>
      <c r="AI195" s="41">
        <v>2533931</v>
      </c>
      <c r="AJ195" s="41">
        <v>2564137</v>
      </c>
      <c r="AK195" s="41">
        <v>2594842</v>
      </c>
      <c r="AL195" s="41">
        <v>2628278</v>
      </c>
      <c r="AM195" s="41">
        <v>2659975</v>
      </c>
      <c r="AN195" s="41">
        <v>2706579</v>
      </c>
      <c r="AO195" s="41">
        <v>2738148</v>
      </c>
      <c r="AP195" s="41">
        <v>2772108</v>
      </c>
      <c r="AQ195" s="41">
        <v>2807323</v>
      </c>
      <c r="AR195" s="41">
        <v>2839482</v>
      </c>
      <c r="AS195" s="41">
        <v>2870579</v>
      </c>
      <c r="AT195" s="41">
        <v>2896738</v>
      </c>
      <c r="AU195" s="41">
        <v>2921557</v>
      </c>
      <c r="AV195" s="41">
        <v>2939625</v>
      </c>
      <c r="AW195" s="41">
        <v>2946406</v>
      </c>
      <c r="AX195" s="41">
        <v>2949783</v>
      </c>
      <c r="AY195" s="41">
        <v>2942661</v>
      </c>
      <c r="AZ195" s="41">
        <v>2928575</v>
      </c>
    </row>
    <row r="196" spans="1:52" x14ac:dyDescent="0.25">
      <c r="A196" s="40" t="s">
        <v>87</v>
      </c>
      <c r="B196" s="259">
        <v>0</v>
      </c>
      <c r="C196" s="259">
        <v>0</v>
      </c>
      <c r="D196" s="259">
        <v>0</v>
      </c>
      <c r="E196" s="259">
        <v>0</v>
      </c>
      <c r="F196" s="259">
        <v>0</v>
      </c>
      <c r="G196" s="259">
        <v>0</v>
      </c>
      <c r="H196" s="259">
        <v>0</v>
      </c>
      <c r="I196" s="259">
        <v>0</v>
      </c>
      <c r="J196" s="259">
        <v>0</v>
      </c>
      <c r="K196" s="259">
        <v>0</v>
      </c>
      <c r="L196" s="259">
        <v>0</v>
      </c>
      <c r="M196" s="259">
        <v>0</v>
      </c>
      <c r="N196" s="259">
        <v>0</v>
      </c>
      <c r="O196" s="259">
        <v>0</v>
      </c>
      <c r="P196" s="259">
        <v>0</v>
      </c>
      <c r="Q196" s="259">
        <v>0</v>
      </c>
      <c r="R196" s="259">
        <v>1.5034439361264168E-2</v>
      </c>
      <c r="S196" s="259">
        <v>4.5327955016281174E-2</v>
      </c>
      <c r="T196" s="259">
        <v>0.14163560834354891</v>
      </c>
      <c r="U196" s="42">
        <v>0</v>
      </c>
      <c r="V196" s="42">
        <v>1</v>
      </c>
      <c r="W196" s="42">
        <v>1</v>
      </c>
      <c r="X196" s="42">
        <v>2</v>
      </c>
      <c r="Y196" s="42">
        <v>4</v>
      </c>
      <c r="Z196" s="42">
        <v>6</v>
      </c>
      <c r="AA196" s="42">
        <v>10</v>
      </c>
      <c r="AB196" s="42">
        <v>15</v>
      </c>
      <c r="AC196" s="42">
        <v>23</v>
      </c>
      <c r="AD196" s="42">
        <v>37</v>
      </c>
      <c r="AE196" s="42">
        <v>60</v>
      </c>
      <c r="AF196" s="42">
        <v>98</v>
      </c>
      <c r="AG196" s="42">
        <v>156</v>
      </c>
      <c r="AH196" s="42">
        <v>261</v>
      </c>
      <c r="AI196" s="42">
        <v>457</v>
      </c>
      <c r="AJ196" s="42">
        <v>764</v>
      </c>
      <c r="AK196" s="41">
        <v>1288</v>
      </c>
      <c r="AL196" s="41">
        <v>2123</v>
      </c>
      <c r="AM196" s="41">
        <v>3474</v>
      </c>
      <c r="AN196" s="41">
        <v>6260</v>
      </c>
      <c r="AO196" s="41">
        <v>9473</v>
      </c>
      <c r="AP196" s="41">
        <v>14482</v>
      </c>
      <c r="AQ196" s="41">
        <v>21177</v>
      </c>
      <c r="AR196" s="41">
        <v>30504</v>
      </c>
      <c r="AS196" s="41">
        <v>44133</v>
      </c>
      <c r="AT196" s="41">
        <v>62460</v>
      </c>
      <c r="AU196" s="41">
        <v>88041</v>
      </c>
      <c r="AV196" s="41">
        <v>119718</v>
      </c>
      <c r="AW196" s="41">
        <v>159528</v>
      </c>
      <c r="AX196" s="41">
        <v>209910</v>
      </c>
      <c r="AY196" s="41">
        <v>268352</v>
      </c>
      <c r="AZ196" s="41">
        <v>333275</v>
      </c>
    </row>
    <row r="197" spans="1:52" x14ac:dyDescent="0.25">
      <c r="A197" s="40" t="s">
        <v>88</v>
      </c>
      <c r="B197" s="259">
        <v>0</v>
      </c>
      <c r="C197" s="259">
        <v>0</v>
      </c>
      <c r="D197" s="259">
        <v>0</v>
      </c>
      <c r="E197" s="259">
        <v>0</v>
      </c>
      <c r="F197" s="259">
        <v>0</v>
      </c>
      <c r="G197" s="259">
        <v>0</v>
      </c>
      <c r="H197" s="259">
        <v>0</v>
      </c>
      <c r="I197" s="259">
        <v>0</v>
      </c>
      <c r="J197" s="259">
        <v>0</v>
      </c>
      <c r="K197" s="259">
        <v>0</v>
      </c>
      <c r="L197" s="259">
        <v>0</v>
      </c>
      <c r="M197" s="259">
        <v>0</v>
      </c>
      <c r="N197" s="259">
        <v>0</v>
      </c>
      <c r="O197" s="259">
        <v>0</v>
      </c>
      <c r="P197" s="259">
        <v>0</v>
      </c>
      <c r="Q197" s="259">
        <v>0</v>
      </c>
      <c r="R197" s="259">
        <v>0</v>
      </c>
      <c r="S197" s="259">
        <v>0</v>
      </c>
      <c r="T197" s="259">
        <v>0</v>
      </c>
      <c r="U197" s="42">
        <v>0</v>
      </c>
      <c r="V197" s="42">
        <v>0</v>
      </c>
      <c r="W197" s="42">
        <v>0</v>
      </c>
      <c r="X197" s="42">
        <v>0</v>
      </c>
      <c r="Y197" s="42">
        <v>0</v>
      </c>
      <c r="Z197" s="42">
        <v>0</v>
      </c>
      <c r="AA197" s="42">
        <v>0</v>
      </c>
      <c r="AB197" s="42">
        <v>0</v>
      </c>
      <c r="AC197" s="42">
        <v>0</v>
      </c>
      <c r="AD197" s="42">
        <v>0</v>
      </c>
      <c r="AE197" s="42">
        <v>0</v>
      </c>
      <c r="AF197" s="42">
        <v>0</v>
      </c>
      <c r="AG197" s="42">
        <v>0</v>
      </c>
      <c r="AH197" s="42">
        <v>0</v>
      </c>
      <c r="AI197" s="42">
        <v>0</v>
      </c>
      <c r="AJ197" s="42">
        <v>0</v>
      </c>
      <c r="AK197" s="42">
        <v>0</v>
      </c>
      <c r="AL197" s="42">
        <v>0</v>
      </c>
      <c r="AM197" s="42">
        <v>0</v>
      </c>
      <c r="AN197" s="42">
        <v>0</v>
      </c>
      <c r="AO197" s="42">
        <v>0</v>
      </c>
      <c r="AP197" s="42">
        <v>0</v>
      </c>
      <c r="AQ197" s="42">
        <v>0</v>
      </c>
      <c r="AR197" s="42">
        <v>0</v>
      </c>
      <c r="AS197" s="42">
        <v>0</v>
      </c>
      <c r="AT197" s="42">
        <v>0</v>
      </c>
      <c r="AU197" s="42">
        <v>0</v>
      </c>
      <c r="AV197" s="42">
        <v>0</v>
      </c>
      <c r="AW197" s="42">
        <v>0</v>
      </c>
      <c r="AX197" s="42">
        <v>0</v>
      </c>
      <c r="AY197" s="42">
        <v>0</v>
      </c>
      <c r="AZ197" s="42">
        <v>0</v>
      </c>
    </row>
    <row r="198" spans="1:52" x14ac:dyDescent="0.25">
      <c r="A198" s="40" t="s">
        <v>89</v>
      </c>
      <c r="B198" s="259">
        <v>0</v>
      </c>
      <c r="C198" s="259">
        <v>0</v>
      </c>
      <c r="D198" s="259">
        <v>0</v>
      </c>
      <c r="E198" s="259">
        <v>0</v>
      </c>
      <c r="F198" s="259">
        <v>0</v>
      </c>
      <c r="G198" s="259">
        <v>0</v>
      </c>
      <c r="H198" s="259">
        <v>0</v>
      </c>
      <c r="I198" s="259">
        <v>0</v>
      </c>
      <c r="J198" s="259">
        <v>0</v>
      </c>
      <c r="K198" s="259">
        <v>0</v>
      </c>
      <c r="L198" s="259">
        <v>0</v>
      </c>
      <c r="M198" s="259">
        <v>0</v>
      </c>
      <c r="N198" s="259">
        <v>0</v>
      </c>
      <c r="O198" s="259">
        <v>0</v>
      </c>
      <c r="P198" s="259">
        <v>0</v>
      </c>
      <c r="Q198" s="259">
        <v>0</v>
      </c>
      <c r="R198" s="259">
        <v>0</v>
      </c>
      <c r="S198" s="259">
        <v>0</v>
      </c>
      <c r="T198" s="259">
        <v>0</v>
      </c>
      <c r="U198" s="42">
        <v>0</v>
      </c>
      <c r="V198" s="42">
        <v>0</v>
      </c>
      <c r="W198" s="42">
        <v>0</v>
      </c>
      <c r="X198" s="42">
        <v>0</v>
      </c>
      <c r="Y198" s="42">
        <v>0</v>
      </c>
      <c r="Z198" s="42">
        <v>0</v>
      </c>
      <c r="AA198" s="42">
        <v>0</v>
      </c>
      <c r="AB198" s="42">
        <v>0</v>
      </c>
      <c r="AC198" s="42">
        <v>0</v>
      </c>
      <c r="AD198" s="42">
        <v>0</v>
      </c>
      <c r="AE198" s="42">
        <v>0</v>
      </c>
      <c r="AF198" s="42">
        <v>0</v>
      </c>
      <c r="AG198" s="42">
        <v>0</v>
      </c>
      <c r="AH198" s="42">
        <v>0</v>
      </c>
      <c r="AI198" s="42">
        <v>0</v>
      </c>
      <c r="AJ198" s="42">
        <v>0</v>
      </c>
      <c r="AK198" s="42">
        <v>0</v>
      </c>
      <c r="AL198" s="42">
        <v>0</v>
      </c>
      <c r="AM198" s="42">
        <v>0</v>
      </c>
      <c r="AN198" s="42">
        <v>0</v>
      </c>
      <c r="AO198" s="42">
        <v>0</v>
      </c>
      <c r="AP198" s="42">
        <v>0</v>
      </c>
      <c r="AQ198" s="42">
        <v>0</v>
      </c>
      <c r="AR198" s="42">
        <v>0</v>
      </c>
      <c r="AS198" s="42">
        <v>0</v>
      </c>
      <c r="AT198" s="42">
        <v>0</v>
      </c>
      <c r="AU198" s="42">
        <v>0</v>
      </c>
      <c r="AV198" s="42">
        <v>0</v>
      </c>
      <c r="AW198" s="42">
        <v>0</v>
      </c>
      <c r="AX198" s="42">
        <v>0</v>
      </c>
      <c r="AY198" s="42">
        <v>0</v>
      </c>
      <c r="AZ198" s="42">
        <v>0</v>
      </c>
    </row>
    <row r="199" spans="1:52" x14ac:dyDescent="0.25">
      <c r="A199" s="63" t="s">
        <v>14</v>
      </c>
      <c r="B199" s="268">
        <v>10286902</v>
      </c>
      <c r="C199" s="268">
        <v>10119756</v>
      </c>
      <c r="D199" s="268">
        <v>9873476</v>
      </c>
      <c r="E199" s="268">
        <v>10339584.000000002</v>
      </c>
      <c r="F199" s="268">
        <v>11187250</v>
      </c>
      <c r="G199" s="268">
        <v>11697460</v>
      </c>
      <c r="H199" s="268">
        <v>12255870</v>
      </c>
      <c r="I199" s="268">
        <v>12933616</v>
      </c>
      <c r="J199" s="268">
        <v>12941634.000000002</v>
      </c>
      <c r="K199" s="268">
        <v>11722377.999999998</v>
      </c>
      <c r="L199" s="268">
        <v>11686786</v>
      </c>
      <c r="M199" s="268">
        <v>12306614</v>
      </c>
      <c r="N199" s="268">
        <v>12059138</v>
      </c>
      <c r="O199" s="268">
        <v>12013606</v>
      </c>
      <c r="P199" s="268">
        <v>12391944</v>
      </c>
      <c r="Q199" s="268">
        <v>12972444</v>
      </c>
      <c r="R199" s="268">
        <v>14205523.836820263</v>
      </c>
      <c r="S199" s="268">
        <v>14736833.916600823</v>
      </c>
      <c r="T199" s="268">
        <v>15246440.846967954</v>
      </c>
      <c r="U199" s="57">
        <v>15691582</v>
      </c>
      <c r="V199" s="57">
        <v>16077370</v>
      </c>
      <c r="W199" s="57">
        <v>16472235</v>
      </c>
      <c r="X199" s="57">
        <v>16845416</v>
      </c>
      <c r="Y199" s="57">
        <v>17179584</v>
      </c>
      <c r="Z199" s="57">
        <v>17518228</v>
      </c>
      <c r="AA199" s="57">
        <v>17885283</v>
      </c>
      <c r="AB199" s="57">
        <v>18247963</v>
      </c>
      <c r="AC199" s="57">
        <v>18620614</v>
      </c>
      <c r="AD199" s="57">
        <v>19020068</v>
      </c>
      <c r="AE199" s="57">
        <v>19398480</v>
      </c>
      <c r="AF199" s="57">
        <v>19772320</v>
      </c>
      <c r="AG199" s="57">
        <v>20152783</v>
      </c>
      <c r="AH199" s="57">
        <v>20483664</v>
      </c>
      <c r="AI199" s="57">
        <v>20801973</v>
      </c>
      <c r="AJ199" s="57">
        <v>21081913</v>
      </c>
      <c r="AK199" s="57">
        <v>21354108</v>
      </c>
      <c r="AL199" s="57">
        <v>21644883</v>
      </c>
      <c r="AM199" s="57">
        <v>21921599</v>
      </c>
      <c r="AN199" s="57">
        <v>22294144</v>
      </c>
      <c r="AO199" s="57">
        <v>22573442</v>
      </c>
      <c r="AP199" s="57">
        <v>22854469</v>
      </c>
      <c r="AQ199" s="57">
        <v>23177026</v>
      </c>
      <c r="AR199" s="57">
        <v>23506153</v>
      </c>
      <c r="AS199" s="57">
        <v>23841168</v>
      </c>
      <c r="AT199" s="57">
        <v>24177686</v>
      </c>
      <c r="AU199" s="57">
        <v>24556392</v>
      </c>
      <c r="AV199" s="57">
        <v>24918013</v>
      </c>
      <c r="AW199" s="57">
        <v>25241250</v>
      </c>
      <c r="AX199" s="57">
        <v>25606164</v>
      </c>
      <c r="AY199" s="57">
        <v>25953882</v>
      </c>
      <c r="AZ199" s="57">
        <v>26285443</v>
      </c>
    </row>
    <row r="200" spans="1:52" x14ac:dyDescent="0.25">
      <c r="A200" s="40" t="s">
        <v>86</v>
      </c>
      <c r="B200" s="259">
        <v>10286902</v>
      </c>
      <c r="C200" s="259">
        <v>10119756</v>
      </c>
      <c r="D200" s="259">
        <v>9873476</v>
      </c>
      <c r="E200" s="259">
        <v>10339584.000000002</v>
      </c>
      <c r="F200" s="259">
        <v>11187250</v>
      </c>
      <c r="G200" s="259">
        <v>11697460</v>
      </c>
      <c r="H200" s="259">
        <v>12255870</v>
      </c>
      <c r="I200" s="259">
        <v>12933616</v>
      </c>
      <c r="J200" s="259">
        <v>12941634.000000002</v>
      </c>
      <c r="K200" s="259">
        <v>11722377.999999998</v>
      </c>
      <c r="L200" s="259">
        <v>11686786</v>
      </c>
      <c r="M200" s="259">
        <v>12306614</v>
      </c>
      <c r="N200" s="259">
        <v>12059138</v>
      </c>
      <c r="O200" s="259">
        <v>12013606</v>
      </c>
      <c r="P200" s="259">
        <v>12391944</v>
      </c>
      <c r="Q200" s="259">
        <v>12972444</v>
      </c>
      <c r="R200" s="259">
        <v>14205523.836820263</v>
      </c>
      <c r="S200" s="259">
        <v>14736833.916600823</v>
      </c>
      <c r="T200" s="259">
        <v>15246440.846967954</v>
      </c>
      <c r="U200" s="41">
        <v>15691582</v>
      </c>
      <c r="V200" s="41">
        <v>16077370</v>
      </c>
      <c r="W200" s="41">
        <v>16472235</v>
      </c>
      <c r="X200" s="41">
        <v>16845416</v>
      </c>
      <c r="Y200" s="41">
        <v>17179584</v>
      </c>
      <c r="Z200" s="41">
        <v>17518228</v>
      </c>
      <c r="AA200" s="41">
        <v>17885283</v>
      </c>
      <c r="AB200" s="41">
        <v>18247963</v>
      </c>
      <c r="AC200" s="41">
        <v>18620614</v>
      </c>
      <c r="AD200" s="41">
        <v>19020068</v>
      </c>
      <c r="AE200" s="41">
        <v>19398480</v>
      </c>
      <c r="AF200" s="41">
        <v>19772320</v>
      </c>
      <c r="AG200" s="41">
        <v>20152783</v>
      </c>
      <c r="AH200" s="41">
        <v>20483664</v>
      </c>
      <c r="AI200" s="41">
        <v>20801973</v>
      </c>
      <c r="AJ200" s="41">
        <v>21081913</v>
      </c>
      <c r="AK200" s="41">
        <v>21354108</v>
      </c>
      <c r="AL200" s="41">
        <v>21644883</v>
      </c>
      <c r="AM200" s="41">
        <v>21921599</v>
      </c>
      <c r="AN200" s="41">
        <v>22294142</v>
      </c>
      <c r="AO200" s="41">
        <v>22573433</v>
      </c>
      <c r="AP200" s="41">
        <v>22854432</v>
      </c>
      <c r="AQ200" s="41">
        <v>23176888</v>
      </c>
      <c r="AR200" s="41">
        <v>23505676</v>
      </c>
      <c r="AS200" s="41">
        <v>23839674</v>
      </c>
      <c r="AT200" s="41">
        <v>24173437</v>
      </c>
      <c r="AU200" s="41">
        <v>24545221</v>
      </c>
      <c r="AV200" s="41">
        <v>24891837</v>
      </c>
      <c r="AW200" s="41">
        <v>25184240</v>
      </c>
      <c r="AX200" s="41">
        <v>25493153</v>
      </c>
      <c r="AY200" s="41">
        <v>25742777</v>
      </c>
      <c r="AZ200" s="41">
        <v>25924766</v>
      </c>
    </row>
    <row r="201" spans="1:52" x14ac:dyDescent="0.25">
      <c r="A201" s="40" t="s">
        <v>87</v>
      </c>
      <c r="B201" s="259">
        <v>0</v>
      </c>
      <c r="C201" s="259">
        <v>0</v>
      </c>
      <c r="D201" s="259">
        <v>0</v>
      </c>
      <c r="E201" s="259">
        <v>0</v>
      </c>
      <c r="F201" s="259">
        <v>0</v>
      </c>
      <c r="G201" s="259">
        <v>0</v>
      </c>
      <c r="H201" s="259">
        <v>0</v>
      </c>
      <c r="I201" s="259">
        <v>0</v>
      </c>
      <c r="J201" s="259">
        <v>0</v>
      </c>
      <c r="K201" s="259">
        <v>0</v>
      </c>
      <c r="L201" s="259">
        <v>0</v>
      </c>
      <c r="M201" s="259">
        <v>0</v>
      </c>
      <c r="N201" s="259">
        <v>0</v>
      </c>
      <c r="O201" s="259">
        <v>0</v>
      </c>
      <c r="P201" s="259">
        <v>0</v>
      </c>
      <c r="Q201" s="259">
        <v>0</v>
      </c>
      <c r="R201" s="259">
        <v>2.6012572193142378E-18</v>
      </c>
      <c r="S201" s="259">
        <v>1.4703922950493065E-17</v>
      </c>
      <c r="T201" s="259">
        <v>1.1508989166918509E-16</v>
      </c>
      <c r="U201" s="42">
        <v>0</v>
      </c>
      <c r="V201" s="42">
        <v>0</v>
      </c>
      <c r="W201" s="42">
        <v>0</v>
      </c>
      <c r="X201" s="42">
        <v>0</v>
      </c>
      <c r="Y201" s="42">
        <v>0</v>
      </c>
      <c r="Z201" s="42">
        <v>0</v>
      </c>
      <c r="AA201" s="42">
        <v>0</v>
      </c>
      <c r="AB201" s="42">
        <v>0</v>
      </c>
      <c r="AC201" s="42">
        <v>0</v>
      </c>
      <c r="AD201" s="42">
        <v>0</v>
      </c>
      <c r="AE201" s="42">
        <v>0</v>
      </c>
      <c r="AF201" s="42">
        <v>0</v>
      </c>
      <c r="AG201" s="42">
        <v>0</v>
      </c>
      <c r="AH201" s="42">
        <v>0</v>
      </c>
      <c r="AI201" s="42">
        <v>0</v>
      </c>
      <c r="AJ201" s="42">
        <v>0</v>
      </c>
      <c r="AK201" s="42">
        <v>0</v>
      </c>
      <c r="AL201" s="42">
        <v>0</v>
      </c>
      <c r="AM201" s="42">
        <v>0</v>
      </c>
      <c r="AN201" s="42">
        <v>2</v>
      </c>
      <c r="AO201" s="42">
        <v>9</v>
      </c>
      <c r="AP201" s="42">
        <v>37</v>
      </c>
      <c r="AQ201" s="42">
        <v>138</v>
      </c>
      <c r="AR201" s="42">
        <v>477</v>
      </c>
      <c r="AS201" s="41">
        <v>1494</v>
      </c>
      <c r="AT201" s="41">
        <v>4249</v>
      </c>
      <c r="AU201" s="41">
        <v>11171</v>
      </c>
      <c r="AV201" s="41">
        <v>26176</v>
      </c>
      <c r="AW201" s="41">
        <v>57010</v>
      </c>
      <c r="AX201" s="41">
        <v>113011</v>
      </c>
      <c r="AY201" s="41">
        <v>211105</v>
      </c>
      <c r="AZ201" s="41">
        <v>360677</v>
      </c>
    </row>
    <row r="202" spans="1:52" x14ac:dyDescent="0.25">
      <c r="A202" s="40" t="s">
        <v>88</v>
      </c>
      <c r="B202" s="259">
        <v>0</v>
      </c>
      <c r="C202" s="259">
        <v>0</v>
      </c>
      <c r="D202" s="259">
        <v>0</v>
      </c>
      <c r="E202" s="259">
        <v>0</v>
      </c>
      <c r="F202" s="259">
        <v>0</v>
      </c>
      <c r="G202" s="259">
        <v>0</v>
      </c>
      <c r="H202" s="259">
        <v>0</v>
      </c>
      <c r="I202" s="259">
        <v>0</v>
      </c>
      <c r="J202" s="259">
        <v>0</v>
      </c>
      <c r="K202" s="259">
        <v>0</v>
      </c>
      <c r="L202" s="259">
        <v>0</v>
      </c>
      <c r="M202" s="259">
        <v>0</v>
      </c>
      <c r="N202" s="259">
        <v>0</v>
      </c>
      <c r="O202" s="259">
        <v>0</v>
      </c>
      <c r="P202" s="259">
        <v>0</v>
      </c>
      <c r="Q202" s="259">
        <v>0</v>
      </c>
      <c r="R202" s="259">
        <v>0</v>
      </c>
      <c r="S202" s="259">
        <v>0</v>
      </c>
      <c r="T202" s="259">
        <v>0</v>
      </c>
      <c r="U202" s="42">
        <v>0</v>
      </c>
      <c r="V202" s="42">
        <v>0</v>
      </c>
      <c r="W202" s="42">
        <v>0</v>
      </c>
      <c r="X202" s="42">
        <v>0</v>
      </c>
      <c r="Y202" s="42">
        <v>0</v>
      </c>
      <c r="Z202" s="42">
        <v>0</v>
      </c>
      <c r="AA202" s="42">
        <v>0</v>
      </c>
      <c r="AB202" s="42">
        <v>0</v>
      </c>
      <c r="AC202" s="42">
        <v>0</v>
      </c>
      <c r="AD202" s="42">
        <v>0</v>
      </c>
      <c r="AE202" s="42">
        <v>0</v>
      </c>
      <c r="AF202" s="42">
        <v>0</v>
      </c>
      <c r="AG202" s="42">
        <v>0</v>
      </c>
      <c r="AH202" s="42">
        <v>0</v>
      </c>
      <c r="AI202" s="42">
        <v>0</v>
      </c>
      <c r="AJ202" s="42">
        <v>0</v>
      </c>
      <c r="AK202" s="42">
        <v>0</v>
      </c>
      <c r="AL202" s="42">
        <v>0</v>
      </c>
      <c r="AM202" s="42">
        <v>0</v>
      </c>
      <c r="AN202" s="42">
        <v>0</v>
      </c>
      <c r="AO202" s="42">
        <v>0</v>
      </c>
      <c r="AP202" s="42">
        <v>0</v>
      </c>
      <c r="AQ202" s="42">
        <v>0</v>
      </c>
      <c r="AR202" s="42">
        <v>0</v>
      </c>
      <c r="AS202" s="42">
        <v>0</v>
      </c>
      <c r="AT202" s="42">
        <v>0</v>
      </c>
      <c r="AU202" s="42">
        <v>0</v>
      </c>
      <c r="AV202" s="42">
        <v>0</v>
      </c>
      <c r="AW202" s="42">
        <v>0</v>
      </c>
      <c r="AX202" s="42">
        <v>0</v>
      </c>
      <c r="AY202" s="42">
        <v>0</v>
      </c>
      <c r="AZ202" s="42">
        <v>0</v>
      </c>
    </row>
    <row r="203" spans="1:52" x14ac:dyDescent="0.25">
      <c r="A203" s="40" t="s">
        <v>89</v>
      </c>
      <c r="B203" s="259">
        <v>0</v>
      </c>
      <c r="C203" s="259">
        <v>0</v>
      </c>
      <c r="D203" s="259">
        <v>0</v>
      </c>
      <c r="E203" s="259">
        <v>0</v>
      </c>
      <c r="F203" s="259">
        <v>0</v>
      </c>
      <c r="G203" s="259">
        <v>0</v>
      </c>
      <c r="H203" s="259">
        <v>0</v>
      </c>
      <c r="I203" s="259">
        <v>0</v>
      </c>
      <c r="J203" s="259">
        <v>0</v>
      </c>
      <c r="K203" s="259">
        <v>0</v>
      </c>
      <c r="L203" s="259">
        <v>0</v>
      </c>
      <c r="M203" s="259">
        <v>0</v>
      </c>
      <c r="N203" s="259">
        <v>0</v>
      </c>
      <c r="O203" s="259">
        <v>0</v>
      </c>
      <c r="P203" s="259">
        <v>0</v>
      </c>
      <c r="Q203" s="259">
        <v>0</v>
      </c>
      <c r="R203" s="259">
        <v>0</v>
      </c>
      <c r="S203" s="259">
        <v>0</v>
      </c>
      <c r="T203" s="259">
        <v>0</v>
      </c>
      <c r="U203" s="42">
        <v>0</v>
      </c>
      <c r="V203" s="42">
        <v>0</v>
      </c>
      <c r="W203" s="42">
        <v>0</v>
      </c>
      <c r="X203" s="42">
        <v>0</v>
      </c>
      <c r="Y203" s="42">
        <v>0</v>
      </c>
      <c r="Z203" s="42">
        <v>0</v>
      </c>
      <c r="AA203" s="42">
        <v>0</v>
      </c>
      <c r="AB203" s="42">
        <v>0</v>
      </c>
      <c r="AC203" s="42">
        <v>0</v>
      </c>
      <c r="AD203" s="42">
        <v>0</v>
      </c>
      <c r="AE203" s="42">
        <v>0</v>
      </c>
      <c r="AF203" s="42">
        <v>0</v>
      </c>
      <c r="AG203" s="42">
        <v>0</v>
      </c>
      <c r="AH203" s="42">
        <v>0</v>
      </c>
      <c r="AI203" s="42">
        <v>0</v>
      </c>
      <c r="AJ203" s="42">
        <v>0</v>
      </c>
      <c r="AK203" s="42">
        <v>0</v>
      </c>
      <c r="AL203" s="42">
        <v>0</v>
      </c>
      <c r="AM203" s="42">
        <v>0</v>
      </c>
      <c r="AN203" s="42">
        <v>0</v>
      </c>
      <c r="AO203" s="42">
        <v>0</v>
      </c>
      <c r="AP203" s="42">
        <v>0</v>
      </c>
      <c r="AQ203" s="42">
        <v>0</v>
      </c>
      <c r="AR203" s="42">
        <v>0</v>
      </c>
      <c r="AS203" s="42">
        <v>0</v>
      </c>
      <c r="AT203" s="42">
        <v>0</v>
      </c>
      <c r="AU203" s="42">
        <v>0</v>
      </c>
      <c r="AV203" s="42">
        <v>0</v>
      </c>
      <c r="AW203" s="42">
        <v>0</v>
      </c>
      <c r="AX203" s="42">
        <v>0</v>
      </c>
      <c r="AY203" s="42">
        <v>0</v>
      </c>
      <c r="AZ203" s="42">
        <v>0</v>
      </c>
    </row>
    <row r="204" spans="1:52" x14ac:dyDescent="0.25">
      <c r="A204" s="63" t="s">
        <v>16</v>
      </c>
      <c r="B204" s="268">
        <v>3130474</v>
      </c>
      <c r="C204" s="268">
        <v>3120176</v>
      </c>
      <c r="D204" s="268">
        <v>3126888</v>
      </c>
      <c r="E204" s="268">
        <v>3223454</v>
      </c>
      <c r="F204" s="268">
        <v>3523372</v>
      </c>
      <c r="G204" s="268">
        <v>3739108.0000000005</v>
      </c>
      <c r="H204" s="268">
        <v>3924130</v>
      </c>
      <c r="I204" s="268">
        <v>4153975.9999999995</v>
      </c>
      <c r="J204" s="268">
        <v>4301672</v>
      </c>
      <c r="K204" s="268">
        <v>3902820.0000000005</v>
      </c>
      <c r="L204" s="268">
        <v>4099256.0000000005</v>
      </c>
      <c r="M204" s="268">
        <v>4194630</v>
      </c>
      <c r="N204" s="268">
        <v>4108091.9999999986</v>
      </c>
      <c r="O204" s="268">
        <v>4171572.0000000005</v>
      </c>
      <c r="P204" s="268">
        <v>4314430</v>
      </c>
      <c r="Q204" s="268">
        <v>4370014</v>
      </c>
      <c r="R204" s="268">
        <v>4492196.3190895068</v>
      </c>
      <c r="S204" s="268">
        <v>4740262.3457968011</v>
      </c>
      <c r="T204" s="268">
        <v>4970263.5632383339</v>
      </c>
      <c r="U204" s="57">
        <v>5176346</v>
      </c>
      <c r="V204" s="57">
        <v>5360394</v>
      </c>
      <c r="W204" s="57">
        <v>5536985</v>
      </c>
      <c r="X204" s="57">
        <v>5707434</v>
      </c>
      <c r="Y204" s="57">
        <v>5868279</v>
      </c>
      <c r="Z204" s="57">
        <v>5981382</v>
      </c>
      <c r="AA204" s="57">
        <v>6095422</v>
      </c>
      <c r="AB204" s="57">
        <v>6217485</v>
      </c>
      <c r="AC204" s="57">
        <v>6347424</v>
      </c>
      <c r="AD204" s="57">
        <v>6483974</v>
      </c>
      <c r="AE204" s="57">
        <v>6614689</v>
      </c>
      <c r="AF204" s="57">
        <v>6744990</v>
      </c>
      <c r="AG204" s="57">
        <v>6879818</v>
      </c>
      <c r="AH204" s="57">
        <v>6998715</v>
      </c>
      <c r="AI204" s="57">
        <v>7114442</v>
      </c>
      <c r="AJ204" s="57">
        <v>7221667</v>
      </c>
      <c r="AK204" s="57">
        <v>7328559</v>
      </c>
      <c r="AL204" s="57">
        <v>7439694</v>
      </c>
      <c r="AM204" s="57">
        <v>7546688</v>
      </c>
      <c r="AN204" s="57">
        <v>7685747</v>
      </c>
      <c r="AO204" s="57">
        <v>7792039</v>
      </c>
      <c r="AP204" s="57">
        <v>7903719</v>
      </c>
      <c r="AQ204" s="57">
        <v>8025690</v>
      </c>
      <c r="AR204" s="57">
        <v>8155114</v>
      </c>
      <c r="AS204" s="57">
        <v>8276500</v>
      </c>
      <c r="AT204" s="57">
        <v>8392849</v>
      </c>
      <c r="AU204" s="57">
        <v>8533610</v>
      </c>
      <c r="AV204" s="57">
        <v>8672539</v>
      </c>
      <c r="AW204" s="57">
        <v>8788101</v>
      </c>
      <c r="AX204" s="57">
        <v>8928243</v>
      </c>
      <c r="AY204" s="57">
        <v>9064307</v>
      </c>
      <c r="AZ204" s="57">
        <v>9200454</v>
      </c>
    </row>
    <row r="205" spans="1:52" x14ac:dyDescent="0.25">
      <c r="A205" s="40" t="s">
        <v>86</v>
      </c>
      <c r="B205" s="259">
        <v>3130474</v>
      </c>
      <c r="C205" s="259">
        <v>3120176</v>
      </c>
      <c r="D205" s="259">
        <v>3126888</v>
      </c>
      <c r="E205" s="259">
        <v>3223454</v>
      </c>
      <c r="F205" s="259">
        <v>3523372</v>
      </c>
      <c r="G205" s="259">
        <v>3739108.0000000005</v>
      </c>
      <c r="H205" s="259">
        <v>3924130</v>
      </c>
      <c r="I205" s="259">
        <v>4153975.9999999995</v>
      </c>
      <c r="J205" s="259">
        <v>4301672</v>
      </c>
      <c r="K205" s="259">
        <v>3902820.0000000005</v>
      </c>
      <c r="L205" s="259">
        <v>4099256.0000000005</v>
      </c>
      <c r="M205" s="259">
        <v>4194630</v>
      </c>
      <c r="N205" s="259">
        <v>4108091.9999999986</v>
      </c>
      <c r="O205" s="259">
        <v>4171572.0000000005</v>
      </c>
      <c r="P205" s="259">
        <v>4314430</v>
      </c>
      <c r="Q205" s="259">
        <v>4370014</v>
      </c>
      <c r="R205" s="259">
        <v>4492196.3190895068</v>
      </c>
      <c r="S205" s="259">
        <v>4740262.3457968011</v>
      </c>
      <c r="T205" s="259">
        <v>4970263.5632383339</v>
      </c>
      <c r="U205" s="41">
        <v>5176346</v>
      </c>
      <c r="V205" s="41">
        <v>5360394</v>
      </c>
      <c r="W205" s="41">
        <v>5536985</v>
      </c>
      <c r="X205" s="41">
        <v>5707434</v>
      </c>
      <c r="Y205" s="41">
        <v>5868279</v>
      </c>
      <c r="Z205" s="41">
        <v>5981382</v>
      </c>
      <c r="AA205" s="41">
        <v>6095422</v>
      </c>
      <c r="AB205" s="41">
        <v>6217485</v>
      </c>
      <c r="AC205" s="41">
        <v>6347424</v>
      </c>
      <c r="AD205" s="41">
        <v>6483974</v>
      </c>
      <c r="AE205" s="41">
        <v>6614689</v>
      </c>
      <c r="AF205" s="41">
        <v>6744990</v>
      </c>
      <c r="AG205" s="41">
        <v>6879818</v>
      </c>
      <c r="AH205" s="41">
        <v>6998715</v>
      </c>
      <c r="AI205" s="41">
        <v>7114442</v>
      </c>
      <c r="AJ205" s="41">
        <v>7221667</v>
      </c>
      <c r="AK205" s="41">
        <v>7328559</v>
      </c>
      <c r="AL205" s="41">
        <v>7439694</v>
      </c>
      <c r="AM205" s="41">
        <v>7546688</v>
      </c>
      <c r="AN205" s="41">
        <v>7685747</v>
      </c>
      <c r="AO205" s="41">
        <v>7792039</v>
      </c>
      <c r="AP205" s="41">
        <v>7903719</v>
      </c>
      <c r="AQ205" s="41">
        <v>8025690</v>
      </c>
      <c r="AR205" s="41">
        <v>8155114</v>
      </c>
      <c r="AS205" s="41">
        <v>8276499</v>
      </c>
      <c r="AT205" s="41">
        <v>8392846</v>
      </c>
      <c r="AU205" s="41">
        <v>8533585</v>
      </c>
      <c r="AV205" s="41">
        <v>8672399</v>
      </c>
      <c r="AW205" s="41">
        <v>8787479</v>
      </c>
      <c r="AX205" s="41">
        <v>8925988</v>
      </c>
      <c r="AY205" s="41">
        <v>9057404</v>
      </c>
      <c r="AZ205" s="41">
        <v>9182980</v>
      </c>
    </row>
    <row r="206" spans="1:52" x14ac:dyDescent="0.25">
      <c r="A206" s="40" t="s">
        <v>87</v>
      </c>
      <c r="B206" s="259">
        <v>0</v>
      </c>
      <c r="C206" s="259">
        <v>0</v>
      </c>
      <c r="D206" s="259">
        <v>0</v>
      </c>
      <c r="E206" s="259">
        <v>0</v>
      </c>
      <c r="F206" s="259">
        <v>0</v>
      </c>
      <c r="G206" s="259">
        <v>0</v>
      </c>
      <c r="H206" s="259">
        <v>0</v>
      </c>
      <c r="I206" s="259">
        <v>0</v>
      </c>
      <c r="J206" s="259">
        <v>0</v>
      </c>
      <c r="K206" s="259">
        <v>0</v>
      </c>
      <c r="L206" s="259">
        <v>0</v>
      </c>
      <c r="M206" s="259">
        <v>0</v>
      </c>
      <c r="N206" s="259">
        <v>0</v>
      </c>
      <c r="O206" s="259">
        <v>0</v>
      </c>
      <c r="P206" s="259">
        <v>0</v>
      </c>
      <c r="Q206" s="259">
        <v>0</v>
      </c>
      <c r="R206" s="259">
        <v>6.1651101482077367E-89</v>
      </c>
      <c r="S206" s="259">
        <v>2.0351168295575198E-84</v>
      </c>
      <c r="T206" s="259">
        <v>3.6071988841874721E-80</v>
      </c>
      <c r="U206" s="42">
        <v>0</v>
      </c>
      <c r="V206" s="42">
        <v>0</v>
      </c>
      <c r="W206" s="42">
        <v>0</v>
      </c>
      <c r="X206" s="42">
        <v>0</v>
      </c>
      <c r="Y206" s="42">
        <v>0</v>
      </c>
      <c r="Z206" s="42">
        <v>0</v>
      </c>
      <c r="AA206" s="42">
        <v>0</v>
      </c>
      <c r="AB206" s="42">
        <v>0</v>
      </c>
      <c r="AC206" s="42">
        <v>0</v>
      </c>
      <c r="AD206" s="42">
        <v>0</v>
      </c>
      <c r="AE206" s="42">
        <v>0</v>
      </c>
      <c r="AF206" s="42">
        <v>0</v>
      </c>
      <c r="AG206" s="42">
        <v>0</v>
      </c>
      <c r="AH206" s="42">
        <v>0</v>
      </c>
      <c r="AI206" s="42">
        <v>0</v>
      </c>
      <c r="AJ206" s="42">
        <v>0</v>
      </c>
      <c r="AK206" s="42">
        <v>0</v>
      </c>
      <c r="AL206" s="42">
        <v>0</v>
      </c>
      <c r="AM206" s="42">
        <v>0</v>
      </c>
      <c r="AN206" s="42">
        <v>0</v>
      </c>
      <c r="AO206" s="42">
        <v>0</v>
      </c>
      <c r="AP206" s="42">
        <v>0</v>
      </c>
      <c r="AQ206" s="42">
        <v>0</v>
      </c>
      <c r="AR206" s="42">
        <v>0</v>
      </c>
      <c r="AS206" s="42">
        <v>0</v>
      </c>
      <c r="AT206" s="42">
        <v>3</v>
      </c>
      <c r="AU206" s="42">
        <v>24</v>
      </c>
      <c r="AV206" s="42">
        <v>140</v>
      </c>
      <c r="AW206" s="42">
        <v>622</v>
      </c>
      <c r="AX206" s="41">
        <v>2255</v>
      </c>
      <c r="AY206" s="41">
        <v>6903</v>
      </c>
      <c r="AZ206" s="41">
        <v>17474</v>
      </c>
    </row>
    <row r="207" spans="1:52" x14ac:dyDescent="0.25">
      <c r="A207" s="40" t="s">
        <v>88</v>
      </c>
      <c r="B207" s="259">
        <v>0</v>
      </c>
      <c r="C207" s="259">
        <v>0</v>
      </c>
      <c r="D207" s="259">
        <v>0</v>
      </c>
      <c r="E207" s="259">
        <v>0</v>
      </c>
      <c r="F207" s="259">
        <v>0</v>
      </c>
      <c r="G207" s="259">
        <v>0</v>
      </c>
      <c r="H207" s="259">
        <v>0</v>
      </c>
      <c r="I207" s="259">
        <v>0</v>
      </c>
      <c r="J207" s="259">
        <v>0</v>
      </c>
      <c r="K207" s="259">
        <v>0</v>
      </c>
      <c r="L207" s="259">
        <v>0</v>
      </c>
      <c r="M207" s="259">
        <v>0</v>
      </c>
      <c r="N207" s="259">
        <v>0</v>
      </c>
      <c r="O207" s="259">
        <v>0</v>
      </c>
      <c r="P207" s="259">
        <v>0</v>
      </c>
      <c r="Q207" s="259">
        <v>0</v>
      </c>
      <c r="R207" s="259">
        <v>0</v>
      </c>
      <c r="S207" s="259">
        <v>0</v>
      </c>
      <c r="T207" s="259">
        <v>0</v>
      </c>
      <c r="U207" s="42">
        <v>0</v>
      </c>
      <c r="V207" s="42">
        <v>0</v>
      </c>
      <c r="W207" s="42">
        <v>0</v>
      </c>
      <c r="X207" s="42">
        <v>0</v>
      </c>
      <c r="Y207" s="42">
        <v>0</v>
      </c>
      <c r="Z207" s="42">
        <v>0</v>
      </c>
      <c r="AA207" s="42">
        <v>0</v>
      </c>
      <c r="AB207" s="42">
        <v>0</v>
      </c>
      <c r="AC207" s="42">
        <v>0</v>
      </c>
      <c r="AD207" s="42">
        <v>0</v>
      </c>
      <c r="AE207" s="42">
        <v>0</v>
      </c>
      <c r="AF207" s="42">
        <v>0</v>
      </c>
      <c r="AG207" s="42">
        <v>0</v>
      </c>
      <c r="AH207" s="42">
        <v>0</v>
      </c>
      <c r="AI207" s="42">
        <v>0</v>
      </c>
      <c r="AJ207" s="42">
        <v>0</v>
      </c>
      <c r="AK207" s="42">
        <v>0</v>
      </c>
      <c r="AL207" s="42">
        <v>0</v>
      </c>
      <c r="AM207" s="42">
        <v>0</v>
      </c>
      <c r="AN207" s="42">
        <v>0</v>
      </c>
      <c r="AO207" s="42">
        <v>0</v>
      </c>
      <c r="AP207" s="42">
        <v>0</v>
      </c>
      <c r="AQ207" s="42">
        <v>0</v>
      </c>
      <c r="AR207" s="42">
        <v>0</v>
      </c>
      <c r="AS207" s="42">
        <v>0</v>
      </c>
      <c r="AT207" s="42">
        <v>0</v>
      </c>
      <c r="AU207" s="42">
        <v>0</v>
      </c>
      <c r="AV207" s="42">
        <v>0</v>
      </c>
      <c r="AW207" s="42">
        <v>0</v>
      </c>
      <c r="AX207" s="42">
        <v>0</v>
      </c>
      <c r="AY207" s="42">
        <v>0</v>
      </c>
      <c r="AZ207" s="42">
        <v>0</v>
      </c>
    </row>
    <row r="208" spans="1:52" x14ac:dyDescent="0.25">
      <c r="A208" s="40" t="s">
        <v>89</v>
      </c>
      <c r="B208" s="259">
        <v>0</v>
      </c>
      <c r="C208" s="259">
        <v>0</v>
      </c>
      <c r="D208" s="259">
        <v>0</v>
      </c>
      <c r="E208" s="259">
        <v>0</v>
      </c>
      <c r="F208" s="259">
        <v>0</v>
      </c>
      <c r="G208" s="259">
        <v>0</v>
      </c>
      <c r="H208" s="259">
        <v>0</v>
      </c>
      <c r="I208" s="259">
        <v>0</v>
      </c>
      <c r="J208" s="259">
        <v>0</v>
      </c>
      <c r="K208" s="259">
        <v>0</v>
      </c>
      <c r="L208" s="259">
        <v>0</v>
      </c>
      <c r="M208" s="259">
        <v>0</v>
      </c>
      <c r="N208" s="259">
        <v>0</v>
      </c>
      <c r="O208" s="259">
        <v>0</v>
      </c>
      <c r="P208" s="259">
        <v>0</v>
      </c>
      <c r="Q208" s="259">
        <v>0</v>
      </c>
      <c r="R208" s="259">
        <v>0</v>
      </c>
      <c r="S208" s="259">
        <v>0</v>
      </c>
      <c r="T208" s="259">
        <v>0</v>
      </c>
      <c r="U208" s="42">
        <v>0</v>
      </c>
      <c r="V208" s="42">
        <v>0</v>
      </c>
      <c r="W208" s="42">
        <v>0</v>
      </c>
      <c r="X208" s="42">
        <v>0</v>
      </c>
      <c r="Y208" s="42">
        <v>0</v>
      </c>
      <c r="Z208" s="42">
        <v>0</v>
      </c>
      <c r="AA208" s="42">
        <v>0</v>
      </c>
      <c r="AB208" s="42">
        <v>0</v>
      </c>
      <c r="AC208" s="42">
        <v>0</v>
      </c>
      <c r="AD208" s="42">
        <v>0</v>
      </c>
      <c r="AE208" s="42">
        <v>0</v>
      </c>
      <c r="AF208" s="42">
        <v>0</v>
      </c>
      <c r="AG208" s="42">
        <v>0</v>
      </c>
      <c r="AH208" s="42">
        <v>0</v>
      </c>
      <c r="AI208" s="42">
        <v>0</v>
      </c>
      <c r="AJ208" s="42">
        <v>0</v>
      </c>
      <c r="AK208" s="42">
        <v>0</v>
      </c>
      <c r="AL208" s="42">
        <v>0</v>
      </c>
      <c r="AM208" s="42">
        <v>0</v>
      </c>
      <c r="AN208" s="42">
        <v>0</v>
      </c>
      <c r="AO208" s="42">
        <v>0</v>
      </c>
      <c r="AP208" s="42">
        <v>0</v>
      </c>
      <c r="AQ208" s="42">
        <v>0</v>
      </c>
      <c r="AR208" s="42">
        <v>0</v>
      </c>
      <c r="AS208" s="42">
        <v>0</v>
      </c>
      <c r="AT208" s="42">
        <v>0</v>
      </c>
      <c r="AU208" s="42">
        <v>0</v>
      </c>
      <c r="AV208" s="42">
        <v>0</v>
      </c>
      <c r="AW208" s="42">
        <v>0</v>
      </c>
      <c r="AX208" s="42">
        <v>0</v>
      </c>
      <c r="AY208" s="42">
        <v>0</v>
      </c>
      <c r="AZ208" s="42">
        <v>0</v>
      </c>
    </row>
    <row r="209" spans="1:52" x14ac:dyDescent="0.25">
      <c r="A209" s="52" t="s">
        <v>25</v>
      </c>
      <c r="B209" s="266">
        <v>600208</v>
      </c>
      <c r="C209" s="266">
        <v>582084</v>
      </c>
      <c r="D209" s="266">
        <v>571706</v>
      </c>
      <c r="E209" s="266">
        <v>596004</v>
      </c>
      <c r="F209" s="266">
        <v>637824</v>
      </c>
      <c r="G209" s="266">
        <v>656002</v>
      </c>
      <c r="H209" s="266">
        <v>724072</v>
      </c>
      <c r="I209" s="266">
        <v>764262</v>
      </c>
      <c r="J209" s="266">
        <v>784656</v>
      </c>
      <c r="K209" s="266">
        <v>695984</v>
      </c>
      <c r="L209" s="266">
        <v>749104</v>
      </c>
      <c r="M209" s="266">
        <v>762982</v>
      </c>
      <c r="N209" s="266">
        <v>755940</v>
      </c>
      <c r="O209" s="266">
        <v>765178</v>
      </c>
      <c r="P209" s="266">
        <v>776653.99999999988</v>
      </c>
      <c r="Q209" s="266">
        <v>808482</v>
      </c>
      <c r="R209" s="266">
        <v>850093.80714012985</v>
      </c>
      <c r="S209" s="266">
        <v>905732.67026914831</v>
      </c>
      <c r="T209" s="266">
        <v>963433.59951237449</v>
      </c>
      <c r="U209" s="53">
        <v>1017905</v>
      </c>
      <c r="V209" s="53">
        <v>1069044</v>
      </c>
      <c r="W209" s="53">
        <v>1120445</v>
      </c>
      <c r="X209" s="53">
        <v>1169047</v>
      </c>
      <c r="Y209" s="53">
        <v>1216859</v>
      </c>
      <c r="Z209" s="53">
        <v>1257974</v>
      </c>
      <c r="AA209" s="53">
        <v>1302182</v>
      </c>
      <c r="AB209" s="53">
        <v>1350458</v>
      </c>
      <c r="AC209" s="53">
        <v>1402837</v>
      </c>
      <c r="AD209" s="53">
        <v>1457939</v>
      </c>
      <c r="AE209" s="53">
        <v>1512728</v>
      </c>
      <c r="AF209" s="53">
        <v>1568535</v>
      </c>
      <c r="AG209" s="53">
        <v>1626344</v>
      </c>
      <c r="AH209" s="53">
        <v>1679536</v>
      </c>
      <c r="AI209" s="53">
        <v>1732134</v>
      </c>
      <c r="AJ209" s="53">
        <v>1784737</v>
      </c>
      <c r="AK209" s="53">
        <v>1834092</v>
      </c>
      <c r="AL209" s="53">
        <v>1888346</v>
      </c>
      <c r="AM209" s="53">
        <v>1943491</v>
      </c>
      <c r="AN209" s="53">
        <v>2017177</v>
      </c>
      <c r="AO209" s="53">
        <v>2082934</v>
      </c>
      <c r="AP209" s="53">
        <v>2149625</v>
      </c>
      <c r="AQ209" s="53">
        <v>2220173</v>
      </c>
      <c r="AR209" s="53">
        <v>2292102</v>
      </c>
      <c r="AS209" s="53">
        <v>2361300</v>
      </c>
      <c r="AT209" s="53">
        <v>2429552</v>
      </c>
      <c r="AU209" s="53">
        <v>2506607</v>
      </c>
      <c r="AV209" s="53">
        <v>2582921</v>
      </c>
      <c r="AW209" s="53">
        <v>2650071</v>
      </c>
      <c r="AX209" s="53">
        <v>2725441</v>
      </c>
      <c r="AY209" s="53">
        <v>2792845</v>
      </c>
      <c r="AZ209" s="53">
        <v>2857657</v>
      </c>
    </row>
    <row r="210" spans="1:52" x14ac:dyDescent="0.25">
      <c r="A210" s="63" t="s">
        <v>20</v>
      </c>
      <c r="B210" s="268">
        <v>339994</v>
      </c>
      <c r="C210" s="268">
        <v>324324</v>
      </c>
      <c r="D210" s="268">
        <v>311092</v>
      </c>
      <c r="E210" s="268">
        <v>319067.99999999994</v>
      </c>
      <c r="F210" s="268">
        <v>334827.99999999994</v>
      </c>
      <c r="G210" s="268">
        <v>342158</v>
      </c>
      <c r="H210" s="268">
        <v>379724</v>
      </c>
      <c r="I210" s="268">
        <v>398103.99999999994</v>
      </c>
      <c r="J210" s="268">
        <v>402808</v>
      </c>
      <c r="K210" s="268">
        <v>361990</v>
      </c>
      <c r="L210" s="268">
        <v>360234</v>
      </c>
      <c r="M210" s="268">
        <v>353864</v>
      </c>
      <c r="N210" s="268">
        <v>351830</v>
      </c>
      <c r="O210" s="268">
        <v>344266</v>
      </c>
      <c r="P210" s="268">
        <v>348139.99999999994</v>
      </c>
      <c r="Q210" s="268">
        <v>358013.99999999994</v>
      </c>
      <c r="R210" s="268">
        <v>379951.80241447728</v>
      </c>
      <c r="S210" s="268">
        <v>410589.91277869308</v>
      </c>
      <c r="T210" s="268">
        <v>441977.40615555947</v>
      </c>
      <c r="U210" s="57">
        <v>471364</v>
      </c>
      <c r="V210" s="57">
        <v>499056</v>
      </c>
      <c r="W210" s="57">
        <v>527394</v>
      </c>
      <c r="X210" s="57">
        <v>553866</v>
      </c>
      <c r="Y210" s="57">
        <v>579985</v>
      </c>
      <c r="Z210" s="57">
        <v>606521</v>
      </c>
      <c r="AA210" s="57">
        <v>633914</v>
      </c>
      <c r="AB210" s="57">
        <v>663912</v>
      </c>
      <c r="AC210" s="57">
        <v>696642</v>
      </c>
      <c r="AD210" s="57">
        <v>730572</v>
      </c>
      <c r="AE210" s="57">
        <v>765164</v>
      </c>
      <c r="AF210" s="57">
        <v>800481</v>
      </c>
      <c r="AG210" s="57">
        <v>837811</v>
      </c>
      <c r="AH210" s="57">
        <v>871932</v>
      </c>
      <c r="AI210" s="57">
        <v>906568</v>
      </c>
      <c r="AJ210" s="57">
        <v>941976</v>
      </c>
      <c r="AK210" s="57">
        <v>976685</v>
      </c>
      <c r="AL210" s="57">
        <v>1014161</v>
      </c>
      <c r="AM210" s="57">
        <v>1052713</v>
      </c>
      <c r="AN210" s="57">
        <v>1101636</v>
      </c>
      <c r="AO210" s="57">
        <v>1145906</v>
      </c>
      <c r="AP210" s="57">
        <v>1189420</v>
      </c>
      <c r="AQ210" s="57">
        <v>1233970</v>
      </c>
      <c r="AR210" s="57">
        <v>1278432</v>
      </c>
      <c r="AS210" s="57">
        <v>1322690</v>
      </c>
      <c r="AT210" s="57">
        <v>1365978</v>
      </c>
      <c r="AU210" s="57">
        <v>1415003</v>
      </c>
      <c r="AV210" s="57">
        <v>1463478</v>
      </c>
      <c r="AW210" s="57">
        <v>1506386</v>
      </c>
      <c r="AX210" s="57">
        <v>1553189</v>
      </c>
      <c r="AY210" s="57">
        <v>1594549</v>
      </c>
      <c r="AZ210" s="57">
        <v>1634020</v>
      </c>
    </row>
    <row r="211" spans="1:52" x14ac:dyDescent="0.25">
      <c r="A211" s="40" t="s">
        <v>86</v>
      </c>
      <c r="B211" s="259">
        <v>339994</v>
      </c>
      <c r="C211" s="259">
        <v>324324</v>
      </c>
      <c r="D211" s="259">
        <v>311092</v>
      </c>
      <c r="E211" s="259">
        <v>319067.99999999994</v>
      </c>
      <c r="F211" s="259">
        <v>334827.99999999994</v>
      </c>
      <c r="G211" s="259">
        <v>342158</v>
      </c>
      <c r="H211" s="259">
        <v>379724</v>
      </c>
      <c r="I211" s="259">
        <v>398103.99999999994</v>
      </c>
      <c r="J211" s="259">
        <v>402808</v>
      </c>
      <c r="K211" s="259">
        <v>361990</v>
      </c>
      <c r="L211" s="259">
        <v>360234</v>
      </c>
      <c r="M211" s="259">
        <v>353864</v>
      </c>
      <c r="N211" s="259">
        <v>351830</v>
      </c>
      <c r="O211" s="259">
        <v>344266</v>
      </c>
      <c r="P211" s="259">
        <v>348139.99999999994</v>
      </c>
      <c r="Q211" s="259">
        <v>358013.99999999994</v>
      </c>
      <c r="R211" s="259">
        <v>379951.80241398362</v>
      </c>
      <c r="S211" s="259">
        <v>410589.91277621605</v>
      </c>
      <c r="T211" s="259">
        <v>441977.40614674229</v>
      </c>
      <c r="U211" s="41">
        <v>471364</v>
      </c>
      <c r="V211" s="41">
        <v>499056</v>
      </c>
      <c r="W211" s="41">
        <v>527394</v>
      </c>
      <c r="X211" s="41">
        <v>553866</v>
      </c>
      <c r="Y211" s="41">
        <v>579985</v>
      </c>
      <c r="Z211" s="41">
        <v>606521</v>
      </c>
      <c r="AA211" s="41">
        <v>633914</v>
      </c>
      <c r="AB211" s="41">
        <v>663912</v>
      </c>
      <c r="AC211" s="41">
        <v>696642</v>
      </c>
      <c r="AD211" s="41">
        <v>730572</v>
      </c>
      <c r="AE211" s="41">
        <v>765164</v>
      </c>
      <c r="AF211" s="41">
        <v>800481</v>
      </c>
      <c r="AG211" s="41">
        <v>837810</v>
      </c>
      <c r="AH211" s="41">
        <v>871931</v>
      </c>
      <c r="AI211" s="41">
        <v>906567</v>
      </c>
      <c r="AJ211" s="41">
        <v>941972</v>
      </c>
      <c r="AK211" s="41">
        <v>976675</v>
      </c>
      <c r="AL211" s="41">
        <v>1014140</v>
      </c>
      <c r="AM211" s="41">
        <v>1052666</v>
      </c>
      <c r="AN211" s="41">
        <v>1101511</v>
      </c>
      <c r="AO211" s="41">
        <v>1145674</v>
      </c>
      <c r="AP211" s="41">
        <v>1189010</v>
      </c>
      <c r="AQ211" s="41">
        <v>1233228</v>
      </c>
      <c r="AR211" s="41">
        <v>1277068</v>
      </c>
      <c r="AS211" s="41">
        <v>1320244</v>
      </c>
      <c r="AT211" s="41">
        <v>1361711</v>
      </c>
      <c r="AU211" s="41">
        <v>1407686</v>
      </c>
      <c r="AV211" s="41">
        <v>1451781</v>
      </c>
      <c r="AW211" s="41">
        <v>1488519</v>
      </c>
      <c r="AX211" s="41">
        <v>1526475</v>
      </c>
      <c r="AY211" s="41">
        <v>1556359</v>
      </c>
      <c r="AZ211" s="41">
        <v>1581926</v>
      </c>
    </row>
    <row r="212" spans="1:52" x14ac:dyDescent="0.25">
      <c r="A212" s="40" t="s">
        <v>87</v>
      </c>
      <c r="B212" s="259">
        <v>0</v>
      </c>
      <c r="C212" s="259">
        <v>0</v>
      </c>
      <c r="D212" s="259">
        <v>0</v>
      </c>
      <c r="E212" s="259">
        <v>0</v>
      </c>
      <c r="F212" s="259">
        <v>0</v>
      </c>
      <c r="G212" s="259">
        <v>0</v>
      </c>
      <c r="H212" s="259">
        <v>0</v>
      </c>
      <c r="I212" s="259">
        <v>0</v>
      </c>
      <c r="J212" s="259">
        <v>0</v>
      </c>
      <c r="K212" s="259">
        <v>0</v>
      </c>
      <c r="L212" s="259">
        <v>0</v>
      </c>
      <c r="M212" s="259">
        <v>0</v>
      </c>
      <c r="N212" s="259">
        <v>0</v>
      </c>
      <c r="O212" s="259">
        <v>0</v>
      </c>
      <c r="P212" s="259">
        <v>0</v>
      </c>
      <c r="Q212" s="259">
        <v>0</v>
      </c>
      <c r="R212" s="259">
        <v>4.9366374518022206E-7</v>
      </c>
      <c r="S212" s="259">
        <v>2.4770290348674314E-6</v>
      </c>
      <c r="T212" s="259">
        <v>8.8171632361095392E-6</v>
      </c>
      <c r="U212" s="42">
        <v>0</v>
      </c>
      <c r="V212" s="42">
        <v>0</v>
      </c>
      <c r="W212" s="42">
        <v>0</v>
      </c>
      <c r="X212" s="42">
        <v>0</v>
      </c>
      <c r="Y212" s="42">
        <v>0</v>
      </c>
      <c r="Z212" s="42">
        <v>0</v>
      </c>
      <c r="AA212" s="42">
        <v>0</v>
      </c>
      <c r="AB212" s="42">
        <v>0</v>
      </c>
      <c r="AC212" s="42">
        <v>0</v>
      </c>
      <c r="AD212" s="42">
        <v>0</v>
      </c>
      <c r="AE212" s="42">
        <v>0</v>
      </c>
      <c r="AF212" s="42">
        <v>0</v>
      </c>
      <c r="AG212" s="42">
        <v>0</v>
      </c>
      <c r="AH212" s="42">
        <v>1</v>
      </c>
      <c r="AI212" s="42">
        <v>2</v>
      </c>
      <c r="AJ212" s="42">
        <v>4</v>
      </c>
      <c r="AK212" s="42">
        <v>10</v>
      </c>
      <c r="AL212" s="42">
        <v>21</v>
      </c>
      <c r="AM212" s="42">
        <v>47</v>
      </c>
      <c r="AN212" s="42">
        <v>125</v>
      </c>
      <c r="AO212" s="42">
        <v>232</v>
      </c>
      <c r="AP212" s="42">
        <v>410</v>
      </c>
      <c r="AQ212" s="42">
        <v>742</v>
      </c>
      <c r="AR212" s="41">
        <v>1363</v>
      </c>
      <c r="AS212" s="41">
        <v>2445</v>
      </c>
      <c r="AT212" s="41">
        <v>4267</v>
      </c>
      <c r="AU212" s="41">
        <v>7317</v>
      </c>
      <c r="AV212" s="41">
        <v>11697</v>
      </c>
      <c r="AW212" s="41">
        <v>17867</v>
      </c>
      <c r="AX212" s="41">
        <v>26715</v>
      </c>
      <c r="AY212" s="41">
        <v>38190</v>
      </c>
      <c r="AZ212" s="41">
        <v>52093</v>
      </c>
    </row>
    <row r="213" spans="1:52" x14ac:dyDescent="0.25">
      <c r="A213" s="40" t="s">
        <v>88</v>
      </c>
      <c r="B213" s="259">
        <v>0</v>
      </c>
      <c r="C213" s="259">
        <v>0</v>
      </c>
      <c r="D213" s="259">
        <v>0</v>
      </c>
      <c r="E213" s="259">
        <v>0</v>
      </c>
      <c r="F213" s="259">
        <v>0</v>
      </c>
      <c r="G213" s="259">
        <v>0</v>
      </c>
      <c r="H213" s="259">
        <v>0</v>
      </c>
      <c r="I213" s="259">
        <v>0</v>
      </c>
      <c r="J213" s="259">
        <v>0</v>
      </c>
      <c r="K213" s="259">
        <v>0</v>
      </c>
      <c r="L213" s="259">
        <v>0</v>
      </c>
      <c r="M213" s="259">
        <v>0</v>
      </c>
      <c r="N213" s="259">
        <v>0</v>
      </c>
      <c r="O213" s="259">
        <v>0</v>
      </c>
      <c r="P213" s="259">
        <v>0</v>
      </c>
      <c r="Q213" s="259">
        <v>0</v>
      </c>
      <c r="R213" s="259">
        <v>0</v>
      </c>
      <c r="S213" s="259">
        <v>0</v>
      </c>
      <c r="T213" s="259">
        <v>0</v>
      </c>
      <c r="U213" s="42">
        <v>0</v>
      </c>
      <c r="V213" s="42">
        <v>0</v>
      </c>
      <c r="W213" s="42">
        <v>0</v>
      </c>
      <c r="X213" s="42">
        <v>0</v>
      </c>
      <c r="Y213" s="42">
        <v>0</v>
      </c>
      <c r="Z213" s="42">
        <v>0</v>
      </c>
      <c r="AA213" s="42">
        <v>0</v>
      </c>
      <c r="AB213" s="42">
        <v>0</v>
      </c>
      <c r="AC213" s="42">
        <v>0</v>
      </c>
      <c r="AD213" s="42">
        <v>0</v>
      </c>
      <c r="AE213" s="42">
        <v>0</v>
      </c>
      <c r="AF213" s="42">
        <v>0</v>
      </c>
      <c r="AG213" s="42">
        <v>0</v>
      </c>
      <c r="AH213" s="42">
        <v>0</v>
      </c>
      <c r="AI213" s="42">
        <v>0</v>
      </c>
      <c r="AJ213" s="42">
        <v>0</v>
      </c>
      <c r="AK213" s="42">
        <v>0</v>
      </c>
      <c r="AL213" s="42">
        <v>0</v>
      </c>
      <c r="AM213" s="42">
        <v>0</v>
      </c>
      <c r="AN213" s="42">
        <v>0</v>
      </c>
      <c r="AO213" s="42">
        <v>0</v>
      </c>
      <c r="AP213" s="42">
        <v>0</v>
      </c>
      <c r="AQ213" s="42">
        <v>0</v>
      </c>
      <c r="AR213" s="42">
        <v>0</v>
      </c>
      <c r="AS213" s="42">
        <v>0</v>
      </c>
      <c r="AT213" s="42">
        <v>0</v>
      </c>
      <c r="AU213" s="42">
        <v>0</v>
      </c>
      <c r="AV213" s="42">
        <v>0</v>
      </c>
      <c r="AW213" s="42">
        <v>0</v>
      </c>
      <c r="AX213" s="42">
        <v>0</v>
      </c>
      <c r="AY213" s="42">
        <v>0</v>
      </c>
      <c r="AZ213" s="42">
        <v>0</v>
      </c>
    </row>
    <row r="214" spans="1:52" x14ac:dyDescent="0.25">
      <c r="A214" s="40" t="s">
        <v>89</v>
      </c>
      <c r="B214" s="259">
        <v>0</v>
      </c>
      <c r="C214" s="259">
        <v>0</v>
      </c>
      <c r="D214" s="259">
        <v>0</v>
      </c>
      <c r="E214" s="259">
        <v>0</v>
      </c>
      <c r="F214" s="259">
        <v>0</v>
      </c>
      <c r="G214" s="259">
        <v>0</v>
      </c>
      <c r="H214" s="259">
        <v>0</v>
      </c>
      <c r="I214" s="259">
        <v>0</v>
      </c>
      <c r="J214" s="259">
        <v>0</v>
      </c>
      <c r="K214" s="259">
        <v>0</v>
      </c>
      <c r="L214" s="259">
        <v>0</v>
      </c>
      <c r="M214" s="259">
        <v>0</v>
      </c>
      <c r="N214" s="259">
        <v>0</v>
      </c>
      <c r="O214" s="259">
        <v>0</v>
      </c>
      <c r="P214" s="259">
        <v>0</v>
      </c>
      <c r="Q214" s="259">
        <v>0</v>
      </c>
      <c r="R214" s="259">
        <v>0</v>
      </c>
      <c r="S214" s="259">
        <v>0</v>
      </c>
      <c r="T214" s="259">
        <v>0</v>
      </c>
      <c r="U214" s="42">
        <v>0</v>
      </c>
      <c r="V214" s="42">
        <v>0</v>
      </c>
      <c r="W214" s="42">
        <v>0</v>
      </c>
      <c r="X214" s="42">
        <v>0</v>
      </c>
      <c r="Y214" s="42">
        <v>0</v>
      </c>
      <c r="Z214" s="42">
        <v>0</v>
      </c>
      <c r="AA214" s="42">
        <v>0</v>
      </c>
      <c r="AB214" s="42">
        <v>0</v>
      </c>
      <c r="AC214" s="42">
        <v>0</v>
      </c>
      <c r="AD214" s="42">
        <v>0</v>
      </c>
      <c r="AE214" s="42">
        <v>0</v>
      </c>
      <c r="AF214" s="42">
        <v>0</v>
      </c>
      <c r="AG214" s="42">
        <v>0</v>
      </c>
      <c r="AH214" s="42">
        <v>0</v>
      </c>
      <c r="AI214" s="42">
        <v>0</v>
      </c>
      <c r="AJ214" s="42">
        <v>0</v>
      </c>
      <c r="AK214" s="42">
        <v>0</v>
      </c>
      <c r="AL214" s="42">
        <v>0</v>
      </c>
      <c r="AM214" s="42">
        <v>0</v>
      </c>
      <c r="AN214" s="42">
        <v>0</v>
      </c>
      <c r="AO214" s="42">
        <v>0</v>
      </c>
      <c r="AP214" s="42">
        <v>0</v>
      </c>
      <c r="AQ214" s="42">
        <v>0</v>
      </c>
      <c r="AR214" s="42">
        <v>0</v>
      </c>
      <c r="AS214" s="42">
        <v>0</v>
      </c>
      <c r="AT214" s="42">
        <v>0</v>
      </c>
      <c r="AU214" s="42">
        <v>0</v>
      </c>
      <c r="AV214" s="42">
        <v>0</v>
      </c>
      <c r="AW214" s="42">
        <v>0</v>
      </c>
      <c r="AX214" s="42">
        <v>0</v>
      </c>
      <c r="AY214" s="42">
        <v>0</v>
      </c>
      <c r="AZ214" s="42">
        <v>0</v>
      </c>
    </row>
    <row r="215" spans="1:52" x14ac:dyDescent="0.25">
      <c r="A215" s="63" t="s">
        <v>16</v>
      </c>
      <c r="B215" s="268">
        <v>260214</v>
      </c>
      <c r="C215" s="268">
        <v>257760</v>
      </c>
      <c r="D215" s="268">
        <v>260614</v>
      </c>
      <c r="E215" s="268">
        <v>276936</v>
      </c>
      <c r="F215" s="268">
        <v>302996</v>
      </c>
      <c r="G215" s="268">
        <v>313844</v>
      </c>
      <c r="H215" s="268">
        <v>344348</v>
      </c>
      <c r="I215" s="268">
        <v>366158</v>
      </c>
      <c r="J215" s="268">
        <v>381848</v>
      </c>
      <c r="K215" s="268">
        <v>333994</v>
      </c>
      <c r="L215" s="268">
        <v>388870</v>
      </c>
      <c r="M215" s="268">
        <v>409118</v>
      </c>
      <c r="N215" s="268">
        <v>404110.00000000006</v>
      </c>
      <c r="O215" s="268">
        <v>420911.99999999994</v>
      </c>
      <c r="P215" s="268">
        <v>428513.99999999994</v>
      </c>
      <c r="Q215" s="268">
        <v>450468</v>
      </c>
      <c r="R215" s="268">
        <v>470142.00472565263</v>
      </c>
      <c r="S215" s="268">
        <v>495142.75749045523</v>
      </c>
      <c r="T215" s="268">
        <v>521456.19335681497</v>
      </c>
      <c r="U215" s="57">
        <v>546541</v>
      </c>
      <c r="V215" s="57">
        <v>569988</v>
      </c>
      <c r="W215" s="57">
        <v>593051</v>
      </c>
      <c r="X215" s="57">
        <v>615181</v>
      </c>
      <c r="Y215" s="57">
        <v>636874</v>
      </c>
      <c r="Z215" s="57">
        <v>651452</v>
      </c>
      <c r="AA215" s="57">
        <v>668268</v>
      </c>
      <c r="AB215" s="57">
        <v>686546</v>
      </c>
      <c r="AC215" s="57">
        <v>706195</v>
      </c>
      <c r="AD215" s="57">
        <v>727367</v>
      </c>
      <c r="AE215" s="57">
        <v>747564</v>
      </c>
      <c r="AF215" s="57">
        <v>768054</v>
      </c>
      <c r="AG215" s="57">
        <v>788534</v>
      </c>
      <c r="AH215" s="57">
        <v>807604</v>
      </c>
      <c r="AI215" s="57">
        <v>825565</v>
      </c>
      <c r="AJ215" s="57">
        <v>842761</v>
      </c>
      <c r="AK215" s="57">
        <v>857408</v>
      </c>
      <c r="AL215" s="57">
        <v>874185</v>
      </c>
      <c r="AM215" s="57">
        <v>890778</v>
      </c>
      <c r="AN215" s="57">
        <v>915541</v>
      </c>
      <c r="AO215" s="57">
        <v>937028</v>
      </c>
      <c r="AP215" s="57">
        <v>960205</v>
      </c>
      <c r="AQ215" s="57">
        <v>986203</v>
      </c>
      <c r="AR215" s="57">
        <v>1013670</v>
      </c>
      <c r="AS215" s="57">
        <v>1038611</v>
      </c>
      <c r="AT215" s="57">
        <v>1063574</v>
      </c>
      <c r="AU215" s="57">
        <v>1091604</v>
      </c>
      <c r="AV215" s="57">
        <v>1119443</v>
      </c>
      <c r="AW215" s="57">
        <v>1143685</v>
      </c>
      <c r="AX215" s="57">
        <v>1172252</v>
      </c>
      <c r="AY215" s="57">
        <v>1198297</v>
      </c>
      <c r="AZ215" s="57">
        <v>1223638</v>
      </c>
    </row>
    <row r="216" spans="1:52" x14ac:dyDescent="0.25">
      <c r="A216" s="40" t="s">
        <v>86</v>
      </c>
      <c r="B216" s="259">
        <v>260214</v>
      </c>
      <c r="C216" s="259">
        <v>257760</v>
      </c>
      <c r="D216" s="259">
        <v>260614</v>
      </c>
      <c r="E216" s="259">
        <v>276936</v>
      </c>
      <c r="F216" s="259">
        <v>302996</v>
      </c>
      <c r="G216" s="259">
        <v>313844</v>
      </c>
      <c r="H216" s="259">
        <v>344348</v>
      </c>
      <c r="I216" s="259">
        <v>366158</v>
      </c>
      <c r="J216" s="259">
        <v>381848</v>
      </c>
      <c r="K216" s="259">
        <v>333994</v>
      </c>
      <c r="L216" s="259">
        <v>388870</v>
      </c>
      <c r="M216" s="259">
        <v>409118</v>
      </c>
      <c r="N216" s="259">
        <v>404110.00000000006</v>
      </c>
      <c r="O216" s="259">
        <v>420911.99999999994</v>
      </c>
      <c r="P216" s="259">
        <v>428513.99999999994</v>
      </c>
      <c r="Q216" s="259">
        <v>450468</v>
      </c>
      <c r="R216" s="259">
        <v>470142.00472565263</v>
      </c>
      <c r="S216" s="259">
        <v>495142.75749045523</v>
      </c>
      <c r="T216" s="259">
        <v>521456.19335681497</v>
      </c>
      <c r="U216" s="41">
        <v>546541</v>
      </c>
      <c r="V216" s="41">
        <v>569988</v>
      </c>
      <c r="W216" s="41">
        <v>593051</v>
      </c>
      <c r="X216" s="41">
        <v>615181</v>
      </c>
      <c r="Y216" s="41">
        <v>636874</v>
      </c>
      <c r="Z216" s="41">
        <v>651452</v>
      </c>
      <c r="AA216" s="41">
        <v>668268</v>
      </c>
      <c r="AB216" s="41">
        <v>686546</v>
      </c>
      <c r="AC216" s="41">
        <v>706195</v>
      </c>
      <c r="AD216" s="41">
        <v>727367</v>
      </c>
      <c r="AE216" s="41">
        <v>747564</v>
      </c>
      <c r="AF216" s="41">
        <v>768054</v>
      </c>
      <c r="AG216" s="41">
        <v>788534</v>
      </c>
      <c r="AH216" s="41">
        <v>807604</v>
      </c>
      <c r="AI216" s="41">
        <v>825565</v>
      </c>
      <c r="AJ216" s="41">
        <v>842761</v>
      </c>
      <c r="AK216" s="41">
        <v>857408</v>
      </c>
      <c r="AL216" s="41">
        <v>874185</v>
      </c>
      <c r="AM216" s="41">
        <v>890778</v>
      </c>
      <c r="AN216" s="41">
        <v>915541</v>
      </c>
      <c r="AO216" s="41">
        <v>937028</v>
      </c>
      <c r="AP216" s="41">
        <v>960205</v>
      </c>
      <c r="AQ216" s="41">
        <v>986203</v>
      </c>
      <c r="AR216" s="41">
        <v>1013670</v>
      </c>
      <c r="AS216" s="41">
        <v>1038611</v>
      </c>
      <c r="AT216" s="41">
        <v>1063573</v>
      </c>
      <c r="AU216" s="41">
        <v>1091601</v>
      </c>
      <c r="AV216" s="41">
        <v>1119427</v>
      </c>
      <c r="AW216" s="41">
        <v>1143618</v>
      </c>
      <c r="AX216" s="41">
        <v>1172006</v>
      </c>
      <c r="AY216" s="41">
        <v>1197564</v>
      </c>
      <c r="AZ216" s="41">
        <v>1221806</v>
      </c>
    </row>
    <row r="217" spans="1:52" x14ac:dyDescent="0.25">
      <c r="A217" s="40" t="s">
        <v>87</v>
      </c>
      <c r="B217" s="259">
        <v>0</v>
      </c>
      <c r="C217" s="259">
        <v>0</v>
      </c>
      <c r="D217" s="259">
        <v>0</v>
      </c>
      <c r="E217" s="259">
        <v>0</v>
      </c>
      <c r="F217" s="259">
        <v>0</v>
      </c>
      <c r="G217" s="259">
        <v>0</v>
      </c>
      <c r="H217" s="259">
        <v>0</v>
      </c>
      <c r="I217" s="259">
        <v>0</v>
      </c>
      <c r="J217" s="259">
        <v>0</v>
      </c>
      <c r="K217" s="259">
        <v>0</v>
      </c>
      <c r="L217" s="259">
        <v>0</v>
      </c>
      <c r="M217" s="259">
        <v>0</v>
      </c>
      <c r="N217" s="259">
        <v>0</v>
      </c>
      <c r="O217" s="259">
        <v>0</v>
      </c>
      <c r="P217" s="259">
        <v>0</v>
      </c>
      <c r="Q217" s="259">
        <v>0</v>
      </c>
      <c r="R217" s="259">
        <v>4.6115240465043095E-90</v>
      </c>
      <c r="S217" s="259">
        <v>1.2632280241788655E-85</v>
      </c>
      <c r="T217" s="259">
        <v>2.4581201002391124E-81</v>
      </c>
      <c r="U217" s="42">
        <v>0</v>
      </c>
      <c r="V217" s="42">
        <v>0</v>
      </c>
      <c r="W217" s="42">
        <v>0</v>
      </c>
      <c r="X217" s="42">
        <v>0</v>
      </c>
      <c r="Y217" s="42">
        <v>0</v>
      </c>
      <c r="Z217" s="42">
        <v>0</v>
      </c>
      <c r="AA217" s="42">
        <v>0</v>
      </c>
      <c r="AB217" s="42">
        <v>0</v>
      </c>
      <c r="AC217" s="42">
        <v>0</v>
      </c>
      <c r="AD217" s="42">
        <v>0</v>
      </c>
      <c r="AE217" s="42">
        <v>0</v>
      </c>
      <c r="AF217" s="42">
        <v>0</v>
      </c>
      <c r="AG217" s="42">
        <v>0</v>
      </c>
      <c r="AH217" s="42">
        <v>0</v>
      </c>
      <c r="AI217" s="42">
        <v>0</v>
      </c>
      <c r="AJ217" s="42">
        <v>0</v>
      </c>
      <c r="AK217" s="42">
        <v>0</v>
      </c>
      <c r="AL217" s="42">
        <v>0</v>
      </c>
      <c r="AM217" s="42">
        <v>0</v>
      </c>
      <c r="AN217" s="42">
        <v>0</v>
      </c>
      <c r="AO217" s="42">
        <v>0</v>
      </c>
      <c r="AP217" s="42">
        <v>0</v>
      </c>
      <c r="AQ217" s="42">
        <v>0</v>
      </c>
      <c r="AR217" s="42">
        <v>0</v>
      </c>
      <c r="AS217" s="42">
        <v>0</v>
      </c>
      <c r="AT217" s="42">
        <v>0</v>
      </c>
      <c r="AU217" s="42">
        <v>3</v>
      </c>
      <c r="AV217" s="42">
        <v>15</v>
      </c>
      <c r="AW217" s="42">
        <v>67</v>
      </c>
      <c r="AX217" s="42">
        <v>246</v>
      </c>
      <c r="AY217" s="42">
        <v>733</v>
      </c>
      <c r="AZ217" s="41">
        <v>1831</v>
      </c>
    </row>
    <row r="218" spans="1:52" x14ac:dyDescent="0.25">
      <c r="A218" s="40" t="s">
        <v>88</v>
      </c>
      <c r="B218" s="259">
        <v>0</v>
      </c>
      <c r="C218" s="259">
        <v>0</v>
      </c>
      <c r="D218" s="259">
        <v>0</v>
      </c>
      <c r="E218" s="259">
        <v>0</v>
      </c>
      <c r="F218" s="259">
        <v>0</v>
      </c>
      <c r="G218" s="259">
        <v>0</v>
      </c>
      <c r="H218" s="259">
        <v>0</v>
      </c>
      <c r="I218" s="259">
        <v>0</v>
      </c>
      <c r="J218" s="259">
        <v>0</v>
      </c>
      <c r="K218" s="259">
        <v>0</v>
      </c>
      <c r="L218" s="259">
        <v>0</v>
      </c>
      <c r="M218" s="259">
        <v>0</v>
      </c>
      <c r="N218" s="259">
        <v>0</v>
      </c>
      <c r="O218" s="259">
        <v>0</v>
      </c>
      <c r="P218" s="259">
        <v>0</v>
      </c>
      <c r="Q218" s="259">
        <v>0</v>
      </c>
      <c r="R218" s="259">
        <v>0</v>
      </c>
      <c r="S218" s="259">
        <v>0</v>
      </c>
      <c r="T218" s="259">
        <v>0</v>
      </c>
      <c r="U218" s="42">
        <v>0</v>
      </c>
      <c r="V218" s="42">
        <v>0</v>
      </c>
      <c r="W218" s="42">
        <v>0</v>
      </c>
      <c r="X218" s="42">
        <v>0</v>
      </c>
      <c r="Y218" s="42">
        <v>0</v>
      </c>
      <c r="Z218" s="42">
        <v>0</v>
      </c>
      <c r="AA218" s="42">
        <v>0</v>
      </c>
      <c r="AB218" s="42">
        <v>0</v>
      </c>
      <c r="AC218" s="42">
        <v>0</v>
      </c>
      <c r="AD218" s="42">
        <v>0</v>
      </c>
      <c r="AE218" s="42">
        <v>0</v>
      </c>
      <c r="AF218" s="42">
        <v>0</v>
      </c>
      <c r="AG218" s="42">
        <v>0</v>
      </c>
      <c r="AH218" s="42">
        <v>0</v>
      </c>
      <c r="AI218" s="42">
        <v>0</v>
      </c>
      <c r="AJ218" s="42">
        <v>0</v>
      </c>
      <c r="AK218" s="42">
        <v>0</v>
      </c>
      <c r="AL218" s="42">
        <v>0</v>
      </c>
      <c r="AM218" s="42">
        <v>0</v>
      </c>
      <c r="AN218" s="42">
        <v>0</v>
      </c>
      <c r="AO218" s="42">
        <v>0</v>
      </c>
      <c r="AP218" s="42">
        <v>0</v>
      </c>
      <c r="AQ218" s="42">
        <v>0</v>
      </c>
      <c r="AR218" s="42">
        <v>0</v>
      </c>
      <c r="AS218" s="42">
        <v>0</v>
      </c>
      <c r="AT218" s="42">
        <v>0</v>
      </c>
      <c r="AU218" s="42">
        <v>0</v>
      </c>
      <c r="AV218" s="42">
        <v>0</v>
      </c>
      <c r="AW218" s="42">
        <v>0</v>
      </c>
      <c r="AX218" s="42">
        <v>0</v>
      </c>
      <c r="AY218" s="42">
        <v>0</v>
      </c>
      <c r="AZ218" s="42">
        <v>0</v>
      </c>
    </row>
    <row r="219" spans="1:52" x14ac:dyDescent="0.25">
      <c r="A219" s="43" t="s">
        <v>89</v>
      </c>
      <c r="B219" s="260">
        <v>0</v>
      </c>
      <c r="C219" s="260">
        <v>0</v>
      </c>
      <c r="D219" s="260">
        <v>0</v>
      </c>
      <c r="E219" s="260">
        <v>0</v>
      </c>
      <c r="F219" s="260">
        <v>0</v>
      </c>
      <c r="G219" s="260">
        <v>0</v>
      </c>
      <c r="H219" s="260">
        <v>0</v>
      </c>
      <c r="I219" s="260">
        <v>0</v>
      </c>
      <c r="J219" s="260">
        <v>0</v>
      </c>
      <c r="K219" s="260">
        <v>0</v>
      </c>
      <c r="L219" s="260">
        <v>0</v>
      </c>
      <c r="M219" s="260">
        <v>0</v>
      </c>
      <c r="N219" s="260">
        <v>0</v>
      </c>
      <c r="O219" s="260">
        <v>0</v>
      </c>
      <c r="P219" s="260">
        <v>0</v>
      </c>
      <c r="Q219" s="260">
        <v>0</v>
      </c>
      <c r="R219" s="260">
        <v>0</v>
      </c>
      <c r="S219" s="260">
        <v>0</v>
      </c>
      <c r="T219" s="260">
        <v>0</v>
      </c>
      <c r="U219" s="61">
        <v>0</v>
      </c>
      <c r="V219" s="61">
        <v>0</v>
      </c>
      <c r="W219" s="61">
        <v>0</v>
      </c>
      <c r="X219" s="61">
        <v>0</v>
      </c>
      <c r="Y219" s="61">
        <v>0</v>
      </c>
      <c r="Z219" s="61">
        <v>0</v>
      </c>
      <c r="AA219" s="61">
        <v>0</v>
      </c>
      <c r="AB219" s="61">
        <v>0</v>
      </c>
      <c r="AC219" s="61">
        <v>0</v>
      </c>
      <c r="AD219" s="61">
        <v>0</v>
      </c>
      <c r="AE219" s="61">
        <v>0</v>
      </c>
      <c r="AF219" s="61">
        <v>0</v>
      </c>
      <c r="AG219" s="61">
        <v>0</v>
      </c>
      <c r="AH219" s="61">
        <v>0</v>
      </c>
      <c r="AI219" s="61">
        <v>0</v>
      </c>
      <c r="AJ219" s="61">
        <v>0</v>
      </c>
      <c r="AK219" s="61">
        <v>0</v>
      </c>
      <c r="AL219" s="61">
        <v>0</v>
      </c>
      <c r="AM219" s="61">
        <v>0</v>
      </c>
      <c r="AN219" s="61">
        <v>0</v>
      </c>
      <c r="AO219" s="61">
        <v>0</v>
      </c>
      <c r="AP219" s="61">
        <v>0</v>
      </c>
      <c r="AQ219" s="61">
        <v>0</v>
      </c>
      <c r="AR219" s="61">
        <v>0</v>
      </c>
      <c r="AS219" s="61">
        <v>0</v>
      </c>
      <c r="AT219" s="61">
        <v>0</v>
      </c>
      <c r="AU219" s="61">
        <v>0</v>
      </c>
      <c r="AV219" s="61">
        <v>0</v>
      </c>
      <c r="AW219" s="61">
        <v>0</v>
      </c>
      <c r="AX219" s="61">
        <v>0</v>
      </c>
      <c r="AY219" s="61">
        <v>0</v>
      </c>
      <c r="AZ219" s="61">
        <v>0</v>
      </c>
    </row>
    <row r="220" spans="1:52" x14ac:dyDescent="0.25">
      <c r="A220" s="62"/>
      <c r="B220" s="269"/>
      <c r="C220" s="269"/>
      <c r="D220" s="269"/>
      <c r="E220" s="269"/>
      <c r="F220" s="269"/>
      <c r="G220" s="269"/>
      <c r="H220" s="269"/>
      <c r="I220" s="269"/>
      <c r="J220" s="269"/>
      <c r="K220" s="269"/>
      <c r="L220" s="269"/>
      <c r="M220" s="269"/>
      <c r="N220" s="269"/>
      <c r="O220" s="269"/>
      <c r="P220" s="269"/>
      <c r="Q220" s="269"/>
      <c r="R220" s="269"/>
      <c r="S220" s="269"/>
      <c r="T220" s="269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</row>
    <row r="221" spans="1:52" x14ac:dyDescent="0.25">
      <c r="A221" s="31" t="s">
        <v>60</v>
      </c>
      <c r="B221" s="270"/>
      <c r="C221" s="270"/>
      <c r="D221" s="270"/>
      <c r="E221" s="270"/>
      <c r="F221" s="270"/>
      <c r="G221" s="270"/>
      <c r="H221" s="270"/>
      <c r="I221" s="270"/>
      <c r="J221" s="270"/>
      <c r="K221" s="270"/>
      <c r="L221" s="270"/>
      <c r="M221" s="270"/>
      <c r="N221" s="270"/>
      <c r="O221" s="270"/>
      <c r="P221" s="270"/>
      <c r="Q221" s="270"/>
      <c r="R221" s="270"/>
      <c r="S221" s="270"/>
      <c r="T221" s="270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</row>
    <row r="222" spans="1:52" x14ac:dyDescent="0.25">
      <c r="A222" s="67" t="s">
        <v>61</v>
      </c>
      <c r="B222" s="268">
        <v>936.93658815081994</v>
      </c>
      <c r="C222" s="268">
        <v>975.15464794521154</v>
      </c>
      <c r="D222" s="268">
        <v>983.99292557647186</v>
      </c>
      <c r="E222" s="268">
        <v>1057.8274808262165</v>
      </c>
      <c r="F222" s="268">
        <v>1081.9735121499584</v>
      </c>
      <c r="G222" s="268">
        <v>1125.7827746816024</v>
      </c>
      <c r="H222" s="268">
        <v>1286.0020552796964</v>
      </c>
      <c r="I222" s="268">
        <v>1237.1102493266558</v>
      </c>
      <c r="J222" s="268">
        <v>1084.3710217799203</v>
      </c>
      <c r="K222" s="268">
        <v>1076.1599915319657</v>
      </c>
      <c r="L222" s="268">
        <v>1067.26382696633</v>
      </c>
      <c r="M222" s="268">
        <v>1024.1145102101418</v>
      </c>
      <c r="N222" s="268">
        <v>996.0549662726113</v>
      </c>
      <c r="O222" s="268">
        <v>919.89620494785231</v>
      </c>
      <c r="P222" s="268">
        <v>886.72069638061407</v>
      </c>
      <c r="Q222" s="268">
        <v>889.17291572099248</v>
      </c>
      <c r="R222" s="268">
        <v>899.25775902703811</v>
      </c>
      <c r="S222" s="268">
        <v>912.48024028958105</v>
      </c>
      <c r="T222" s="268">
        <v>925.12554320207732</v>
      </c>
      <c r="U222" s="59">
        <v>936</v>
      </c>
      <c r="V222" s="59">
        <v>945</v>
      </c>
      <c r="W222" s="59">
        <v>952</v>
      </c>
      <c r="X222" s="59">
        <v>959</v>
      </c>
      <c r="Y222" s="59">
        <v>967</v>
      </c>
      <c r="Z222" s="59">
        <v>974</v>
      </c>
      <c r="AA222" s="59">
        <v>982</v>
      </c>
      <c r="AB222" s="59">
        <v>990</v>
      </c>
      <c r="AC222" s="59">
        <v>997</v>
      </c>
      <c r="AD222" s="57">
        <v>1004</v>
      </c>
      <c r="AE222" s="57">
        <v>1012</v>
      </c>
      <c r="AF222" s="57">
        <v>1019</v>
      </c>
      <c r="AG222" s="57">
        <v>1026</v>
      </c>
      <c r="AH222" s="57">
        <v>1034</v>
      </c>
      <c r="AI222" s="57">
        <v>1040</v>
      </c>
      <c r="AJ222" s="57">
        <v>1047</v>
      </c>
      <c r="AK222" s="57">
        <v>1053</v>
      </c>
      <c r="AL222" s="57">
        <v>1060</v>
      </c>
      <c r="AM222" s="57">
        <v>1067</v>
      </c>
      <c r="AN222" s="57">
        <v>1074</v>
      </c>
      <c r="AO222" s="57">
        <v>1081</v>
      </c>
      <c r="AP222" s="57">
        <v>1088</v>
      </c>
      <c r="AQ222" s="57">
        <v>1096</v>
      </c>
      <c r="AR222" s="57">
        <v>1104</v>
      </c>
      <c r="AS222" s="57">
        <v>1112</v>
      </c>
      <c r="AT222" s="57">
        <v>1121</v>
      </c>
      <c r="AU222" s="57">
        <v>1131</v>
      </c>
      <c r="AV222" s="57">
        <v>1142</v>
      </c>
      <c r="AW222" s="57">
        <v>1153</v>
      </c>
      <c r="AX222" s="57">
        <v>1164</v>
      </c>
      <c r="AY222" s="57">
        <v>1175</v>
      </c>
      <c r="AZ222" s="57">
        <v>1187</v>
      </c>
    </row>
    <row r="223" spans="1:52" x14ac:dyDescent="0.25">
      <c r="A223" s="64" t="s">
        <v>90</v>
      </c>
      <c r="B223" s="259">
        <v>936.93658815081994</v>
      </c>
      <c r="C223" s="259">
        <v>975.15464794521154</v>
      </c>
      <c r="D223" s="259">
        <v>983.99292557647186</v>
      </c>
      <c r="E223" s="259">
        <v>1057.8274808262165</v>
      </c>
      <c r="F223" s="259">
        <v>1081.9735121499584</v>
      </c>
      <c r="G223" s="259">
        <v>1125.7827746816024</v>
      </c>
      <c r="H223" s="259">
        <v>1286.0020552796964</v>
      </c>
      <c r="I223" s="259">
        <v>1237.1102493266558</v>
      </c>
      <c r="J223" s="259">
        <v>1084.3710217799203</v>
      </c>
      <c r="K223" s="259">
        <v>1076.1599915319657</v>
      </c>
      <c r="L223" s="259">
        <v>1067.26382696633</v>
      </c>
      <c r="M223" s="259">
        <v>1024.1145102101418</v>
      </c>
      <c r="N223" s="259">
        <v>996.0549662726113</v>
      </c>
      <c r="O223" s="259">
        <v>919.89620494785231</v>
      </c>
      <c r="P223" s="259">
        <v>886.72069638061407</v>
      </c>
      <c r="Q223" s="259">
        <v>889.17291572099248</v>
      </c>
      <c r="R223" s="259">
        <v>899.24808031745806</v>
      </c>
      <c r="S223" s="259">
        <v>912.4573714674583</v>
      </c>
      <c r="T223" s="259">
        <v>925.08749802323052</v>
      </c>
      <c r="U223" s="42">
        <v>936</v>
      </c>
      <c r="V223" s="42">
        <v>945</v>
      </c>
      <c r="W223" s="42">
        <v>952</v>
      </c>
      <c r="X223" s="42">
        <v>959</v>
      </c>
      <c r="Y223" s="42">
        <v>967</v>
      </c>
      <c r="Z223" s="42">
        <v>974</v>
      </c>
      <c r="AA223" s="42">
        <v>982</v>
      </c>
      <c r="AB223" s="42">
        <v>989</v>
      </c>
      <c r="AC223" s="42">
        <v>997</v>
      </c>
      <c r="AD223" s="41">
        <v>1004</v>
      </c>
      <c r="AE223" s="41">
        <v>1011</v>
      </c>
      <c r="AF223" s="41">
        <v>1019</v>
      </c>
      <c r="AG223" s="41">
        <v>1026</v>
      </c>
      <c r="AH223" s="41">
        <v>1034</v>
      </c>
      <c r="AI223" s="41">
        <v>1040</v>
      </c>
      <c r="AJ223" s="41">
        <v>1046</v>
      </c>
      <c r="AK223" s="41">
        <v>1053</v>
      </c>
      <c r="AL223" s="41">
        <v>1060</v>
      </c>
      <c r="AM223" s="41">
        <v>1066</v>
      </c>
      <c r="AN223" s="41">
        <v>1073</v>
      </c>
      <c r="AO223" s="41">
        <v>1080</v>
      </c>
      <c r="AP223" s="41">
        <v>1088</v>
      </c>
      <c r="AQ223" s="41">
        <v>1096</v>
      </c>
      <c r="AR223" s="41">
        <v>1103</v>
      </c>
      <c r="AS223" s="41">
        <v>1112</v>
      </c>
      <c r="AT223" s="41">
        <v>1121</v>
      </c>
      <c r="AU223" s="41">
        <v>1131</v>
      </c>
      <c r="AV223" s="41">
        <v>1141</v>
      </c>
      <c r="AW223" s="41">
        <v>1152</v>
      </c>
      <c r="AX223" s="41">
        <v>1163</v>
      </c>
      <c r="AY223" s="41">
        <v>1175</v>
      </c>
      <c r="AZ223" s="41">
        <v>1187</v>
      </c>
    </row>
    <row r="224" spans="1:52" x14ac:dyDescent="0.25">
      <c r="A224" s="64" t="s">
        <v>91</v>
      </c>
      <c r="B224" s="259">
        <v>0</v>
      </c>
      <c r="C224" s="259">
        <v>0</v>
      </c>
      <c r="D224" s="259">
        <v>0</v>
      </c>
      <c r="E224" s="259">
        <v>0</v>
      </c>
      <c r="F224" s="259">
        <v>0</v>
      </c>
      <c r="G224" s="259">
        <v>0</v>
      </c>
      <c r="H224" s="259">
        <v>0</v>
      </c>
      <c r="I224" s="259">
        <v>0</v>
      </c>
      <c r="J224" s="259">
        <v>0</v>
      </c>
      <c r="K224" s="259">
        <v>0</v>
      </c>
      <c r="L224" s="259">
        <v>0</v>
      </c>
      <c r="M224" s="259">
        <v>0</v>
      </c>
      <c r="N224" s="259">
        <v>0</v>
      </c>
      <c r="O224" s="259">
        <v>0</v>
      </c>
      <c r="P224" s="259">
        <v>0</v>
      </c>
      <c r="Q224" s="259">
        <v>0</v>
      </c>
      <c r="R224" s="259">
        <v>9.6786356585921943E-3</v>
      </c>
      <c r="S224" s="259">
        <v>2.2868597436554366E-2</v>
      </c>
      <c r="T224" s="259">
        <v>3.8044691854920654E-2</v>
      </c>
      <c r="U224" s="42">
        <v>0</v>
      </c>
      <c r="V224" s="42">
        <v>0</v>
      </c>
      <c r="W224" s="42">
        <v>0</v>
      </c>
      <c r="X224" s="42">
        <v>0</v>
      </c>
      <c r="Y224" s="42">
        <v>0</v>
      </c>
      <c r="Z224" s="42">
        <v>0</v>
      </c>
      <c r="AA224" s="42">
        <v>0</v>
      </c>
      <c r="AB224" s="42">
        <v>0</v>
      </c>
      <c r="AC224" s="42">
        <v>0</v>
      </c>
      <c r="AD224" s="42">
        <v>0</v>
      </c>
      <c r="AE224" s="42">
        <v>0</v>
      </c>
      <c r="AF224" s="42">
        <v>0</v>
      </c>
      <c r="AG224" s="42">
        <v>0</v>
      </c>
      <c r="AH224" s="42">
        <v>0</v>
      </c>
      <c r="AI224" s="42">
        <v>0</v>
      </c>
      <c r="AJ224" s="42">
        <v>0</v>
      </c>
      <c r="AK224" s="42">
        <v>0</v>
      </c>
      <c r="AL224" s="42">
        <v>0</v>
      </c>
      <c r="AM224" s="42">
        <v>0</v>
      </c>
      <c r="AN224" s="42">
        <v>0</v>
      </c>
      <c r="AO224" s="42">
        <v>0</v>
      </c>
      <c r="AP224" s="42">
        <v>0</v>
      </c>
      <c r="AQ224" s="42">
        <v>0</v>
      </c>
      <c r="AR224" s="42">
        <v>0</v>
      </c>
      <c r="AS224" s="42">
        <v>0</v>
      </c>
      <c r="AT224" s="42">
        <v>0</v>
      </c>
      <c r="AU224" s="42">
        <v>1</v>
      </c>
      <c r="AV224" s="42">
        <v>1</v>
      </c>
      <c r="AW224" s="42">
        <v>1</v>
      </c>
      <c r="AX224" s="42">
        <v>1</v>
      </c>
      <c r="AY224" s="42">
        <v>1</v>
      </c>
      <c r="AZ224" s="42">
        <v>1</v>
      </c>
    </row>
    <row r="225" spans="1:52" x14ac:dyDescent="0.25">
      <c r="A225" s="64" t="s">
        <v>83</v>
      </c>
      <c r="B225" s="259">
        <v>0</v>
      </c>
      <c r="C225" s="259">
        <v>0</v>
      </c>
      <c r="D225" s="259">
        <v>0</v>
      </c>
      <c r="E225" s="259">
        <v>0</v>
      </c>
      <c r="F225" s="259">
        <v>0</v>
      </c>
      <c r="G225" s="259">
        <v>0</v>
      </c>
      <c r="H225" s="259">
        <v>0</v>
      </c>
      <c r="I225" s="259">
        <v>0</v>
      </c>
      <c r="J225" s="259">
        <v>0</v>
      </c>
      <c r="K225" s="259">
        <v>0</v>
      </c>
      <c r="L225" s="259">
        <v>0</v>
      </c>
      <c r="M225" s="259">
        <v>0</v>
      </c>
      <c r="N225" s="259">
        <v>0</v>
      </c>
      <c r="O225" s="259">
        <v>0</v>
      </c>
      <c r="P225" s="259">
        <v>0</v>
      </c>
      <c r="Q225" s="259">
        <v>0</v>
      </c>
      <c r="R225" s="259">
        <v>7.3921458022301065E-8</v>
      </c>
      <c r="S225" s="259">
        <v>2.2468625260095544E-7</v>
      </c>
      <c r="T225" s="259">
        <v>4.8699187208635841E-7</v>
      </c>
      <c r="U225" s="42">
        <v>0</v>
      </c>
      <c r="V225" s="42">
        <v>0</v>
      </c>
      <c r="W225" s="42">
        <v>0</v>
      </c>
      <c r="X225" s="42">
        <v>0</v>
      </c>
      <c r="Y225" s="42">
        <v>0</v>
      </c>
      <c r="Z225" s="42">
        <v>0</v>
      </c>
      <c r="AA225" s="42">
        <v>0</v>
      </c>
      <c r="AB225" s="42">
        <v>0</v>
      </c>
      <c r="AC225" s="42">
        <v>0</v>
      </c>
      <c r="AD225" s="42">
        <v>0</v>
      </c>
      <c r="AE225" s="42">
        <v>0</v>
      </c>
      <c r="AF225" s="42">
        <v>0</v>
      </c>
      <c r="AG225" s="42">
        <v>0</v>
      </c>
      <c r="AH225" s="42">
        <v>0</v>
      </c>
      <c r="AI225" s="42">
        <v>0</v>
      </c>
      <c r="AJ225" s="42">
        <v>0</v>
      </c>
      <c r="AK225" s="42">
        <v>0</v>
      </c>
      <c r="AL225" s="42">
        <v>0</v>
      </c>
      <c r="AM225" s="42">
        <v>0</v>
      </c>
      <c r="AN225" s="42">
        <v>0</v>
      </c>
      <c r="AO225" s="42">
        <v>0</v>
      </c>
      <c r="AP225" s="42">
        <v>0</v>
      </c>
      <c r="AQ225" s="42">
        <v>0</v>
      </c>
      <c r="AR225" s="42">
        <v>0</v>
      </c>
      <c r="AS225" s="42">
        <v>0</v>
      </c>
      <c r="AT225" s="42">
        <v>0</v>
      </c>
      <c r="AU225" s="42">
        <v>0</v>
      </c>
      <c r="AV225" s="42">
        <v>0</v>
      </c>
      <c r="AW225" s="42">
        <v>0</v>
      </c>
      <c r="AX225" s="42">
        <v>0</v>
      </c>
      <c r="AY225" s="42">
        <v>0</v>
      </c>
      <c r="AZ225" s="42">
        <v>0</v>
      </c>
    </row>
    <row r="226" spans="1:52" x14ac:dyDescent="0.25">
      <c r="A226" s="64" t="s">
        <v>92</v>
      </c>
      <c r="B226" s="259">
        <v>0</v>
      </c>
      <c r="C226" s="259">
        <v>0</v>
      </c>
      <c r="D226" s="259">
        <v>0</v>
      </c>
      <c r="E226" s="259">
        <v>0</v>
      </c>
      <c r="F226" s="259">
        <v>0</v>
      </c>
      <c r="G226" s="259">
        <v>0</v>
      </c>
      <c r="H226" s="259">
        <v>0</v>
      </c>
      <c r="I226" s="259">
        <v>0</v>
      </c>
      <c r="J226" s="259">
        <v>0</v>
      </c>
      <c r="K226" s="259">
        <v>0</v>
      </c>
      <c r="L226" s="259">
        <v>0</v>
      </c>
      <c r="M226" s="259">
        <v>0</v>
      </c>
      <c r="N226" s="259">
        <v>0</v>
      </c>
      <c r="O226" s="259">
        <v>0</v>
      </c>
      <c r="P226" s="259">
        <v>0</v>
      </c>
      <c r="Q226" s="259">
        <v>0</v>
      </c>
      <c r="R226" s="259">
        <v>0</v>
      </c>
      <c r="S226" s="259">
        <v>0</v>
      </c>
      <c r="T226" s="259">
        <v>0</v>
      </c>
      <c r="U226" s="42">
        <v>0</v>
      </c>
      <c r="V226" s="42">
        <v>0</v>
      </c>
      <c r="W226" s="42">
        <v>0</v>
      </c>
      <c r="X226" s="42">
        <v>0</v>
      </c>
      <c r="Y226" s="42">
        <v>0</v>
      </c>
      <c r="Z226" s="42">
        <v>0</v>
      </c>
      <c r="AA226" s="42">
        <v>0</v>
      </c>
      <c r="AB226" s="42">
        <v>0</v>
      </c>
      <c r="AC226" s="42">
        <v>0</v>
      </c>
      <c r="AD226" s="42">
        <v>0</v>
      </c>
      <c r="AE226" s="42">
        <v>0</v>
      </c>
      <c r="AF226" s="42">
        <v>0</v>
      </c>
      <c r="AG226" s="42">
        <v>0</v>
      </c>
      <c r="AH226" s="42">
        <v>0</v>
      </c>
      <c r="AI226" s="42">
        <v>0</v>
      </c>
      <c r="AJ226" s="42">
        <v>0</v>
      </c>
      <c r="AK226" s="42">
        <v>0</v>
      </c>
      <c r="AL226" s="42">
        <v>0</v>
      </c>
      <c r="AM226" s="42">
        <v>0</v>
      </c>
      <c r="AN226" s="42">
        <v>0</v>
      </c>
      <c r="AO226" s="42">
        <v>0</v>
      </c>
      <c r="AP226" s="42">
        <v>0</v>
      </c>
      <c r="AQ226" s="42">
        <v>0</v>
      </c>
      <c r="AR226" s="42">
        <v>0</v>
      </c>
      <c r="AS226" s="42">
        <v>0</v>
      </c>
      <c r="AT226" s="42">
        <v>0</v>
      </c>
      <c r="AU226" s="42">
        <v>0</v>
      </c>
      <c r="AV226" s="42">
        <v>0</v>
      </c>
      <c r="AW226" s="42">
        <v>0</v>
      </c>
      <c r="AX226" s="42">
        <v>0</v>
      </c>
      <c r="AY226" s="42">
        <v>0</v>
      </c>
      <c r="AZ226" s="42">
        <v>0</v>
      </c>
    </row>
    <row r="227" spans="1:52" x14ac:dyDescent="0.25">
      <c r="A227" s="64" t="s">
        <v>93</v>
      </c>
      <c r="B227" s="259">
        <v>0</v>
      </c>
      <c r="C227" s="259">
        <v>0</v>
      </c>
      <c r="D227" s="259">
        <v>0</v>
      </c>
      <c r="E227" s="259">
        <v>0</v>
      </c>
      <c r="F227" s="259">
        <v>0</v>
      </c>
      <c r="G227" s="259">
        <v>0</v>
      </c>
      <c r="H227" s="259">
        <v>0</v>
      </c>
      <c r="I227" s="259">
        <v>0</v>
      </c>
      <c r="J227" s="259">
        <v>0</v>
      </c>
      <c r="K227" s="259">
        <v>0</v>
      </c>
      <c r="L227" s="259">
        <v>0</v>
      </c>
      <c r="M227" s="259">
        <v>0</v>
      </c>
      <c r="N227" s="259">
        <v>0</v>
      </c>
      <c r="O227" s="259">
        <v>0</v>
      </c>
      <c r="P227" s="259">
        <v>0</v>
      </c>
      <c r="Q227" s="259">
        <v>0</v>
      </c>
      <c r="R227" s="259">
        <v>0</v>
      </c>
      <c r="S227" s="259">
        <v>0</v>
      </c>
      <c r="T227" s="259">
        <v>0</v>
      </c>
      <c r="U227" s="42">
        <v>0</v>
      </c>
      <c r="V227" s="42">
        <v>0</v>
      </c>
      <c r="W227" s="42">
        <v>0</v>
      </c>
      <c r="X227" s="42">
        <v>0</v>
      </c>
      <c r="Y227" s="42">
        <v>0</v>
      </c>
      <c r="Z227" s="42">
        <v>0</v>
      </c>
      <c r="AA227" s="42">
        <v>0</v>
      </c>
      <c r="AB227" s="42">
        <v>0</v>
      </c>
      <c r="AC227" s="42">
        <v>0</v>
      </c>
      <c r="AD227" s="42">
        <v>0</v>
      </c>
      <c r="AE227" s="42">
        <v>0</v>
      </c>
      <c r="AF227" s="42">
        <v>0</v>
      </c>
      <c r="AG227" s="42">
        <v>0</v>
      </c>
      <c r="AH227" s="42">
        <v>0</v>
      </c>
      <c r="AI227" s="42">
        <v>0</v>
      </c>
      <c r="AJ227" s="42">
        <v>0</v>
      </c>
      <c r="AK227" s="42">
        <v>0</v>
      </c>
      <c r="AL227" s="42">
        <v>0</v>
      </c>
      <c r="AM227" s="42">
        <v>0</v>
      </c>
      <c r="AN227" s="42">
        <v>0</v>
      </c>
      <c r="AO227" s="42">
        <v>0</v>
      </c>
      <c r="AP227" s="42">
        <v>0</v>
      </c>
      <c r="AQ227" s="42">
        <v>0</v>
      </c>
      <c r="AR227" s="42">
        <v>0</v>
      </c>
      <c r="AS227" s="42">
        <v>0</v>
      </c>
      <c r="AT227" s="42">
        <v>0</v>
      </c>
      <c r="AU227" s="42">
        <v>0</v>
      </c>
      <c r="AV227" s="42">
        <v>0</v>
      </c>
      <c r="AW227" s="42">
        <v>0</v>
      </c>
      <c r="AX227" s="42">
        <v>0</v>
      </c>
      <c r="AY227" s="42">
        <v>0</v>
      </c>
      <c r="AZ227" s="42">
        <v>0</v>
      </c>
    </row>
    <row r="228" spans="1:52" x14ac:dyDescent="0.25">
      <c r="A228" s="64" t="s">
        <v>94</v>
      </c>
      <c r="B228" s="259">
        <v>0</v>
      </c>
      <c r="C228" s="259">
        <v>0</v>
      </c>
      <c r="D228" s="259">
        <v>0</v>
      </c>
      <c r="E228" s="259">
        <v>0</v>
      </c>
      <c r="F228" s="259">
        <v>0</v>
      </c>
      <c r="G228" s="259">
        <v>0</v>
      </c>
      <c r="H228" s="259">
        <v>0</v>
      </c>
      <c r="I228" s="259">
        <v>0</v>
      </c>
      <c r="J228" s="259">
        <v>0</v>
      </c>
      <c r="K228" s="259">
        <v>0</v>
      </c>
      <c r="L228" s="259">
        <v>0</v>
      </c>
      <c r="M228" s="259">
        <v>0</v>
      </c>
      <c r="N228" s="259">
        <v>0</v>
      </c>
      <c r="O228" s="259">
        <v>0</v>
      </c>
      <c r="P228" s="259">
        <v>0</v>
      </c>
      <c r="Q228" s="259">
        <v>0</v>
      </c>
      <c r="R228" s="259">
        <v>0</v>
      </c>
      <c r="S228" s="259">
        <v>0</v>
      </c>
      <c r="T228" s="259">
        <v>0</v>
      </c>
      <c r="U228" s="42">
        <v>0</v>
      </c>
      <c r="V228" s="42">
        <v>0</v>
      </c>
      <c r="W228" s="42">
        <v>0</v>
      </c>
      <c r="X228" s="42">
        <v>0</v>
      </c>
      <c r="Y228" s="42">
        <v>0</v>
      </c>
      <c r="Z228" s="42">
        <v>0</v>
      </c>
      <c r="AA228" s="42">
        <v>0</v>
      </c>
      <c r="AB228" s="42">
        <v>0</v>
      </c>
      <c r="AC228" s="42">
        <v>0</v>
      </c>
      <c r="AD228" s="42">
        <v>0</v>
      </c>
      <c r="AE228" s="42">
        <v>0</v>
      </c>
      <c r="AF228" s="42">
        <v>0</v>
      </c>
      <c r="AG228" s="42">
        <v>0</v>
      </c>
      <c r="AH228" s="42">
        <v>0</v>
      </c>
      <c r="AI228" s="42">
        <v>0</v>
      </c>
      <c r="AJ228" s="42">
        <v>0</v>
      </c>
      <c r="AK228" s="42">
        <v>0</v>
      </c>
      <c r="AL228" s="42">
        <v>0</v>
      </c>
      <c r="AM228" s="42">
        <v>0</v>
      </c>
      <c r="AN228" s="42">
        <v>0</v>
      </c>
      <c r="AO228" s="42">
        <v>0</v>
      </c>
      <c r="AP228" s="42">
        <v>0</v>
      </c>
      <c r="AQ228" s="42">
        <v>0</v>
      </c>
      <c r="AR228" s="42">
        <v>0</v>
      </c>
      <c r="AS228" s="42">
        <v>0</v>
      </c>
      <c r="AT228" s="42">
        <v>0</v>
      </c>
      <c r="AU228" s="42">
        <v>0</v>
      </c>
      <c r="AV228" s="42">
        <v>0</v>
      </c>
      <c r="AW228" s="42">
        <v>0</v>
      </c>
      <c r="AX228" s="42">
        <v>0</v>
      </c>
      <c r="AY228" s="42">
        <v>0</v>
      </c>
      <c r="AZ228" s="42">
        <v>0</v>
      </c>
    </row>
    <row r="229" spans="1:52" x14ac:dyDescent="0.25">
      <c r="A229" s="67" t="s">
        <v>62</v>
      </c>
      <c r="B229" s="268">
        <v>665.39927821564072</v>
      </c>
      <c r="C229" s="268">
        <v>675.49384387334783</v>
      </c>
      <c r="D229" s="268">
        <v>686.88217745268093</v>
      </c>
      <c r="E229" s="268">
        <v>758.44975837586617</v>
      </c>
      <c r="F229" s="268">
        <v>756.17427329966551</v>
      </c>
      <c r="G229" s="268">
        <v>808.95239750803819</v>
      </c>
      <c r="H229" s="268">
        <v>816.68772676138644</v>
      </c>
      <c r="I229" s="268">
        <v>829.50205576635585</v>
      </c>
      <c r="J229" s="268">
        <v>846.67443205258326</v>
      </c>
      <c r="K229" s="268">
        <v>835.70768587830116</v>
      </c>
      <c r="L229" s="268">
        <v>858.56485849913793</v>
      </c>
      <c r="M229" s="268">
        <v>864.78488595707222</v>
      </c>
      <c r="N229" s="268">
        <v>862.98204516244664</v>
      </c>
      <c r="O229" s="268">
        <v>862.89554265688855</v>
      </c>
      <c r="P229" s="268">
        <v>866.84698957427031</v>
      </c>
      <c r="Q229" s="268">
        <v>926.99093151485795</v>
      </c>
      <c r="R229" s="268">
        <v>949.43819461306975</v>
      </c>
      <c r="S229" s="268">
        <v>977.64438734193277</v>
      </c>
      <c r="T229" s="268">
        <v>1004.0616155239373</v>
      </c>
      <c r="U229" s="57">
        <v>1028</v>
      </c>
      <c r="V229" s="57">
        <v>1050</v>
      </c>
      <c r="W229" s="57">
        <v>1070</v>
      </c>
      <c r="X229" s="57">
        <v>1089</v>
      </c>
      <c r="Y229" s="57">
        <v>1108</v>
      </c>
      <c r="Z229" s="57">
        <v>1127</v>
      </c>
      <c r="AA229" s="57">
        <v>1144</v>
      </c>
      <c r="AB229" s="57">
        <v>1160</v>
      </c>
      <c r="AC229" s="57">
        <v>1176</v>
      </c>
      <c r="AD229" s="57">
        <v>1192</v>
      </c>
      <c r="AE229" s="57">
        <v>1208</v>
      </c>
      <c r="AF229" s="57">
        <v>1223</v>
      </c>
      <c r="AG229" s="57">
        <v>1238</v>
      </c>
      <c r="AH229" s="57">
        <v>1253</v>
      </c>
      <c r="AI229" s="57">
        <v>1267</v>
      </c>
      <c r="AJ229" s="57">
        <v>1281</v>
      </c>
      <c r="AK229" s="57">
        <v>1296</v>
      </c>
      <c r="AL229" s="57">
        <v>1311</v>
      </c>
      <c r="AM229" s="57">
        <v>1326</v>
      </c>
      <c r="AN229" s="57">
        <v>1341</v>
      </c>
      <c r="AO229" s="57">
        <v>1356</v>
      </c>
      <c r="AP229" s="57">
        <v>1373</v>
      </c>
      <c r="AQ229" s="57">
        <v>1389</v>
      </c>
      <c r="AR229" s="57">
        <v>1406</v>
      </c>
      <c r="AS229" s="57">
        <v>1423</v>
      </c>
      <c r="AT229" s="57">
        <v>1441</v>
      </c>
      <c r="AU229" s="57">
        <v>1458</v>
      </c>
      <c r="AV229" s="57">
        <v>1477</v>
      </c>
      <c r="AW229" s="57">
        <v>1495</v>
      </c>
      <c r="AX229" s="57">
        <v>1513</v>
      </c>
      <c r="AY229" s="57">
        <v>1532</v>
      </c>
      <c r="AZ229" s="57">
        <v>1550</v>
      </c>
    </row>
    <row r="230" spans="1:52" x14ac:dyDescent="0.25">
      <c r="A230" s="64" t="s">
        <v>90</v>
      </c>
      <c r="B230" s="259">
        <v>665.39927821564072</v>
      </c>
      <c r="C230" s="259">
        <v>675.49384387334783</v>
      </c>
      <c r="D230" s="259">
        <v>686.88217745268093</v>
      </c>
      <c r="E230" s="259">
        <v>758.44975837586617</v>
      </c>
      <c r="F230" s="259">
        <v>756.17427329966551</v>
      </c>
      <c r="G230" s="259">
        <v>808.95239750803819</v>
      </c>
      <c r="H230" s="259">
        <v>816.68772676138644</v>
      </c>
      <c r="I230" s="259">
        <v>829.50205576635585</v>
      </c>
      <c r="J230" s="259">
        <v>846.67443205258326</v>
      </c>
      <c r="K230" s="259">
        <v>835.70768587830116</v>
      </c>
      <c r="L230" s="259">
        <v>858.56485849913793</v>
      </c>
      <c r="M230" s="259">
        <v>864.78488595707222</v>
      </c>
      <c r="N230" s="259">
        <v>862.98204516244664</v>
      </c>
      <c r="O230" s="259">
        <v>862.89554265688855</v>
      </c>
      <c r="P230" s="259">
        <v>866.84698957427031</v>
      </c>
      <c r="Q230" s="259">
        <v>926.99093151485795</v>
      </c>
      <c r="R230" s="259">
        <v>949.42469021257489</v>
      </c>
      <c r="S230" s="259">
        <v>977.61480017807571</v>
      </c>
      <c r="T230" s="259">
        <v>1004.0155209204</v>
      </c>
      <c r="U230" s="41">
        <v>1028</v>
      </c>
      <c r="V230" s="41">
        <v>1050</v>
      </c>
      <c r="W230" s="41">
        <v>1070</v>
      </c>
      <c r="X230" s="41">
        <v>1088</v>
      </c>
      <c r="Y230" s="41">
        <v>1108</v>
      </c>
      <c r="Z230" s="41">
        <v>1126</v>
      </c>
      <c r="AA230" s="41">
        <v>1143</v>
      </c>
      <c r="AB230" s="41">
        <v>1160</v>
      </c>
      <c r="AC230" s="41">
        <v>1176</v>
      </c>
      <c r="AD230" s="41">
        <v>1192</v>
      </c>
      <c r="AE230" s="41">
        <v>1207</v>
      </c>
      <c r="AF230" s="41">
        <v>1223</v>
      </c>
      <c r="AG230" s="41">
        <v>1238</v>
      </c>
      <c r="AH230" s="41">
        <v>1252</v>
      </c>
      <c r="AI230" s="41">
        <v>1267</v>
      </c>
      <c r="AJ230" s="41">
        <v>1281</v>
      </c>
      <c r="AK230" s="41">
        <v>1296</v>
      </c>
      <c r="AL230" s="41">
        <v>1310</v>
      </c>
      <c r="AM230" s="41">
        <v>1325</v>
      </c>
      <c r="AN230" s="41">
        <v>1340</v>
      </c>
      <c r="AO230" s="41">
        <v>1356</v>
      </c>
      <c r="AP230" s="41">
        <v>1372</v>
      </c>
      <c r="AQ230" s="41">
        <v>1389</v>
      </c>
      <c r="AR230" s="41">
        <v>1406</v>
      </c>
      <c r="AS230" s="41">
        <v>1423</v>
      </c>
      <c r="AT230" s="41">
        <v>1440</v>
      </c>
      <c r="AU230" s="41">
        <v>1458</v>
      </c>
      <c r="AV230" s="41">
        <v>1476</v>
      </c>
      <c r="AW230" s="41">
        <v>1494</v>
      </c>
      <c r="AX230" s="41">
        <v>1512</v>
      </c>
      <c r="AY230" s="41">
        <v>1531</v>
      </c>
      <c r="AZ230" s="41">
        <v>1549</v>
      </c>
    </row>
    <row r="231" spans="1:52" x14ac:dyDescent="0.25">
      <c r="A231" s="64" t="s">
        <v>91</v>
      </c>
      <c r="B231" s="259">
        <v>0</v>
      </c>
      <c r="C231" s="259">
        <v>0</v>
      </c>
      <c r="D231" s="259">
        <v>0</v>
      </c>
      <c r="E231" s="259">
        <v>0</v>
      </c>
      <c r="F231" s="259">
        <v>0</v>
      </c>
      <c r="G231" s="259">
        <v>0</v>
      </c>
      <c r="H231" s="259">
        <v>0</v>
      </c>
      <c r="I231" s="259">
        <v>0</v>
      </c>
      <c r="J231" s="259">
        <v>0</v>
      </c>
      <c r="K231" s="259">
        <v>0</v>
      </c>
      <c r="L231" s="259">
        <v>0</v>
      </c>
      <c r="M231" s="259">
        <v>0</v>
      </c>
      <c r="N231" s="259">
        <v>0</v>
      </c>
      <c r="O231" s="259">
        <v>0</v>
      </c>
      <c r="P231" s="259">
        <v>0</v>
      </c>
      <c r="Q231" s="259">
        <v>0</v>
      </c>
      <c r="R231" s="259">
        <v>1.3504399964450752E-2</v>
      </c>
      <c r="S231" s="259">
        <v>2.9587162196050065E-2</v>
      </c>
      <c r="T231" s="259">
        <v>4.6094599808589543E-2</v>
      </c>
      <c r="U231" s="42">
        <v>0</v>
      </c>
      <c r="V231" s="42">
        <v>0</v>
      </c>
      <c r="W231" s="42">
        <v>0</v>
      </c>
      <c r="X231" s="42">
        <v>0</v>
      </c>
      <c r="Y231" s="42">
        <v>0</v>
      </c>
      <c r="Z231" s="42">
        <v>0</v>
      </c>
      <c r="AA231" s="42">
        <v>0</v>
      </c>
      <c r="AB231" s="42">
        <v>0</v>
      </c>
      <c r="AC231" s="42">
        <v>0</v>
      </c>
      <c r="AD231" s="42">
        <v>0</v>
      </c>
      <c r="AE231" s="42">
        <v>0</v>
      </c>
      <c r="AF231" s="42">
        <v>0</v>
      </c>
      <c r="AG231" s="42">
        <v>0</v>
      </c>
      <c r="AH231" s="42">
        <v>0</v>
      </c>
      <c r="AI231" s="42">
        <v>0</v>
      </c>
      <c r="AJ231" s="42">
        <v>0</v>
      </c>
      <c r="AK231" s="42">
        <v>0</v>
      </c>
      <c r="AL231" s="42">
        <v>0</v>
      </c>
      <c r="AM231" s="42">
        <v>0</v>
      </c>
      <c r="AN231" s="42">
        <v>0</v>
      </c>
      <c r="AO231" s="42">
        <v>0</v>
      </c>
      <c r="AP231" s="42">
        <v>0</v>
      </c>
      <c r="AQ231" s="42">
        <v>1</v>
      </c>
      <c r="AR231" s="42">
        <v>1</v>
      </c>
      <c r="AS231" s="42">
        <v>1</v>
      </c>
      <c r="AT231" s="42">
        <v>1</v>
      </c>
      <c r="AU231" s="42">
        <v>1</v>
      </c>
      <c r="AV231" s="42">
        <v>1</v>
      </c>
      <c r="AW231" s="42">
        <v>1</v>
      </c>
      <c r="AX231" s="42">
        <v>1</v>
      </c>
      <c r="AY231" s="42">
        <v>1</v>
      </c>
      <c r="AZ231" s="42">
        <v>1</v>
      </c>
    </row>
    <row r="232" spans="1:52" x14ac:dyDescent="0.25">
      <c r="A232" s="64" t="s">
        <v>83</v>
      </c>
      <c r="B232" s="259">
        <v>0</v>
      </c>
      <c r="C232" s="259">
        <v>0</v>
      </c>
      <c r="D232" s="259">
        <v>0</v>
      </c>
      <c r="E232" s="259">
        <v>0</v>
      </c>
      <c r="F232" s="259">
        <v>0</v>
      </c>
      <c r="G232" s="259">
        <v>0</v>
      </c>
      <c r="H232" s="259">
        <v>0</v>
      </c>
      <c r="I232" s="259">
        <v>0</v>
      </c>
      <c r="J232" s="259">
        <v>0</v>
      </c>
      <c r="K232" s="259">
        <v>0</v>
      </c>
      <c r="L232" s="259">
        <v>0</v>
      </c>
      <c r="M232" s="259">
        <v>0</v>
      </c>
      <c r="N232" s="259">
        <v>0</v>
      </c>
      <c r="O232" s="259">
        <v>0</v>
      </c>
      <c r="P232" s="259">
        <v>0</v>
      </c>
      <c r="Q232" s="259">
        <v>0</v>
      </c>
      <c r="R232" s="259">
        <v>5.3049575121732507E-10</v>
      </c>
      <c r="S232" s="259">
        <v>1.6609869220336984E-9</v>
      </c>
      <c r="T232" s="259">
        <v>3.7287522490271341E-9</v>
      </c>
      <c r="U232" s="42">
        <v>0</v>
      </c>
      <c r="V232" s="42">
        <v>0</v>
      </c>
      <c r="W232" s="42">
        <v>0</v>
      </c>
      <c r="X232" s="42">
        <v>0</v>
      </c>
      <c r="Y232" s="42">
        <v>0</v>
      </c>
      <c r="Z232" s="42">
        <v>0</v>
      </c>
      <c r="AA232" s="42">
        <v>0</v>
      </c>
      <c r="AB232" s="42">
        <v>0</v>
      </c>
      <c r="AC232" s="42">
        <v>0</v>
      </c>
      <c r="AD232" s="42">
        <v>0</v>
      </c>
      <c r="AE232" s="42">
        <v>0</v>
      </c>
      <c r="AF232" s="42">
        <v>0</v>
      </c>
      <c r="AG232" s="42">
        <v>0</v>
      </c>
      <c r="AH232" s="42">
        <v>0</v>
      </c>
      <c r="AI232" s="42">
        <v>0</v>
      </c>
      <c r="AJ232" s="42">
        <v>0</v>
      </c>
      <c r="AK232" s="42">
        <v>0</v>
      </c>
      <c r="AL232" s="42">
        <v>0</v>
      </c>
      <c r="AM232" s="42">
        <v>0</v>
      </c>
      <c r="AN232" s="42">
        <v>0</v>
      </c>
      <c r="AO232" s="42">
        <v>0</v>
      </c>
      <c r="AP232" s="42">
        <v>0</v>
      </c>
      <c r="AQ232" s="42">
        <v>0</v>
      </c>
      <c r="AR232" s="42">
        <v>0</v>
      </c>
      <c r="AS232" s="42">
        <v>0</v>
      </c>
      <c r="AT232" s="42">
        <v>0</v>
      </c>
      <c r="AU232" s="42">
        <v>0</v>
      </c>
      <c r="AV232" s="42">
        <v>0</v>
      </c>
      <c r="AW232" s="42">
        <v>0</v>
      </c>
      <c r="AX232" s="42">
        <v>0</v>
      </c>
      <c r="AY232" s="42">
        <v>0</v>
      </c>
      <c r="AZ232" s="42">
        <v>0</v>
      </c>
    </row>
    <row r="233" spans="1:52" x14ac:dyDescent="0.25">
      <c r="A233" s="64" t="s">
        <v>92</v>
      </c>
      <c r="B233" s="259">
        <v>0</v>
      </c>
      <c r="C233" s="259">
        <v>0</v>
      </c>
      <c r="D233" s="259">
        <v>0</v>
      </c>
      <c r="E233" s="259">
        <v>0</v>
      </c>
      <c r="F233" s="259">
        <v>0</v>
      </c>
      <c r="G233" s="259">
        <v>0</v>
      </c>
      <c r="H233" s="259">
        <v>0</v>
      </c>
      <c r="I233" s="259">
        <v>0</v>
      </c>
      <c r="J233" s="259">
        <v>0</v>
      </c>
      <c r="K233" s="259">
        <v>0</v>
      </c>
      <c r="L233" s="259">
        <v>0</v>
      </c>
      <c r="M233" s="259">
        <v>0</v>
      </c>
      <c r="N233" s="259">
        <v>0</v>
      </c>
      <c r="O233" s="259">
        <v>0</v>
      </c>
      <c r="P233" s="259">
        <v>0</v>
      </c>
      <c r="Q233" s="259">
        <v>0</v>
      </c>
      <c r="R233" s="259">
        <v>0</v>
      </c>
      <c r="S233" s="259">
        <v>0</v>
      </c>
      <c r="T233" s="259">
        <v>0</v>
      </c>
      <c r="U233" s="42">
        <v>0</v>
      </c>
      <c r="V233" s="42">
        <v>0</v>
      </c>
      <c r="W233" s="42">
        <v>0</v>
      </c>
      <c r="X233" s="42">
        <v>0</v>
      </c>
      <c r="Y233" s="42">
        <v>0</v>
      </c>
      <c r="Z233" s="42">
        <v>0</v>
      </c>
      <c r="AA233" s="42">
        <v>0</v>
      </c>
      <c r="AB233" s="42">
        <v>0</v>
      </c>
      <c r="AC233" s="42">
        <v>0</v>
      </c>
      <c r="AD233" s="42">
        <v>0</v>
      </c>
      <c r="AE233" s="42">
        <v>0</v>
      </c>
      <c r="AF233" s="42">
        <v>0</v>
      </c>
      <c r="AG233" s="42">
        <v>0</v>
      </c>
      <c r="AH233" s="42">
        <v>0</v>
      </c>
      <c r="AI233" s="42">
        <v>0</v>
      </c>
      <c r="AJ233" s="42">
        <v>0</v>
      </c>
      <c r="AK233" s="42">
        <v>0</v>
      </c>
      <c r="AL233" s="42">
        <v>0</v>
      </c>
      <c r="AM233" s="42">
        <v>0</v>
      </c>
      <c r="AN233" s="42">
        <v>0</v>
      </c>
      <c r="AO233" s="42">
        <v>0</v>
      </c>
      <c r="AP233" s="42">
        <v>0</v>
      </c>
      <c r="AQ233" s="42">
        <v>0</v>
      </c>
      <c r="AR233" s="42">
        <v>0</v>
      </c>
      <c r="AS233" s="42">
        <v>0</v>
      </c>
      <c r="AT233" s="42">
        <v>0</v>
      </c>
      <c r="AU233" s="42">
        <v>0</v>
      </c>
      <c r="AV233" s="42">
        <v>0</v>
      </c>
      <c r="AW233" s="42">
        <v>0</v>
      </c>
      <c r="AX233" s="42">
        <v>0</v>
      </c>
      <c r="AY233" s="42">
        <v>0</v>
      </c>
      <c r="AZ233" s="42">
        <v>0</v>
      </c>
    </row>
    <row r="234" spans="1:52" x14ac:dyDescent="0.25">
      <c r="A234" s="64" t="s">
        <v>93</v>
      </c>
      <c r="B234" s="259">
        <v>0</v>
      </c>
      <c r="C234" s="259">
        <v>0</v>
      </c>
      <c r="D234" s="259">
        <v>0</v>
      </c>
      <c r="E234" s="259">
        <v>0</v>
      </c>
      <c r="F234" s="259">
        <v>0</v>
      </c>
      <c r="G234" s="259">
        <v>0</v>
      </c>
      <c r="H234" s="259">
        <v>0</v>
      </c>
      <c r="I234" s="259">
        <v>0</v>
      </c>
      <c r="J234" s="259">
        <v>0</v>
      </c>
      <c r="K234" s="259">
        <v>0</v>
      </c>
      <c r="L234" s="259">
        <v>0</v>
      </c>
      <c r="M234" s="259">
        <v>0</v>
      </c>
      <c r="N234" s="259">
        <v>0</v>
      </c>
      <c r="O234" s="259">
        <v>0</v>
      </c>
      <c r="P234" s="259">
        <v>0</v>
      </c>
      <c r="Q234" s="259">
        <v>0</v>
      </c>
      <c r="R234" s="259">
        <v>0</v>
      </c>
      <c r="S234" s="259">
        <v>0</v>
      </c>
      <c r="T234" s="259">
        <v>0</v>
      </c>
      <c r="U234" s="42">
        <v>0</v>
      </c>
      <c r="V234" s="42">
        <v>0</v>
      </c>
      <c r="W234" s="42">
        <v>0</v>
      </c>
      <c r="X234" s="42">
        <v>0</v>
      </c>
      <c r="Y234" s="42">
        <v>0</v>
      </c>
      <c r="Z234" s="42">
        <v>0</v>
      </c>
      <c r="AA234" s="42">
        <v>0</v>
      </c>
      <c r="AB234" s="42">
        <v>0</v>
      </c>
      <c r="AC234" s="42">
        <v>0</v>
      </c>
      <c r="AD234" s="42">
        <v>0</v>
      </c>
      <c r="AE234" s="42">
        <v>0</v>
      </c>
      <c r="AF234" s="42">
        <v>0</v>
      </c>
      <c r="AG234" s="42">
        <v>0</v>
      </c>
      <c r="AH234" s="42">
        <v>0</v>
      </c>
      <c r="AI234" s="42">
        <v>0</v>
      </c>
      <c r="AJ234" s="42">
        <v>0</v>
      </c>
      <c r="AK234" s="42">
        <v>0</v>
      </c>
      <c r="AL234" s="42">
        <v>0</v>
      </c>
      <c r="AM234" s="42">
        <v>0</v>
      </c>
      <c r="AN234" s="42">
        <v>0</v>
      </c>
      <c r="AO234" s="42">
        <v>0</v>
      </c>
      <c r="AP234" s="42">
        <v>0</v>
      </c>
      <c r="AQ234" s="42">
        <v>0</v>
      </c>
      <c r="AR234" s="42">
        <v>0</v>
      </c>
      <c r="AS234" s="42">
        <v>0</v>
      </c>
      <c r="AT234" s="42">
        <v>0</v>
      </c>
      <c r="AU234" s="42">
        <v>0</v>
      </c>
      <c r="AV234" s="42">
        <v>0</v>
      </c>
      <c r="AW234" s="42">
        <v>0</v>
      </c>
      <c r="AX234" s="42">
        <v>0</v>
      </c>
      <c r="AY234" s="42">
        <v>0</v>
      </c>
      <c r="AZ234" s="42">
        <v>0</v>
      </c>
    </row>
    <row r="235" spans="1:52" x14ac:dyDescent="0.25">
      <c r="A235" s="65" t="s">
        <v>94</v>
      </c>
      <c r="B235" s="260">
        <v>0</v>
      </c>
      <c r="C235" s="260">
        <v>0</v>
      </c>
      <c r="D235" s="260">
        <v>0</v>
      </c>
      <c r="E235" s="260">
        <v>0</v>
      </c>
      <c r="F235" s="260">
        <v>0</v>
      </c>
      <c r="G235" s="260">
        <v>0</v>
      </c>
      <c r="H235" s="260">
        <v>0</v>
      </c>
      <c r="I235" s="260">
        <v>0</v>
      </c>
      <c r="J235" s="260">
        <v>0</v>
      </c>
      <c r="K235" s="260">
        <v>0</v>
      </c>
      <c r="L235" s="260">
        <v>0</v>
      </c>
      <c r="M235" s="260">
        <v>0</v>
      </c>
      <c r="N235" s="260">
        <v>0</v>
      </c>
      <c r="O235" s="260">
        <v>0</v>
      </c>
      <c r="P235" s="260">
        <v>0</v>
      </c>
      <c r="Q235" s="260">
        <v>0</v>
      </c>
      <c r="R235" s="260">
        <v>0</v>
      </c>
      <c r="S235" s="260">
        <v>0</v>
      </c>
      <c r="T235" s="260">
        <v>0</v>
      </c>
      <c r="U235" s="61">
        <v>0</v>
      </c>
      <c r="V235" s="61">
        <v>0</v>
      </c>
      <c r="W235" s="61">
        <v>0</v>
      </c>
      <c r="X235" s="61">
        <v>0</v>
      </c>
      <c r="Y235" s="61">
        <v>0</v>
      </c>
      <c r="Z235" s="61">
        <v>0</v>
      </c>
      <c r="AA235" s="61">
        <v>0</v>
      </c>
      <c r="AB235" s="61">
        <v>0</v>
      </c>
      <c r="AC235" s="61">
        <v>0</v>
      </c>
      <c r="AD235" s="61">
        <v>0</v>
      </c>
      <c r="AE235" s="61">
        <v>0</v>
      </c>
      <c r="AF235" s="61">
        <v>0</v>
      </c>
      <c r="AG235" s="61">
        <v>0</v>
      </c>
      <c r="AH235" s="61">
        <v>0</v>
      </c>
      <c r="AI235" s="61">
        <v>0</v>
      </c>
      <c r="AJ235" s="61">
        <v>0</v>
      </c>
      <c r="AK235" s="61">
        <v>0</v>
      </c>
      <c r="AL235" s="61">
        <v>0</v>
      </c>
      <c r="AM235" s="61">
        <v>0</v>
      </c>
      <c r="AN235" s="61">
        <v>0</v>
      </c>
      <c r="AO235" s="61">
        <v>0</v>
      </c>
      <c r="AP235" s="61">
        <v>0</v>
      </c>
      <c r="AQ235" s="61">
        <v>0</v>
      </c>
      <c r="AR235" s="61">
        <v>0</v>
      </c>
      <c r="AS235" s="61">
        <v>0</v>
      </c>
      <c r="AT235" s="61">
        <v>0</v>
      </c>
      <c r="AU235" s="61">
        <v>0</v>
      </c>
      <c r="AV235" s="61">
        <v>0</v>
      </c>
      <c r="AW235" s="61">
        <v>0</v>
      </c>
      <c r="AX235" s="61">
        <v>0</v>
      </c>
      <c r="AY235" s="61">
        <v>0</v>
      </c>
      <c r="AZ235" s="61">
        <v>0</v>
      </c>
    </row>
    <row r="236" spans="1:52" x14ac:dyDescent="0.25">
      <c r="A236" s="62"/>
      <c r="B236" s="269"/>
      <c r="C236" s="269"/>
      <c r="D236" s="269"/>
      <c r="E236" s="269"/>
      <c r="F236" s="269"/>
      <c r="G236" s="269"/>
      <c r="H236" s="269"/>
      <c r="I236" s="269"/>
      <c r="J236" s="269"/>
      <c r="K236" s="269"/>
      <c r="L236" s="269"/>
      <c r="M236" s="269"/>
      <c r="N236" s="269"/>
      <c r="O236" s="269"/>
      <c r="P236" s="269"/>
      <c r="Q236" s="269"/>
      <c r="R236" s="269"/>
      <c r="S236" s="269"/>
      <c r="T236" s="269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31" t="s">
        <v>95</v>
      </c>
      <c r="B237" s="270"/>
      <c r="C237" s="270"/>
      <c r="D237" s="270"/>
      <c r="E237" s="270"/>
      <c r="F237" s="270"/>
      <c r="G237" s="270"/>
      <c r="H237" s="270"/>
      <c r="I237" s="270"/>
      <c r="J237" s="270"/>
      <c r="K237" s="270"/>
      <c r="L237" s="270"/>
      <c r="M237" s="270"/>
      <c r="N237" s="270"/>
      <c r="O237" s="270"/>
      <c r="P237" s="270"/>
      <c r="Q237" s="270"/>
      <c r="R237" s="270"/>
      <c r="S237" s="270"/>
      <c r="T237" s="270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</row>
    <row r="238" spans="1:52" x14ac:dyDescent="0.25">
      <c r="A238" s="67" t="s">
        <v>96</v>
      </c>
      <c r="B238" s="268">
        <v>488.55765784366469</v>
      </c>
      <c r="C238" s="268">
        <v>502.07044358593964</v>
      </c>
      <c r="D238" s="268">
        <v>515.84662473341382</v>
      </c>
      <c r="E238" s="268">
        <v>520.63370105432341</v>
      </c>
      <c r="F238" s="268">
        <v>540.19247954387788</v>
      </c>
      <c r="G238" s="268">
        <v>551.74414555644512</v>
      </c>
      <c r="H238" s="268">
        <v>559.36794483516928</v>
      </c>
      <c r="I238" s="268">
        <v>559.38468531654939</v>
      </c>
      <c r="J238" s="268">
        <v>564.58277876649163</v>
      </c>
      <c r="K238" s="268">
        <v>548.18839997336147</v>
      </c>
      <c r="L238" s="268">
        <v>550.09675691825316</v>
      </c>
      <c r="M238" s="268">
        <v>552.24809089270389</v>
      </c>
      <c r="N238" s="268">
        <v>549.66867966692291</v>
      </c>
      <c r="O238" s="268">
        <v>551.79021736053232</v>
      </c>
      <c r="P238" s="268">
        <v>568.8984744738309</v>
      </c>
      <c r="Q238" s="268">
        <v>541.99808770295169</v>
      </c>
      <c r="R238" s="268">
        <v>548.19610531184696</v>
      </c>
      <c r="S238" s="268">
        <v>556.17825443956428</v>
      </c>
      <c r="T238" s="268">
        <v>563.64310508452104</v>
      </c>
      <c r="U238" s="59">
        <v>570</v>
      </c>
      <c r="V238" s="59">
        <v>576</v>
      </c>
      <c r="W238" s="59">
        <v>581</v>
      </c>
      <c r="X238" s="59">
        <v>585</v>
      </c>
      <c r="Y238" s="59">
        <v>590</v>
      </c>
      <c r="Z238" s="59">
        <v>595</v>
      </c>
      <c r="AA238" s="59">
        <v>599</v>
      </c>
      <c r="AB238" s="59">
        <v>604</v>
      </c>
      <c r="AC238" s="59">
        <v>609</v>
      </c>
      <c r="AD238" s="59">
        <v>614</v>
      </c>
      <c r="AE238" s="59">
        <v>619</v>
      </c>
      <c r="AF238" s="59">
        <v>624</v>
      </c>
      <c r="AG238" s="59">
        <v>628</v>
      </c>
      <c r="AH238" s="59">
        <v>633</v>
      </c>
      <c r="AI238" s="59">
        <v>638</v>
      </c>
      <c r="AJ238" s="59">
        <v>642</v>
      </c>
      <c r="AK238" s="59">
        <v>647</v>
      </c>
      <c r="AL238" s="59">
        <v>653</v>
      </c>
      <c r="AM238" s="59">
        <v>658</v>
      </c>
      <c r="AN238" s="59">
        <v>663</v>
      </c>
      <c r="AO238" s="59">
        <v>668</v>
      </c>
      <c r="AP238" s="59">
        <v>674</v>
      </c>
      <c r="AQ238" s="59">
        <v>679</v>
      </c>
      <c r="AR238" s="59">
        <v>685</v>
      </c>
      <c r="AS238" s="59">
        <v>691</v>
      </c>
      <c r="AT238" s="59">
        <v>697</v>
      </c>
      <c r="AU238" s="59">
        <v>703</v>
      </c>
      <c r="AV238" s="59">
        <v>709</v>
      </c>
      <c r="AW238" s="59">
        <v>716</v>
      </c>
      <c r="AX238" s="59">
        <v>722</v>
      </c>
      <c r="AY238" s="59">
        <v>729</v>
      </c>
      <c r="AZ238" s="59">
        <v>736</v>
      </c>
    </row>
    <row r="239" spans="1:52" x14ac:dyDescent="0.25">
      <c r="A239" s="64" t="s">
        <v>90</v>
      </c>
      <c r="B239" s="259">
        <v>488.55765784366469</v>
      </c>
      <c r="C239" s="259">
        <v>502.07044358593964</v>
      </c>
      <c r="D239" s="259">
        <v>515.84662473341382</v>
      </c>
      <c r="E239" s="259">
        <v>520.63370105432341</v>
      </c>
      <c r="F239" s="259">
        <v>540.19247954387788</v>
      </c>
      <c r="G239" s="259">
        <v>551.74414555644512</v>
      </c>
      <c r="H239" s="259">
        <v>559.36794483516928</v>
      </c>
      <c r="I239" s="259">
        <v>559.38468531654939</v>
      </c>
      <c r="J239" s="259">
        <v>564.58277876649163</v>
      </c>
      <c r="K239" s="259">
        <v>548.18839997336147</v>
      </c>
      <c r="L239" s="259">
        <v>550.09675691825316</v>
      </c>
      <c r="M239" s="259">
        <v>552.24809089270389</v>
      </c>
      <c r="N239" s="259">
        <v>549.66867966692291</v>
      </c>
      <c r="O239" s="259">
        <v>551.79021736053232</v>
      </c>
      <c r="P239" s="259">
        <v>568.8984744738309</v>
      </c>
      <c r="Q239" s="259">
        <v>541.99808770295169</v>
      </c>
      <c r="R239" s="259">
        <v>548.19103669105323</v>
      </c>
      <c r="S239" s="259">
        <v>556.16716210224615</v>
      </c>
      <c r="T239" s="259">
        <v>563.62578986909364</v>
      </c>
      <c r="U239" s="42">
        <v>570</v>
      </c>
      <c r="V239" s="42">
        <v>576</v>
      </c>
      <c r="W239" s="42">
        <v>581</v>
      </c>
      <c r="X239" s="42">
        <v>585</v>
      </c>
      <c r="Y239" s="42">
        <v>590</v>
      </c>
      <c r="Z239" s="42">
        <v>595</v>
      </c>
      <c r="AA239" s="42">
        <v>599</v>
      </c>
      <c r="AB239" s="42">
        <v>604</v>
      </c>
      <c r="AC239" s="42">
        <v>609</v>
      </c>
      <c r="AD239" s="42">
        <v>614</v>
      </c>
      <c r="AE239" s="42">
        <v>619</v>
      </c>
      <c r="AF239" s="42">
        <v>624</v>
      </c>
      <c r="AG239" s="42">
        <v>628</v>
      </c>
      <c r="AH239" s="42">
        <v>633</v>
      </c>
      <c r="AI239" s="42">
        <v>638</v>
      </c>
      <c r="AJ239" s="42">
        <v>642</v>
      </c>
      <c r="AK239" s="42">
        <v>647</v>
      </c>
      <c r="AL239" s="42">
        <v>653</v>
      </c>
      <c r="AM239" s="42">
        <v>658</v>
      </c>
      <c r="AN239" s="42">
        <v>663</v>
      </c>
      <c r="AO239" s="42">
        <v>668</v>
      </c>
      <c r="AP239" s="42">
        <v>674</v>
      </c>
      <c r="AQ239" s="42">
        <v>679</v>
      </c>
      <c r="AR239" s="42">
        <v>685</v>
      </c>
      <c r="AS239" s="42">
        <v>690</v>
      </c>
      <c r="AT239" s="42">
        <v>696</v>
      </c>
      <c r="AU239" s="42">
        <v>702</v>
      </c>
      <c r="AV239" s="42">
        <v>709</v>
      </c>
      <c r="AW239" s="42">
        <v>715</v>
      </c>
      <c r="AX239" s="42">
        <v>722</v>
      </c>
      <c r="AY239" s="42">
        <v>729</v>
      </c>
      <c r="AZ239" s="42">
        <v>735</v>
      </c>
    </row>
    <row r="240" spans="1:52" x14ac:dyDescent="0.25">
      <c r="A240" s="64" t="s">
        <v>91</v>
      </c>
      <c r="B240" s="259">
        <v>0</v>
      </c>
      <c r="C240" s="259">
        <v>0</v>
      </c>
      <c r="D240" s="259">
        <v>0</v>
      </c>
      <c r="E240" s="259">
        <v>0</v>
      </c>
      <c r="F240" s="259">
        <v>0</v>
      </c>
      <c r="G240" s="259">
        <v>0</v>
      </c>
      <c r="H240" s="259">
        <v>0</v>
      </c>
      <c r="I240" s="259">
        <v>0</v>
      </c>
      <c r="J240" s="259">
        <v>0</v>
      </c>
      <c r="K240" s="259">
        <v>0</v>
      </c>
      <c r="L240" s="259">
        <v>0</v>
      </c>
      <c r="M240" s="259">
        <v>0</v>
      </c>
      <c r="N240" s="259">
        <v>0</v>
      </c>
      <c r="O240" s="259">
        <v>0</v>
      </c>
      <c r="P240" s="259">
        <v>0</v>
      </c>
      <c r="Q240" s="259">
        <v>0</v>
      </c>
      <c r="R240" s="259">
        <v>5.0685171430528463E-3</v>
      </c>
      <c r="S240" s="259">
        <v>1.1092054001879778E-2</v>
      </c>
      <c r="T240" s="259">
        <v>1.7314662550977158E-2</v>
      </c>
      <c r="U240" s="42">
        <v>0</v>
      </c>
      <c r="V240" s="42">
        <v>0</v>
      </c>
      <c r="W240" s="42">
        <v>0</v>
      </c>
      <c r="X240" s="42">
        <v>0</v>
      </c>
      <c r="Y240" s="42">
        <v>0</v>
      </c>
      <c r="Z240" s="42">
        <v>0</v>
      </c>
      <c r="AA240" s="42">
        <v>0</v>
      </c>
      <c r="AB240" s="42">
        <v>0</v>
      </c>
      <c r="AC240" s="42">
        <v>0</v>
      </c>
      <c r="AD240" s="42">
        <v>0</v>
      </c>
      <c r="AE240" s="42">
        <v>0</v>
      </c>
      <c r="AF240" s="42">
        <v>0</v>
      </c>
      <c r="AG240" s="42">
        <v>0</v>
      </c>
      <c r="AH240" s="42">
        <v>0</v>
      </c>
      <c r="AI240" s="42">
        <v>0</v>
      </c>
      <c r="AJ240" s="42">
        <v>0</v>
      </c>
      <c r="AK240" s="42">
        <v>0</v>
      </c>
      <c r="AL240" s="42">
        <v>0</v>
      </c>
      <c r="AM240" s="42">
        <v>0</v>
      </c>
      <c r="AN240" s="42">
        <v>0</v>
      </c>
      <c r="AO240" s="42">
        <v>0</v>
      </c>
      <c r="AP240" s="42">
        <v>0</v>
      </c>
      <c r="AQ240" s="42">
        <v>0</v>
      </c>
      <c r="AR240" s="42">
        <v>0</v>
      </c>
      <c r="AS240" s="42">
        <v>0</v>
      </c>
      <c r="AT240" s="42">
        <v>0</v>
      </c>
      <c r="AU240" s="42">
        <v>0</v>
      </c>
      <c r="AV240" s="42">
        <v>0</v>
      </c>
      <c r="AW240" s="42">
        <v>0</v>
      </c>
      <c r="AX240" s="42">
        <v>0</v>
      </c>
      <c r="AY240" s="42">
        <v>0</v>
      </c>
      <c r="AZ240" s="42">
        <v>0</v>
      </c>
    </row>
    <row r="241" spans="1:52" x14ac:dyDescent="0.25">
      <c r="A241" s="64" t="s">
        <v>83</v>
      </c>
      <c r="B241" s="259">
        <v>0</v>
      </c>
      <c r="C241" s="259">
        <v>0</v>
      </c>
      <c r="D241" s="259">
        <v>0</v>
      </c>
      <c r="E241" s="259">
        <v>0</v>
      </c>
      <c r="F241" s="259">
        <v>0</v>
      </c>
      <c r="G241" s="259">
        <v>0</v>
      </c>
      <c r="H241" s="259">
        <v>0</v>
      </c>
      <c r="I241" s="259">
        <v>0</v>
      </c>
      <c r="J241" s="259">
        <v>0</v>
      </c>
      <c r="K241" s="259">
        <v>0</v>
      </c>
      <c r="L241" s="259">
        <v>0</v>
      </c>
      <c r="M241" s="259">
        <v>0</v>
      </c>
      <c r="N241" s="259">
        <v>0</v>
      </c>
      <c r="O241" s="259">
        <v>0</v>
      </c>
      <c r="P241" s="259">
        <v>0</v>
      </c>
      <c r="Q241" s="259">
        <v>0</v>
      </c>
      <c r="R241" s="259">
        <v>1.0365068780176973E-7</v>
      </c>
      <c r="S241" s="259">
        <v>2.8331629391674839E-7</v>
      </c>
      <c r="T241" s="259">
        <v>5.5287640844178105E-7</v>
      </c>
      <c r="U241" s="42">
        <v>0</v>
      </c>
      <c r="V241" s="42">
        <v>0</v>
      </c>
      <c r="W241" s="42">
        <v>0</v>
      </c>
      <c r="X241" s="42">
        <v>0</v>
      </c>
      <c r="Y241" s="42">
        <v>0</v>
      </c>
      <c r="Z241" s="42">
        <v>0</v>
      </c>
      <c r="AA241" s="42">
        <v>0</v>
      </c>
      <c r="AB241" s="42">
        <v>0</v>
      </c>
      <c r="AC241" s="42">
        <v>0</v>
      </c>
      <c r="AD241" s="42">
        <v>0</v>
      </c>
      <c r="AE241" s="42">
        <v>0</v>
      </c>
      <c r="AF241" s="42">
        <v>0</v>
      </c>
      <c r="AG241" s="42">
        <v>0</v>
      </c>
      <c r="AH241" s="42">
        <v>0</v>
      </c>
      <c r="AI241" s="42">
        <v>0</v>
      </c>
      <c r="AJ241" s="42">
        <v>0</v>
      </c>
      <c r="AK241" s="42">
        <v>0</v>
      </c>
      <c r="AL241" s="42">
        <v>0</v>
      </c>
      <c r="AM241" s="42">
        <v>0</v>
      </c>
      <c r="AN241" s="42">
        <v>0</v>
      </c>
      <c r="AO241" s="42">
        <v>0</v>
      </c>
      <c r="AP241" s="42">
        <v>0</v>
      </c>
      <c r="AQ241" s="42">
        <v>0</v>
      </c>
      <c r="AR241" s="42">
        <v>0</v>
      </c>
      <c r="AS241" s="42">
        <v>0</v>
      </c>
      <c r="AT241" s="42">
        <v>0</v>
      </c>
      <c r="AU241" s="42">
        <v>0</v>
      </c>
      <c r="AV241" s="42">
        <v>0</v>
      </c>
      <c r="AW241" s="42">
        <v>0</v>
      </c>
      <c r="AX241" s="42">
        <v>0</v>
      </c>
      <c r="AY241" s="42">
        <v>0</v>
      </c>
      <c r="AZ241" s="42">
        <v>0</v>
      </c>
    </row>
    <row r="242" spans="1:52" x14ac:dyDescent="0.25">
      <c r="A242" s="64" t="s">
        <v>92</v>
      </c>
      <c r="B242" s="259">
        <v>0</v>
      </c>
      <c r="C242" s="259">
        <v>0</v>
      </c>
      <c r="D242" s="259">
        <v>0</v>
      </c>
      <c r="E242" s="259">
        <v>0</v>
      </c>
      <c r="F242" s="259">
        <v>0</v>
      </c>
      <c r="G242" s="259">
        <v>0</v>
      </c>
      <c r="H242" s="259">
        <v>0</v>
      </c>
      <c r="I242" s="259">
        <v>0</v>
      </c>
      <c r="J242" s="259">
        <v>0</v>
      </c>
      <c r="K242" s="259">
        <v>0</v>
      </c>
      <c r="L242" s="259">
        <v>0</v>
      </c>
      <c r="M242" s="259">
        <v>0</v>
      </c>
      <c r="N242" s="259">
        <v>0</v>
      </c>
      <c r="O242" s="259">
        <v>0</v>
      </c>
      <c r="P242" s="259">
        <v>0</v>
      </c>
      <c r="Q242" s="259">
        <v>0</v>
      </c>
      <c r="R242" s="259">
        <v>0</v>
      </c>
      <c r="S242" s="259">
        <v>0</v>
      </c>
      <c r="T242" s="259">
        <v>0</v>
      </c>
      <c r="U242" s="42">
        <v>0</v>
      </c>
      <c r="V242" s="42">
        <v>0</v>
      </c>
      <c r="W242" s="42">
        <v>0</v>
      </c>
      <c r="X242" s="42">
        <v>0</v>
      </c>
      <c r="Y242" s="42">
        <v>0</v>
      </c>
      <c r="Z242" s="42">
        <v>0</v>
      </c>
      <c r="AA242" s="42">
        <v>0</v>
      </c>
      <c r="AB242" s="42">
        <v>0</v>
      </c>
      <c r="AC242" s="42">
        <v>0</v>
      </c>
      <c r="AD242" s="42">
        <v>0</v>
      </c>
      <c r="AE242" s="42">
        <v>0</v>
      </c>
      <c r="AF242" s="42">
        <v>0</v>
      </c>
      <c r="AG242" s="42">
        <v>0</v>
      </c>
      <c r="AH242" s="42">
        <v>0</v>
      </c>
      <c r="AI242" s="42">
        <v>0</v>
      </c>
      <c r="AJ242" s="42">
        <v>0</v>
      </c>
      <c r="AK242" s="42">
        <v>0</v>
      </c>
      <c r="AL242" s="42">
        <v>0</v>
      </c>
      <c r="AM242" s="42">
        <v>0</v>
      </c>
      <c r="AN242" s="42">
        <v>0</v>
      </c>
      <c r="AO242" s="42">
        <v>0</v>
      </c>
      <c r="AP242" s="42">
        <v>0</v>
      </c>
      <c r="AQ242" s="42">
        <v>0</v>
      </c>
      <c r="AR242" s="42">
        <v>0</v>
      </c>
      <c r="AS242" s="42">
        <v>0</v>
      </c>
      <c r="AT242" s="42">
        <v>0</v>
      </c>
      <c r="AU242" s="42">
        <v>0</v>
      </c>
      <c r="AV242" s="42">
        <v>0</v>
      </c>
      <c r="AW242" s="42">
        <v>0</v>
      </c>
      <c r="AX242" s="42">
        <v>0</v>
      </c>
      <c r="AY242" s="42">
        <v>0</v>
      </c>
      <c r="AZ242" s="42">
        <v>0</v>
      </c>
    </row>
    <row r="243" spans="1:52" x14ac:dyDescent="0.25">
      <c r="A243" s="64" t="s">
        <v>93</v>
      </c>
      <c r="B243" s="259">
        <v>0</v>
      </c>
      <c r="C243" s="259">
        <v>0</v>
      </c>
      <c r="D243" s="259">
        <v>0</v>
      </c>
      <c r="E243" s="259">
        <v>0</v>
      </c>
      <c r="F243" s="259">
        <v>0</v>
      </c>
      <c r="G243" s="259">
        <v>0</v>
      </c>
      <c r="H243" s="259">
        <v>0</v>
      </c>
      <c r="I243" s="259">
        <v>0</v>
      </c>
      <c r="J243" s="259">
        <v>0</v>
      </c>
      <c r="K243" s="259">
        <v>0</v>
      </c>
      <c r="L243" s="259">
        <v>0</v>
      </c>
      <c r="M243" s="259">
        <v>0</v>
      </c>
      <c r="N243" s="259">
        <v>0</v>
      </c>
      <c r="O243" s="259">
        <v>0</v>
      </c>
      <c r="P243" s="259">
        <v>0</v>
      </c>
      <c r="Q243" s="259">
        <v>0</v>
      </c>
      <c r="R243" s="259">
        <v>0</v>
      </c>
      <c r="S243" s="259">
        <v>0</v>
      </c>
      <c r="T243" s="259">
        <v>0</v>
      </c>
      <c r="U243" s="42">
        <v>0</v>
      </c>
      <c r="V243" s="42">
        <v>0</v>
      </c>
      <c r="W243" s="42">
        <v>0</v>
      </c>
      <c r="X243" s="42">
        <v>0</v>
      </c>
      <c r="Y243" s="42">
        <v>0</v>
      </c>
      <c r="Z243" s="42">
        <v>0</v>
      </c>
      <c r="AA243" s="42">
        <v>0</v>
      </c>
      <c r="AB243" s="42">
        <v>0</v>
      </c>
      <c r="AC243" s="42">
        <v>0</v>
      </c>
      <c r="AD243" s="42">
        <v>0</v>
      </c>
      <c r="AE243" s="42">
        <v>0</v>
      </c>
      <c r="AF243" s="42">
        <v>0</v>
      </c>
      <c r="AG243" s="42">
        <v>0</v>
      </c>
      <c r="AH243" s="42">
        <v>0</v>
      </c>
      <c r="AI243" s="42">
        <v>0</v>
      </c>
      <c r="AJ243" s="42">
        <v>0</v>
      </c>
      <c r="AK243" s="42">
        <v>0</v>
      </c>
      <c r="AL243" s="42">
        <v>0</v>
      </c>
      <c r="AM243" s="42">
        <v>0</v>
      </c>
      <c r="AN243" s="42">
        <v>0</v>
      </c>
      <c r="AO243" s="42">
        <v>0</v>
      </c>
      <c r="AP243" s="42">
        <v>0</v>
      </c>
      <c r="AQ243" s="42">
        <v>0</v>
      </c>
      <c r="AR243" s="42">
        <v>0</v>
      </c>
      <c r="AS243" s="42">
        <v>0</v>
      </c>
      <c r="AT243" s="42">
        <v>0</v>
      </c>
      <c r="AU243" s="42">
        <v>0</v>
      </c>
      <c r="AV243" s="42">
        <v>0</v>
      </c>
      <c r="AW243" s="42">
        <v>0</v>
      </c>
      <c r="AX243" s="42">
        <v>0</v>
      </c>
      <c r="AY243" s="42">
        <v>0</v>
      </c>
      <c r="AZ243" s="42">
        <v>0</v>
      </c>
    </row>
    <row r="244" spans="1:52" x14ac:dyDescent="0.25">
      <c r="A244" s="64" t="s">
        <v>94</v>
      </c>
      <c r="B244" s="259">
        <v>0</v>
      </c>
      <c r="C244" s="259">
        <v>0</v>
      </c>
      <c r="D244" s="259">
        <v>0</v>
      </c>
      <c r="E244" s="259">
        <v>0</v>
      </c>
      <c r="F244" s="259">
        <v>0</v>
      </c>
      <c r="G244" s="259">
        <v>0</v>
      </c>
      <c r="H244" s="259">
        <v>0</v>
      </c>
      <c r="I244" s="259">
        <v>0</v>
      </c>
      <c r="J244" s="259">
        <v>0</v>
      </c>
      <c r="K244" s="259">
        <v>0</v>
      </c>
      <c r="L244" s="259">
        <v>0</v>
      </c>
      <c r="M244" s="259">
        <v>0</v>
      </c>
      <c r="N244" s="259">
        <v>0</v>
      </c>
      <c r="O244" s="259">
        <v>0</v>
      </c>
      <c r="P244" s="259">
        <v>0</v>
      </c>
      <c r="Q244" s="259">
        <v>0</v>
      </c>
      <c r="R244" s="259">
        <v>0</v>
      </c>
      <c r="S244" s="259">
        <v>0</v>
      </c>
      <c r="T244" s="259">
        <v>0</v>
      </c>
      <c r="U244" s="42">
        <v>0</v>
      </c>
      <c r="V244" s="42">
        <v>0</v>
      </c>
      <c r="W244" s="42">
        <v>0</v>
      </c>
      <c r="X244" s="42">
        <v>0</v>
      </c>
      <c r="Y244" s="42">
        <v>0</v>
      </c>
      <c r="Z244" s="42">
        <v>0</v>
      </c>
      <c r="AA244" s="42">
        <v>0</v>
      </c>
      <c r="AB244" s="42">
        <v>0</v>
      </c>
      <c r="AC244" s="42">
        <v>0</v>
      </c>
      <c r="AD244" s="42">
        <v>0</v>
      </c>
      <c r="AE244" s="42">
        <v>0</v>
      </c>
      <c r="AF244" s="42">
        <v>0</v>
      </c>
      <c r="AG244" s="42">
        <v>0</v>
      </c>
      <c r="AH244" s="42">
        <v>0</v>
      </c>
      <c r="AI244" s="42">
        <v>0</v>
      </c>
      <c r="AJ244" s="42">
        <v>0</v>
      </c>
      <c r="AK244" s="42">
        <v>0</v>
      </c>
      <c r="AL244" s="42">
        <v>0</v>
      </c>
      <c r="AM244" s="42">
        <v>0</v>
      </c>
      <c r="AN244" s="42">
        <v>0</v>
      </c>
      <c r="AO244" s="42">
        <v>0</v>
      </c>
      <c r="AP244" s="42">
        <v>0</v>
      </c>
      <c r="AQ244" s="42">
        <v>0</v>
      </c>
      <c r="AR244" s="42">
        <v>0</v>
      </c>
      <c r="AS244" s="42">
        <v>0</v>
      </c>
      <c r="AT244" s="42">
        <v>0</v>
      </c>
      <c r="AU244" s="42">
        <v>0</v>
      </c>
      <c r="AV244" s="42">
        <v>0</v>
      </c>
      <c r="AW244" s="42">
        <v>0</v>
      </c>
      <c r="AX244" s="42">
        <v>0</v>
      </c>
      <c r="AY244" s="42">
        <v>0</v>
      </c>
      <c r="AZ244" s="42">
        <v>0</v>
      </c>
    </row>
    <row r="245" spans="1:52" x14ac:dyDescent="0.25">
      <c r="A245" s="67" t="s">
        <v>97</v>
      </c>
      <c r="B245" s="268">
        <v>1090.2823104109523</v>
      </c>
      <c r="C245" s="268">
        <v>1172.0131425657821</v>
      </c>
      <c r="D245" s="268">
        <v>1238.6202254178199</v>
      </c>
      <c r="E245" s="268">
        <v>1288.6209952109646</v>
      </c>
      <c r="F245" s="268">
        <v>1344.630730454207</v>
      </c>
      <c r="G245" s="268">
        <v>1417.9857592388087</v>
      </c>
      <c r="H245" s="268">
        <v>1510.0022499218928</v>
      </c>
      <c r="I245" s="268">
        <v>1598.3080893276233</v>
      </c>
      <c r="J245" s="268">
        <v>1666.3654943148597</v>
      </c>
      <c r="K245" s="268">
        <v>1628.6224513836073</v>
      </c>
      <c r="L245" s="268">
        <v>1654.2604324086071</v>
      </c>
      <c r="M245" s="268">
        <v>1637.168242884494</v>
      </c>
      <c r="N245" s="268">
        <v>1579.4563883580136</v>
      </c>
      <c r="O245" s="268">
        <v>1526.3323607475409</v>
      </c>
      <c r="P245" s="268">
        <v>1487.0962406607127</v>
      </c>
      <c r="Q245" s="268">
        <v>1461.8425210976316</v>
      </c>
      <c r="R245" s="268">
        <v>1479.7718494775042</v>
      </c>
      <c r="S245" s="268">
        <v>1502.5697943618645</v>
      </c>
      <c r="T245" s="268">
        <v>1524.5574956698276</v>
      </c>
      <c r="U245" s="57">
        <v>1544</v>
      </c>
      <c r="V245" s="57">
        <v>1561</v>
      </c>
      <c r="W245" s="57">
        <v>1575</v>
      </c>
      <c r="X245" s="57">
        <v>1588</v>
      </c>
      <c r="Y245" s="57">
        <v>1603</v>
      </c>
      <c r="Z245" s="57">
        <v>1617</v>
      </c>
      <c r="AA245" s="57">
        <v>1630</v>
      </c>
      <c r="AB245" s="57">
        <v>1643</v>
      </c>
      <c r="AC245" s="57">
        <v>1655</v>
      </c>
      <c r="AD245" s="57">
        <v>1668</v>
      </c>
      <c r="AE245" s="57">
        <v>1681</v>
      </c>
      <c r="AF245" s="57">
        <v>1694</v>
      </c>
      <c r="AG245" s="57">
        <v>1707</v>
      </c>
      <c r="AH245" s="57">
        <v>1721</v>
      </c>
      <c r="AI245" s="57">
        <v>1735</v>
      </c>
      <c r="AJ245" s="57">
        <v>1749</v>
      </c>
      <c r="AK245" s="57">
        <v>1765</v>
      </c>
      <c r="AL245" s="57">
        <v>1781</v>
      </c>
      <c r="AM245" s="57">
        <v>1792</v>
      </c>
      <c r="AN245" s="57">
        <v>1803</v>
      </c>
      <c r="AO245" s="57">
        <v>1816</v>
      </c>
      <c r="AP245" s="57">
        <v>1828</v>
      </c>
      <c r="AQ245" s="57">
        <v>1841</v>
      </c>
      <c r="AR245" s="57">
        <v>1854</v>
      </c>
      <c r="AS245" s="57">
        <v>1867</v>
      </c>
      <c r="AT245" s="57">
        <v>1881</v>
      </c>
      <c r="AU245" s="57">
        <v>1897</v>
      </c>
      <c r="AV245" s="57">
        <v>1914</v>
      </c>
      <c r="AW245" s="57">
        <v>1931</v>
      </c>
      <c r="AX245" s="57">
        <v>1950</v>
      </c>
      <c r="AY245" s="57">
        <v>1968</v>
      </c>
      <c r="AZ245" s="57">
        <v>1987</v>
      </c>
    </row>
    <row r="246" spans="1:52" x14ac:dyDescent="0.25">
      <c r="A246" s="64" t="s">
        <v>90</v>
      </c>
      <c r="B246" s="259">
        <v>1090.2823104109523</v>
      </c>
      <c r="C246" s="259">
        <v>1172.0131425657821</v>
      </c>
      <c r="D246" s="259">
        <v>1238.6202254178199</v>
      </c>
      <c r="E246" s="259">
        <v>1288.6209952109646</v>
      </c>
      <c r="F246" s="259">
        <v>1344.630730454207</v>
      </c>
      <c r="G246" s="259">
        <v>1417.9857592388087</v>
      </c>
      <c r="H246" s="259">
        <v>1510.0022499218928</v>
      </c>
      <c r="I246" s="259">
        <v>1598.3080893276233</v>
      </c>
      <c r="J246" s="259">
        <v>1666.3654943148597</v>
      </c>
      <c r="K246" s="259">
        <v>1628.6224513836073</v>
      </c>
      <c r="L246" s="259">
        <v>1654.2604324086071</v>
      </c>
      <c r="M246" s="259">
        <v>1637.168242884494</v>
      </c>
      <c r="N246" s="259">
        <v>1579.4563883580136</v>
      </c>
      <c r="O246" s="259">
        <v>1526.3323607475409</v>
      </c>
      <c r="P246" s="259">
        <v>1487.0962406607127</v>
      </c>
      <c r="Q246" s="259">
        <v>1461.8425210976316</v>
      </c>
      <c r="R246" s="259">
        <v>1479.757812068045</v>
      </c>
      <c r="S246" s="259">
        <v>1502.5396487453852</v>
      </c>
      <c r="T246" s="259">
        <v>1524.5102450364682</v>
      </c>
      <c r="U246" s="41">
        <v>1544</v>
      </c>
      <c r="V246" s="41">
        <v>1561</v>
      </c>
      <c r="W246" s="41">
        <v>1575</v>
      </c>
      <c r="X246" s="41">
        <v>1588</v>
      </c>
      <c r="Y246" s="41">
        <v>1603</v>
      </c>
      <c r="Z246" s="41">
        <v>1617</v>
      </c>
      <c r="AA246" s="41">
        <v>1630</v>
      </c>
      <c r="AB246" s="41">
        <v>1642</v>
      </c>
      <c r="AC246" s="41">
        <v>1655</v>
      </c>
      <c r="AD246" s="41">
        <v>1668</v>
      </c>
      <c r="AE246" s="41">
        <v>1681</v>
      </c>
      <c r="AF246" s="41">
        <v>1694</v>
      </c>
      <c r="AG246" s="41">
        <v>1707</v>
      </c>
      <c r="AH246" s="41">
        <v>1721</v>
      </c>
      <c r="AI246" s="41">
        <v>1734</v>
      </c>
      <c r="AJ246" s="41">
        <v>1749</v>
      </c>
      <c r="AK246" s="41">
        <v>1764</v>
      </c>
      <c r="AL246" s="41">
        <v>1781</v>
      </c>
      <c r="AM246" s="41">
        <v>1792</v>
      </c>
      <c r="AN246" s="41">
        <v>1803</v>
      </c>
      <c r="AO246" s="41">
        <v>1815</v>
      </c>
      <c r="AP246" s="41">
        <v>1828</v>
      </c>
      <c r="AQ246" s="41">
        <v>1840</v>
      </c>
      <c r="AR246" s="41">
        <v>1853</v>
      </c>
      <c r="AS246" s="41">
        <v>1866</v>
      </c>
      <c r="AT246" s="41">
        <v>1881</v>
      </c>
      <c r="AU246" s="41">
        <v>1896</v>
      </c>
      <c r="AV246" s="41">
        <v>1913</v>
      </c>
      <c r="AW246" s="41">
        <v>1930</v>
      </c>
      <c r="AX246" s="41">
        <v>1949</v>
      </c>
      <c r="AY246" s="41">
        <v>1967</v>
      </c>
      <c r="AZ246" s="41">
        <v>1986</v>
      </c>
    </row>
    <row r="247" spans="1:52" x14ac:dyDescent="0.25">
      <c r="A247" s="64" t="s">
        <v>91</v>
      </c>
      <c r="B247" s="259">
        <v>0</v>
      </c>
      <c r="C247" s="259">
        <v>0</v>
      </c>
      <c r="D247" s="259">
        <v>0</v>
      </c>
      <c r="E247" s="259">
        <v>0</v>
      </c>
      <c r="F247" s="259">
        <v>0</v>
      </c>
      <c r="G247" s="259">
        <v>0</v>
      </c>
      <c r="H247" s="259">
        <v>0</v>
      </c>
      <c r="I247" s="259">
        <v>0</v>
      </c>
      <c r="J247" s="259">
        <v>0</v>
      </c>
      <c r="K247" s="259">
        <v>0</v>
      </c>
      <c r="L247" s="259">
        <v>0</v>
      </c>
      <c r="M247" s="259">
        <v>0</v>
      </c>
      <c r="N247" s="259">
        <v>0</v>
      </c>
      <c r="O247" s="259">
        <v>0</v>
      </c>
      <c r="P247" s="259">
        <v>0</v>
      </c>
      <c r="Q247" s="259">
        <v>0</v>
      </c>
      <c r="R247" s="259">
        <v>1.4037081443949599E-2</v>
      </c>
      <c r="S247" s="259">
        <v>3.0144737079375337E-2</v>
      </c>
      <c r="T247" s="259">
        <v>4.7248890375887691E-2</v>
      </c>
      <c r="U247" s="42">
        <v>0</v>
      </c>
      <c r="V247" s="42">
        <v>0</v>
      </c>
      <c r="W247" s="42">
        <v>0</v>
      </c>
      <c r="X247" s="42">
        <v>0</v>
      </c>
      <c r="Y247" s="42">
        <v>0</v>
      </c>
      <c r="Z247" s="42">
        <v>0</v>
      </c>
      <c r="AA247" s="42">
        <v>0</v>
      </c>
      <c r="AB247" s="42">
        <v>0</v>
      </c>
      <c r="AC247" s="42">
        <v>0</v>
      </c>
      <c r="AD247" s="42">
        <v>0</v>
      </c>
      <c r="AE247" s="42">
        <v>0</v>
      </c>
      <c r="AF247" s="42">
        <v>0</v>
      </c>
      <c r="AG247" s="42">
        <v>0</v>
      </c>
      <c r="AH247" s="42">
        <v>0</v>
      </c>
      <c r="AI247" s="42">
        <v>0</v>
      </c>
      <c r="AJ247" s="42">
        <v>0</v>
      </c>
      <c r="AK247" s="42">
        <v>0</v>
      </c>
      <c r="AL247" s="42">
        <v>0</v>
      </c>
      <c r="AM247" s="42">
        <v>0</v>
      </c>
      <c r="AN247" s="42">
        <v>0</v>
      </c>
      <c r="AO247" s="42">
        <v>0</v>
      </c>
      <c r="AP247" s="42">
        <v>0</v>
      </c>
      <c r="AQ247" s="42">
        <v>1</v>
      </c>
      <c r="AR247" s="42">
        <v>1</v>
      </c>
      <c r="AS247" s="42">
        <v>1</v>
      </c>
      <c r="AT247" s="42">
        <v>1</v>
      </c>
      <c r="AU247" s="42">
        <v>1</v>
      </c>
      <c r="AV247" s="42">
        <v>1</v>
      </c>
      <c r="AW247" s="42">
        <v>1</v>
      </c>
      <c r="AX247" s="42">
        <v>1</v>
      </c>
      <c r="AY247" s="42">
        <v>1</v>
      </c>
      <c r="AZ247" s="42">
        <v>1</v>
      </c>
    </row>
    <row r="248" spans="1:52" x14ac:dyDescent="0.25">
      <c r="A248" s="64" t="s">
        <v>83</v>
      </c>
      <c r="B248" s="259">
        <v>0</v>
      </c>
      <c r="C248" s="259">
        <v>0</v>
      </c>
      <c r="D248" s="259">
        <v>0</v>
      </c>
      <c r="E248" s="259">
        <v>0</v>
      </c>
      <c r="F248" s="259">
        <v>0</v>
      </c>
      <c r="G248" s="259">
        <v>0</v>
      </c>
      <c r="H248" s="259">
        <v>0</v>
      </c>
      <c r="I248" s="259">
        <v>0</v>
      </c>
      <c r="J248" s="259">
        <v>0</v>
      </c>
      <c r="K248" s="259">
        <v>0</v>
      </c>
      <c r="L248" s="259">
        <v>0</v>
      </c>
      <c r="M248" s="259">
        <v>0</v>
      </c>
      <c r="N248" s="259">
        <v>0</v>
      </c>
      <c r="O248" s="259">
        <v>0</v>
      </c>
      <c r="P248" s="259">
        <v>0</v>
      </c>
      <c r="Q248" s="259">
        <v>0</v>
      </c>
      <c r="R248" s="259">
        <v>3.2801521047796358E-7</v>
      </c>
      <c r="S248" s="259">
        <v>8.793999121085532E-7</v>
      </c>
      <c r="T248" s="259">
        <v>1.7429835500466979E-6</v>
      </c>
      <c r="U248" s="42">
        <v>0</v>
      </c>
      <c r="V248" s="42">
        <v>0</v>
      </c>
      <c r="W248" s="42">
        <v>0</v>
      </c>
      <c r="X248" s="42">
        <v>0</v>
      </c>
      <c r="Y248" s="42">
        <v>0</v>
      </c>
      <c r="Z248" s="42">
        <v>0</v>
      </c>
      <c r="AA248" s="42">
        <v>0</v>
      </c>
      <c r="AB248" s="42">
        <v>0</v>
      </c>
      <c r="AC248" s="42">
        <v>0</v>
      </c>
      <c r="AD248" s="42">
        <v>0</v>
      </c>
      <c r="AE248" s="42">
        <v>0</v>
      </c>
      <c r="AF248" s="42">
        <v>0</v>
      </c>
      <c r="AG248" s="42">
        <v>0</v>
      </c>
      <c r="AH248" s="42">
        <v>0</v>
      </c>
      <c r="AI248" s="42">
        <v>0</v>
      </c>
      <c r="AJ248" s="42">
        <v>0</v>
      </c>
      <c r="AK248" s="42">
        <v>0</v>
      </c>
      <c r="AL248" s="42">
        <v>0</v>
      </c>
      <c r="AM248" s="42">
        <v>0</v>
      </c>
      <c r="AN248" s="42">
        <v>0</v>
      </c>
      <c r="AO248" s="42">
        <v>0</v>
      </c>
      <c r="AP248" s="42">
        <v>0</v>
      </c>
      <c r="AQ248" s="42">
        <v>0</v>
      </c>
      <c r="AR248" s="42">
        <v>0</v>
      </c>
      <c r="AS248" s="42">
        <v>0</v>
      </c>
      <c r="AT248" s="42">
        <v>0</v>
      </c>
      <c r="AU248" s="42">
        <v>0</v>
      </c>
      <c r="AV248" s="42">
        <v>0</v>
      </c>
      <c r="AW248" s="42">
        <v>0</v>
      </c>
      <c r="AX248" s="42">
        <v>0</v>
      </c>
      <c r="AY248" s="42">
        <v>0</v>
      </c>
      <c r="AZ248" s="42">
        <v>0</v>
      </c>
    </row>
    <row r="249" spans="1:52" x14ac:dyDescent="0.25">
      <c r="A249" s="64" t="s">
        <v>92</v>
      </c>
      <c r="B249" s="259">
        <v>0</v>
      </c>
      <c r="C249" s="259">
        <v>0</v>
      </c>
      <c r="D249" s="259">
        <v>0</v>
      </c>
      <c r="E249" s="259">
        <v>0</v>
      </c>
      <c r="F249" s="259">
        <v>0</v>
      </c>
      <c r="G249" s="259">
        <v>0</v>
      </c>
      <c r="H249" s="259">
        <v>0</v>
      </c>
      <c r="I249" s="259">
        <v>0</v>
      </c>
      <c r="J249" s="259">
        <v>0</v>
      </c>
      <c r="K249" s="259">
        <v>0</v>
      </c>
      <c r="L249" s="259">
        <v>0</v>
      </c>
      <c r="M249" s="259">
        <v>0</v>
      </c>
      <c r="N249" s="259">
        <v>0</v>
      </c>
      <c r="O249" s="259">
        <v>0</v>
      </c>
      <c r="P249" s="259">
        <v>0</v>
      </c>
      <c r="Q249" s="259">
        <v>0</v>
      </c>
      <c r="R249" s="259">
        <v>0</v>
      </c>
      <c r="S249" s="259">
        <v>0</v>
      </c>
      <c r="T249" s="259">
        <v>0</v>
      </c>
      <c r="U249" s="42">
        <v>0</v>
      </c>
      <c r="V249" s="42">
        <v>0</v>
      </c>
      <c r="W249" s="42">
        <v>0</v>
      </c>
      <c r="X249" s="42">
        <v>0</v>
      </c>
      <c r="Y249" s="42">
        <v>0</v>
      </c>
      <c r="Z249" s="42">
        <v>0</v>
      </c>
      <c r="AA249" s="42">
        <v>0</v>
      </c>
      <c r="AB249" s="42">
        <v>0</v>
      </c>
      <c r="AC249" s="42">
        <v>0</v>
      </c>
      <c r="AD249" s="42">
        <v>0</v>
      </c>
      <c r="AE249" s="42">
        <v>0</v>
      </c>
      <c r="AF249" s="42">
        <v>0</v>
      </c>
      <c r="AG249" s="42">
        <v>0</v>
      </c>
      <c r="AH249" s="42">
        <v>0</v>
      </c>
      <c r="AI249" s="42">
        <v>0</v>
      </c>
      <c r="AJ249" s="42">
        <v>0</v>
      </c>
      <c r="AK249" s="42">
        <v>0</v>
      </c>
      <c r="AL249" s="42">
        <v>0</v>
      </c>
      <c r="AM249" s="42">
        <v>0</v>
      </c>
      <c r="AN249" s="42">
        <v>0</v>
      </c>
      <c r="AO249" s="42">
        <v>0</v>
      </c>
      <c r="AP249" s="42">
        <v>0</v>
      </c>
      <c r="AQ249" s="42">
        <v>0</v>
      </c>
      <c r="AR249" s="42">
        <v>0</v>
      </c>
      <c r="AS249" s="42">
        <v>0</v>
      </c>
      <c r="AT249" s="42">
        <v>0</v>
      </c>
      <c r="AU249" s="42">
        <v>0</v>
      </c>
      <c r="AV249" s="42">
        <v>0</v>
      </c>
      <c r="AW249" s="42">
        <v>0</v>
      </c>
      <c r="AX249" s="42">
        <v>0</v>
      </c>
      <c r="AY249" s="42">
        <v>0</v>
      </c>
      <c r="AZ249" s="42">
        <v>0</v>
      </c>
    </row>
    <row r="250" spans="1:52" x14ac:dyDescent="0.25">
      <c r="A250" s="64" t="s">
        <v>93</v>
      </c>
      <c r="B250" s="259">
        <v>0</v>
      </c>
      <c r="C250" s="259">
        <v>0</v>
      </c>
      <c r="D250" s="259">
        <v>0</v>
      </c>
      <c r="E250" s="259">
        <v>0</v>
      </c>
      <c r="F250" s="259">
        <v>0</v>
      </c>
      <c r="G250" s="259">
        <v>0</v>
      </c>
      <c r="H250" s="259">
        <v>0</v>
      </c>
      <c r="I250" s="259">
        <v>0</v>
      </c>
      <c r="J250" s="259">
        <v>0</v>
      </c>
      <c r="K250" s="259">
        <v>0</v>
      </c>
      <c r="L250" s="259">
        <v>0</v>
      </c>
      <c r="M250" s="259">
        <v>0</v>
      </c>
      <c r="N250" s="259">
        <v>0</v>
      </c>
      <c r="O250" s="259">
        <v>0</v>
      </c>
      <c r="P250" s="259">
        <v>0</v>
      </c>
      <c r="Q250" s="259">
        <v>0</v>
      </c>
      <c r="R250" s="259">
        <v>0</v>
      </c>
      <c r="S250" s="259">
        <v>0</v>
      </c>
      <c r="T250" s="259">
        <v>0</v>
      </c>
      <c r="U250" s="42">
        <v>0</v>
      </c>
      <c r="V250" s="42">
        <v>0</v>
      </c>
      <c r="W250" s="42">
        <v>0</v>
      </c>
      <c r="X250" s="42">
        <v>0</v>
      </c>
      <c r="Y250" s="42">
        <v>0</v>
      </c>
      <c r="Z250" s="42">
        <v>0</v>
      </c>
      <c r="AA250" s="42">
        <v>0</v>
      </c>
      <c r="AB250" s="42">
        <v>0</v>
      </c>
      <c r="AC250" s="42">
        <v>0</v>
      </c>
      <c r="AD250" s="42">
        <v>0</v>
      </c>
      <c r="AE250" s="42">
        <v>0</v>
      </c>
      <c r="AF250" s="42">
        <v>0</v>
      </c>
      <c r="AG250" s="42">
        <v>0</v>
      </c>
      <c r="AH250" s="42">
        <v>0</v>
      </c>
      <c r="AI250" s="42">
        <v>0</v>
      </c>
      <c r="AJ250" s="42">
        <v>0</v>
      </c>
      <c r="AK250" s="42">
        <v>0</v>
      </c>
      <c r="AL250" s="42">
        <v>0</v>
      </c>
      <c r="AM250" s="42">
        <v>0</v>
      </c>
      <c r="AN250" s="42">
        <v>0</v>
      </c>
      <c r="AO250" s="42">
        <v>0</v>
      </c>
      <c r="AP250" s="42">
        <v>0</v>
      </c>
      <c r="AQ250" s="42">
        <v>0</v>
      </c>
      <c r="AR250" s="42">
        <v>0</v>
      </c>
      <c r="AS250" s="42">
        <v>0</v>
      </c>
      <c r="AT250" s="42">
        <v>0</v>
      </c>
      <c r="AU250" s="42">
        <v>0</v>
      </c>
      <c r="AV250" s="42">
        <v>0</v>
      </c>
      <c r="AW250" s="42">
        <v>0</v>
      </c>
      <c r="AX250" s="42">
        <v>0</v>
      </c>
      <c r="AY250" s="42">
        <v>0</v>
      </c>
      <c r="AZ250" s="42">
        <v>0</v>
      </c>
    </row>
    <row r="251" spans="1:52" x14ac:dyDescent="0.25">
      <c r="A251" s="65" t="s">
        <v>94</v>
      </c>
      <c r="B251" s="260">
        <v>0</v>
      </c>
      <c r="C251" s="260">
        <v>0</v>
      </c>
      <c r="D251" s="260">
        <v>0</v>
      </c>
      <c r="E251" s="260">
        <v>0</v>
      </c>
      <c r="F251" s="260">
        <v>0</v>
      </c>
      <c r="G251" s="260">
        <v>0</v>
      </c>
      <c r="H251" s="260">
        <v>0</v>
      </c>
      <c r="I251" s="260">
        <v>0</v>
      </c>
      <c r="J251" s="260">
        <v>0</v>
      </c>
      <c r="K251" s="260">
        <v>0</v>
      </c>
      <c r="L251" s="260">
        <v>0</v>
      </c>
      <c r="M251" s="260">
        <v>0</v>
      </c>
      <c r="N251" s="260">
        <v>0</v>
      </c>
      <c r="O251" s="260">
        <v>0</v>
      </c>
      <c r="P251" s="260">
        <v>0</v>
      </c>
      <c r="Q251" s="260">
        <v>0</v>
      </c>
      <c r="R251" s="260">
        <v>0</v>
      </c>
      <c r="S251" s="260">
        <v>0</v>
      </c>
      <c r="T251" s="260">
        <v>0</v>
      </c>
      <c r="U251" s="61">
        <v>0</v>
      </c>
      <c r="V251" s="61">
        <v>0</v>
      </c>
      <c r="W251" s="61">
        <v>0</v>
      </c>
      <c r="X251" s="61">
        <v>0</v>
      </c>
      <c r="Y251" s="61">
        <v>0</v>
      </c>
      <c r="Z251" s="61">
        <v>0</v>
      </c>
      <c r="AA251" s="61">
        <v>0</v>
      </c>
      <c r="AB251" s="61">
        <v>0</v>
      </c>
      <c r="AC251" s="61">
        <v>0</v>
      </c>
      <c r="AD251" s="61">
        <v>0</v>
      </c>
      <c r="AE251" s="61">
        <v>0</v>
      </c>
      <c r="AF251" s="61">
        <v>0</v>
      </c>
      <c r="AG251" s="61">
        <v>0</v>
      </c>
      <c r="AH251" s="61">
        <v>0</v>
      </c>
      <c r="AI251" s="61">
        <v>0</v>
      </c>
      <c r="AJ251" s="61">
        <v>0</v>
      </c>
      <c r="AK251" s="61">
        <v>0</v>
      </c>
      <c r="AL251" s="61">
        <v>0</v>
      </c>
      <c r="AM251" s="61">
        <v>0</v>
      </c>
      <c r="AN251" s="61">
        <v>0</v>
      </c>
      <c r="AO251" s="61">
        <v>0</v>
      </c>
      <c r="AP251" s="61">
        <v>0</v>
      </c>
      <c r="AQ251" s="61">
        <v>0</v>
      </c>
      <c r="AR251" s="61">
        <v>0</v>
      </c>
      <c r="AS251" s="61">
        <v>0</v>
      </c>
      <c r="AT251" s="61">
        <v>0</v>
      </c>
      <c r="AU251" s="61">
        <v>0</v>
      </c>
      <c r="AV251" s="61">
        <v>0</v>
      </c>
      <c r="AW251" s="61">
        <v>0</v>
      </c>
      <c r="AX251" s="61">
        <v>0</v>
      </c>
      <c r="AY251" s="61">
        <v>0</v>
      </c>
      <c r="AZ251" s="6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3DAA6-1D56-41E6-84A3-E0BBBAB4F0CB}">
  <dimension ref="A1:Q295"/>
  <sheetViews>
    <sheetView topLeftCell="A253" workbookViewId="0">
      <selection activeCell="Q287" sqref="Q287:Q295"/>
    </sheetView>
  </sheetViews>
  <sheetFormatPr defaultColWidth="11.42578125" defaultRowHeight="15" x14ac:dyDescent="0.25"/>
  <cols>
    <col min="1" max="1" width="35.5703125" bestFit="1" customWidth="1"/>
    <col min="2" max="16" width="0" hidden="1" customWidth="1"/>
  </cols>
  <sheetData>
    <row r="1" spans="1:17" x14ac:dyDescent="0.25">
      <c r="A1" s="75" t="s">
        <v>98</v>
      </c>
      <c r="B1" s="76">
        <v>2000</v>
      </c>
      <c r="C1" s="76">
        <v>2001</v>
      </c>
      <c r="D1" s="76">
        <v>2002</v>
      </c>
      <c r="E1" s="76">
        <v>2003</v>
      </c>
      <c r="F1" s="76">
        <v>2004</v>
      </c>
      <c r="G1" s="76">
        <v>2005</v>
      </c>
      <c r="H1" s="76">
        <v>2006</v>
      </c>
      <c r="I1" s="76">
        <v>2007</v>
      </c>
      <c r="J1" s="76">
        <v>2008</v>
      </c>
      <c r="K1" s="76">
        <v>2009</v>
      </c>
      <c r="L1" s="76">
        <v>2010</v>
      </c>
      <c r="M1" s="76">
        <v>2011</v>
      </c>
      <c r="N1" s="76">
        <v>2012</v>
      </c>
      <c r="O1" s="76">
        <v>2013</v>
      </c>
      <c r="P1" s="76">
        <v>2014</v>
      </c>
      <c r="Q1" s="76">
        <v>2015</v>
      </c>
    </row>
    <row r="2" spans="1:17" x14ac:dyDescent="0.25">
      <c r="A2" s="111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</row>
    <row r="3" spans="1:17" x14ac:dyDescent="0.25">
      <c r="A3" s="14" t="s">
        <v>8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</row>
    <row r="4" spans="1:17" x14ac:dyDescent="0.25">
      <c r="A4" s="13" t="s">
        <v>10</v>
      </c>
      <c r="B4" s="109">
        <v>691847.64634992275</v>
      </c>
      <c r="C4" s="109">
        <v>704998.31906232389</v>
      </c>
      <c r="D4" s="109">
        <v>720685.46930247464</v>
      </c>
      <c r="E4" s="109">
        <v>721102.67796824093</v>
      </c>
      <c r="F4" s="109">
        <v>721298.83405107528</v>
      </c>
      <c r="G4" s="109">
        <v>717427.51190756145</v>
      </c>
      <c r="H4" s="109">
        <v>720444.83906467073</v>
      </c>
      <c r="I4" s="109">
        <v>722522.655815818</v>
      </c>
      <c r="J4" s="109">
        <v>716673.98002874525</v>
      </c>
      <c r="K4" s="109">
        <v>712888.09511531156</v>
      </c>
      <c r="L4" s="109">
        <v>695601.90323897044</v>
      </c>
      <c r="M4" s="109">
        <v>691079.85283794324</v>
      </c>
      <c r="N4" s="109">
        <v>694015.39436342346</v>
      </c>
      <c r="O4" s="109">
        <v>687445.94431138248</v>
      </c>
      <c r="P4" s="109">
        <v>700602.51805631409</v>
      </c>
      <c r="Q4" s="109">
        <v>703591.6530207874</v>
      </c>
    </row>
    <row r="5" spans="1:17" x14ac:dyDescent="0.25">
      <c r="A5" s="12" t="s">
        <v>9</v>
      </c>
      <c r="B5" s="108">
        <v>5281.5738592019406</v>
      </c>
      <c r="C5" s="108">
        <v>5562.1193607028663</v>
      </c>
      <c r="D5" s="108">
        <v>5866.0001196691492</v>
      </c>
      <c r="E5" s="108">
        <v>6477.259005360027</v>
      </c>
      <c r="F5" s="108">
        <v>5955.901861531459</v>
      </c>
      <c r="G5" s="108">
        <v>6270.2546847055928</v>
      </c>
      <c r="H5" s="108">
        <v>6000.6633720762575</v>
      </c>
      <c r="I5" s="108">
        <v>6462.4836625870385</v>
      </c>
      <c r="J5" s="108">
        <v>5949.8173208466596</v>
      </c>
      <c r="K5" s="108">
        <v>5994.0009401889392</v>
      </c>
      <c r="L5" s="108">
        <v>5378.468298872931</v>
      </c>
      <c r="M5" s="108">
        <v>5359.9124252233514</v>
      </c>
      <c r="N5" s="108">
        <v>5192.7067181631055</v>
      </c>
      <c r="O5" s="108">
        <v>4985.6667518035501</v>
      </c>
      <c r="P5" s="108">
        <v>5138.4428463586428</v>
      </c>
      <c r="Q5" s="108">
        <v>5194.5945602601159</v>
      </c>
    </row>
    <row r="6" spans="1:17" x14ac:dyDescent="0.25">
      <c r="A6" s="11" t="s">
        <v>11</v>
      </c>
      <c r="B6" s="107">
        <v>638566.07249072078</v>
      </c>
      <c r="C6" s="107">
        <v>651396.19970162108</v>
      </c>
      <c r="D6" s="107">
        <v>672719.46918280551</v>
      </c>
      <c r="E6" s="107">
        <v>668525.41896288085</v>
      </c>
      <c r="F6" s="107">
        <v>672842.93218954385</v>
      </c>
      <c r="G6" s="107">
        <v>667157.25722285581</v>
      </c>
      <c r="H6" s="107">
        <v>672444.17569259449</v>
      </c>
      <c r="I6" s="107">
        <v>673860.17215323099</v>
      </c>
      <c r="J6" s="107">
        <v>666024.16270789865</v>
      </c>
      <c r="K6" s="107">
        <v>661194.09417512268</v>
      </c>
      <c r="L6" s="107">
        <v>644023.4349400975</v>
      </c>
      <c r="M6" s="107">
        <v>641619.94041271985</v>
      </c>
      <c r="N6" s="107">
        <v>645122.68764526036</v>
      </c>
      <c r="O6" s="107">
        <v>640560.27755957888</v>
      </c>
      <c r="P6" s="107">
        <v>654364.07520995545</v>
      </c>
      <c r="Q6" s="107">
        <v>657597.05846052733</v>
      </c>
    </row>
    <row r="7" spans="1:17" x14ac:dyDescent="0.25">
      <c r="A7" s="10" t="s">
        <v>13</v>
      </c>
      <c r="B7" s="106">
        <v>537355.51452107611</v>
      </c>
      <c r="C7" s="106">
        <v>540223.78562407976</v>
      </c>
      <c r="D7" s="106">
        <v>547309.26985507179</v>
      </c>
      <c r="E7" s="106">
        <v>530159.467895707</v>
      </c>
      <c r="F7" s="106">
        <v>518788.71688719461</v>
      </c>
      <c r="G7" s="106">
        <v>498662.87715143635</v>
      </c>
      <c r="H7" s="106">
        <v>482173.62673884683</v>
      </c>
      <c r="I7" s="106">
        <v>477367.91485373524</v>
      </c>
      <c r="J7" s="106">
        <v>449078.40744795575</v>
      </c>
      <c r="K7" s="106">
        <v>432438.89085704071</v>
      </c>
      <c r="L7" s="106">
        <v>407731.7711936296</v>
      </c>
      <c r="M7" s="106">
        <v>390761.43317967898</v>
      </c>
      <c r="N7" s="106">
        <v>377659.54291372345</v>
      </c>
      <c r="O7" s="106">
        <v>357480.55303779751</v>
      </c>
      <c r="P7" s="106">
        <v>355528.06507537904</v>
      </c>
      <c r="Q7" s="106">
        <v>347492.75821898464</v>
      </c>
    </row>
    <row r="8" spans="1:17" x14ac:dyDescent="0.25">
      <c r="A8" s="10" t="s">
        <v>15</v>
      </c>
      <c r="B8" s="106">
        <v>100908.59337901557</v>
      </c>
      <c r="C8" s="106">
        <v>110841.66181864368</v>
      </c>
      <c r="D8" s="106">
        <v>125053.51109981828</v>
      </c>
      <c r="E8" s="106">
        <v>137993.32401166332</v>
      </c>
      <c r="F8" s="106">
        <v>153667.59987394337</v>
      </c>
      <c r="G8" s="106">
        <v>168098.85525416123</v>
      </c>
      <c r="H8" s="106">
        <v>189846.22366827354</v>
      </c>
      <c r="I8" s="106">
        <v>196220.33414653532</v>
      </c>
      <c r="J8" s="106">
        <v>216498.38150065247</v>
      </c>
      <c r="K8" s="106">
        <v>228327.03386619431</v>
      </c>
      <c r="L8" s="106">
        <v>235869.36771973543</v>
      </c>
      <c r="M8" s="106">
        <v>250484.076633132</v>
      </c>
      <c r="N8" s="106">
        <v>267122.8898739891</v>
      </c>
      <c r="O8" s="106">
        <v>282737.07689197466</v>
      </c>
      <c r="P8" s="106">
        <v>298262.88500074035</v>
      </c>
      <c r="Q8" s="106">
        <v>309043.92193413706</v>
      </c>
    </row>
    <row r="9" spans="1:17" x14ac:dyDescent="0.25">
      <c r="A9" s="10" t="s">
        <v>17</v>
      </c>
      <c r="B9" s="106">
        <v>301.96459062905865</v>
      </c>
      <c r="C9" s="106">
        <v>330.75225889762879</v>
      </c>
      <c r="D9" s="106">
        <v>356.68822791541049</v>
      </c>
      <c r="E9" s="106">
        <v>372.62705551053625</v>
      </c>
      <c r="F9" s="106">
        <v>386.61542840598071</v>
      </c>
      <c r="G9" s="106">
        <v>395.524817258246</v>
      </c>
      <c r="H9" s="106">
        <v>424.3252854742226</v>
      </c>
      <c r="I9" s="106">
        <v>271.92315296033576</v>
      </c>
      <c r="J9" s="106">
        <v>447.3737592904651</v>
      </c>
      <c r="K9" s="106">
        <v>428.16945188777424</v>
      </c>
      <c r="L9" s="106">
        <v>420.37835983241217</v>
      </c>
      <c r="M9" s="106">
        <v>354.68676642449248</v>
      </c>
      <c r="N9" s="106">
        <v>298.51319907218334</v>
      </c>
      <c r="O9" s="106">
        <v>259.8611742738812</v>
      </c>
      <c r="P9" s="106">
        <v>240.80808026621196</v>
      </c>
      <c r="Q9" s="106">
        <v>222.15290830933625</v>
      </c>
    </row>
    <row r="10" spans="1:17" x14ac:dyDescent="0.25">
      <c r="A10" s="10" t="s">
        <v>19</v>
      </c>
      <c r="B10" s="106">
        <v>0</v>
      </c>
      <c r="C10" s="106">
        <v>0</v>
      </c>
      <c r="D10" s="106">
        <v>0</v>
      </c>
      <c r="E10" s="106">
        <v>0</v>
      </c>
      <c r="F10" s="106">
        <v>0</v>
      </c>
      <c r="G10" s="106">
        <v>0</v>
      </c>
      <c r="H10" s="106">
        <v>0</v>
      </c>
      <c r="I10" s="106">
        <v>0</v>
      </c>
      <c r="J10" s="106">
        <v>0</v>
      </c>
      <c r="K10" s="106">
        <v>0</v>
      </c>
      <c r="L10" s="106">
        <v>0</v>
      </c>
      <c r="M10" s="106">
        <v>0</v>
      </c>
      <c r="N10" s="106">
        <v>0</v>
      </c>
      <c r="O10" s="106">
        <v>0</v>
      </c>
      <c r="P10" s="106">
        <v>0</v>
      </c>
      <c r="Q10" s="106">
        <v>0</v>
      </c>
    </row>
    <row r="11" spans="1:17" x14ac:dyDescent="0.25">
      <c r="A11" s="10" t="s">
        <v>21</v>
      </c>
      <c r="B11" s="106">
        <v>0</v>
      </c>
      <c r="C11" s="106">
        <v>0</v>
      </c>
      <c r="D11" s="106">
        <v>0</v>
      </c>
      <c r="E11" s="106">
        <v>0</v>
      </c>
      <c r="F11" s="106">
        <v>0</v>
      </c>
      <c r="G11" s="106">
        <v>0</v>
      </c>
      <c r="H11" s="106">
        <v>0</v>
      </c>
      <c r="I11" s="106">
        <v>0</v>
      </c>
      <c r="J11" s="106">
        <v>0</v>
      </c>
      <c r="K11" s="106">
        <v>0</v>
      </c>
      <c r="L11" s="106">
        <v>0</v>
      </c>
      <c r="M11" s="106">
        <v>0</v>
      </c>
      <c r="N11" s="106">
        <v>0</v>
      </c>
      <c r="O11" s="106">
        <v>1.5720148513627596</v>
      </c>
      <c r="P11" s="106">
        <v>144.12241610967376</v>
      </c>
      <c r="Q11" s="106">
        <v>500.34638062116716</v>
      </c>
    </row>
    <row r="12" spans="1:17" x14ac:dyDescent="0.25">
      <c r="A12" s="10" t="s">
        <v>22</v>
      </c>
      <c r="B12" s="106">
        <v>0</v>
      </c>
      <c r="C12" s="106">
        <v>0</v>
      </c>
      <c r="D12" s="106">
        <v>0</v>
      </c>
      <c r="E12" s="106">
        <v>0</v>
      </c>
      <c r="F12" s="106">
        <v>0</v>
      </c>
      <c r="G12" s="106">
        <v>0</v>
      </c>
      <c r="H12" s="106">
        <v>0</v>
      </c>
      <c r="I12" s="106">
        <v>0</v>
      </c>
      <c r="J12" s="106">
        <v>0</v>
      </c>
      <c r="K12" s="106">
        <v>0</v>
      </c>
      <c r="L12" s="106">
        <v>1.9176668999808499</v>
      </c>
      <c r="M12" s="106">
        <v>19.743833484467462</v>
      </c>
      <c r="N12" s="106">
        <v>41.741658475545016</v>
      </c>
      <c r="O12" s="106">
        <v>81.21444068145253</v>
      </c>
      <c r="P12" s="106">
        <v>188.19463746014281</v>
      </c>
      <c r="Q12" s="106">
        <v>337.87901847508363</v>
      </c>
    </row>
    <row r="13" spans="1:17" x14ac:dyDescent="0.25">
      <c r="A13" s="11" t="s">
        <v>23</v>
      </c>
      <c r="B13" s="107">
        <v>48000</v>
      </c>
      <c r="C13" s="107">
        <v>48040</v>
      </c>
      <c r="D13" s="107">
        <v>42100</v>
      </c>
      <c r="E13" s="107">
        <v>46100</v>
      </c>
      <c r="F13" s="107">
        <v>42500</v>
      </c>
      <c r="G13" s="107">
        <v>44000</v>
      </c>
      <c r="H13" s="107">
        <v>42000</v>
      </c>
      <c r="I13" s="107">
        <v>42200</v>
      </c>
      <c r="J13" s="107">
        <v>44700</v>
      </c>
      <c r="K13" s="107">
        <v>45700</v>
      </c>
      <c r="L13" s="107">
        <v>46200</v>
      </c>
      <c r="M13" s="107">
        <v>44100</v>
      </c>
      <c r="N13" s="107">
        <v>43700</v>
      </c>
      <c r="O13" s="107">
        <v>41900</v>
      </c>
      <c r="P13" s="107">
        <v>41100</v>
      </c>
      <c r="Q13" s="107">
        <v>40800</v>
      </c>
    </row>
    <row r="14" spans="1:17" x14ac:dyDescent="0.25">
      <c r="A14" s="10" t="s">
        <v>13</v>
      </c>
      <c r="B14" s="106">
        <v>0</v>
      </c>
      <c r="C14" s="106">
        <v>0</v>
      </c>
      <c r="D14" s="106">
        <v>0</v>
      </c>
      <c r="E14" s="106">
        <v>0</v>
      </c>
      <c r="F14" s="106">
        <v>0</v>
      </c>
      <c r="G14" s="106">
        <v>0</v>
      </c>
      <c r="H14" s="106">
        <v>0</v>
      </c>
      <c r="I14" s="106">
        <v>0</v>
      </c>
      <c r="J14" s="106">
        <v>0</v>
      </c>
      <c r="K14" s="106">
        <v>0</v>
      </c>
      <c r="L14" s="106">
        <v>0</v>
      </c>
      <c r="M14" s="106">
        <v>0</v>
      </c>
      <c r="N14" s="106">
        <v>0</v>
      </c>
      <c r="O14" s="106">
        <v>0</v>
      </c>
      <c r="P14" s="106">
        <v>0</v>
      </c>
      <c r="Q14" s="106">
        <v>0</v>
      </c>
    </row>
    <row r="15" spans="1:17" x14ac:dyDescent="0.25">
      <c r="A15" s="10" t="s">
        <v>15</v>
      </c>
      <c r="B15" s="106">
        <v>47939.604008536087</v>
      </c>
      <c r="C15" s="106">
        <v>47981.245316591936</v>
      </c>
      <c r="D15" s="106">
        <v>42048.235300038104</v>
      </c>
      <c r="E15" s="106">
        <v>46035.958008775728</v>
      </c>
      <c r="F15" s="106">
        <v>42437.751981394031</v>
      </c>
      <c r="G15" s="106">
        <v>43931.317370168523</v>
      </c>
      <c r="H15" s="106">
        <v>41967.091115146446</v>
      </c>
      <c r="I15" s="106">
        <v>42170.835255484548</v>
      </c>
      <c r="J15" s="106">
        <v>44643.732098818364</v>
      </c>
      <c r="K15" s="106">
        <v>45639.45893485882</v>
      </c>
      <c r="L15" s="106">
        <v>46128.393498464648</v>
      </c>
      <c r="M15" s="106">
        <v>44021.646978688332</v>
      </c>
      <c r="N15" s="106">
        <v>43608.80700732876</v>
      </c>
      <c r="O15" s="106">
        <v>41836.44196464288</v>
      </c>
      <c r="P15" s="106">
        <v>41040.119355378338</v>
      </c>
      <c r="Q15" s="106">
        <v>40627.464882008491</v>
      </c>
    </row>
    <row r="16" spans="1:17" x14ac:dyDescent="0.25">
      <c r="A16" s="10" t="s">
        <v>17</v>
      </c>
      <c r="B16" s="106">
        <v>0</v>
      </c>
      <c r="C16" s="106">
        <v>0</v>
      </c>
      <c r="D16" s="106">
        <v>0</v>
      </c>
      <c r="E16" s="106">
        <v>0</v>
      </c>
      <c r="F16" s="106">
        <v>0</v>
      </c>
      <c r="G16" s="106">
        <v>0</v>
      </c>
      <c r="H16" s="106">
        <v>0</v>
      </c>
      <c r="I16" s="106">
        <v>0</v>
      </c>
      <c r="J16" s="106">
        <v>0</v>
      </c>
      <c r="K16" s="106">
        <v>0</v>
      </c>
      <c r="L16" s="106">
        <v>0</v>
      </c>
      <c r="M16" s="106">
        <v>0</v>
      </c>
      <c r="N16" s="106">
        <v>0</v>
      </c>
      <c r="O16" s="106">
        <v>0</v>
      </c>
      <c r="P16" s="106">
        <v>0</v>
      </c>
      <c r="Q16" s="106">
        <v>0</v>
      </c>
    </row>
    <row r="17" spans="1:17" x14ac:dyDescent="0.25">
      <c r="A17" s="10" t="s">
        <v>19</v>
      </c>
      <c r="B17" s="106">
        <v>0</v>
      </c>
      <c r="C17" s="106">
        <v>0</v>
      </c>
      <c r="D17" s="106">
        <v>0</v>
      </c>
      <c r="E17" s="106">
        <v>0</v>
      </c>
      <c r="F17" s="106">
        <v>0</v>
      </c>
      <c r="G17" s="106">
        <v>0</v>
      </c>
      <c r="H17" s="106">
        <v>0</v>
      </c>
      <c r="I17" s="106">
        <v>0</v>
      </c>
      <c r="J17" s="106">
        <v>0</v>
      </c>
      <c r="K17" s="106">
        <v>0</v>
      </c>
      <c r="L17" s="106">
        <v>0</v>
      </c>
      <c r="M17" s="106">
        <v>0</v>
      </c>
      <c r="N17" s="106">
        <v>0</v>
      </c>
      <c r="O17" s="106">
        <v>0</v>
      </c>
      <c r="P17" s="106">
        <v>0</v>
      </c>
      <c r="Q17" s="106">
        <v>0</v>
      </c>
    </row>
    <row r="18" spans="1:17" x14ac:dyDescent="0.25">
      <c r="A18" s="10" t="s">
        <v>22</v>
      </c>
      <c r="B18" s="106">
        <v>60.395991463913298</v>
      </c>
      <c r="C18" s="106">
        <v>58.754683408064409</v>
      </c>
      <c r="D18" s="106">
        <v>51.764699961893598</v>
      </c>
      <c r="E18" s="106">
        <v>64.041991224280835</v>
      </c>
      <c r="F18" s="106">
        <v>62.248018605968966</v>
      </c>
      <c r="G18" s="106">
        <v>68.682629831471246</v>
      </c>
      <c r="H18" s="106">
        <v>32.908884853550767</v>
      </c>
      <c r="I18" s="106">
        <v>29.164744515448902</v>
      </c>
      <c r="J18" s="106">
        <v>56.267901181642145</v>
      </c>
      <c r="K18" s="106">
        <v>60.541065141181448</v>
      </c>
      <c r="L18" s="106">
        <v>71.606501535350247</v>
      </c>
      <c r="M18" s="106">
        <v>78.353021311666026</v>
      </c>
      <c r="N18" s="106">
        <v>91.192992671237917</v>
      </c>
      <c r="O18" s="106">
        <v>63.558035357120552</v>
      </c>
      <c r="P18" s="106">
        <v>59.880644621665404</v>
      </c>
      <c r="Q18" s="106">
        <v>172.53511799151062</v>
      </c>
    </row>
    <row r="19" spans="1:17" x14ac:dyDescent="0.25">
      <c r="A19" s="13" t="s">
        <v>18</v>
      </c>
      <c r="B19" s="109">
        <v>177454.35128333035</v>
      </c>
      <c r="C19" s="109">
        <v>177963.64486610971</v>
      </c>
      <c r="D19" s="109">
        <v>180304.21050626019</v>
      </c>
      <c r="E19" s="109">
        <v>184247.95835213776</v>
      </c>
      <c r="F19" s="109">
        <v>184447.41738501465</v>
      </c>
      <c r="G19" s="109">
        <v>185758.78204587245</v>
      </c>
      <c r="H19" s="109">
        <v>190617.73852565221</v>
      </c>
      <c r="I19" s="109">
        <v>198151.59690986233</v>
      </c>
      <c r="J19" s="109">
        <v>187093.2180604375</v>
      </c>
      <c r="K19" s="109">
        <v>164446.53983945647</v>
      </c>
      <c r="L19" s="109">
        <v>171387.90876648913</v>
      </c>
      <c r="M19" s="109">
        <v>177694.67434033603</v>
      </c>
      <c r="N19" s="109">
        <v>183845.81750063089</v>
      </c>
      <c r="O19" s="109">
        <v>173096.48616474052</v>
      </c>
      <c r="P19" s="109">
        <v>171536.65889812994</v>
      </c>
      <c r="Q19" s="109">
        <v>189072.55787882462</v>
      </c>
    </row>
    <row r="20" spans="1:17" x14ac:dyDescent="0.25">
      <c r="A20" s="12" t="s">
        <v>26</v>
      </c>
      <c r="B20" s="108">
        <v>15254.299060916594</v>
      </c>
      <c r="C20" s="108">
        <v>15584.452688180079</v>
      </c>
      <c r="D20" s="108">
        <v>16058.347823176533</v>
      </c>
      <c r="E20" s="108">
        <v>16782.148996278236</v>
      </c>
      <c r="F20" s="108">
        <v>17676.509826374808</v>
      </c>
      <c r="G20" s="108">
        <v>18460.658076713025</v>
      </c>
      <c r="H20" s="108">
        <v>19119.969640807842</v>
      </c>
      <c r="I20" s="108">
        <v>20016.993970866122</v>
      </c>
      <c r="J20" s="108">
        <v>19435.001774290547</v>
      </c>
      <c r="K20" s="108">
        <v>19442.129867584561</v>
      </c>
      <c r="L20" s="108">
        <v>19878.639949662254</v>
      </c>
      <c r="M20" s="108">
        <v>20140.284417648818</v>
      </c>
      <c r="N20" s="108">
        <v>20456.150161623344</v>
      </c>
      <c r="O20" s="108">
        <v>20883.353619635782</v>
      </c>
      <c r="P20" s="108">
        <v>21947.90938619756</v>
      </c>
      <c r="Q20" s="108">
        <v>23025.81043839869</v>
      </c>
    </row>
    <row r="21" spans="1:17" x14ac:dyDescent="0.25">
      <c r="A21" s="10" t="s">
        <v>13</v>
      </c>
      <c r="B21" s="106">
        <v>1211.1022149373939</v>
      </c>
      <c r="C21" s="106">
        <v>1171.289851754203</v>
      </c>
      <c r="D21" s="106">
        <v>1160.8363121751308</v>
      </c>
      <c r="E21" s="106">
        <v>1154.6063212372919</v>
      </c>
      <c r="F21" s="106">
        <v>1107.8605812677938</v>
      </c>
      <c r="G21" s="106">
        <v>1084.6583946250764</v>
      </c>
      <c r="H21" s="106">
        <v>989.70045634340136</v>
      </c>
      <c r="I21" s="106">
        <v>890.85341997590331</v>
      </c>
      <c r="J21" s="106">
        <v>743.23710380591706</v>
      </c>
      <c r="K21" s="106">
        <v>670.72918893584267</v>
      </c>
      <c r="L21" s="106">
        <v>642.83155288258956</v>
      </c>
      <c r="M21" s="106">
        <v>645.51487010090682</v>
      </c>
      <c r="N21" s="106">
        <v>649.54059647283816</v>
      </c>
      <c r="O21" s="106">
        <v>654.54778781219886</v>
      </c>
      <c r="P21" s="106">
        <v>689.67661999850418</v>
      </c>
      <c r="Q21" s="106">
        <v>728.80113244052234</v>
      </c>
    </row>
    <row r="22" spans="1:17" x14ac:dyDescent="0.25">
      <c r="A22" s="10" t="s">
        <v>15</v>
      </c>
      <c r="B22" s="106">
        <v>14025.743050191821</v>
      </c>
      <c r="C22" s="106">
        <v>14316.101920364694</v>
      </c>
      <c r="D22" s="106">
        <v>14715.207960387268</v>
      </c>
      <c r="E22" s="106">
        <v>15399.670101396623</v>
      </c>
      <c r="F22" s="106">
        <v>16310.877301431918</v>
      </c>
      <c r="G22" s="106">
        <v>17096.682482944991</v>
      </c>
      <c r="H22" s="106">
        <v>17838.918311085115</v>
      </c>
      <c r="I22" s="106">
        <v>18832.359402108654</v>
      </c>
      <c r="J22" s="106">
        <v>18408.270605283644</v>
      </c>
      <c r="K22" s="106">
        <v>18533.256830499515</v>
      </c>
      <c r="L22" s="106">
        <v>19002.585514143342</v>
      </c>
      <c r="M22" s="106">
        <v>19273.764605562534</v>
      </c>
      <c r="N22" s="106">
        <v>19591.878526957033</v>
      </c>
      <c r="O22" s="106">
        <v>20004.444700886528</v>
      </c>
      <c r="P22" s="106">
        <v>21040.509683551507</v>
      </c>
      <c r="Q22" s="106">
        <v>22088.801297183498</v>
      </c>
    </row>
    <row r="23" spans="1:17" x14ac:dyDescent="0.25">
      <c r="A23" s="10" t="s">
        <v>17</v>
      </c>
      <c r="B23" s="106">
        <v>17.453795787379136</v>
      </c>
      <c r="C23" s="106">
        <v>97.060916061182269</v>
      </c>
      <c r="D23" s="106">
        <v>182.30355061413488</v>
      </c>
      <c r="E23" s="106">
        <v>227.87257364432139</v>
      </c>
      <c r="F23" s="106">
        <v>254.35650231659915</v>
      </c>
      <c r="G23" s="106">
        <v>275.84281855080229</v>
      </c>
      <c r="H23" s="106">
        <v>287.87602487592278</v>
      </c>
      <c r="I23" s="106">
        <v>290.30625981766059</v>
      </c>
      <c r="J23" s="106">
        <v>280.0252269159086</v>
      </c>
      <c r="K23" s="106">
        <v>234.79411850034921</v>
      </c>
      <c r="L23" s="106">
        <v>229.84987362836239</v>
      </c>
      <c r="M23" s="106">
        <v>216.79474568093008</v>
      </c>
      <c r="N23" s="106">
        <v>209.58294119124506</v>
      </c>
      <c r="O23" s="106">
        <v>216.50632908600363</v>
      </c>
      <c r="P23" s="106">
        <v>202.95694934674677</v>
      </c>
      <c r="Q23" s="106">
        <v>187.03461178483647</v>
      </c>
    </row>
    <row r="24" spans="1:17" x14ac:dyDescent="0.25">
      <c r="A24" s="10" t="s">
        <v>19</v>
      </c>
      <c r="B24" s="106">
        <v>0</v>
      </c>
      <c r="C24" s="106">
        <v>0</v>
      </c>
      <c r="D24" s="106">
        <v>0</v>
      </c>
      <c r="E24" s="106">
        <v>0</v>
      </c>
      <c r="F24" s="106">
        <v>0</v>
      </c>
      <c r="G24" s="106">
        <v>0</v>
      </c>
      <c r="H24" s="106">
        <v>0</v>
      </c>
      <c r="I24" s="106">
        <v>0</v>
      </c>
      <c r="J24" s="106">
        <v>0</v>
      </c>
      <c r="K24" s="106">
        <v>0</v>
      </c>
      <c r="L24" s="106">
        <v>0</v>
      </c>
      <c r="M24" s="106">
        <v>0</v>
      </c>
      <c r="N24" s="106">
        <v>0</v>
      </c>
      <c r="O24" s="106">
        <v>0</v>
      </c>
      <c r="P24" s="106">
        <v>0</v>
      </c>
      <c r="Q24" s="106">
        <v>0</v>
      </c>
    </row>
    <row r="25" spans="1:17" x14ac:dyDescent="0.25">
      <c r="A25" s="10" t="s">
        <v>22</v>
      </c>
      <c r="B25" s="106">
        <v>0</v>
      </c>
      <c r="C25" s="106">
        <v>0</v>
      </c>
      <c r="D25" s="106">
        <v>0</v>
      </c>
      <c r="E25" s="106">
        <v>0</v>
      </c>
      <c r="F25" s="106">
        <v>3.4154413584983541</v>
      </c>
      <c r="G25" s="106">
        <v>3.4743805921576958</v>
      </c>
      <c r="H25" s="106">
        <v>3.4748485034002092</v>
      </c>
      <c r="I25" s="106">
        <v>3.4748889639050931</v>
      </c>
      <c r="J25" s="106">
        <v>3.4688382850774135</v>
      </c>
      <c r="K25" s="106">
        <v>3.3497296488578661</v>
      </c>
      <c r="L25" s="106">
        <v>3.3730090079614654</v>
      </c>
      <c r="M25" s="106">
        <v>4.210196304448611</v>
      </c>
      <c r="N25" s="106">
        <v>5.1480970022262786</v>
      </c>
      <c r="O25" s="106">
        <v>7.8548018510470348</v>
      </c>
      <c r="P25" s="106">
        <v>14.766133300804658</v>
      </c>
      <c r="Q25" s="106">
        <v>21.173396989833488</v>
      </c>
    </row>
    <row r="26" spans="1:17" x14ac:dyDescent="0.25">
      <c r="A26" s="11" t="s">
        <v>28</v>
      </c>
      <c r="B26" s="107">
        <v>162200.05222241377</v>
      </c>
      <c r="C26" s="107">
        <v>162379.19217792962</v>
      </c>
      <c r="D26" s="107">
        <v>164245.86268308366</v>
      </c>
      <c r="E26" s="107">
        <v>167465.80935585953</v>
      </c>
      <c r="F26" s="107">
        <v>166770.90755863985</v>
      </c>
      <c r="G26" s="107">
        <v>167298.12396915941</v>
      </c>
      <c r="H26" s="107">
        <v>171497.76888484438</v>
      </c>
      <c r="I26" s="107">
        <v>178134.60293899622</v>
      </c>
      <c r="J26" s="107">
        <v>167658.21628614696</v>
      </c>
      <c r="K26" s="107">
        <v>145004.40997187191</v>
      </c>
      <c r="L26" s="107">
        <v>151509.26881682687</v>
      </c>
      <c r="M26" s="107">
        <v>157554.3899226872</v>
      </c>
      <c r="N26" s="107">
        <v>163389.66733900754</v>
      </c>
      <c r="O26" s="107">
        <v>152213.13254510475</v>
      </c>
      <c r="P26" s="107">
        <v>149588.74951193237</v>
      </c>
      <c r="Q26" s="107">
        <v>166046.74744042594</v>
      </c>
    </row>
    <row r="27" spans="1:17" x14ac:dyDescent="0.25">
      <c r="A27" s="10" t="s">
        <v>12</v>
      </c>
      <c r="B27" s="106">
        <v>150337</v>
      </c>
      <c r="C27" s="106">
        <v>149760</v>
      </c>
      <c r="D27" s="106">
        <v>150920</v>
      </c>
      <c r="E27" s="106">
        <v>153933</v>
      </c>
      <c r="F27" s="106">
        <v>151179</v>
      </c>
      <c r="G27" s="106">
        <v>151218</v>
      </c>
      <c r="H27" s="106">
        <v>154770</v>
      </c>
      <c r="I27" s="106">
        <v>160708</v>
      </c>
      <c r="J27" s="106">
        <v>151145</v>
      </c>
      <c r="K27" s="106">
        <v>131616</v>
      </c>
      <c r="L27" s="106">
        <v>137753</v>
      </c>
      <c r="M27" s="106">
        <v>139916</v>
      </c>
      <c r="N27" s="106">
        <v>142552</v>
      </c>
      <c r="O27" s="106">
        <v>131334</v>
      </c>
      <c r="P27" s="106">
        <v>127672</v>
      </c>
      <c r="Q27" s="106">
        <v>142868</v>
      </c>
    </row>
    <row r="28" spans="1:17" x14ac:dyDescent="0.25">
      <c r="A28" s="9" t="s">
        <v>29</v>
      </c>
      <c r="B28" s="105">
        <v>11863.052222413768</v>
      </c>
      <c r="C28" s="105">
        <v>12619.192177929624</v>
      </c>
      <c r="D28" s="105">
        <v>13325.862683083658</v>
      </c>
      <c r="E28" s="105">
        <v>13532.809355859528</v>
      </c>
      <c r="F28" s="105">
        <v>15591.907558639854</v>
      </c>
      <c r="G28" s="105">
        <v>16080.123969159409</v>
      </c>
      <c r="H28" s="105">
        <v>16727.768884844379</v>
      </c>
      <c r="I28" s="105">
        <v>17426.60293899622</v>
      </c>
      <c r="J28" s="105">
        <v>16513.216286146955</v>
      </c>
      <c r="K28" s="105">
        <v>13388.409971871908</v>
      </c>
      <c r="L28" s="105">
        <v>13756.268816826865</v>
      </c>
      <c r="M28" s="105">
        <v>17638.389922687202</v>
      </c>
      <c r="N28" s="105">
        <v>20837.667339007545</v>
      </c>
      <c r="O28" s="105">
        <v>20879.132545104745</v>
      </c>
      <c r="P28" s="105">
        <v>21916.749511932372</v>
      </c>
      <c r="Q28" s="105">
        <v>23178.747440425941</v>
      </c>
    </row>
    <row r="29" spans="1:17" x14ac:dyDescent="0.25">
      <c r="A29" s="74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spans="1:17" x14ac:dyDescent="0.25">
      <c r="A30" s="14" t="s">
        <v>99</v>
      </c>
      <c r="B30" s="102">
        <v>410979.00141973881</v>
      </c>
      <c r="C30" s="102">
        <v>414256.02097619703</v>
      </c>
      <c r="D30" s="102">
        <v>424258.28357467917</v>
      </c>
      <c r="E30" s="102">
        <v>424708.15174479398</v>
      </c>
      <c r="F30" s="102">
        <v>431447.70530113042</v>
      </c>
      <c r="G30" s="102">
        <v>433819.99788201851</v>
      </c>
      <c r="H30" s="102">
        <v>443783.27761851647</v>
      </c>
      <c r="I30" s="102">
        <v>445533.85168717324</v>
      </c>
      <c r="J30" s="102">
        <v>442952.86854671151</v>
      </c>
      <c r="K30" s="102">
        <v>437951.92557509645</v>
      </c>
      <c r="L30" s="102">
        <v>435666.79347789288</v>
      </c>
      <c r="M30" s="102">
        <v>438851.14321032574</v>
      </c>
      <c r="N30" s="102">
        <v>443211.71681885916</v>
      </c>
      <c r="O30" s="102">
        <v>446366.08558490349</v>
      </c>
      <c r="P30" s="102">
        <v>458549.12860210252</v>
      </c>
      <c r="Q30" s="102">
        <v>475021.63306841312</v>
      </c>
    </row>
    <row r="31" spans="1:17" x14ac:dyDescent="0.25">
      <c r="A31" s="13" t="s">
        <v>7</v>
      </c>
      <c r="B31" s="109">
        <v>344528.02662854688</v>
      </c>
      <c r="C31" s="109">
        <v>346201.13717726228</v>
      </c>
      <c r="D31" s="109">
        <v>354435.40230074205</v>
      </c>
      <c r="E31" s="109">
        <v>351700.65325305529</v>
      </c>
      <c r="F31" s="109">
        <v>355789.42183696706</v>
      </c>
      <c r="G31" s="109">
        <v>355366.3303198975</v>
      </c>
      <c r="H31" s="109">
        <v>363157.29449393298</v>
      </c>
      <c r="I31" s="109">
        <v>361477.14802618214</v>
      </c>
      <c r="J31" s="109">
        <v>362811.8010556323</v>
      </c>
      <c r="K31" s="109">
        <v>359744.15937223099</v>
      </c>
      <c r="L31" s="109">
        <v>356057.22411364521</v>
      </c>
      <c r="M31" s="109">
        <v>357600.01514038088</v>
      </c>
      <c r="N31" s="109">
        <v>361334.58474734169</v>
      </c>
      <c r="O31" s="109">
        <v>363545.74717499514</v>
      </c>
      <c r="P31" s="109">
        <v>371820.82907938422</v>
      </c>
      <c r="Q31" s="109">
        <v>383447.32483790943</v>
      </c>
    </row>
    <row r="32" spans="1:17" x14ac:dyDescent="0.25">
      <c r="A32" s="12" t="s">
        <v>9</v>
      </c>
      <c r="B32" s="108">
        <v>4573</v>
      </c>
      <c r="C32" s="108">
        <v>4816</v>
      </c>
      <c r="D32" s="108">
        <v>5080</v>
      </c>
      <c r="E32" s="108">
        <v>5607</v>
      </c>
      <c r="F32" s="108">
        <v>5155</v>
      </c>
      <c r="G32" s="108">
        <v>5432</v>
      </c>
      <c r="H32" s="108">
        <v>5197</v>
      </c>
      <c r="I32" s="108">
        <v>5588</v>
      </c>
      <c r="J32" s="108">
        <v>5142</v>
      </c>
      <c r="K32" s="108">
        <v>5177.7</v>
      </c>
      <c r="L32" s="108">
        <v>4653.99</v>
      </c>
      <c r="M32" s="108">
        <v>4642</v>
      </c>
      <c r="N32" s="108">
        <v>4505.49</v>
      </c>
      <c r="O32" s="108">
        <v>4328</v>
      </c>
      <c r="P32" s="108">
        <v>4459</v>
      </c>
      <c r="Q32" s="108">
        <v>4507.63</v>
      </c>
    </row>
    <row r="33" spans="1:17" x14ac:dyDescent="0.25">
      <c r="A33" s="11" t="s">
        <v>11</v>
      </c>
      <c r="B33" s="107">
        <v>337376.02662854688</v>
      </c>
      <c r="C33" s="107">
        <v>338807.13717726228</v>
      </c>
      <c r="D33" s="107">
        <v>346752.90230074205</v>
      </c>
      <c r="E33" s="107">
        <v>343455.86870999791</v>
      </c>
      <c r="F33" s="107">
        <v>348003.36764639034</v>
      </c>
      <c r="G33" s="107">
        <v>347314.39746251999</v>
      </c>
      <c r="H33" s="107">
        <v>355288.59008843568</v>
      </c>
      <c r="I33" s="107">
        <v>353261.39023564011</v>
      </c>
      <c r="J33" s="107">
        <v>355077.8010556323</v>
      </c>
      <c r="K33" s="107">
        <v>352101.66220961959</v>
      </c>
      <c r="L33" s="107">
        <v>349023.22105190723</v>
      </c>
      <c r="M33" s="107">
        <v>350669.17875910806</v>
      </c>
      <c r="N33" s="107">
        <v>354609.31937239092</v>
      </c>
      <c r="O33" s="107">
        <v>356963.74717499514</v>
      </c>
      <c r="P33" s="107">
        <v>365142.5039081226</v>
      </c>
      <c r="Q33" s="107">
        <v>376787.69483790942</v>
      </c>
    </row>
    <row r="34" spans="1:17" x14ac:dyDescent="0.25">
      <c r="A34" s="10" t="s">
        <v>13</v>
      </c>
      <c r="B34" s="106">
        <v>285155.86594726949</v>
      </c>
      <c r="C34" s="106">
        <v>282319.29187038646</v>
      </c>
      <c r="D34" s="106">
        <v>283576.16789974616</v>
      </c>
      <c r="E34" s="106">
        <v>273942.90073653014</v>
      </c>
      <c r="F34" s="106">
        <v>270040.1947323372</v>
      </c>
      <c r="G34" s="106">
        <v>261431.03253484497</v>
      </c>
      <c r="H34" s="106">
        <v>256775.87359150953</v>
      </c>
      <c r="I34" s="106">
        <v>252299.2071101692</v>
      </c>
      <c r="J34" s="106">
        <v>241603.55108138762</v>
      </c>
      <c r="K34" s="106">
        <v>232519.58307736964</v>
      </c>
      <c r="L34" s="106">
        <v>223243.43875469567</v>
      </c>
      <c r="M34" s="106">
        <v>215912.76775705029</v>
      </c>
      <c r="N34" s="106">
        <v>210012.19966597509</v>
      </c>
      <c r="O34" s="106">
        <v>201690.56184283036</v>
      </c>
      <c r="P34" s="106">
        <v>200934.47167609725</v>
      </c>
      <c r="Q34" s="106">
        <v>201734.62373074971</v>
      </c>
    </row>
    <row r="35" spans="1:17" x14ac:dyDescent="0.25">
      <c r="A35" s="10" t="s">
        <v>15</v>
      </c>
      <c r="B35" s="106">
        <v>52055.688419953367</v>
      </c>
      <c r="C35" s="106">
        <v>56310.492357753858</v>
      </c>
      <c r="D35" s="106">
        <v>62987.193408711828</v>
      </c>
      <c r="E35" s="106">
        <v>69315.609549995992</v>
      </c>
      <c r="F35" s="106">
        <v>77757.025828731959</v>
      </c>
      <c r="G35" s="106">
        <v>85671.091038691724</v>
      </c>
      <c r="H35" s="106">
        <v>98281.588688106422</v>
      </c>
      <c r="I35" s="106">
        <v>100815.22255194903</v>
      </c>
      <c r="J35" s="106">
        <v>113228.36481947357</v>
      </c>
      <c r="K35" s="106">
        <v>119347.01679275633</v>
      </c>
      <c r="L35" s="106">
        <v>125543.76095549735</v>
      </c>
      <c r="M35" s="106">
        <v>134544.57642570845</v>
      </c>
      <c r="N35" s="106">
        <v>144402.46511777485</v>
      </c>
      <c r="O35" s="106">
        <v>155072.70425628623</v>
      </c>
      <c r="P35" s="106">
        <v>163869.91050645243</v>
      </c>
      <c r="Q35" s="106">
        <v>174411.18509556589</v>
      </c>
    </row>
    <row r="36" spans="1:17" x14ac:dyDescent="0.25">
      <c r="A36" s="10" t="s">
        <v>17</v>
      </c>
      <c r="B36" s="106">
        <v>164.47226132405396</v>
      </c>
      <c r="C36" s="106">
        <v>177.3529491219856</v>
      </c>
      <c r="D36" s="106">
        <v>189.54099228405008</v>
      </c>
      <c r="E36" s="106">
        <v>197.35842347180193</v>
      </c>
      <c r="F36" s="106">
        <v>206.14708532117584</v>
      </c>
      <c r="G36" s="106">
        <v>212.27388898332697</v>
      </c>
      <c r="H36" s="106">
        <v>231.1278088197808</v>
      </c>
      <c r="I36" s="106">
        <v>146.96057352192739</v>
      </c>
      <c r="J36" s="106">
        <v>245.8851547710812</v>
      </c>
      <c r="K36" s="106">
        <v>235.0623394935933</v>
      </c>
      <c r="L36" s="106">
        <v>234.86660409645299</v>
      </c>
      <c r="M36" s="106">
        <v>199.84486538064886</v>
      </c>
      <c r="N36" s="106">
        <v>169.16076245363158</v>
      </c>
      <c r="O36" s="106">
        <v>149.29104932677001</v>
      </c>
      <c r="P36" s="106">
        <v>138.52949854682117</v>
      </c>
      <c r="Q36" s="106">
        <v>131.22516217561952</v>
      </c>
    </row>
    <row r="37" spans="1:17" x14ac:dyDescent="0.25">
      <c r="A37" s="10" t="s">
        <v>19</v>
      </c>
      <c r="B37" s="106">
        <v>0</v>
      </c>
      <c r="C37" s="106">
        <v>0</v>
      </c>
      <c r="D37" s="106">
        <v>0</v>
      </c>
      <c r="E37" s="106">
        <v>0</v>
      </c>
      <c r="F37" s="106">
        <v>0</v>
      </c>
      <c r="G37" s="106">
        <v>0</v>
      </c>
      <c r="H37" s="106">
        <v>0</v>
      </c>
      <c r="I37" s="106">
        <v>0</v>
      </c>
      <c r="J37" s="106">
        <v>0</v>
      </c>
      <c r="K37" s="106">
        <v>0</v>
      </c>
      <c r="L37" s="106">
        <v>0</v>
      </c>
      <c r="M37" s="106">
        <v>0</v>
      </c>
      <c r="N37" s="106">
        <v>0</v>
      </c>
      <c r="O37" s="106">
        <v>0</v>
      </c>
      <c r="P37" s="106">
        <v>0</v>
      </c>
      <c r="Q37" s="106">
        <v>0</v>
      </c>
    </row>
    <row r="38" spans="1:17" x14ac:dyDescent="0.25">
      <c r="A38" s="10" t="s">
        <v>21</v>
      </c>
      <c r="B38" s="106">
        <v>0</v>
      </c>
      <c r="C38" s="106">
        <v>0</v>
      </c>
      <c r="D38" s="106">
        <v>0</v>
      </c>
      <c r="E38" s="106">
        <v>0</v>
      </c>
      <c r="F38" s="106">
        <v>0</v>
      </c>
      <c r="G38" s="106">
        <v>0</v>
      </c>
      <c r="H38" s="106">
        <v>0</v>
      </c>
      <c r="I38" s="106">
        <v>0</v>
      </c>
      <c r="J38" s="106">
        <v>0</v>
      </c>
      <c r="K38" s="106">
        <v>0</v>
      </c>
      <c r="L38" s="106">
        <v>0</v>
      </c>
      <c r="M38" s="106">
        <v>0</v>
      </c>
      <c r="N38" s="106">
        <v>0</v>
      </c>
      <c r="O38" s="106">
        <v>0.90312740013197645</v>
      </c>
      <c r="P38" s="106">
        <v>82.909203092180235</v>
      </c>
      <c r="Q38" s="106">
        <v>295.55334404882763</v>
      </c>
    </row>
    <row r="39" spans="1:17" x14ac:dyDescent="0.25">
      <c r="A39" s="10" t="s">
        <v>22</v>
      </c>
      <c r="B39" s="106">
        <v>0</v>
      </c>
      <c r="C39" s="106">
        <v>0</v>
      </c>
      <c r="D39" s="106">
        <v>0</v>
      </c>
      <c r="E39" s="106">
        <v>0</v>
      </c>
      <c r="F39" s="106">
        <v>0</v>
      </c>
      <c r="G39" s="106">
        <v>0</v>
      </c>
      <c r="H39" s="106">
        <v>0</v>
      </c>
      <c r="I39" s="106">
        <v>0</v>
      </c>
      <c r="J39" s="106">
        <v>0</v>
      </c>
      <c r="K39" s="106">
        <v>0</v>
      </c>
      <c r="L39" s="106">
        <v>1.1547376177531601</v>
      </c>
      <c r="M39" s="106">
        <v>11.989710968668929</v>
      </c>
      <c r="N39" s="106">
        <v>25.493826187311932</v>
      </c>
      <c r="O39" s="106">
        <v>50.286899151650573</v>
      </c>
      <c r="P39" s="106">
        <v>116.6830239338849</v>
      </c>
      <c r="Q39" s="106">
        <v>215.1075053693875</v>
      </c>
    </row>
    <row r="40" spans="1:17" x14ac:dyDescent="0.25">
      <c r="A40" s="11" t="s">
        <v>23</v>
      </c>
      <c r="B40" s="107">
        <v>2579</v>
      </c>
      <c r="C40" s="107">
        <v>2578</v>
      </c>
      <c r="D40" s="107">
        <v>2602.5</v>
      </c>
      <c r="E40" s="107">
        <v>2637.784543057367</v>
      </c>
      <c r="F40" s="107">
        <v>2631.0541905767022</v>
      </c>
      <c r="G40" s="107">
        <v>2619.932857377531</v>
      </c>
      <c r="H40" s="107">
        <v>2671.7044054973185</v>
      </c>
      <c r="I40" s="107">
        <v>2627.7577905420517</v>
      </c>
      <c r="J40" s="107">
        <v>2592</v>
      </c>
      <c r="K40" s="107">
        <v>2464.7971626113904</v>
      </c>
      <c r="L40" s="107">
        <v>2380.013061738005</v>
      </c>
      <c r="M40" s="107">
        <v>2288.8363812728371</v>
      </c>
      <c r="N40" s="107">
        <v>2219.7753749507651</v>
      </c>
      <c r="O40" s="107">
        <v>2254</v>
      </c>
      <c r="P40" s="107">
        <v>2219.325171261612</v>
      </c>
      <c r="Q40" s="107">
        <v>2152</v>
      </c>
    </row>
    <row r="41" spans="1:17" x14ac:dyDescent="0.25">
      <c r="A41" s="10" t="s">
        <v>13</v>
      </c>
      <c r="B41" s="106">
        <v>0</v>
      </c>
      <c r="C41" s="106">
        <v>0</v>
      </c>
      <c r="D41" s="106">
        <v>0</v>
      </c>
      <c r="E41" s="106">
        <v>0</v>
      </c>
      <c r="F41" s="106">
        <v>0</v>
      </c>
      <c r="G41" s="106">
        <v>0</v>
      </c>
      <c r="H41" s="106">
        <v>0</v>
      </c>
      <c r="I41" s="106">
        <v>0</v>
      </c>
      <c r="J41" s="106">
        <v>0</v>
      </c>
      <c r="K41" s="106">
        <v>0</v>
      </c>
      <c r="L41" s="106">
        <v>0</v>
      </c>
      <c r="M41" s="106">
        <v>0</v>
      </c>
      <c r="N41" s="106">
        <v>0</v>
      </c>
      <c r="O41" s="106">
        <v>0</v>
      </c>
      <c r="P41" s="106">
        <v>0</v>
      </c>
      <c r="Q41" s="106">
        <v>0</v>
      </c>
    </row>
    <row r="42" spans="1:17" x14ac:dyDescent="0.25">
      <c r="A42" s="10" t="s">
        <v>15</v>
      </c>
      <c r="B42" s="106">
        <v>2575.754973708637</v>
      </c>
      <c r="C42" s="106">
        <v>2574.847011369151</v>
      </c>
      <c r="D42" s="106">
        <v>2599.3000562553248</v>
      </c>
      <c r="E42" s="106">
        <v>2634.1201401385379</v>
      </c>
      <c r="F42" s="106">
        <v>2627.2005926894476</v>
      </c>
      <c r="G42" s="106">
        <v>2615.8432237723819</v>
      </c>
      <c r="H42" s="106">
        <v>2669.6110051962892</v>
      </c>
      <c r="I42" s="106">
        <v>2625.9417269257096</v>
      </c>
      <c r="J42" s="106">
        <v>2588.7372170053063</v>
      </c>
      <c r="K42" s="106">
        <v>2461.5319231019494</v>
      </c>
      <c r="L42" s="106">
        <v>2376.3242217172369</v>
      </c>
      <c r="M42" s="106">
        <v>2284.7697770605741</v>
      </c>
      <c r="N42" s="106">
        <v>2215.143156197912</v>
      </c>
      <c r="O42" s="106">
        <v>2250.5809114153949</v>
      </c>
      <c r="P42" s="106">
        <v>2216.0917254737719</v>
      </c>
      <c r="Q42" s="106">
        <v>2142.8996182863302</v>
      </c>
    </row>
    <row r="43" spans="1:17" x14ac:dyDescent="0.25">
      <c r="A43" s="10" t="s">
        <v>17</v>
      </c>
      <c r="B43" s="106">
        <v>0</v>
      </c>
      <c r="C43" s="106">
        <v>0</v>
      </c>
      <c r="D43" s="106">
        <v>0</v>
      </c>
      <c r="E43" s="106">
        <v>0</v>
      </c>
      <c r="F43" s="106">
        <v>0</v>
      </c>
      <c r="G43" s="106">
        <v>0</v>
      </c>
      <c r="H43" s="106">
        <v>0</v>
      </c>
      <c r="I43" s="106">
        <v>0</v>
      </c>
      <c r="J43" s="106">
        <v>0</v>
      </c>
      <c r="K43" s="106">
        <v>0</v>
      </c>
      <c r="L43" s="106">
        <v>0</v>
      </c>
      <c r="M43" s="106">
        <v>0</v>
      </c>
      <c r="N43" s="106">
        <v>0</v>
      </c>
      <c r="O43" s="106">
        <v>0</v>
      </c>
      <c r="P43" s="106">
        <v>0</v>
      </c>
      <c r="Q43" s="106">
        <v>0</v>
      </c>
    </row>
    <row r="44" spans="1:17" x14ac:dyDescent="0.25">
      <c r="A44" s="10" t="s">
        <v>19</v>
      </c>
      <c r="B44" s="106">
        <v>0</v>
      </c>
      <c r="C44" s="106">
        <v>0</v>
      </c>
      <c r="D44" s="106">
        <v>0</v>
      </c>
      <c r="E44" s="106">
        <v>0</v>
      </c>
      <c r="F44" s="106">
        <v>0</v>
      </c>
      <c r="G44" s="106">
        <v>0</v>
      </c>
      <c r="H44" s="106">
        <v>0</v>
      </c>
      <c r="I44" s="106">
        <v>0</v>
      </c>
      <c r="J44" s="106">
        <v>0</v>
      </c>
      <c r="K44" s="106">
        <v>0</v>
      </c>
      <c r="L44" s="106">
        <v>0</v>
      </c>
      <c r="M44" s="106">
        <v>0</v>
      </c>
      <c r="N44" s="106">
        <v>0</v>
      </c>
      <c r="O44" s="106">
        <v>0</v>
      </c>
      <c r="P44" s="106">
        <v>0</v>
      </c>
      <c r="Q44" s="106">
        <v>0</v>
      </c>
    </row>
    <row r="45" spans="1:17" x14ac:dyDescent="0.25">
      <c r="A45" s="10" t="s">
        <v>22</v>
      </c>
      <c r="B45" s="106">
        <v>3.2450262913631751</v>
      </c>
      <c r="C45" s="106">
        <v>3.1529886308490851</v>
      </c>
      <c r="D45" s="106">
        <v>3.1999437446752514</v>
      </c>
      <c r="E45" s="106">
        <v>3.6644029188291443</v>
      </c>
      <c r="F45" s="106">
        <v>3.8535978872548515</v>
      </c>
      <c r="G45" s="106">
        <v>4.0896336051493112</v>
      </c>
      <c r="H45" s="106">
        <v>2.0934003010294178</v>
      </c>
      <c r="I45" s="106">
        <v>1.8160636163421664</v>
      </c>
      <c r="J45" s="106">
        <v>3.2627829946938802</v>
      </c>
      <c r="K45" s="106">
        <v>3.2652395094410367</v>
      </c>
      <c r="L45" s="106">
        <v>3.6888400207683136</v>
      </c>
      <c r="M45" s="106">
        <v>4.0666042122627468</v>
      </c>
      <c r="N45" s="106">
        <v>4.6322187528530776</v>
      </c>
      <c r="O45" s="106">
        <v>3.4190885846050052</v>
      </c>
      <c r="P45" s="106">
        <v>3.2334457878402261</v>
      </c>
      <c r="Q45" s="106">
        <v>9.1003817136698739</v>
      </c>
    </row>
    <row r="46" spans="1:17" x14ac:dyDescent="0.25">
      <c r="A46" s="13" t="s">
        <v>25</v>
      </c>
      <c r="B46" s="109">
        <v>66450.974791191926</v>
      </c>
      <c r="C46" s="109">
        <v>68054.883798934752</v>
      </c>
      <c r="D46" s="109">
        <v>69822.881273937091</v>
      </c>
      <c r="E46" s="109">
        <v>73007.498491738661</v>
      </c>
      <c r="F46" s="109">
        <v>75658.283464163367</v>
      </c>
      <c r="G46" s="109">
        <v>78453.667562121002</v>
      </c>
      <c r="H46" s="109">
        <v>80625.983124583494</v>
      </c>
      <c r="I46" s="109">
        <v>84056.703660991101</v>
      </c>
      <c r="J46" s="109">
        <v>80141.067491079244</v>
      </c>
      <c r="K46" s="109">
        <v>78207.766202865459</v>
      </c>
      <c r="L46" s="109">
        <v>79609.569364247684</v>
      </c>
      <c r="M46" s="109">
        <v>81251.128069944854</v>
      </c>
      <c r="N46" s="109">
        <v>81877.132071517481</v>
      </c>
      <c r="O46" s="109">
        <v>82820.338409908378</v>
      </c>
      <c r="P46" s="109">
        <v>86728.299522718298</v>
      </c>
      <c r="Q46" s="109">
        <v>91574.308230503666</v>
      </c>
    </row>
    <row r="47" spans="1:17" x14ac:dyDescent="0.25">
      <c r="A47" s="12" t="s">
        <v>26</v>
      </c>
      <c r="B47" s="108">
        <v>49366.357701096087</v>
      </c>
      <c r="C47" s="108">
        <v>50211.272350353225</v>
      </c>
      <c r="D47" s="108">
        <v>51681.695216424625</v>
      </c>
      <c r="E47" s="108">
        <v>53925.905843026376</v>
      </c>
      <c r="F47" s="108">
        <v>56409.661987820553</v>
      </c>
      <c r="G47" s="108">
        <v>58755.423435815996</v>
      </c>
      <c r="H47" s="108">
        <v>60754.949549612073</v>
      </c>
      <c r="I47" s="108">
        <v>63441.675477730496</v>
      </c>
      <c r="J47" s="108">
        <v>60800.344424678202</v>
      </c>
      <c r="K47" s="108">
        <v>60771.749417201689</v>
      </c>
      <c r="L47" s="108">
        <v>62324.364780746677</v>
      </c>
      <c r="M47" s="108">
        <v>63183.479726739111</v>
      </c>
      <c r="N47" s="108">
        <v>64278.322305157366</v>
      </c>
      <c r="O47" s="108">
        <v>65641.871766583019</v>
      </c>
      <c r="P47" s="108">
        <v>69296.744249765907</v>
      </c>
      <c r="Q47" s="108">
        <v>73123.750665528176</v>
      </c>
    </row>
    <row r="48" spans="1:17" x14ac:dyDescent="0.25">
      <c r="A48" s="10" t="s">
        <v>13</v>
      </c>
      <c r="B48" s="106">
        <v>4935.7106666724685</v>
      </c>
      <c r="C48" s="106">
        <v>4733.7416715619083</v>
      </c>
      <c r="D48" s="106">
        <v>4681.0034251140769</v>
      </c>
      <c r="E48" s="106">
        <v>4649.7491087325943</v>
      </c>
      <c r="F48" s="106">
        <v>4416.8586447056914</v>
      </c>
      <c r="G48" s="106">
        <v>4313.4555653933521</v>
      </c>
      <c r="H48" s="106">
        <v>3941.1318356941051</v>
      </c>
      <c r="I48" s="106">
        <v>3547.9215800900101</v>
      </c>
      <c r="J48" s="106">
        <v>2895.6685339376222</v>
      </c>
      <c r="K48" s="106">
        <v>2618.9765593730585</v>
      </c>
      <c r="L48" s="106">
        <v>2530.443190429115</v>
      </c>
      <c r="M48" s="106">
        <v>2537.5991530293259</v>
      </c>
      <c r="N48" s="106">
        <v>2552.8396578126922</v>
      </c>
      <c r="O48" s="106">
        <v>2564.3410570570563</v>
      </c>
      <c r="P48" s="106">
        <v>2716.0377536670048</v>
      </c>
      <c r="Q48" s="106">
        <v>2892.7051187101574</v>
      </c>
    </row>
    <row r="49" spans="1:17" x14ac:dyDescent="0.25">
      <c r="A49" s="10" t="s">
        <v>15</v>
      </c>
      <c r="B49" s="106">
        <v>44361.311003477771</v>
      </c>
      <c r="C49" s="106">
        <v>45093.562444559611</v>
      </c>
      <c r="D49" s="106">
        <v>46280.210786049567</v>
      </c>
      <c r="E49" s="106">
        <v>48376.025429387373</v>
      </c>
      <c r="F49" s="106">
        <v>50979.61210480392</v>
      </c>
      <c r="G49" s="106">
        <v>53345.316760432892</v>
      </c>
      <c r="H49" s="106">
        <v>55668.899685521275</v>
      </c>
      <c r="I49" s="106">
        <v>58738.98856434926</v>
      </c>
      <c r="J49" s="106">
        <v>56802.744782471702</v>
      </c>
      <c r="K49" s="106">
        <v>57225.835534836486</v>
      </c>
      <c r="L49" s="106">
        <v>58882.140443851385</v>
      </c>
      <c r="M49" s="106">
        <v>59780.800130668096</v>
      </c>
      <c r="N49" s="106">
        <v>60883.12920649178</v>
      </c>
      <c r="O49" s="106">
        <v>62196.771280574685</v>
      </c>
      <c r="P49" s="106">
        <v>65721.688351974939</v>
      </c>
      <c r="Q49" s="106">
        <v>69404.641270081949</v>
      </c>
    </row>
    <row r="50" spans="1:17" x14ac:dyDescent="0.25">
      <c r="A50" s="10" t="s">
        <v>17</v>
      </c>
      <c r="B50" s="106">
        <v>69.336030945849373</v>
      </c>
      <c r="C50" s="106">
        <v>383.96823423170565</v>
      </c>
      <c r="D50" s="106">
        <v>720.4810052609846</v>
      </c>
      <c r="E50" s="106">
        <v>900.1313049064147</v>
      </c>
      <c r="F50" s="106">
        <v>999.65645804091878</v>
      </c>
      <c r="G50" s="106">
        <v>1082.8818954110459</v>
      </c>
      <c r="H50" s="106">
        <v>1131.1464958225213</v>
      </c>
      <c r="I50" s="106">
        <v>1140.993600275227</v>
      </c>
      <c r="J50" s="106">
        <v>1088.1757985310276</v>
      </c>
      <c r="K50" s="106">
        <v>913.65358958449292</v>
      </c>
      <c r="L50" s="106">
        <v>898.40238933552314</v>
      </c>
      <c r="M50" s="106">
        <v>848.38026855857242</v>
      </c>
      <c r="N50" s="106">
        <v>821.93108229071856</v>
      </c>
      <c r="O50" s="106">
        <v>849.59904215954145</v>
      </c>
      <c r="P50" s="106">
        <v>800.42675583866662</v>
      </c>
      <c r="Q50" s="106">
        <v>742.36434989364898</v>
      </c>
    </row>
    <row r="51" spans="1:17" x14ac:dyDescent="0.25">
      <c r="A51" s="10" t="s">
        <v>19</v>
      </c>
      <c r="B51" s="106">
        <v>0</v>
      </c>
      <c r="C51" s="106">
        <v>0</v>
      </c>
      <c r="D51" s="106">
        <v>0</v>
      </c>
      <c r="E51" s="106">
        <v>0</v>
      </c>
      <c r="F51" s="106">
        <v>0</v>
      </c>
      <c r="G51" s="106">
        <v>0</v>
      </c>
      <c r="H51" s="106">
        <v>0</v>
      </c>
      <c r="I51" s="106">
        <v>0</v>
      </c>
      <c r="J51" s="106">
        <v>0</v>
      </c>
      <c r="K51" s="106">
        <v>0</v>
      </c>
      <c r="L51" s="106">
        <v>0</v>
      </c>
      <c r="M51" s="106">
        <v>0</v>
      </c>
      <c r="N51" s="106">
        <v>0</v>
      </c>
      <c r="O51" s="106">
        <v>0</v>
      </c>
      <c r="P51" s="106">
        <v>0</v>
      </c>
      <c r="Q51" s="106">
        <v>0</v>
      </c>
    </row>
    <row r="52" spans="1:17" x14ac:dyDescent="0.25">
      <c r="A52" s="10" t="s">
        <v>22</v>
      </c>
      <c r="B52" s="106">
        <v>0</v>
      </c>
      <c r="C52" s="106">
        <v>0</v>
      </c>
      <c r="D52" s="106">
        <v>0</v>
      </c>
      <c r="E52" s="106">
        <v>0</v>
      </c>
      <c r="F52" s="106">
        <v>13.534780270030492</v>
      </c>
      <c r="G52" s="106">
        <v>13.769214578708734</v>
      </c>
      <c r="H52" s="106">
        <v>13.771532574171236</v>
      </c>
      <c r="I52" s="106">
        <v>13.771733015993169</v>
      </c>
      <c r="J52" s="106">
        <v>13.755309737854523</v>
      </c>
      <c r="K52" s="106">
        <v>13.283733407652074</v>
      </c>
      <c r="L52" s="106">
        <v>13.378757130656529</v>
      </c>
      <c r="M52" s="106">
        <v>16.700174483118275</v>
      </c>
      <c r="N52" s="106">
        <v>20.422358562173898</v>
      </c>
      <c r="O52" s="106">
        <v>31.160386791739501</v>
      </c>
      <c r="P52" s="106">
        <v>58.591388285300297</v>
      </c>
      <c r="Q52" s="106">
        <v>84.039926842418936</v>
      </c>
    </row>
    <row r="53" spans="1:17" x14ac:dyDescent="0.25">
      <c r="A53" s="11" t="s">
        <v>28</v>
      </c>
      <c r="B53" s="107">
        <v>17084.617090095839</v>
      </c>
      <c r="C53" s="107">
        <v>17843.611448581534</v>
      </c>
      <c r="D53" s="107">
        <v>18141.186057512474</v>
      </c>
      <c r="E53" s="107">
        <v>19081.592648712289</v>
      </c>
      <c r="F53" s="107">
        <v>19248.621476342814</v>
      </c>
      <c r="G53" s="107">
        <v>19698.244126305002</v>
      </c>
      <c r="H53" s="107">
        <v>19871.033574971425</v>
      </c>
      <c r="I53" s="107">
        <v>20615.028183260612</v>
      </c>
      <c r="J53" s="107">
        <v>19340.723066401049</v>
      </c>
      <c r="K53" s="107">
        <v>17436.016785663767</v>
      </c>
      <c r="L53" s="107">
        <v>17285.204583501007</v>
      </c>
      <c r="M53" s="107">
        <v>18067.64834320575</v>
      </c>
      <c r="N53" s="107">
        <v>17598.809766360118</v>
      </c>
      <c r="O53" s="107">
        <v>17178.466643325362</v>
      </c>
      <c r="P53" s="107">
        <v>17431.555272952392</v>
      </c>
      <c r="Q53" s="107">
        <v>18450.557564975494</v>
      </c>
    </row>
    <row r="54" spans="1:17" x14ac:dyDescent="0.25">
      <c r="A54" s="10" t="s">
        <v>12</v>
      </c>
      <c r="B54" s="106">
        <v>16232</v>
      </c>
      <c r="C54" s="106">
        <v>16937</v>
      </c>
      <c r="D54" s="106">
        <v>17191</v>
      </c>
      <c r="E54" s="106">
        <v>18113</v>
      </c>
      <c r="F54" s="106">
        <v>18120</v>
      </c>
      <c r="G54" s="106">
        <v>18535</v>
      </c>
      <c r="H54" s="106">
        <v>18671</v>
      </c>
      <c r="I54" s="106">
        <v>19367</v>
      </c>
      <c r="J54" s="106">
        <v>18143</v>
      </c>
      <c r="K54" s="106">
        <v>16453</v>
      </c>
      <c r="L54" s="106">
        <v>16307</v>
      </c>
      <c r="M54" s="106">
        <v>16809</v>
      </c>
      <c r="N54" s="106">
        <v>16107</v>
      </c>
      <c r="O54" s="106">
        <v>15686</v>
      </c>
      <c r="P54" s="106">
        <v>15868</v>
      </c>
      <c r="Q54" s="106">
        <v>16784</v>
      </c>
    </row>
    <row r="55" spans="1:17" x14ac:dyDescent="0.25">
      <c r="A55" s="9" t="s">
        <v>29</v>
      </c>
      <c r="B55" s="105">
        <v>852.61709009583876</v>
      </c>
      <c r="C55" s="105">
        <v>906.61144858153489</v>
      </c>
      <c r="D55" s="105">
        <v>950.18605751247446</v>
      </c>
      <c r="E55" s="105">
        <v>968.59264871228777</v>
      </c>
      <c r="F55" s="105">
        <v>1128.6214763428159</v>
      </c>
      <c r="G55" s="105">
        <v>1163.2441263050032</v>
      </c>
      <c r="H55" s="105">
        <v>1200.0335749714259</v>
      </c>
      <c r="I55" s="105">
        <v>1248.0281832606138</v>
      </c>
      <c r="J55" s="105">
        <v>1197.7230664010478</v>
      </c>
      <c r="K55" s="105">
        <v>983.01678566376552</v>
      </c>
      <c r="L55" s="105">
        <v>978.20458350100512</v>
      </c>
      <c r="M55" s="105">
        <v>1258.6483432057485</v>
      </c>
      <c r="N55" s="105">
        <v>1491.80976636012</v>
      </c>
      <c r="O55" s="105">
        <v>1492.4666433253619</v>
      </c>
      <c r="P55" s="105">
        <v>1563.5552729523929</v>
      </c>
      <c r="Q55" s="105">
        <v>1666.5575649754946</v>
      </c>
    </row>
    <row r="57" spans="1:17" x14ac:dyDescent="0.25">
      <c r="A57" s="14" t="s">
        <v>6</v>
      </c>
      <c r="B57" s="20">
        <v>28347414.789295245</v>
      </c>
      <c r="C57" s="20">
        <v>29875410.017042138</v>
      </c>
      <c r="D57" s="20">
        <v>30707959.659500148</v>
      </c>
      <c r="E57" s="20">
        <v>31398870.207631908</v>
      </c>
      <c r="F57" s="20">
        <v>32461648.899721682</v>
      </c>
      <c r="G57" s="20">
        <v>33126402.225015353</v>
      </c>
      <c r="H57" s="20">
        <v>33381261.042058486</v>
      </c>
      <c r="I57" s="20">
        <v>33986299.68450895</v>
      </c>
      <c r="J57" s="20">
        <v>33555977.859604716</v>
      </c>
      <c r="K57" s="20">
        <v>33387523.903360751</v>
      </c>
      <c r="L57" s="20">
        <v>33531711.289217658</v>
      </c>
      <c r="M57" s="20">
        <v>33618260.627567127</v>
      </c>
      <c r="N57" s="20">
        <v>33887572.70313365</v>
      </c>
      <c r="O57" s="20">
        <v>35311650.431097947</v>
      </c>
      <c r="P57" s="20">
        <v>35916239.767917089</v>
      </c>
      <c r="Q57" s="20">
        <v>35800612.559587948</v>
      </c>
    </row>
    <row r="58" spans="1:17" x14ac:dyDescent="0.25">
      <c r="A58" s="13" t="s">
        <v>7</v>
      </c>
      <c r="B58" s="19">
        <v>25420501</v>
      </c>
      <c r="C58" s="19">
        <v>26855293</v>
      </c>
      <c r="D58" s="19">
        <v>27594550</v>
      </c>
      <c r="E58" s="19">
        <v>28159982</v>
      </c>
      <c r="F58" s="19">
        <v>29028827</v>
      </c>
      <c r="G58" s="19">
        <v>29564675</v>
      </c>
      <c r="H58" s="19">
        <v>29730909</v>
      </c>
      <c r="I58" s="19">
        <v>30198404</v>
      </c>
      <c r="J58" s="19">
        <v>29740646</v>
      </c>
      <c r="K58" s="19">
        <v>29597241</v>
      </c>
      <c r="L58" s="19">
        <v>29728261</v>
      </c>
      <c r="M58" s="19">
        <v>29775917</v>
      </c>
      <c r="N58" s="19">
        <v>30015447</v>
      </c>
      <c r="O58" s="19">
        <v>31360636</v>
      </c>
      <c r="P58" s="19">
        <v>31838607</v>
      </c>
      <c r="Q58" s="19">
        <v>31544294</v>
      </c>
    </row>
    <row r="59" spans="1:17" x14ac:dyDescent="0.25">
      <c r="A59" s="12" t="s">
        <v>9</v>
      </c>
      <c r="B59" s="18">
        <v>971000</v>
      </c>
      <c r="C59" s="18">
        <v>1028000</v>
      </c>
      <c r="D59" s="18">
        <v>1090000</v>
      </c>
      <c r="E59" s="18">
        <v>1162000</v>
      </c>
      <c r="F59" s="18">
        <v>1218000</v>
      </c>
      <c r="G59" s="18">
        <v>1235000</v>
      </c>
      <c r="H59" s="18">
        <v>1239600</v>
      </c>
      <c r="I59" s="18">
        <v>1280300</v>
      </c>
      <c r="J59" s="18">
        <v>1305600</v>
      </c>
      <c r="K59" s="18">
        <v>1306756</v>
      </c>
      <c r="L59" s="18">
        <v>1264401</v>
      </c>
      <c r="M59" s="18">
        <v>1266836</v>
      </c>
      <c r="N59" s="18">
        <v>1251798</v>
      </c>
      <c r="O59" s="18">
        <v>1243745</v>
      </c>
      <c r="P59" s="18">
        <v>1240200</v>
      </c>
      <c r="Q59" s="18">
        <v>1253100</v>
      </c>
    </row>
    <row r="60" spans="1:17" x14ac:dyDescent="0.25">
      <c r="A60" s="11" t="s">
        <v>11</v>
      </c>
      <c r="B60" s="17">
        <v>24405000</v>
      </c>
      <c r="C60" s="17">
        <v>25783000</v>
      </c>
      <c r="D60" s="17">
        <v>26460000</v>
      </c>
      <c r="E60" s="17">
        <v>26953000</v>
      </c>
      <c r="F60" s="17">
        <v>27765100</v>
      </c>
      <c r="G60" s="17">
        <v>28285000</v>
      </c>
      <c r="H60" s="17">
        <v>28446661</v>
      </c>
      <c r="I60" s="17">
        <v>28873319</v>
      </c>
      <c r="J60" s="17">
        <v>28390000</v>
      </c>
      <c r="K60" s="17">
        <v>28247000</v>
      </c>
      <c r="L60" s="17">
        <v>28421000</v>
      </c>
      <c r="M60" s="17">
        <v>28467000</v>
      </c>
      <c r="N60" s="17">
        <v>28722000</v>
      </c>
      <c r="O60" s="17">
        <v>30075436</v>
      </c>
      <c r="P60" s="17">
        <v>30557157</v>
      </c>
      <c r="Q60" s="17">
        <v>30250374</v>
      </c>
    </row>
    <row r="61" spans="1:17" x14ac:dyDescent="0.25">
      <c r="A61" s="10" t="s">
        <v>13</v>
      </c>
      <c r="B61" s="16">
        <v>21233000</v>
      </c>
      <c r="C61" s="16">
        <v>22210886</v>
      </c>
      <c r="D61" s="16">
        <v>22419044</v>
      </c>
      <c r="E61" s="16">
        <v>22407435</v>
      </c>
      <c r="F61" s="16">
        <v>22589772</v>
      </c>
      <c r="G61" s="16">
        <v>22502975</v>
      </c>
      <c r="H61" s="16">
        <v>21895168</v>
      </c>
      <c r="I61" s="16">
        <v>22231648</v>
      </c>
      <c r="J61" s="16">
        <v>21117607</v>
      </c>
      <c r="K61" s="16">
        <v>20555826</v>
      </c>
      <c r="L61" s="16">
        <v>20160307</v>
      </c>
      <c r="M61" s="16">
        <v>19639698</v>
      </c>
      <c r="N61" s="16">
        <v>19264208</v>
      </c>
      <c r="O61" s="16">
        <v>19376718</v>
      </c>
      <c r="P61" s="16">
        <v>19379045</v>
      </c>
      <c r="Q61" s="16">
        <v>18748833</v>
      </c>
    </row>
    <row r="62" spans="1:17" x14ac:dyDescent="0.25">
      <c r="A62" s="10" t="s">
        <v>15</v>
      </c>
      <c r="B62" s="16">
        <v>3153000</v>
      </c>
      <c r="C62" s="16">
        <v>3551114</v>
      </c>
      <c r="D62" s="16">
        <v>4017956</v>
      </c>
      <c r="E62" s="16">
        <v>4521565</v>
      </c>
      <c r="F62" s="16">
        <v>5150382</v>
      </c>
      <c r="G62" s="16">
        <v>5756488</v>
      </c>
      <c r="H62" s="16">
        <v>6524493</v>
      </c>
      <c r="I62" s="16">
        <v>6624761</v>
      </c>
      <c r="J62" s="16">
        <v>7245393</v>
      </c>
      <c r="K62" s="16">
        <v>7665174</v>
      </c>
      <c r="L62" s="16">
        <v>8234577</v>
      </c>
      <c r="M62" s="16">
        <v>8804098</v>
      </c>
      <c r="N62" s="16">
        <v>9436526</v>
      </c>
      <c r="O62" s="16">
        <v>10676552</v>
      </c>
      <c r="P62" s="16">
        <v>11143297</v>
      </c>
      <c r="Q62" s="16">
        <v>11439660</v>
      </c>
    </row>
    <row r="63" spans="1:17" x14ac:dyDescent="0.25">
      <c r="A63" s="10" t="s">
        <v>17</v>
      </c>
      <c r="B63" s="16">
        <v>19000</v>
      </c>
      <c r="C63" s="16">
        <v>21000</v>
      </c>
      <c r="D63" s="16">
        <v>23000</v>
      </c>
      <c r="E63" s="16">
        <v>24000</v>
      </c>
      <c r="F63" s="16">
        <v>24946</v>
      </c>
      <c r="G63" s="16">
        <v>25537</v>
      </c>
      <c r="H63" s="16">
        <v>27000</v>
      </c>
      <c r="I63" s="16">
        <v>16910</v>
      </c>
      <c r="J63" s="16">
        <v>27000</v>
      </c>
      <c r="K63" s="16">
        <v>26000</v>
      </c>
      <c r="L63" s="16">
        <v>26000</v>
      </c>
      <c r="M63" s="16">
        <v>22000</v>
      </c>
      <c r="N63" s="16">
        <v>18707</v>
      </c>
      <c r="O63" s="16">
        <v>17046</v>
      </c>
      <c r="P63" s="16">
        <v>15404</v>
      </c>
      <c r="Q63" s="16">
        <v>13793</v>
      </c>
    </row>
    <row r="64" spans="1:17" x14ac:dyDescent="0.25">
      <c r="A64" s="10" t="s">
        <v>19</v>
      </c>
      <c r="B64" s="16">
        <v>0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</row>
    <row r="65" spans="1:17" x14ac:dyDescent="0.25">
      <c r="A65" s="10" t="s">
        <v>21</v>
      </c>
      <c r="B65" s="16">
        <v>0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84</v>
      </c>
      <c r="P65" s="16">
        <v>7728</v>
      </c>
      <c r="Q65" s="16">
        <v>26590</v>
      </c>
    </row>
    <row r="66" spans="1:17" x14ac:dyDescent="0.25">
      <c r="A66" s="10" t="s">
        <v>22</v>
      </c>
      <c r="B66" s="16">
        <v>0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116</v>
      </c>
      <c r="M66" s="16">
        <v>1204</v>
      </c>
      <c r="N66" s="16">
        <v>2559</v>
      </c>
      <c r="O66" s="16">
        <v>5036</v>
      </c>
      <c r="P66" s="16">
        <v>11683</v>
      </c>
      <c r="Q66" s="16">
        <v>21498</v>
      </c>
    </row>
    <row r="67" spans="1:17" x14ac:dyDescent="0.25">
      <c r="A67" s="11" t="s">
        <v>23</v>
      </c>
      <c r="B67" s="17">
        <v>44501</v>
      </c>
      <c r="C67" s="17">
        <v>44293</v>
      </c>
      <c r="D67" s="17">
        <v>44550</v>
      </c>
      <c r="E67" s="17">
        <v>44982</v>
      </c>
      <c r="F67" s="17">
        <v>45727</v>
      </c>
      <c r="G67" s="17">
        <v>44675</v>
      </c>
      <c r="H67" s="17">
        <v>44648</v>
      </c>
      <c r="I67" s="17">
        <v>44785</v>
      </c>
      <c r="J67" s="17">
        <v>45046</v>
      </c>
      <c r="K67" s="17">
        <v>43485</v>
      </c>
      <c r="L67" s="17">
        <v>42860</v>
      </c>
      <c r="M67" s="17">
        <v>42081</v>
      </c>
      <c r="N67" s="17">
        <v>41649</v>
      </c>
      <c r="O67" s="17">
        <v>41455</v>
      </c>
      <c r="P67" s="17">
        <v>41250</v>
      </c>
      <c r="Q67" s="17">
        <v>40820</v>
      </c>
    </row>
    <row r="68" spans="1:17" x14ac:dyDescent="0.25">
      <c r="A68" s="10" t="s">
        <v>13</v>
      </c>
      <c r="B68" s="16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</row>
    <row r="69" spans="1:17" x14ac:dyDescent="0.25">
      <c r="A69" s="10" t="s">
        <v>15</v>
      </c>
      <c r="B69" s="16">
        <v>44431</v>
      </c>
      <c r="C69" s="16">
        <v>44225</v>
      </c>
      <c r="D69" s="16">
        <v>44481</v>
      </c>
      <c r="E69" s="16">
        <v>44903</v>
      </c>
      <c r="F69" s="16">
        <v>45644</v>
      </c>
      <c r="G69" s="16">
        <v>44587</v>
      </c>
      <c r="H69" s="16">
        <v>44603</v>
      </c>
      <c r="I69" s="16">
        <v>44746</v>
      </c>
      <c r="J69" s="16">
        <v>44976</v>
      </c>
      <c r="K69" s="16">
        <v>43415</v>
      </c>
      <c r="L69" s="16">
        <v>42781</v>
      </c>
      <c r="M69" s="16">
        <v>41994</v>
      </c>
      <c r="N69" s="16">
        <v>41550</v>
      </c>
      <c r="O69" s="16">
        <v>41382</v>
      </c>
      <c r="P69" s="16">
        <v>41181</v>
      </c>
      <c r="Q69" s="16">
        <v>40626</v>
      </c>
    </row>
    <row r="70" spans="1:17" x14ac:dyDescent="0.25">
      <c r="A70" s="10" t="s">
        <v>17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</row>
    <row r="71" spans="1:17" x14ac:dyDescent="0.25">
      <c r="A71" s="10" t="s">
        <v>19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</row>
    <row r="72" spans="1:17" x14ac:dyDescent="0.25">
      <c r="A72" s="10" t="s">
        <v>22</v>
      </c>
      <c r="B72" s="16">
        <v>70</v>
      </c>
      <c r="C72" s="16">
        <v>68</v>
      </c>
      <c r="D72" s="16">
        <v>69</v>
      </c>
      <c r="E72" s="16">
        <v>79</v>
      </c>
      <c r="F72" s="16">
        <v>83</v>
      </c>
      <c r="G72" s="16">
        <v>88</v>
      </c>
      <c r="H72" s="16">
        <v>45</v>
      </c>
      <c r="I72" s="16">
        <v>39</v>
      </c>
      <c r="J72" s="16">
        <v>70</v>
      </c>
      <c r="K72" s="16">
        <v>70</v>
      </c>
      <c r="L72" s="16">
        <v>79</v>
      </c>
      <c r="M72" s="16">
        <v>87</v>
      </c>
      <c r="N72" s="16">
        <v>99</v>
      </c>
      <c r="O72" s="16">
        <v>73</v>
      </c>
      <c r="P72" s="16">
        <v>69</v>
      </c>
      <c r="Q72" s="16">
        <v>194</v>
      </c>
    </row>
    <row r="73" spans="1:17" x14ac:dyDescent="0.25">
      <c r="A73" s="13" t="s">
        <v>25</v>
      </c>
      <c r="B73" s="19">
        <v>2926913.789295245</v>
      </c>
      <c r="C73" s="19">
        <v>3020117.0170421358</v>
      </c>
      <c r="D73" s="19">
        <v>3113409.6595001468</v>
      </c>
      <c r="E73" s="19">
        <v>3238888.2076319093</v>
      </c>
      <c r="F73" s="19">
        <v>3432821.8997216802</v>
      </c>
      <c r="G73" s="19">
        <v>3561727.2250153529</v>
      </c>
      <c r="H73" s="19">
        <v>3650352.0420584874</v>
      </c>
      <c r="I73" s="19">
        <v>3787895.6845089486</v>
      </c>
      <c r="J73" s="19">
        <v>3815331.8596047182</v>
      </c>
      <c r="K73" s="19">
        <v>3790282.9033607501</v>
      </c>
      <c r="L73" s="19">
        <v>3803450.2892176588</v>
      </c>
      <c r="M73" s="19">
        <v>3842343.6275671264</v>
      </c>
      <c r="N73" s="19">
        <v>3872125.7031336483</v>
      </c>
      <c r="O73" s="19">
        <v>3951014.4310979452</v>
      </c>
      <c r="P73" s="19">
        <v>4077632.7679170868</v>
      </c>
      <c r="Q73" s="19">
        <v>4256318.5595879471</v>
      </c>
    </row>
    <row r="74" spans="1:17" x14ac:dyDescent="0.25">
      <c r="A74" s="12" t="s">
        <v>26</v>
      </c>
      <c r="B74" s="18">
        <v>2370864</v>
      </c>
      <c r="C74" s="18">
        <v>2465863</v>
      </c>
      <c r="D74" s="18">
        <v>2557492</v>
      </c>
      <c r="E74" s="18">
        <v>2682056</v>
      </c>
      <c r="F74" s="18">
        <v>2879435</v>
      </c>
      <c r="G74" s="18">
        <v>3021687</v>
      </c>
      <c r="H74" s="18">
        <v>3113050</v>
      </c>
      <c r="I74" s="18">
        <v>3249832</v>
      </c>
      <c r="J74" s="18">
        <v>3290409</v>
      </c>
      <c r="K74" s="18">
        <v>3270628</v>
      </c>
      <c r="L74" s="18">
        <v>3288475</v>
      </c>
      <c r="M74" s="18">
        <v>3318931</v>
      </c>
      <c r="N74" s="18">
        <v>3345766</v>
      </c>
      <c r="O74" s="18">
        <v>3410858</v>
      </c>
      <c r="P74" s="18">
        <v>3518265</v>
      </c>
      <c r="Q74" s="18">
        <v>3603480</v>
      </c>
    </row>
    <row r="75" spans="1:17" x14ac:dyDescent="0.25">
      <c r="A75" s="10" t="s">
        <v>13</v>
      </c>
      <c r="B75" s="16">
        <v>283372</v>
      </c>
      <c r="C75" s="16">
        <v>283371</v>
      </c>
      <c r="D75" s="16">
        <v>283368</v>
      </c>
      <c r="E75" s="16">
        <v>283337</v>
      </c>
      <c r="F75" s="16">
        <v>283024</v>
      </c>
      <c r="G75" s="16">
        <v>279908</v>
      </c>
      <c r="H75" s="16">
        <v>254031</v>
      </c>
      <c r="I75" s="16">
        <v>228553</v>
      </c>
      <c r="J75" s="16">
        <v>208206</v>
      </c>
      <c r="K75" s="16">
        <v>186235</v>
      </c>
      <c r="L75" s="16">
        <v>172803</v>
      </c>
      <c r="M75" s="16">
        <v>174458</v>
      </c>
      <c r="N75" s="16">
        <v>175707</v>
      </c>
      <c r="O75" s="16">
        <v>179331</v>
      </c>
      <c r="P75" s="16">
        <v>185070</v>
      </c>
      <c r="Q75" s="16">
        <v>189531</v>
      </c>
    </row>
    <row r="76" spans="1:17" x14ac:dyDescent="0.25">
      <c r="A76" s="10" t="s">
        <v>15</v>
      </c>
      <c r="B76" s="16">
        <v>2083942</v>
      </c>
      <c r="C76" s="16">
        <v>2162417</v>
      </c>
      <c r="D76" s="16">
        <v>2236271</v>
      </c>
      <c r="E76" s="16">
        <v>2351311</v>
      </c>
      <c r="F76" s="16">
        <v>2541407</v>
      </c>
      <c r="G76" s="16">
        <v>2681932</v>
      </c>
      <c r="H76" s="16">
        <v>2796828</v>
      </c>
      <c r="I76" s="16">
        <v>2958636</v>
      </c>
      <c r="J76" s="16">
        <v>3018988</v>
      </c>
      <c r="K76" s="16">
        <v>3031544</v>
      </c>
      <c r="L76" s="16">
        <v>3064805</v>
      </c>
      <c r="M76" s="16">
        <v>3096418</v>
      </c>
      <c r="N76" s="16">
        <v>3123678</v>
      </c>
      <c r="O76" s="16">
        <v>3182987</v>
      </c>
      <c r="P76" s="16">
        <v>3286398</v>
      </c>
      <c r="Q76" s="16">
        <v>3369616</v>
      </c>
    </row>
    <row r="77" spans="1:17" x14ac:dyDescent="0.25">
      <c r="A77" s="10" t="s">
        <v>17</v>
      </c>
      <c r="B77" s="16">
        <v>3550</v>
      </c>
      <c r="C77" s="16">
        <v>20075</v>
      </c>
      <c r="D77" s="16">
        <v>37853</v>
      </c>
      <c r="E77" s="16">
        <v>47408</v>
      </c>
      <c r="F77" s="16">
        <v>54004</v>
      </c>
      <c r="G77" s="16">
        <v>58830</v>
      </c>
      <c r="H77" s="16">
        <v>61174</v>
      </c>
      <c r="I77" s="16">
        <v>61626</v>
      </c>
      <c r="J77" s="16">
        <v>62202</v>
      </c>
      <c r="K77" s="16">
        <v>51871</v>
      </c>
      <c r="L77" s="16">
        <v>49883</v>
      </c>
      <c r="M77" s="16">
        <v>46827</v>
      </c>
      <c r="N77" s="16">
        <v>44880</v>
      </c>
      <c r="O77" s="16">
        <v>46250</v>
      </c>
      <c r="P77" s="16">
        <v>42496</v>
      </c>
      <c r="Q77" s="16">
        <v>38173</v>
      </c>
    </row>
    <row r="78" spans="1:17" x14ac:dyDescent="0.25">
      <c r="A78" s="10" t="s">
        <v>19</v>
      </c>
      <c r="B78" s="16">
        <v>0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</row>
    <row r="79" spans="1:17" x14ac:dyDescent="0.25">
      <c r="A79" s="10" t="s">
        <v>22</v>
      </c>
      <c r="B79" s="16">
        <v>0</v>
      </c>
      <c r="C79" s="16">
        <v>0</v>
      </c>
      <c r="D79" s="16">
        <v>0</v>
      </c>
      <c r="E79" s="16">
        <v>0</v>
      </c>
      <c r="F79" s="16">
        <v>1000</v>
      </c>
      <c r="G79" s="16">
        <v>1017</v>
      </c>
      <c r="H79" s="16">
        <v>1017</v>
      </c>
      <c r="I79" s="16">
        <v>1017</v>
      </c>
      <c r="J79" s="16">
        <v>1013</v>
      </c>
      <c r="K79" s="16">
        <v>978</v>
      </c>
      <c r="L79" s="16">
        <v>984</v>
      </c>
      <c r="M79" s="16">
        <v>1228</v>
      </c>
      <c r="N79" s="16">
        <v>1501</v>
      </c>
      <c r="O79" s="16">
        <v>2290</v>
      </c>
      <c r="P79" s="16">
        <v>4301</v>
      </c>
      <c r="Q79" s="16">
        <v>6160</v>
      </c>
    </row>
    <row r="80" spans="1:17" x14ac:dyDescent="0.25">
      <c r="A80" s="11" t="s">
        <v>28</v>
      </c>
      <c r="B80" s="17">
        <v>556049.78929524519</v>
      </c>
      <c r="C80" s="17">
        <v>554254.0170421357</v>
      </c>
      <c r="D80" s="17">
        <v>555917.65950014675</v>
      </c>
      <c r="E80" s="17">
        <v>556832.20763190929</v>
      </c>
      <c r="F80" s="17">
        <v>553386.89972168021</v>
      </c>
      <c r="G80" s="17">
        <v>540040.22501535295</v>
      </c>
      <c r="H80" s="17">
        <v>537302.04205848731</v>
      </c>
      <c r="I80" s="17">
        <v>538063.68450894835</v>
      </c>
      <c r="J80" s="17">
        <v>524922.85960471816</v>
      </c>
      <c r="K80" s="17">
        <v>519654.90336075018</v>
      </c>
      <c r="L80" s="17">
        <v>514975.28921765886</v>
      </c>
      <c r="M80" s="17">
        <v>523412.62756712647</v>
      </c>
      <c r="N80" s="17">
        <v>526359.70313364849</v>
      </c>
      <c r="O80" s="17">
        <v>540156.43109794543</v>
      </c>
      <c r="P80" s="17">
        <v>559367.76791708695</v>
      </c>
      <c r="Q80" s="17">
        <v>652838.55958794698</v>
      </c>
    </row>
    <row r="81" spans="1:17" x14ac:dyDescent="0.25">
      <c r="A81" s="10" t="s">
        <v>12</v>
      </c>
      <c r="B81" s="16">
        <v>546019</v>
      </c>
      <c r="C81" s="16">
        <v>543588</v>
      </c>
      <c r="D81" s="16">
        <v>544739</v>
      </c>
      <c r="E81" s="16">
        <v>545437</v>
      </c>
      <c r="F81" s="16">
        <v>540109</v>
      </c>
      <c r="G81" s="16">
        <v>526355</v>
      </c>
      <c r="H81" s="16">
        <v>523184</v>
      </c>
      <c r="I81" s="16">
        <v>523381</v>
      </c>
      <c r="J81" s="16">
        <v>510832</v>
      </c>
      <c r="K81" s="16">
        <v>508090</v>
      </c>
      <c r="L81" s="16">
        <v>503467</v>
      </c>
      <c r="M81" s="16">
        <v>508605</v>
      </c>
      <c r="N81" s="16">
        <v>508809</v>
      </c>
      <c r="O81" s="16">
        <v>522598</v>
      </c>
      <c r="P81" s="16">
        <v>540973</v>
      </c>
      <c r="Q81" s="16">
        <v>633232</v>
      </c>
    </row>
    <row r="82" spans="1:17" x14ac:dyDescent="0.25">
      <c r="A82" s="9" t="s">
        <v>29</v>
      </c>
      <c r="B82" s="15">
        <v>10030.789295245162</v>
      </c>
      <c r="C82" s="15">
        <v>10666.017042135703</v>
      </c>
      <c r="D82" s="15">
        <v>11178.659500146758</v>
      </c>
      <c r="E82" s="15">
        <v>11395.207631909268</v>
      </c>
      <c r="F82" s="15">
        <v>13277.899721680187</v>
      </c>
      <c r="G82" s="15">
        <v>13685.225015352979</v>
      </c>
      <c r="H82" s="15">
        <v>14118.042058487363</v>
      </c>
      <c r="I82" s="15">
        <v>14682.684508948396</v>
      </c>
      <c r="J82" s="15">
        <v>14090.859604718211</v>
      </c>
      <c r="K82" s="15">
        <v>11564.903360750182</v>
      </c>
      <c r="L82" s="15">
        <v>11508.289217658885</v>
      </c>
      <c r="M82" s="15">
        <v>14807.627567126454</v>
      </c>
      <c r="N82" s="15">
        <v>17550.703133648472</v>
      </c>
      <c r="O82" s="15">
        <v>17558.431097945435</v>
      </c>
      <c r="P82" s="15">
        <v>18394.767917086974</v>
      </c>
      <c r="Q82" s="15">
        <v>19606.559587946995</v>
      </c>
    </row>
    <row r="84" spans="1:17" x14ac:dyDescent="0.25">
      <c r="A84" s="14" t="s">
        <v>100</v>
      </c>
      <c r="B84" s="20">
        <v>28347414.789295245</v>
      </c>
      <c r="C84" s="20">
        <v>29875410.017042138</v>
      </c>
      <c r="D84" s="20">
        <v>30707959.659500148</v>
      </c>
      <c r="E84" s="20">
        <v>31398870.207631908</v>
      </c>
      <c r="F84" s="20">
        <v>32461648.899721682</v>
      </c>
      <c r="G84" s="20">
        <v>33126402.225015353</v>
      </c>
      <c r="H84" s="20">
        <v>33381261.042058486</v>
      </c>
      <c r="I84" s="20">
        <v>33986299.68450895</v>
      </c>
      <c r="J84" s="20">
        <v>33555977.859604716</v>
      </c>
      <c r="K84" s="20">
        <v>33387523.903360751</v>
      </c>
      <c r="L84" s="20">
        <v>33531711.289217658</v>
      </c>
      <c r="M84" s="20">
        <v>33618260.627567127</v>
      </c>
      <c r="N84" s="20">
        <v>33887572.70313365</v>
      </c>
      <c r="O84" s="20">
        <v>35311650.431097947</v>
      </c>
      <c r="P84" s="20">
        <v>35916239.767917089</v>
      </c>
      <c r="Q84" s="20">
        <v>35800612.559587948</v>
      </c>
    </row>
    <row r="85" spans="1:17" x14ac:dyDescent="0.25">
      <c r="A85" s="13" t="s">
        <v>7</v>
      </c>
      <c r="B85" s="19">
        <v>25420501</v>
      </c>
      <c r="C85" s="19">
        <v>26855293</v>
      </c>
      <c r="D85" s="19">
        <v>27594550</v>
      </c>
      <c r="E85" s="19">
        <v>28159982</v>
      </c>
      <c r="F85" s="19">
        <v>29028827</v>
      </c>
      <c r="G85" s="19">
        <v>29564675</v>
      </c>
      <c r="H85" s="19">
        <v>29730909</v>
      </c>
      <c r="I85" s="19">
        <v>30198404</v>
      </c>
      <c r="J85" s="19">
        <v>29740646</v>
      </c>
      <c r="K85" s="19">
        <v>29597241</v>
      </c>
      <c r="L85" s="19">
        <v>29728261</v>
      </c>
      <c r="M85" s="19">
        <v>29775917</v>
      </c>
      <c r="N85" s="19">
        <v>30015447</v>
      </c>
      <c r="O85" s="19">
        <v>31360636</v>
      </c>
      <c r="P85" s="19">
        <v>31838607</v>
      </c>
      <c r="Q85" s="19">
        <v>31544294</v>
      </c>
    </row>
    <row r="86" spans="1:17" x14ac:dyDescent="0.25">
      <c r="A86" s="12" t="s">
        <v>9</v>
      </c>
      <c r="B86" s="18">
        <v>971000</v>
      </c>
      <c r="C86" s="18">
        <v>1028000</v>
      </c>
      <c r="D86" s="18">
        <v>1090000</v>
      </c>
      <c r="E86" s="18">
        <v>1162000</v>
      </c>
      <c r="F86" s="18">
        <v>1218000</v>
      </c>
      <c r="G86" s="18">
        <v>1235000</v>
      </c>
      <c r="H86" s="18">
        <v>1239600</v>
      </c>
      <c r="I86" s="18">
        <v>1280300</v>
      </c>
      <c r="J86" s="18">
        <v>1305600</v>
      </c>
      <c r="K86" s="18">
        <v>1306756</v>
      </c>
      <c r="L86" s="18">
        <v>1264401</v>
      </c>
      <c r="M86" s="18">
        <v>1266836</v>
      </c>
      <c r="N86" s="18">
        <v>1251798</v>
      </c>
      <c r="O86" s="18">
        <v>1243745</v>
      </c>
      <c r="P86" s="18">
        <v>1240200</v>
      </c>
      <c r="Q86" s="18">
        <v>1253100</v>
      </c>
    </row>
    <row r="87" spans="1:17" x14ac:dyDescent="0.25">
      <c r="A87" s="11" t="s">
        <v>11</v>
      </c>
      <c r="B87" s="17">
        <v>24405000</v>
      </c>
      <c r="C87" s="17">
        <v>25783000</v>
      </c>
      <c r="D87" s="17">
        <v>26460000</v>
      </c>
      <c r="E87" s="17">
        <v>26953000</v>
      </c>
      <c r="F87" s="17">
        <v>27765100</v>
      </c>
      <c r="G87" s="17">
        <v>28285000</v>
      </c>
      <c r="H87" s="17">
        <v>28446661</v>
      </c>
      <c r="I87" s="17">
        <v>28873319</v>
      </c>
      <c r="J87" s="17">
        <v>28390000</v>
      </c>
      <c r="K87" s="17">
        <v>28247000</v>
      </c>
      <c r="L87" s="17">
        <v>28421000</v>
      </c>
      <c r="M87" s="17">
        <v>28467000</v>
      </c>
      <c r="N87" s="17">
        <v>28722000</v>
      </c>
      <c r="O87" s="17">
        <v>30075436</v>
      </c>
      <c r="P87" s="17">
        <v>30557157</v>
      </c>
      <c r="Q87" s="17">
        <v>30250374</v>
      </c>
    </row>
    <row r="88" spans="1:17" x14ac:dyDescent="0.25">
      <c r="A88" s="10" t="s">
        <v>13</v>
      </c>
      <c r="B88" s="16">
        <v>21233000</v>
      </c>
      <c r="C88" s="16">
        <v>22210886</v>
      </c>
      <c r="D88" s="16">
        <v>22419044</v>
      </c>
      <c r="E88" s="16">
        <v>22407435</v>
      </c>
      <c r="F88" s="16">
        <v>22589772</v>
      </c>
      <c r="G88" s="16">
        <v>22502975</v>
      </c>
      <c r="H88" s="16">
        <v>21895168</v>
      </c>
      <c r="I88" s="16">
        <v>22231648</v>
      </c>
      <c r="J88" s="16">
        <v>21117607</v>
      </c>
      <c r="K88" s="16">
        <v>20555826</v>
      </c>
      <c r="L88" s="16">
        <v>20160307</v>
      </c>
      <c r="M88" s="16">
        <v>19639698</v>
      </c>
      <c r="N88" s="16">
        <v>19264208</v>
      </c>
      <c r="O88" s="16">
        <v>19376718</v>
      </c>
      <c r="P88" s="16">
        <v>19379045</v>
      </c>
      <c r="Q88" s="16">
        <v>18748833</v>
      </c>
    </row>
    <row r="89" spans="1:17" x14ac:dyDescent="0.25">
      <c r="A89" s="10" t="s">
        <v>15</v>
      </c>
      <c r="B89" s="16">
        <v>3153000</v>
      </c>
      <c r="C89" s="16">
        <v>3551114</v>
      </c>
      <c r="D89" s="16">
        <v>4017956</v>
      </c>
      <c r="E89" s="16">
        <v>4521565</v>
      </c>
      <c r="F89" s="16">
        <v>5150382</v>
      </c>
      <c r="G89" s="16">
        <v>5756488</v>
      </c>
      <c r="H89" s="16">
        <v>6524493</v>
      </c>
      <c r="I89" s="16">
        <v>6624761</v>
      </c>
      <c r="J89" s="16">
        <v>7245393</v>
      </c>
      <c r="K89" s="16">
        <v>7665174</v>
      </c>
      <c r="L89" s="16">
        <v>8234577</v>
      </c>
      <c r="M89" s="16">
        <v>8804098</v>
      </c>
      <c r="N89" s="16">
        <v>9436526</v>
      </c>
      <c r="O89" s="16">
        <v>10676552</v>
      </c>
      <c r="P89" s="16">
        <v>11143297</v>
      </c>
      <c r="Q89" s="16">
        <v>11439660</v>
      </c>
    </row>
    <row r="90" spans="1:17" x14ac:dyDescent="0.25">
      <c r="A90" s="10" t="s">
        <v>17</v>
      </c>
      <c r="B90" s="16">
        <v>19000</v>
      </c>
      <c r="C90" s="16">
        <v>21000</v>
      </c>
      <c r="D90" s="16">
        <v>23000</v>
      </c>
      <c r="E90" s="16">
        <v>24000</v>
      </c>
      <c r="F90" s="16">
        <v>24946</v>
      </c>
      <c r="G90" s="16">
        <v>25537</v>
      </c>
      <c r="H90" s="16">
        <v>27000</v>
      </c>
      <c r="I90" s="16">
        <v>16910</v>
      </c>
      <c r="J90" s="16">
        <v>27000</v>
      </c>
      <c r="K90" s="16">
        <v>26000</v>
      </c>
      <c r="L90" s="16">
        <v>26000</v>
      </c>
      <c r="M90" s="16">
        <v>22000</v>
      </c>
      <c r="N90" s="16">
        <v>18707</v>
      </c>
      <c r="O90" s="16">
        <v>17046</v>
      </c>
      <c r="P90" s="16">
        <v>15404</v>
      </c>
      <c r="Q90" s="16">
        <v>13793</v>
      </c>
    </row>
    <row r="91" spans="1:17" x14ac:dyDescent="0.25">
      <c r="A91" s="10" t="s">
        <v>19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</row>
    <row r="92" spans="1:17" x14ac:dyDescent="0.25">
      <c r="A92" s="10" t="s">
        <v>21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84</v>
      </c>
      <c r="P92" s="16">
        <v>7728</v>
      </c>
      <c r="Q92" s="16">
        <v>26590</v>
      </c>
    </row>
    <row r="93" spans="1:17" x14ac:dyDescent="0.25">
      <c r="A93" s="10" t="s">
        <v>22</v>
      </c>
      <c r="B93" s="16">
        <v>0</v>
      </c>
      <c r="C93" s="16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116</v>
      </c>
      <c r="M93" s="16">
        <v>1204</v>
      </c>
      <c r="N93" s="16">
        <v>2559</v>
      </c>
      <c r="O93" s="16">
        <v>5036</v>
      </c>
      <c r="P93" s="16">
        <v>11683</v>
      </c>
      <c r="Q93" s="16">
        <v>21498</v>
      </c>
    </row>
    <row r="94" spans="1:17" x14ac:dyDescent="0.25">
      <c r="A94" s="11" t="s">
        <v>23</v>
      </c>
      <c r="B94" s="17">
        <v>44501</v>
      </c>
      <c r="C94" s="17">
        <v>44293</v>
      </c>
      <c r="D94" s="17">
        <v>44550</v>
      </c>
      <c r="E94" s="17">
        <v>44982</v>
      </c>
      <c r="F94" s="17">
        <v>45727</v>
      </c>
      <c r="G94" s="17">
        <v>44675</v>
      </c>
      <c r="H94" s="17">
        <v>44648</v>
      </c>
      <c r="I94" s="17">
        <v>44785</v>
      </c>
      <c r="J94" s="17">
        <v>45046</v>
      </c>
      <c r="K94" s="17">
        <v>43485</v>
      </c>
      <c r="L94" s="17">
        <v>42860</v>
      </c>
      <c r="M94" s="17">
        <v>42081</v>
      </c>
      <c r="N94" s="17">
        <v>41649</v>
      </c>
      <c r="O94" s="17">
        <v>41455</v>
      </c>
      <c r="P94" s="17">
        <v>41250</v>
      </c>
      <c r="Q94" s="17">
        <v>40820</v>
      </c>
    </row>
    <row r="95" spans="1:17" x14ac:dyDescent="0.25">
      <c r="A95" s="10" t="s">
        <v>13</v>
      </c>
      <c r="B95" s="16">
        <v>0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</row>
    <row r="96" spans="1:17" x14ac:dyDescent="0.25">
      <c r="A96" s="10" t="s">
        <v>15</v>
      </c>
      <c r="B96" s="16">
        <v>44431</v>
      </c>
      <c r="C96" s="16">
        <v>44225</v>
      </c>
      <c r="D96" s="16">
        <v>44481</v>
      </c>
      <c r="E96" s="16">
        <v>44903</v>
      </c>
      <c r="F96" s="16">
        <v>45644</v>
      </c>
      <c r="G96" s="16">
        <v>44587</v>
      </c>
      <c r="H96" s="16">
        <v>44603</v>
      </c>
      <c r="I96" s="16">
        <v>44746</v>
      </c>
      <c r="J96" s="16">
        <v>44976</v>
      </c>
      <c r="K96" s="16">
        <v>43415</v>
      </c>
      <c r="L96" s="16">
        <v>42781</v>
      </c>
      <c r="M96" s="16">
        <v>41994</v>
      </c>
      <c r="N96" s="16">
        <v>41550</v>
      </c>
      <c r="O96" s="16">
        <v>41382</v>
      </c>
      <c r="P96" s="16">
        <v>41181</v>
      </c>
      <c r="Q96" s="16">
        <v>40626</v>
      </c>
    </row>
    <row r="97" spans="1:17" x14ac:dyDescent="0.25">
      <c r="A97" s="10" t="s">
        <v>17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</row>
    <row r="98" spans="1:17" x14ac:dyDescent="0.25">
      <c r="A98" s="10" t="s">
        <v>19</v>
      </c>
      <c r="B98" s="16">
        <v>0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</row>
    <row r="99" spans="1:17" x14ac:dyDescent="0.25">
      <c r="A99" s="10" t="s">
        <v>22</v>
      </c>
      <c r="B99" s="16">
        <v>70</v>
      </c>
      <c r="C99" s="16">
        <v>68</v>
      </c>
      <c r="D99" s="16">
        <v>69</v>
      </c>
      <c r="E99" s="16">
        <v>79</v>
      </c>
      <c r="F99" s="16">
        <v>83</v>
      </c>
      <c r="G99" s="16">
        <v>88</v>
      </c>
      <c r="H99" s="16">
        <v>45</v>
      </c>
      <c r="I99" s="16">
        <v>39</v>
      </c>
      <c r="J99" s="16">
        <v>70</v>
      </c>
      <c r="K99" s="16">
        <v>70</v>
      </c>
      <c r="L99" s="16">
        <v>79</v>
      </c>
      <c r="M99" s="16">
        <v>87</v>
      </c>
      <c r="N99" s="16">
        <v>99</v>
      </c>
      <c r="O99" s="16">
        <v>73</v>
      </c>
      <c r="P99" s="16">
        <v>69</v>
      </c>
      <c r="Q99" s="16">
        <v>194</v>
      </c>
    </row>
    <row r="100" spans="1:17" x14ac:dyDescent="0.25">
      <c r="A100" s="13" t="s">
        <v>25</v>
      </c>
      <c r="B100" s="19">
        <v>2926913.789295245</v>
      </c>
      <c r="C100" s="19">
        <v>3020117.0170421358</v>
      </c>
      <c r="D100" s="19">
        <v>3113409.6595001468</v>
      </c>
      <c r="E100" s="19">
        <v>3238888.2076319093</v>
      </c>
      <c r="F100" s="19">
        <v>3432821.8997216802</v>
      </c>
      <c r="G100" s="19">
        <v>3561727.2250153529</v>
      </c>
      <c r="H100" s="19">
        <v>3650352.0420584874</v>
      </c>
      <c r="I100" s="19">
        <v>3787895.6845089486</v>
      </c>
      <c r="J100" s="19">
        <v>3815331.8596047182</v>
      </c>
      <c r="K100" s="19">
        <v>3790282.9033607501</v>
      </c>
      <c r="L100" s="19">
        <v>3803450.2892176588</v>
      </c>
      <c r="M100" s="19">
        <v>3842343.6275671264</v>
      </c>
      <c r="N100" s="19">
        <v>3872125.7031336483</v>
      </c>
      <c r="O100" s="19">
        <v>3951014.4310979452</v>
      </c>
      <c r="P100" s="19">
        <v>4077632.7679170868</v>
      </c>
      <c r="Q100" s="19">
        <v>4256318.5595879471</v>
      </c>
    </row>
    <row r="101" spans="1:17" x14ac:dyDescent="0.25">
      <c r="A101" s="12" t="s">
        <v>26</v>
      </c>
      <c r="B101" s="18">
        <v>2370864</v>
      </c>
      <c r="C101" s="18">
        <v>2465863</v>
      </c>
      <c r="D101" s="18">
        <v>2557492</v>
      </c>
      <c r="E101" s="18">
        <v>2682056</v>
      </c>
      <c r="F101" s="18">
        <v>2879435</v>
      </c>
      <c r="G101" s="18">
        <v>3021687</v>
      </c>
      <c r="H101" s="18">
        <v>3113050</v>
      </c>
      <c r="I101" s="18">
        <v>3249832</v>
      </c>
      <c r="J101" s="18">
        <v>3290409</v>
      </c>
      <c r="K101" s="18">
        <v>3270628</v>
      </c>
      <c r="L101" s="18">
        <v>3288475</v>
      </c>
      <c r="M101" s="18">
        <v>3318931</v>
      </c>
      <c r="N101" s="18">
        <v>3345766</v>
      </c>
      <c r="O101" s="18">
        <v>3410858</v>
      </c>
      <c r="P101" s="18">
        <v>3518265</v>
      </c>
      <c r="Q101" s="18">
        <v>3603480</v>
      </c>
    </row>
    <row r="102" spans="1:17" x14ac:dyDescent="0.25">
      <c r="A102" s="10" t="s">
        <v>13</v>
      </c>
      <c r="B102" s="16">
        <v>283372</v>
      </c>
      <c r="C102" s="16">
        <v>283371</v>
      </c>
      <c r="D102" s="16">
        <v>283368</v>
      </c>
      <c r="E102" s="16">
        <v>283337</v>
      </c>
      <c r="F102" s="16">
        <v>283024</v>
      </c>
      <c r="G102" s="16">
        <v>279908</v>
      </c>
      <c r="H102" s="16">
        <v>254031</v>
      </c>
      <c r="I102" s="16">
        <v>228553</v>
      </c>
      <c r="J102" s="16">
        <v>208206</v>
      </c>
      <c r="K102" s="16">
        <v>186235</v>
      </c>
      <c r="L102" s="16">
        <v>172803</v>
      </c>
      <c r="M102" s="16">
        <v>174458</v>
      </c>
      <c r="N102" s="16">
        <v>175707</v>
      </c>
      <c r="O102" s="16">
        <v>179331</v>
      </c>
      <c r="P102" s="16">
        <v>185070</v>
      </c>
      <c r="Q102" s="16">
        <v>189531</v>
      </c>
    </row>
    <row r="103" spans="1:17" x14ac:dyDescent="0.25">
      <c r="A103" s="10" t="s">
        <v>15</v>
      </c>
      <c r="B103" s="16">
        <v>2083942</v>
      </c>
      <c r="C103" s="16">
        <v>2162417</v>
      </c>
      <c r="D103" s="16">
        <v>2236271</v>
      </c>
      <c r="E103" s="16">
        <v>2351311</v>
      </c>
      <c r="F103" s="16">
        <v>2541407</v>
      </c>
      <c r="G103" s="16">
        <v>2681932</v>
      </c>
      <c r="H103" s="16">
        <v>2796828</v>
      </c>
      <c r="I103" s="16">
        <v>2958636</v>
      </c>
      <c r="J103" s="16">
        <v>3018988</v>
      </c>
      <c r="K103" s="16">
        <v>3031544</v>
      </c>
      <c r="L103" s="16">
        <v>3064805</v>
      </c>
      <c r="M103" s="16">
        <v>3096418</v>
      </c>
      <c r="N103" s="16">
        <v>3123678</v>
      </c>
      <c r="O103" s="16">
        <v>3182987</v>
      </c>
      <c r="P103" s="16">
        <v>3286398</v>
      </c>
      <c r="Q103" s="16">
        <v>3369616</v>
      </c>
    </row>
    <row r="104" spans="1:17" x14ac:dyDescent="0.25">
      <c r="A104" s="10" t="s">
        <v>17</v>
      </c>
      <c r="B104" s="16">
        <v>3550</v>
      </c>
      <c r="C104" s="16">
        <v>20075</v>
      </c>
      <c r="D104" s="16">
        <v>37853</v>
      </c>
      <c r="E104" s="16">
        <v>47408</v>
      </c>
      <c r="F104" s="16">
        <v>54004</v>
      </c>
      <c r="G104" s="16">
        <v>58830</v>
      </c>
      <c r="H104" s="16">
        <v>61174</v>
      </c>
      <c r="I104" s="16">
        <v>61626</v>
      </c>
      <c r="J104" s="16">
        <v>62202</v>
      </c>
      <c r="K104" s="16">
        <v>51871</v>
      </c>
      <c r="L104" s="16">
        <v>49883</v>
      </c>
      <c r="M104" s="16">
        <v>46827</v>
      </c>
      <c r="N104" s="16">
        <v>44880</v>
      </c>
      <c r="O104" s="16">
        <v>46250</v>
      </c>
      <c r="P104" s="16">
        <v>42496</v>
      </c>
      <c r="Q104" s="16">
        <v>38173</v>
      </c>
    </row>
    <row r="105" spans="1:17" x14ac:dyDescent="0.25">
      <c r="A105" s="10" t="s">
        <v>19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</row>
    <row r="106" spans="1:17" x14ac:dyDescent="0.25">
      <c r="A106" s="10" t="s">
        <v>22</v>
      </c>
      <c r="B106" s="16">
        <v>0</v>
      </c>
      <c r="C106" s="16">
        <v>0</v>
      </c>
      <c r="D106" s="16">
        <v>0</v>
      </c>
      <c r="E106" s="16">
        <v>0</v>
      </c>
      <c r="F106" s="16">
        <v>1000</v>
      </c>
      <c r="G106" s="16">
        <v>1017</v>
      </c>
      <c r="H106" s="16">
        <v>1017</v>
      </c>
      <c r="I106" s="16">
        <v>1017</v>
      </c>
      <c r="J106" s="16">
        <v>1013</v>
      </c>
      <c r="K106" s="16">
        <v>978</v>
      </c>
      <c r="L106" s="16">
        <v>984</v>
      </c>
      <c r="M106" s="16">
        <v>1228</v>
      </c>
      <c r="N106" s="16">
        <v>1501</v>
      </c>
      <c r="O106" s="16">
        <v>2290</v>
      </c>
      <c r="P106" s="16">
        <v>4301</v>
      </c>
      <c r="Q106" s="16">
        <v>6160</v>
      </c>
    </row>
    <row r="107" spans="1:17" x14ac:dyDescent="0.25">
      <c r="A107" s="11" t="s">
        <v>28</v>
      </c>
      <c r="B107" s="17">
        <v>556049.78929524519</v>
      </c>
      <c r="C107" s="17">
        <v>554254.0170421357</v>
      </c>
      <c r="D107" s="17">
        <v>555917.65950014675</v>
      </c>
      <c r="E107" s="17">
        <v>556832.20763190929</v>
      </c>
      <c r="F107" s="17">
        <v>553386.89972168021</v>
      </c>
      <c r="G107" s="17">
        <v>540040.22501535295</v>
      </c>
      <c r="H107" s="17">
        <v>537302.04205848731</v>
      </c>
      <c r="I107" s="17">
        <v>538063.68450894835</v>
      </c>
      <c r="J107" s="17">
        <v>524922.85960471816</v>
      </c>
      <c r="K107" s="17">
        <v>519654.90336075018</v>
      </c>
      <c r="L107" s="17">
        <v>514975.28921765886</v>
      </c>
      <c r="M107" s="17">
        <v>523412.62756712647</v>
      </c>
      <c r="N107" s="17">
        <v>526359.70313364849</v>
      </c>
      <c r="O107" s="17">
        <v>540156.43109794543</v>
      </c>
      <c r="P107" s="17">
        <v>559367.76791708695</v>
      </c>
      <c r="Q107" s="17">
        <v>652838.55958794698</v>
      </c>
    </row>
    <row r="108" spans="1:17" x14ac:dyDescent="0.25">
      <c r="A108" s="10" t="s">
        <v>12</v>
      </c>
      <c r="B108" s="16">
        <v>546019</v>
      </c>
      <c r="C108" s="16">
        <v>543588</v>
      </c>
      <c r="D108" s="16">
        <v>544739</v>
      </c>
      <c r="E108" s="16">
        <v>545437</v>
      </c>
      <c r="F108" s="16">
        <v>540109</v>
      </c>
      <c r="G108" s="16">
        <v>526355</v>
      </c>
      <c r="H108" s="16">
        <v>523184</v>
      </c>
      <c r="I108" s="16">
        <v>523381</v>
      </c>
      <c r="J108" s="16">
        <v>510832</v>
      </c>
      <c r="K108" s="16">
        <v>508090</v>
      </c>
      <c r="L108" s="16">
        <v>503467</v>
      </c>
      <c r="M108" s="16">
        <v>508605</v>
      </c>
      <c r="N108" s="16">
        <v>508809</v>
      </c>
      <c r="O108" s="16">
        <v>522598</v>
      </c>
      <c r="P108" s="16">
        <v>540973</v>
      </c>
      <c r="Q108" s="16">
        <v>633232</v>
      </c>
    </row>
    <row r="109" spans="1:17" x14ac:dyDescent="0.25">
      <c r="A109" s="9" t="s">
        <v>29</v>
      </c>
      <c r="B109" s="15">
        <v>10030.789295245162</v>
      </c>
      <c r="C109" s="15">
        <v>10666.017042135703</v>
      </c>
      <c r="D109" s="15">
        <v>11178.659500146758</v>
      </c>
      <c r="E109" s="15">
        <v>11395.207631909268</v>
      </c>
      <c r="F109" s="15">
        <v>13277.899721680187</v>
      </c>
      <c r="G109" s="15">
        <v>13685.225015352979</v>
      </c>
      <c r="H109" s="15">
        <v>14118.042058487363</v>
      </c>
      <c r="I109" s="15">
        <v>14682.684508948396</v>
      </c>
      <c r="J109" s="15">
        <v>14090.859604718211</v>
      </c>
      <c r="K109" s="15">
        <v>11564.903360750182</v>
      </c>
      <c r="L109" s="15">
        <v>11508.289217658885</v>
      </c>
      <c r="M109" s="15">
        <v>14807.627567126454</v>
      </c>
      <c r="N109" s="15">
        <v>17550.703133648472</v>
      </c>
      <c r="O109" s="15">
        <v>17558.431097945435</v>
      </c>
      <c r="P109" s="15">
        <v>18394.767917086974</v>
      </c>
      <c r="Q109" s="15">
        <v>19606.559587946995</v>
      </c>
    </row>
    <row r="111" spans="1:17" x14ac:dyDescent="0.25">
      <c r="A111" s="14" t="s">
        <v>101</v>
      </c>
      <c r="B111" s="20"/>
      <c r="C111" s="20">
        <v>3201009</v>
      </c>
      <c r="D111" s="20">
        <v>3208994</v>
      </c>
      <c r="E111" s="20">
        <v>3180652</v>
      </c>
      <c r="F111" s="20">
        <v>3169826</v>
      </c>
      <c r="G111" s="20">
        <v>2931782</v>
      </c>
      <c r="H111" s="20">
        <v>2792997</v>
      </c>
      <c r="I111" s="20">
        <v>2934314</v>
      </c>
      <c r="J111" s="20">
        <v>2572975</v>
      </c>
      <c r="K111" s="20">
        <v>2412683</v>
      </c>
      <c r="L111" s="20">
        <v>2573353</v>
      </c>
      <c r="M111" s="20">
        <v>2530695</v>
      </c>
      <c r="N111" s="20">
        <v>2602844</v>
      </c>
      <c r="O111" s="20">
        <v>2859043</v>
      </c>
      <c r="P111" s="20">
        <v>3104953</v>
      </c>
      <c r="Q111" s="20">
        <v>3536062</v>
      </c>
    </row>
    <row r="112" spans="1:17" x14ac:dyDescent="0.25">
      <c r="A112" s="13" t="s">
        <v>7</v>
      </c>
      <c r="B112" s="19"/>
      <c r="C112" s="19">
        <v>2788677</v>
      </c>
      <c r="D112" s="19">
        <v>2791957</v>
      </c>
      <c r="E112" s="19">
        <v>2750678</v>
      </c>
      <c r="F112" s="19">
        <v>2692875</v>
      </c>
      <c r="G112" s="19">
        <v>2535406</v>
      </c>
      <c r="H112" s="19">
        <v>2442550</v>
      </c>
      <c r="I112" s="19">
        <v>2510270</v>
      </c>
      <c r="J112" s="19">
        <v>2207866</v>
      </c>
      <c r="K112" s="19">
        <v>2036364</v>
      </c>
      <c r="L112" s="19">
        <v>2120134</v>
      </c>
      <c r="M112" s="19">
        <v>2030214</v>
      </c>
      <c r="N112" s="19">
        <v>2115344</v>
      </c>
      <c r="O112" s="19">
        <v>2336483</v>
      </c>
      <c r="P112" s="19">
        <v>2557123</v>
      </c>
      <c r="Q112" s="19">
        <v>2960995</v>
      </c>
    </row>
    <row r="113" spans="1:17" x14ac:dyDescent="0.25">
      <c r="A113" s="12" t="s">
        <v>9</v>
      </c>
      <c r="B113" s="18"/>
      <c r="C113" s="18">
        <v>105286</v>
      </c>
      <c r="D113" s="18">
        <v>104882</v>
      </c>
      <c r="E113" s="18">
        <v>101446</v>
      </c>
      <c r="F113" s="18">
        <v>90432</v>
      </c>
      <c r="G113" s="18">
        <v>91849</v>
      </c>
      <c r="H113" s="18">
        <v>93098</v>
      </c>
      <c r="I113" s="18">
        <v>101884</v>
      </c>
      <c r="J113" s="18">
        <v>97303</v>
      </c>
      <c r="K113" s="18">
        <v>80946</v>
      </c>
      <c r="L113" s="18">
        <v>69109</v>
      </c>
      <c r="M113" s="18">
        <v>67273</v>
      </c>
      <c r="N113" s="18">
        <v>68025</v>
      </c>
      <c r="O113" s="18">
        <v>68808</v>
      </c>
      <c r="P113" s="18">
        <v>77768</v>
      </c>
      <c r="Q113" s="18">
        <v>89859</v>
      </c>
    </row>
    <row r="114" spans="1:17" x14ac:dyDescent="0.25">
      <c r="A114" s="11" t="s">
        <v>11</v>
      </c>
      <c r="B114" s="17"/>
      <c r="C114" s="17">
        <v>2678025</v>
      </c>
      <c r="D114" s="17">
        <v>2681287</v>
      </c>
      <c r="E114" s="17">
        <v>2643410</v>
      </c>
      <c r="F114" s="17">
        <v>2596528</v>
      </c>
      <c r="G114" s="17">
        <v>2439717</v>
      </c>
      <c r="H114" s="17">
        <v>2344864</v>
      </c>
      <c r="I114" s="17">
        <v>2404007</v>
      </c>
      <c r="J114" s="17">
        <v>2106387</v>
      </c>
      <c r="K114" s="17">
        <v>1953345</v>
      </c>
      <c r="L114" s="17">
        <v>2048243</v>
      </c>
      <c r="M114" s="17">
        <v>1960479</v>
      </c>
      <c r="N114" s="17">
        <v>2044609</v>
      </c>
      <c r="O114" s="17">
        <v>2264737</v>
      </c>
      <c r="P114" s="17">
        <v>2476435</v>
      </c>
      <c r="Q114" s="17">
        <v>2868393</v>
      </c>
    </row>
    <row r="115" spans="1:17" x14ac:dyDescent="0.25">
      <c r="A115" s="10" t="s">
        <v>13</v>
      </c>
      <c r="B115" s="16"/>
      <c r="C115" s="16">
        <v>2122575</v>
      </c>
      <c r="D115" s="16">
        <v>2042492</v>
      </c>
      <c r="E115" s="16">
        <v>1914153</v>
      </c>
      <c r="F115" s="16">
        <v>1748559</v>
      </c>
      <c r="G115" s="16">
        <v>1576505</v>
      </c>
      <c r="H115" s="16">
        <v>1450595</v>
      </c>
      <c r="I115" s="16">
        <v>1422416</v>
      </c>
      <c r="J115" s="16">
        <v>1183062</v>
      </c>
      <c r="K115" s="16">
        <v>1137889</v>
      </c>
      <c r="L115" s="16">
        <v>1102316</v>
      </c>
      <c r="M115" s="16">
        <v>966100</v>
      </c>
      <c r="N115" s="16">
        <v>1015292</v>
      </c>
      <c r="O115" s="16">
        <v>932764</v>
      </c>
      <c r="P115" s="16">
        <v>1242246</v>
      </c>
      <c r="Q115" s="16">
        <v>1554374</v>
      </c>
    </row>
    <row r="116" spans="1:17" x14ac:dyDescent="0.25">
      <c r="A116" s="10" t="s">
        <v>15</v>
      </c>
      <c r="B116" s="16"/>
      <c r="C116" s="16">
        <v>553450</v>
      </c>
      <c r="D116" s="16">
        <v>636795</v>
      </c>
      <c r="E116" s="16">
        <v>728257</v>
      </c>
      <c r="F116" s="16">
        <v>847023</v>
      </c>
      <c r="G116" s="16">
        <v>862621</v>
      </c>
      <c r="H116" s="16">
        <v>892806</v>
      </c>
      <c r="I116" s="16">
        <v>981591</v>
      </c>
      <c r="J116" s="16">
        <v>913235</v>
      </c>
      <c r="K116" s="16">
        <v>815456</v>
      </c>
      <c r="L116" s="16">
        <v>945667</v>
      </c>
      <c r="M116" s="16">
        <v>993208</v>
      </c>
      <c r="N116" s="16">
        <v>1027904</v>
      </c>
      <c r="O116" s="16">
        <v>1329379</v>
      </c>
      <c r="P116" s="16">
        <v>1219837</v>
      </c>
      <c r="Q116" s="16">
        <v>1284820</v>
      </c>
    </row>
    <row r="117" spans="1:17" x14ac:dyDescent="0.25">
      <c r="A117" s="10" t="s">
        <v>17</v>
      </c>
      <c r="B117" s="16"/>
      <c r="C117" s="16">
        <v>2000</v>
      </c>
      <c r="D117" s="16">
        <v>2000</v>
      </c>
      <c r="E117" s="16">
        <v>1000</v>
      </c>
      <c r="F117" s="16">
        <v>946</v>
      </c>
      <c r="G117" s="16">
        <v>591</v>
      </c>
      <c r="H117" s="16">
        <v>1463</v>
      </c>
      <c r="I117" s="16">
        <v>0</v>
      </c>
      <c r="J117" s="16">
        <v>10090</v>
      </c>
      <c r="K117" s="16">
        <v>0</v>
      </c>
      <c r="L117" s="16">
        <v>144</v>
      </c>
      <c r="M117" s="16">
        <v>83</v>
      </c>
      <c r="N117" s="16">
        <v>52</v>
      </c>
      <c r="O117" s="16">
        <v>14</v>
      </c>
      <c r="P117" s="16">
        <v>10</v>
      </c>
      <c r="Q117" s="16">
        <v>2</v>
      </c>
    </row>
    <row r="118" spans="1:17" x14ac:dyDescent="0.25">
      <c r="A118" s="10" t="s">
        <v>19</v>
      </c>
      <c r="B118" s="16"/>
      <c r="C118" s="16">
        <v>0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</row>
    <row r="119" spans="1:17" x14ac:dyDescent="0.25">
      <c r="A119" s="10" t="s">
        <v>21</v>
      </c>
      <c r="B119" s="16"/>
      <c r="C119" s="16">
        <v>0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84</v>
      </c>
      <c r="P119" s="16">
        <v>7648</v>
      </c>
      <c r="Q119" s="16">
        <v>19271</v>
      </c>
    </row>
    <row r="120" spans="1:17" x14ac:dyDescent="0.25">
      <c r="A120" s="10" t="s">
        <v>22</v>
      </c>
      <c r="B120" s="16"/>
      <c r="C120" s="16">
        <v>0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116</v>
      </c>
      <c r="M120" s="16">
        <v>1088</v>
      </c>
      <c r="N120" s="16">
        <v>1361</v>
      </c>
      <c r="O120" s="16">
        <v>2496</v>
      </c>
      <c r="P120" s="16">
        <v>6694</v>
      </c>
      <c r="Q120" s="16">
        <v>9926</v>
      </c>
    </row>
    <row r="121" spans="1:17" x14ac:dyDescent="0.25">
      <c r="A121" s="11" t="s">
        <v>23</v>
      </c>
      <c r="B121" s="17"/>
      <c r="C121" s="17">
        <v>5366</v>
      </c>
      <c r="D121" s="17">
        <v>5788</v>
      </c>
      <c r="E121" s="17">
        <v>5822</v>
      </c>
      <c r="F121" s="17">
        <v>5915</v>
      </c>
      <c r="G121" s="17">
        <v>3840</v>
      </c>
      <c r="H121" s="17">
        <v>4588</v>
      </c>
      <c r="I121" s="17">
        <v>4379</v>
      </c>
      <c r="J121" s="17">
        <v>4176</v>
      </c>
      <c r="K121" s="17">
        <v>2073</v>
      </c>
      <c r="L121" s="17">
        <v>2782</v>
      </c>
      <c r="M121" s="17">
        <v>2462</v>
      </c>
      <c r="N121" s="17">
        <v>2710</v>
      </c>
      <c r="O121" s="17">
        <v>2938</v>
      </c>
      <c r="P121" s="17">
        <v>2920</v>
      </c>
      <c r="Q121" s="17">
        <v>2743</v>
      </c>
    </row>
    <row r="122" spans="1:17" x14ac:dyDescent="0.25">
      <c r="A122" s="10" t="s">
        <v>13</v>
      </c>
      <c r="B122" s="16"/>
      <c r="C122" s="16">
        <v>0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</row>
    <row r="123" spans="1:17" x14ac:dyDescent="0.25">
      <c r="A123" s="10" t="s">
        <v>15</v>
      </c>
      <c r="B123" s="16"/>
      <c r="C123" s="16">
        <v>5366</v>
      </c>
      <c r="D123" s="16">
        <v>5785</v>
      </c>
      <c r="E123" s="16">
        <v>5812</v>
      </c>
      <c r="F123" s="16">
        <v>5911</v>
      </c>
      <c r="G123" s="16">
        <v>3834</v>
      </c>
      <c r="H123" s="16">
        <v>4588</v>
      </c>
      <c r="I123" s="16">
        <v>4379</v>
      </c>
      <c r="J123" s="16">
        <v>4145</v>
      </c>
      <c r="K123" s="16">
        <v>2073</v>
      </c>
      <c r="L123" s="16">
        <v>2773</v>
      </c>
      <c r="M123" s="16">
        <v>2454</v>
      </c>
      <c r="N123" s="16">
        <v>2698</v>
      </c>
      <c r="O123" s="16">
        <v>2938</v>
      </c>
      <c r="P123" s="16">
        <v>2920</v>
      </c>
      <c r="Q123" s="16">
        <v>2618</v>
      </c>
    </row>
    <row r="124" spans="1:17" x14ac:dyDescent="0.25">
      <c r="A124" s="10" t="s">
        <v>17</v>
      </c>
      <c r="B124" s="16"/>
      <c r="C124" s="16">
        <v>0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</row>
    <row r="125" spans="1:17" x14ac:dyDescent="0.25">
      <c r="A125" s="10" t="s">
        <v>19</v>
      </c>
      <c r="B125" s="16"/>
      <c r="C125" s="16">
        <v>0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</row>
    <row r="126" spans="1:17" x14ac:dyDescent="0.25">
      <c r="A126" s="10" t="s">
        <v>22</v>
      </c>
      <c r="B126" s="16"/>
      <c r="C126" s="16">
        <v>0</v>
      </c>
      <c r="D126" s="16">
        <v>3</v>
      </c>
      <c r="E126" s="16">
        <v>10</v>
      </c>
      <c r="F126" s="16">
        <v>4</v>
      </c>
      <c r="G126" s="16">
        <v>6</v>
      </c>
      <c r="H126" s="16">
        <v>0</v>
      </c>
      <c r="I126" s="16">
        <v>0</v>
      </c>
      <c r="J126" s="16">
        <v>31</v>
      </c>
      <c r="K126" s="16">
        <v>0</v>
      </c>
      <c r="L126" s="16">
        <v>9</v>
      </c>
      <c r="M126" s="16">
        <v>8</v>
      </c>
      <c r="N126" s="16">
        <v>12</v>
      </c>
      <c r="O126" s="16">
        <v>0</v>
      </c>
      <c r="P126" s="16">
        <v>0</v>
      </c>
      <c r="Q126" s="16">
        <v>125</v>
      </c>
    </row>
    <row r="127" spans="1:17" x14ac:dyDescent="0.25">
      <c r="A127" s="13" t="s">
        <v>25</v>
      </c>
      <c r="B127" s="19"/>
      <c r="C127" s="19">
        <v>412332</v>
      </c>
      <c r="D127" s="19">
        <v>417037</v>
      </c>
      <c r="E127" s="19">
        <v>429974</v>
      </c>
      <c r="F127" s="19">
        <v>476951</v>
      </c>
      <c r="G127" s="19">
        <v>396376</v>
      </c>
      <c r="H127" s="19">
        <v>350447</v>
      </c>
      <c r="I127" s="19">
        <v>424044</v>
      </c>
      <c r="J127" s="19">
        <v>365109</v>
      </c>
      <c r="K127" s="19">
        <v>376319</v>
      </c>
      <c r="L127" s="19">
        <v>453219</v>
      </c>
      <c r="M127" s="19">
        <v>500481</v>
      </c>
      <c r="N127" s="19">
        <v>487500</v>
      </c>
      <c r="O127" s="19">
        <v>522560</v>
      </c>
      <c r="P127" s="19">
        <v>547830</v>
      </c>
      <c r="Q127" s="19">
        <v>575067</v>
      </c>
    </row>
    <row r="128" spans="1:17" x14ac:dyDescent="0.25">
      <c r="A128" s="12" t="s">
        <v>26</v>
      </c>
      <c r="B128" s="18"/>
      <c r="C128" s="18">
        <v>391159</v>
      </c>
      <c r="D128" s="18">
        <v>387888</v>
      </c>
      <c r="E128" s="18">
        <v>398304</v>
      </c>
      <c r="F128" s="18">
        <v>448743</v>
      </c>
      <c r="G128" s="18">
        <v>372467</v>
      </c>
      <c r="H128" s="18">
        <v>312448</v>
      </c>
      <c r="I128" s="18">
        <v>380137</v>
      </c>
      <c r="J128" s="18">
        <v>334368</v>
      </c>
      <c r="K128" s="18">
        <v>336956</v>
      </c>
      <c r="L128" s="18">
        <v>410288</v>
      </c>
      <c r="M128" s="18">
        <v>445640</v>
      </c>
      <c r="N128" s="18">
        <v>438815</v>
      </c>
      <c r="O128" s="18">
        <v>463543</v>
      </c>
      <c r="P128" s="18">
        <v>484622</v>
      </c>
      <c r="Q128" s="18">
        <v>440130</v>
      </c>
    </row>
    <row r="129" spans="1:17" x14ac:dyDescent="0.25">
      <c r="A129" s="10" t="s">
        <v>13</v>
      </c>
      <c r="B129" s="16"/>
      <c r="C129" s="16">
        <v>35421</v>
      </c>
      <c r="D129" s="16">
        <v>35418</v>
      </c>
      <c r="E129" s="16">
        <v>32665</v>
      </c>
      <c r="F129" s="16">
        <v>29660</v>
      </c>
      <c r="G129" s="16">
        <v>24243</v>
      </c>
      <c r="H129" s="16">
        <v>0</v>
      </c>
      <c r="I129" s="16">
        <v>1884</v>
      </c>
      <c r="J129" s="16">
        <v>11033</v>
      </c>
      <c r="K129" s="16">
        <v>13373</v>
      </c>
      <c r="L129" s="16">
        <v>23772</v>
      </c>
      <c r="M129" s="16">
        <v>37480</v>
      </c>
      <c r="N129" s="16">
        <v>31977</v>
      </c>
      <c r="O129" s="16">
        <v>27128</v>
      </c>
      <c r="P129" s="16">
        <v>22685</v>
      </c>
      <c r="Q129" s="16">
        <v>17166</v>
      </c>
    </row>
    <row r="130" spans="1:17" x14ac:dyDescent="0.25">
      <c r="A130" s="10" t="s">
        <v>15</v>
      </c>
      <c r="B130" s="16"/>
      <c r="C130" s="16">
        <v>338968</v>
      </c>
      <c r="D130" s="16">
        <v>334347</v>
      </c>
      <c r="E130" s="16">
        <v>355494</v>
      </c>
      <c r="F130" s="16">
        <v>410527</v>
      </c>
      <c r="G130" s="16">
        <v>341970</v>
      </c>
      <c r="H130" s="16">
        <v>308183</v>
      </c>
      <c r="I130" s="16">
        <v>375335</v>
      </c>
      <c r="J130" s="16">
        <v>319743</v>
      </c>
      <c r="K130" s="16">
        <v>323583</v>
      </c>
      <c r="L130" s="16">
        <v>386390</v>
      </c>
      <c r="M130" s="16">
        <v>407721</v>
      </c>
      <c r="N130" s="16">
        <v>406360</v>
      </c>
      <c r="O130" s="16">
        <v>429621</v>
      </c>
      <c r="P130" s="16">
        <v>458501</v>
      </c>
      <c r="Q130" s="16">
        <v>420289</v>
      </c>
    </row>
    <row r="131" spans="1:17" x14ac:dyDescent="0.25">
      <c r="A131" s="10" t="s">
        <v>17</v>
      </c>
      <c r="B131" s="16"/>
      <c r="C131" s="16">
        <v>16770</v>
      </c>
      <c r="D131" s="16">
        <v>18123</v>
      </c>
      <c r="E131" s="16">
        <v>10145</v>
      </c>
      <c r="F131" s="16">
        <v>7556</v>
      </c>
      <c r="G131" s="16">
        <v>6237</v>
      </c>
      <c r="H131" s="16">
        <v>4265</v>
      </c>
      <c r="I131" s="16">
        <v>2918</v>
      </c>
      <c r="J131" s="16">
        <v>3592</v>
      </c>
      <c r="K131" s="16">
        <v>0</v>
      </c>
      <c r="L131" s="16">
        <v>0</v>
      </c>
      <c r="M131" s="16">
        <v>0</v>
      </c>
      <c r="N131" s="16">
        <v>0</v>
      </c>
      <c r="O131" s="16">
        <v>5840</v>
      </c>
      <c r="P131" s="16">
        <v>1309</v>
      </c>
      <c r="Q131" s="16">
        <v>737</v>
      </c>
    </row>
    <row r="132" spans="1:17" x14ac:dyDescent="0.25">
      <c r="A132" s="10" t="s">
        <v>19</v>
      </c>
      <c r="B132" s="16"/>
      <c r="C132" s="16">
        <v>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</row>
    <row r="133" spans="1:17" x14ac:dyDescent="0.25">
      <c r="A133" s="10" t="s">
        <v>22</v>
      </c>
      <c r="B133" s="16"/>
      <c r="C133" s="16">
        <v>0</v>
      </c>
      <c r="D133" s="16">
        <v>0</v>
      </c>
      <c r="E133" s="16">
        <v>0</v>
      </c>
      <c r="F133" s="16">
        <v>1000</v>
      </c>
      <c r="G133" s="16">
        <v>17</v>
      </c>
      <c r="H133" s="16">
        <v>0</v>
      </c>
      <c r="I133" s="16">
        <v>0</v>
      </c>
      <c r="J133" s="16">
        <v>0</v>
      </c>
      <c r="K133" s="16">
        <v>0</v>
      </c>
      <c r="L133" s="16">
        <v>126</v>
      </c>
      <c r="M133" s="16">
        <v>439</v>
      </c>
      <c r="N133" s="16">
        <v>478</v>
      </c>
      <c r="O133" s="16">
        <v>954</v>
      </c>
      <c r="P133" s="16">
        <v>2127</v>
      </c>
      <c r="Q133" s="16">
        <v>1938</v>
      </c>
    </row>
    <row r="134" spans="1:17" x14ac:dyDescent="0.25">
      <c r="A134" s="11" t="s">
        <v>28</v>
      </c>
      <c r="B134" s="17"/>
      <c r="C134" s="17">
        <v>21173</v>
      </c>
      <c r="D134" s="17">
        <v>29149</v>
      </c>
      <c r="E134" s="17">
        <v>31670</v>
      </c>
      <c r="F134" s="17">
        <v>28208</v>
      </c>
      <c r="G134" s="17">
        <v>23909</v>
      </c>
      <c r="H134" s="17">
        <v>37999</v>
      </c>
      <c r="I134" s="17">
        <v>43907</v>
      </c>
      <c r="J134" s="17">
        <v>30741</v>
      </c>
      <c r="K134" s="17">
        <v>39363</v>
      </c>
      <c r="L134" s="17">
        <v>42931</v>
      </c>
      <c r="M134" s="17">
        <v>54841</v>
      </c>
      <c r="N134" s="17">
        <v>48685</v>
      </c>
      <c r="O134" s="17">
        <v>59017</v>
      </c>
      <c r="P134" s="17">
        <v>63208</v>
      </c>
      <c r="Q134" s="17">
        <v>134937</v>
      </c>
    </row>
    <row r="135" spans="1:17" x14ac:dyDescent="0.25">
      <c r="A135" s="10" t="s">
        <v>12</v>
      </c>
      <c r="B135" s="16"/>
      <c r="C135" s="16">
        <v>17482</v>
      </c>
      <c r="D135" s="16">
        <v>25768</v>
      </c>
      <c r="E135" s="16">
        <v>28876</v>
      </c>
      <c r="F135" s="16">
        <v>23982</v>
      </c>
      <c r="G135" s="16">
        <v>21110</v>
      </c>
      <c r="H135" s="16">
        <v>34978</v>
      </c>
      <c r="I135" s="16">
        <v>40497</v>
      </c>
      <c r="J135" s="16">
        <v>28263</v>
      </c>
      <c r="K135" s="16">
        <v>38748</v>
      </c>
      <c r="L135" s="16">
        <v>40017</v>
      </c>
      <c r="M135" s="16">
        <v>48734</v>
      </c>
      <c r="N135" s="16">
        <v>43068</v>
      </c>
      <c r="O135" s="16">
        <v>55903</v>
      </c>
      <c r="P135" s="16">
        <v>59028</v>
      </c>
      <c r="Q135" s="16">
        <v>130080</v>
      </c>
    </row>
    <row r="136" spans="1:17" x14ac:dyDescent="0.25">
      <c r="A136" s="9" t="s">
        <v>29</v>
      </c>
      <c r="B136" s="15"/>
      <c r="C136" s="15">
        <v>3691</v>
      </c>
      <c r="D136" s="15">
        <v>3381</v>
      </c>
      <c r="E136" s="15">
        <v>2794</v>
      </c>
      <c r="F136" s="15">
        <v>4226</v>
      </c>
      <c r="G136" s="15">
        <v>2799</v>
      </c>
      <c r="H136" s="15">
        <v>3021</v>
      </c>
      <c r="I136" s="15">
        <v>3410</v>
      </c>
      <c r="J136" s="15">
        <v>2478</v>
      </c>
      <c r="K136" s="15">
        <v>615</v>
      </c>
      <c r="L136" s="15">
        <v>2914</v>
      </c>
      <c r="M136" s="15">
        <v>6107</v>
      </c>
      <c r="N136" s="15">
        <v>5617</v>
      </c>
      <c r="O136" s="15">
        <v>3114</v>
      </c>
      <c r="P136" s="15">
        <v>4180</v>
      </c>
      <c r="Q136" s="15">
        <v>4857</v>
      </c>
    </row>
    <row r="138" spans="1:17" x14ac:dyDescent="0.25">
      <c r="A138" s="83" t="s">
        <v>36</v>
      </c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</row>
    <row r="140" spans="1:17" x14ac:dyDescent="0.25">
      <c r="A140" s="14" t="s">
        <v>102</v>
      </c>
      <c r="B140" s="103"/>
      <c r="C140" s="103"/>
      <c r="D140" s="103"/>
      <c r="E140" s="103"/>
      <c r="F140" s="103"/>
      <c r="G140" s="103"/>
      <c r="H140" s="103"/>
      <c r="I140" s="103"/>
      <c r="J140" s="103"/>
      <c r="K140" s="103"/>
      <c r="L140" s="103"/>
      <c r="M140" s="103"/>
      <c r="N140" s="103"/>
      <c r="O140" s="103"/>
      <c r="P140" s="103"/>
      <c r="Q140" s="103"/>
    </row>
    <row r="141" spans="1:17" x14ac:dyDescent="0.25">
      <c r="A141" s="13" t="s">
        <v>103</v>
      </c>
      <c r="B141" s="82">
        <v>2.0081026589335758</v>
      </c>
      <c r="C141" s="82">
        <v>2.0363836029266129</v>
      </c>
      <c r="D141" s="82">
        <v>2.0333337601839379</v>
      </c>
      <c r="E141" s="82">
        <v>2.0503307892618383</v>
      </c>
      <c r="F141" s="82">
        <v>2.0273195035618432</v>
      </c>
      <c r="G141" s="82">
        <v>2.0188392953877758</v>
      </c>
      <c r="H141" s="82">
        <v>1.9838368937862729</v>
      </c>
      <c r="I141" s="82">
        <v>1.9988058989651123</v>
      </c>
      <c r="J141" s="82">
        <v>1.9753326047926787</v>
      </c>
      <c r="K141" s="82">
        <v>1.9816530068461207</v>
      </c>
      <c r="L141" s="82">
        <v>1.9536239012438923</v>
      </c>
      <c r="M141" s="82">
        <v>1.9325498422214837</v>
      </c>
      <c r="N141" s="82">
        <v>1.9207001589640369</v>
      </c>
      <c r="O141" s="82">
        <v>1.8909475620422425</v>
      </c>
      <c r="P141" s="82">
        <v>1.8842476355909974</v>
      </c>
      <c r="Q141" s="82">
        <v>1.8349108402782812</v>
      </c>
    </row>
    <row r="142" spans="1:17" x14ac:dyDescent="0.25">
      <c r="A142" s="12" t="s">
        <v>9</v>
      </c>
      <c r="B142" s="81">
        <v>1.1549472685768511</v>
      </c>
      <c r="C142" s="81">
        <v>1.1549251164250138</v>
      </c>
      <c r="D142" s="81">
        <v>1.154724433005738</v>
      </c>
      <c r="E142" s="81">
        <v>1.1552093820866822</v>
      </c>
      <c r="F142" s="81">
        <v>1.1553640856511074</v>
      </c>
      <c r="G142" s="81">
        <v>1.1543178727366703</v>
      </c>
      <c r="H142" s="81">
        <v>1.1546398637822315</v>
      </c>
      <c r="I142" s="81">
        <v>1.1564931393319682</v>
      </c>
      <c r="J142" s="81">
        <v>1.1571017737935938</v>
      </c>
      <c r="K142" s="81">
        <v>1.1576570562583657</v>
      </c>
      <c r="L142" s="81">
        <v>1.15566821133542</v>
      </c>
      <c r="M142" s="81">
        <v>1.1546558434345866</v>
      </c>
      <c r="N142" s="81">
        <v>1.1525287411942111</v>
      </c>
      <c r="O142" s="81">
        <v>1.1519562735220772</v>
      </c>
      <c r="P142" s="81">
        <v>1.1523756103069394</v>
      </c>
      <c r="Q142" s="81">
        <v>1.1524003878446358</v>
      </c>
    </row>
    <row r="143" spans="1:17" x14ac:dyDescent="0.25">
      <c r="A143" s="11" t="s">
        <v>11</v>
      </c>
      <c r="B143" s="80">
        <v>1.892742880613109</v>
      </c>
      <c r="C143" s="80">
        <v>1.9226165219796232</v>
      </c>
      <c r="D143" s="80">
        <v>1.9400543289450238</v>
      </c>
      <c r="E143" s="80">
        <v>1.9464667221259808</v>
      </c>
      <c r="F143" s="80">
        <v>1.933437991534686</v>
      </c>
      <c r="G143" s="80">
        <v>1.9209029688867167</v>
      </c>
      <c r="H143" s="80">
        <v>1.8926703374437521</v>
      </c>
      <c r="I143" s="80">
        <v>1.9075398296534418</v>
      </c>
      <c r="J143" s="80">
        <v>1.8757133245948778</v>
      </c>
      <c r="K143" s="80">
        <v>1.8778499653361151</v>
      </c>
      <c r="L143" s="80">
        <v>1.8452165818626647</v>
      </c>
      <c r="M143" s="80">
        <v>1.8297015514257104</v>
      </c>
      <c r="N143" s="80">
        <v>1.8192491071217125</v>
      </c>
      <c r="O143" s="80">
        <v>1.7944687174228804</v>
      </c>
      <c r="P143" s="80">
        <v>1.7920786219251184</v>
      </c>
      <c r="Q143" s="80">
        <v>1.7452721186752649</v>
      </c>
    </row>
    <row r="144" spans="1:17" x14ac:dyDescent="0.25">
      <c r="A144" s="10" t="s">
        <v>13</v>
      </c>
      <c r="B144" s="79">
        <v>1.8844273560216465</v>
      </c>
      <c r="C144" s="79">
        <v>1.9135206171886332</v>
      </c>
      <c r="D144" s="79">
        <v>1.9300256220704848</v>
      </c>
      <c r="E144" s="79">
        <v>1.9352918672844093</v>
      </c>
      <c r="F144" s="79">
        <v>1.9211536912177685</v>
      </c>
      <c r="G144" s="79">
        <v>1.9074356717195453</v>
      </c>
      <c r="H144" s="79">
        <v>1.8777995767075455</v>
      </c>
      <c r="I144" s="79">
        <v>1.8920706106115004</v>
      </c>
      <c r="J144" s="79">
        <v>1.8587409226310472</v>
      </c>
      <c r="K144" s="79">
        <v>1.8597955713396794</v>
      </c>
      <c r="L144" s="79">
        <v>1.8263997968677295</v>
      </c>
      <c r="M144" s="79">
        <v>1.8098116069697749</v>
      </c>
      <c r="N144" s="79">
        <v>1.7982743074659084</v>
      </c>
      <c r="O144" s="79">
        <v>1.7724208300652573</v>
      </c>
      <c r="P144" s="79">
        <v>1.769373179772179</v>
      </c>
      <c r="Q144" s="79">
        <v>1.7225241348890847</v>
      </c>
    </row>
    <row r="145" spans="1:17" x14ac:dyDescent="0.25">
      <c r="A145" s="10" t="s">
        <v>15</v>
      </c>
      <c r="B145" s="79">
        <v>1.9384739005840617</v>
      </c>
      <c r="C145" s="79">
        <v>1.9684015745136878</v>
      </c>
      <c r="D145" s="79">
        <v>1.9853799531655587</v>
      </c>
      <c r="E145" s="79">
        <v>1.9907972375563032</v>
      </c>
      <c r="F145" s="79">
        <v>1.9762535698370518</v>
      </c>
      <c r="G145" s="79">
        <v>1.9621421090370212</v>
      </c>
      <c r="H145" s="79">
        <v>1.9316560324512524</v>
      </c>
      <c r="I145" s="79">
        <v>1.9463363684529391</v>
      </c>
      <c r="J145" s="79">
        <v>1.9120507643630478</v>
      </c>
      <c r="K145" s="79">
        <v>1.9131356610503265</v>
      </c>
      <c r="L145" s="79">
        <v>1.8787820750674038</v>
      </c>
      <c r="M145" s="79">
        <v>1.8617181256016062</v>
      </c>
      <c r="N145" s="79">
        <v>1.8498499291970072</v>
      </c>
      <c r="O145" s="79">
        <v>1.8232549580401947</v>
      </c>
      <c r="P145" s="79">
        <v>1.8201198992477399</v>
      </c>
      <c r="Q145" s="79">
        <v>1.7719271947197726</v>
      </c>
    </row>
    <row r="146" spans="1:17" x14ac:dyDescent="0.25">
      <c r="A146" s="10" t="s">
        <v>17</v>
      </c>
      <c r="B146" s="79">
        <v>1.8359605941947157</v>
      </c>
      <c r="C146" s="79">
        <v>1.8649380263202344</v>
      </c>
      <c r="D146" s="79">
        <v>1.8818526990766731</v>
      </c>
      <c r="E146" s="79">
        <v>1.8880727204622014</v>
      </c>
      <c r="F146" s="79">
        <v>1.8754348517886457</v>
      </c>
      <c r="G146" s="79">
        <v>1.8632758798201152</v>
      </c>
      <c r="H146" s="79">
        <v>1.83589022732044</v>
      </c>
      <c r="I146" s="79">
        <v>1.8503136347638383</v>
      </c>
      <c r="J146" s="79">
        <v>1.8194419248570315</v>
      </c>
      <c r="K146" s="79">
        <v>1.8215144663760319</v>
      </c>
      <c r="L146" s="79">
        <v>1.7898600844067845</v>
      </c>
      <c r="M146" s="79">
        <v>1.7748105048829395</v>
      </c>
      <c r="N146" s="79">
        <v>1.7646716339080606</v>
      </c>
      <c r="O146" s="79">
        <v>1.740634655900194</v>
      </c>
      <c r="P146" s="79">
        <v>1.7383162632673643</v>
      </c>
      <c r="Q146" s="79">
        <v>1.692913955115007</v>
      </c>
    </row>
    <row r="147" spans="1:17" x14ac:dyDescent="0.25">
      <c r="A147" s="10" t="s">
        <v>19</v>
      </c>
      <c r="B147" s="79" t="s">
        <v>104</v>
      </c>
      <c r="C147" s="79" t="s">
        <v>104</v>
      </c>
      <c r="D147" s="79" t="s">
        <v>104</v>
      </c>
      <c r="E147" s="79" t="s">
        <v>104</v>
      </c>
      <c r="F147" s="79" t="s">
        <v>104</v>
      </c>
      <c r="G147" s="79" t="s">
        <v>104</v>
      </c>
      <c r="H147" s="79" t="s">
        <v>104</v>
      </c>
      <c r="I147" s="79" t="s">
        <v>104</v>
      </c>
      <c r="J147" s="79" t="s">
        <v>104</v>
      </c>
      <c r="K147" s="79" t="s">
        <v>104</v>
      </c>
      <c r="L147" s="79" t="s">
        <v>104</v>
      </c>
      <c r="M147" s="79" t="s">
        <v>104</v>
      </c>
      <c r="N147" s="79" t="s">
        <v>104</v>
      </c>
      <c r="O147" s="79" t="s">
        <v>104</v>
      </c>
      <c r="P147" s="79" t="s">
        <v>104</v>
      </c>
      <c r="Q147" s="79" t="s">
        <v>104</v>
      </c>
    </row>
    <row r="148" spans="1:17" x14ac:dyDescent="0.25">
      <c r="A148" s="10" t="s">
        <v>21</v>
      </c>
      <c r="B148" s="79" t="s">
        <v>104</v>
      </c>
      <c r="C148" s="79" t="s">
        <v>104</v>
      </c>
      <c r="D148" s="79" t="s">
        <v>104</v>
      </c>
      <c r="E148" s="79" t="s">
        <v>104</v>
      </c>
      <c r="F148" s="79" t="s">
        <v>104</v>
      </c>
      <c r="G148" s="79" t="s">
        <v>104</v>
      </c>
      <c r="H148" s="79" t="s">
        <v>104</v>
      </c>
      <c r="I148" s="79" t="s">
        <v>104</v>
      </c>
      <c r="J148" s="79" t="s">
        <v>104</v>
      </c>
      <c r="K148" s="79" t="s">
        <v>104</v>
      </c>
      <c r="L148" s="79" t="s">
        <v>104</v>
      </c>
      <c r="M148" s="79" t="s">
        <v>104</v>
      </c>
      <c r="N148" s="79" t="s">
        <v>104</v>
      </c>
      <c r="O148" s="79">
        <v>1.740634655900194</v>
      </c>
      <c r="P148" s="79">
        <v>1.7383162632673645</v>
      </c>
      <c r="Q148" s="79">
        <v>1.692913955115007</v>
      </c>
    </row>
    <row r="149" spans="1:17" x14ac:dyDescent="0.25">
      <c r="A149" s="10" t="s">
        <v>22</v>
      </c>
      <c r="B149" s="79" t="s">
        <v>104</v>
      </c>
      <c r="C149" s="79" t="s">
        <v>104</v>
      </c>
      <c r="D149" s="79" t="s">
        <v>104</v>
      </c>
      <c r="E149" s="79" t="s">
        <v>104</v>
      </c>
      <c r="F149" s="79" t="s">
        <v>104</v>
      </c>
      <c r="G149" s="79" t="s">
        <v>104</v>
      </c>
      <c r="H149" s="79" t="s">
        <v>104</v>
      </c>
      <c r="I149" s="79" t="s">
        <v>104</v>
      </c>
      <c r="J149" s="79" t="s">
        <v>104</v>
      </c>
      <c r="K149" s="79" t="s">
        <v>104</v>
      </c>
      <c r="L149" s="79">
        <v>1.6606949236763981</v>
      </c>
      <c r="M149" s="79">
        <v>1.6467313962831398</v>
      </c>
      <c r="N149" s="79">
        <v>1.6373241964095409</v>
      </c>
      <c r="O149" s="79">
        <v>1.6150218456805925</v>
      </c>
      <c r="P149" s="79">
        <v>1.6128707597326062</v>
      </c>
      <c r="Q149" s="79">
        <v>1.5707449068077384</v>
      </c>
    </row>
    <row r="150" spans="1:17" x14ac:dyDescent="0.25">
      <c r="A150" s="11" t="s">
        <v>23</v>
      </c>
      <c r="B150" s="80">
        <v>18.611865063978286</v>
      </c>
      <c r="C150" s="80">
        <v>18.634600465477114</v>
      </c>
      <c r="D150" s="80">
        <v>16.176753121998079</v>
      </c>
      <c r="E150" s="80">
        <v>17.476787526613922</v>
      </c>
      <c r="F150" s="80">
        <v>16.153221074737498</v>
      </c>
      <c r="G150" s="80">
        <v>16.794323517146388</v>
      </c>
      <c r="H150" s="80">
        <v>15.720301959146564</v>
      </c>
      <c r="I150" s="80">
        <v>16.059318766702248</v>
      </c>
      <c r="J150" s="80">
        <v>17.24537037037037</v>
      </c>
      <c r="K150" s="80">
        <v>18.541079441840157</v>
      </c>
      <c r="L150" s="80">
        <v>19.411658172271729</v>
      </c>
      <c r="M150" s="80">
        <v>19.267432290409374</v>
      </c>
      <c r="N150" s="80">
        <v>19.686676630949325</v>
      </c>
      <c r="O150" s="80">
        <v>18.589174800354925</v>
      </c>
      <c r="P150" s="80">
        <v>18.519142905334611</v>
      </c>
      <c r="Q150" s="80">
        <v>18.959107806691449</v>
      </c>
    </row>
    <row r="151" spans="1:17" x14ac:dyDescent="0.25">
      <c r="A151" s="10" t="s">
        <v>13</v>
      </c>
      <c r="B151" s="79" t="s">
        <v>104</v>
      </c>
      <c r="C151" s="79" t="s">
        <v>104</v>
      </c>
      <c r="D151" s="79" t="s">
        <v>104</v>
      </c>
      <c r="E151" s="79" t="s">
        <v>104</v>
      </c>
      <c r="F151" s="79" t="s">
        <v>104</v>
      </c>
      <c r="G151" s="79" t="s">
        <v>104</v>
      </c>
      <c r="H151" s="79" t="s">
        <v>104</v>
      </c>
      <c r="I151" s="79" t="s">
        <v>104</v>
      </c>
      <c r="J151" s="79" t="s">
        <v>104</v>
      </c>
      <c r="K151" s="79" t="s">
        <v>104</v>
      </c>
      <c r="L151" s="79" t="s">
        <v>104</v>
      </c>
      <c r="M151" s="79" t="s">
        <v>104</v>
      </c>
      <c r="N151" s="79" t="s">
        <v>104</v>
      </c>
      <c r="O151" s="79" t="s">
        <v>104</v>
      </c>
      <c r="P151" s="79" t="s">
        <v>104</v>
      </c>
      <c r="Q151" s="79" t="s">
        <v>104</v>
      </c>
    </row>
    <row r="152" spans="1:17" x14ac:dyDescent="0.25">
      <c r="A152" s="10" t="s">
        <v>15</v>
      </c>
      <c r="B152" s="79">
        <v>18.611865063978286</v>
      </c>
      <c r="C152" s="79">
        <v>18.634600465477114</v>
      </c>
      <c r="D152" s="79">
        <v>16.176753121998079</v>
      </c>
      <c r="E152" s="79">
        <v>17.476787526613926</v>
      </c>
      <c r="F152" s="79">
        <v>16.153221074737498</v>
      </c>
      <c r="G152" s="79">
        <v>16.794323517146385</v>
      </c>
      <c r="H152" s="79">
        <v>15.720301959146562</v>
      </c>
      <c r="I152" s="79">
        <v>16.059318766702244</v>
      </c>
      <c r="J152" s="79">
        <v>17.24537037037037</v>
      </c>
      <c r="K152" s="79">
        <v>18.541079441840157</v>
      </c>
      <c r="L152" s="79">
        <v>19.411658172271725</v>
      </c>
      <c r="M152" s="79">
        <v>19.267432290409374</v>
      </c>
      <c r="N152" s="79">
        <v>19.686676630949322</v>
      </c>
      <c r="O152" s="79">
        <v>18.589174800354925</v>
      </c>
      <c r="P152" s="79">
        <v>18.519142905334611</v>
      </c>
      <c r="Q152" s="79">
        <v>18.959107806691449</v>
      </c>
    </row>
    <row r="153" spans="1:17" x14ac:dyDescent="0.25">
      <c r="A153" s="10" t="s">
        <v>17</v>
      </c>
      <c r="B153" s="79" t="s">
        <v>104</v>
      </c>
      <c r="C153" s="79" t="s">
        <v>104</v>
      </c>
      <c r="D153" s="79" t="s">
        <v>104</v>
      </c>
      <c r="E153" s="79" t="s">
        <v>104</v>
      </c>
      <c r="F153" s="79" t="s">
        <v>104</v>
      </c>
      <c r="G153" s="79" t="s">
        <v>104</v>
      </c>
      <c r="H153" s="79" t="s">
        <v>104</v>
      </c>
      <c r="I153" s="79" t="s">
        <v>104</v>
      </c>
      <c r="J153" s="79" t="s">
        <v>104</v>
      </c>
      <c r="K153" s="79" t="s">
        <v>104</v>
      </c>
      <c r="L153" s="79" t="s">
        <v>104</v>
      </c>
      <c r="M153" s="79" t="s">
        <v>104</v>
      </c>
      <c r="N153" s="79" t="s">
        <v>104</v>
      </c>
      <c r="O153" s="79" t="s">
        <v>104</v>
      </c>
      <c r="P153" s="79" t="s">
        <v>104</v>
      </c>
      <c r="Q153" s="79" t="s">
        <v>104</v>
      </c>
    </row>
    <row r="154" spans="1:17" x14ac:dyDescent="0.25">
      <c r="A154" s="10" t="s">
        <v>19</v>
      </c>
      <c r="B154" s="79" t="s">
        <v>104</v>
      </c>
      <c r="C154" s="79" t="s">
        <v>104</v>
      </c>
      <c r="D154" s="79" t="s">
        <v>104</v>
      </c>
      <c r="E154" s="79" t="s">
        <v>104</v>
      </c>
      <c r="F154" s="79" t="s">
        <v>104</v>
      </c>
      <c r="G154" s="79" t="s">
        <v>104</v>
      </c>
      <c r="H154" s="79" t="s">
        <v>104</v>
      </c>
      <c r="I154" s="79" t="s">
        <v>104</v>
      </c>
      <c r="J154" s="79" t="s">
        <v>104</v>
      </c>
      <c r="K154" s="79" t="s">
        <v>104</v>
      </c>
      <c r="L154" s="79" t="s">
        <v>104</v>
      </c>
      <c r="M154" s="79" t="s">
        <v>104</v>
      </c>
      <c r="N154" s="79" t="s">
        <v>104</v>
      </c>
      <c r="O154" s="79" t="s">
        <v>104</v>
      </c>
      <c r="P154" s="79" t="s">
        <v>104</v>
      </c>
      <c r="Q154" s="79" t="s">
        <v>104</v>
      </c>
    </row>
    <row r="155" spans="1:17" x14ac:dyDescent="0.25">
      <c r="A155" s="10" t="s">
        <v>22</v>
      </c>
      <c r="B155" s="79">
        <v>18.611865063978286</v>
      </c>
      <c r="C155" s="79">
        <v>18.634600465477114</v>
      </c>
      <c r="D155" s="79">
        <v>16.176753121998079</v>
      </c>
      <c r="E155" s="79">
        <v>17.476787526613922</v>
      </c>
      <c r="F155" s="79">
        <v>16.153221074737498</v>
      </c>
      <c r="G155" s="79">
        <v>16.794323517146388</v>
      </c>
      <c r="H155" s="79">
        <v>15.720301959146566</v>
      </c>
      <c r="I155" s="79">
        <v>16.059318766702248</v>
      </c>
      <c r="J155" s="79">
        <v>17.24537037037037</v>
      </c>
      <c r="K155" s="79">
        <v>18.541079441840157</v>
      </c>
      <c r="L155" s="79">
        <v>19.411658172271729</v>
      </c>
      <c r="M155" s="79">
        <v>19.267432290409374</v>
      </c>
      <c r="N155" s="79">
        <v>19.686676630949325</v>
      </c>
      <c r="O155" s="79">
        <v>18.589174800354925</v>
      </c>
      <c r="P155" s="79">
        <v>18.519142905334611</v>
      </c>
      <c r="Q155" s="79">
        <v>18.959107806691449</v>
      </c>
    </row>
    <row r="156" spans="1:17" x14ac:dyDescent="0.25">
      <c r="A156" s="13" t="s">
        <v>105</v>
      </c>
      <c r="B156" s="82">
        <v>2.67045520161206</v>
      </c>
      <c r="C156" s="82">
        <v>2.6150018181192651</v>
      </c>
      <c r="D156" s="82">
        <v>2.5823083667783653</v>
      </c>
      <c r="E156" s="82">
        <v>2.5236854043559207</v>
      </c>
      <c r="F156" s="82">
        <v>2.4379011648127178</v>
      </c>
      <c r="G156" s="82">
        <v>2.3677514107136592</v>
      </c>
      <c r="H156" s="82">
        <v>2.3642221916365243</v>
      </c>
      <c r="I156" s="82">
        <v>2.3573562640408441</v>
      </c>
      <c r="J156" s="82">
        <v>2.3345486143076823</v>
      </c>
      <c r="K156" s="82">
        <v>2.1026881066119913</v>
      </c>
      <c r="L156" s="82">
        <v>2.152855619433343</v>
      </c>
      <c r="M156" s="82">
        <v>2.1869810125881326</v>
      </c>
      <c r="N156" s="82">
        <v>2.245386628100829</v>
      </c>
      <c r="O156" s="82">
        <v>2.0900238937448217</v>
      </c>
      <c r="P156" s="82">
        <v>1.9778625874383282</v>
      </c>
      <c r="Q156" s="82">
        <v>2.0646899936487211</v>
      </c>
    </row>
    <row r="157" spans="1:17" x14ac:dyDescent="0.25">
      <c r="A157" s="12" t="s">
        <v>26</v>
      </c>
      <c r="B157" s="81">
        <v>0.30900191489269829</v>
      </c>
      <c r="C157" s="81">
        <v>0.31037756979027131</v>
      </c>
      <c r="D157" s="81">
        <v>0.31071635239381878</v>
      </c>
      <c r="E157" s="81">
        <v>0.31120754920890181</v>
      </c>
      <c r="F157" s="81">
        <v>0.31335961258181894</v>
      </c>
      <c r="G157" s="81">
        <v>0.31419496273189684</v>
      </c>
      <c r="H157" s="81">
        <v>0.31470637014017444</v>
      </c>
      <c r="I157" s="81">
        <v>0.31551805371049119</v>
      </c>
      <c r="J157" s="81">
        <v>0.31965282365081621</v>
      </c>
      <c r="K157" s="81">
        <v>0.31992052317127123</v>
      </c>
      <c r="L157" s="81">
        <v>0.31895455364196812</v>
      </c>
      <c r="M157" s="81">
        <v>0.3187587088389735</v>
      </c>
      <c r="N157" s="81">
        <v>0.31824337394042479</v>
      </c>
      <c r="O157" s="81">
        <v>0.31814073940327653</v>
      </c>
      <c r="P157" s="81">
        <v>0.31672352898847339</v>
      </c>
      <c r="Q157" s="81">
        <v>0.31488825762945255</v>
      </c>
    </row>
    <row r="158" spans="1:17" x14ac:dyDescent="0.25">
      <c r="A158" s="10" t="s">
        <v>13</v>
      </c>
      <c r="B158" s="79">
        <v>0.24537544777799716</v>
      </c>
      <c r="C158" s="79">
        <v>0.24743425666650995</v>
      </c>
      <c r="D158" s="79">
        <v>0.2479887764976034</v>
      </c>
      <c r="E158" s="79">
        <v>0.24831583258306356</v>
      </c>
      <c r="F158" s="79">
        <v>0.25082545546159624</v>
      </c>
      <c r="G158" s="79">
        <v>0.25145927161676102</v>
      </c>
      <c r="H158" s="79">
        <v>0.2511208702484567</v>
      </c>
      <c r="I158" s="79">
        <v>0.25109163206287738</v>
      </c>
      <c r="J158" s="79">
        <v>0.25667202412675305</v>
      </c>
      <c r="K158" s="79">
        <v>0.25610354798150792</v>
      </c>
      <c r="L158" s="79">
        <v>0.25403911667093287</v>
      </c>
      <c r="M158" s="79">
        <v>0.25438015666513225</v>
      </c>
      <c r="N158" s="79">
        <v>0.25443846208083959</v>
      </c>
      <c r="O158" s="79">
        <v>0.25524989587905478</v>
      </c>
      <c r="P158" s="79">
        <v>0.25392747912555741</v>
      </c>
      <c r="Q158" s="79">
        <v>0.2519444957339762</v>
      </c>
    </row>
    <row r="159" spans="1:17" x14ac:dyDescent="0.25">
      <c r="A159" s="10" t="s">
        <v>15</v>
      </c>
      <c r="B159" s="79">
        <v>0.31617061653322759</v>
      </c>
      <c r="C159" s="79">
        <v>0.31747551411502828</v>
      </c>
      <c r="D159" s="79">
        <v>0.31795896583995104</v>
      </c>
      <c r="E159" s="79">
        <v>0.31833268576135776</v>
      </c>
      <c r="F159" s="79">
        <v>0.31994902722876756</v>
      </c>
      <c r="G159" s="79">
        <v>0.32049078571834227</v>
      </c>
      <c r="H159" s="79">
        <v>0.32044675594198563</v>
      </c>
      <c r="I159" s="79">
        <v>0.32061089001349724</v>
      </c>
      <c r="J159" s="79">
        <v>0.32407361080487967</v>
      </c>
      <c r="K159" s="79">
        <v>0.3238617078682462</v>
      </c>
      <c r="L159" s="79">
        <v>0.32272239716325796</v>
      </c>
      <c r="M159" s="79">
        <v>0.32240727061923208</v>
      </c>
      <c r="N159" s="79">
        <v>0.32179486800865703</v>
      </c>
      <c r="O159" s="79">
        <v>0.32163156204113641</v>
      </c>
      <c r="P159" s="79">
        <v>0.32014560506827333</v>
      </c>
      <c r="Q159" s="79">
        <v>0.31826115506060904</v>
      </c>
    </row>
    <row r="160" spans="1:17" x14ac:dyDescent="0.25">
      <c r="A160" s="10" t="s">
        <v>17</v>
      </c>
      <c r="B160" s="79">
        <v>0.25172764505384432</v>
      </c>
      <c r="C160" s="79">
        <v>0.25278371335950373</v>
      </c>
      <c r="D160" s="79">
        <v>0.25303033568261507</v>
      </c>
      <c r="E160" s="79">
        <v>0.25315481463897421</v>
      </c>
      <c r="F160" s="79">
        <v>0.25444391447745501</v>
      </c>
      <c r="G160" s="79">
        <v>0.25473028935080355</v>
      </c>
      <c r="H160" s="79">
        <v>0.25449932960857707</v>
      </c>
      <c r="I160" s="79">
        <v>0.25443285549334704</v>
      </c>
      <c r="J160" s="79">
        <v>0.25733454768423075</v>
      </c>
      <c r="K160" s="79">
        <v>0.25698374217204989</v>
      </c>
      <c r="L160" s="79">
        <v>0.25584290108396091</v>
      </c>
      <c r="M160" s="79">
        <v>0.25553958963387008</v>
      </c>
      <c r="N160" s="79">
        <v>0.25498846035501938</v>
      </c>
      <c r="O160" s="79">
        <v>0.25483353716557877</v>
      </c>
      <c r="P160" s="79">
        <v>0.25356092592643742</v>
      </c>
      <c r="Q160" s="79">
        <v>0.2519444957339762</v>
      </c>
    </row>
    <row r="161" spans="1:17" x14ac:dyDescent="0.25">
      <c r="A161" s="10" t="s">
        <v>19</v>
      </c>
      <c r="B161" s="79" t="s">
        <v>104</v>
      </c>
      <c r="C161" s="79" t="s">
        <v>104</v>
      </c>
      <c r="D161" s="79" t="s">
        <v>104</v>
      </c>
      <c r="E161" s="79" t="s">
        <v>104</v>
      </c>
      <c r="F161" s="79" t="s">
        <v>104</v>
      </c>
      <c r="G161" s="79" t="s">
        <v>104</v>
      </c>
      <c r="H161" s="79" t="s">
        <v>104</v>
      </c>
      <c r="I161" s="79" t="s">
        <v>104</v>
      </c>
      <c r="J161" s="79" t="s">
        <v>104</v>
      </c>
      <c r="K161" s="79" t="s">
        <v>104</v>
      </c>
      <c r="L161" s="79" t="s">
        <v>104</v>
      </c>
      <c r="M161" s="79" t="s">
        <v>104</v>
      </c>
      <c r="N161" s="79" t="s">
        <v>104</v>
      </c>
      <c r="O161" s="79" t="s">
        <v>104</v>
      </c>
      <c r="P161" s="79" t="s">
        <v>104</v>
      </c>
      <c r="Q161" s="79" t="s">
        <v>104</v>
      </c>
    </row>
    <row r="162" spans="1:17" x14ac:dyDescent="0.25">
      <c r="A162" s="10" t="s">
        <v>22</v>
      </c>
      <c r="B162" s="79" t="s">
        <v>104</v>
      </c>
      <c r="C162" s="79" t="s">
        <v>104</v>
      </c>
      <c r="D162" s="79" t="s">
        <v>104</v>
      </c>
      <c r="E162" s="79" t="s">
        <v>104</v>
      </c>
      <c r="F162" s="79">
        <v>0.25234553427225009</v>
      </c>
      <c r="G162" s="79">
        <v>0.25232961345014643</v>
      </c>
      <c r="H162" s="79">
        <v>0.2523211185599889</v>
      </c>
      <c r="I162" s="79">
        <v>0.25232038407001434</v>
      </c>
      <c r="J162" s="79">
        <v>0.25218176480106391</v>
      </c>
      <c r="K162" s="79">
        <v>0.25216778642427884</v>
      </c>
      <c r="L162" s="79">
        <v>0.25211676802417171</v>
      </c>
      <c r="M162" s="79">
        <v>0.25210492912541588</v>
      </c>
      <c r="N162" s="79">
        <v>0.2520814129549922</v>
      </c>
      <c r="O162" s="79">
        <v>0.25207651957418298</v>
      </c>
      <c r="P162" s="79">
        <v>0.25201883302207501</v>
      </c>
      <c r="Q162" s="79">
        <v>0.2519444957339762</v>
      </c>
    </row>
    <row r="163" spans="1:17" x14ac:dyDescent="0.25">
      <c r="A163" s="11" t="s">
        <v>28</v>
      </c>
      <c r="B163" s="80">
        <v>9.4939237658678994</v>
      </c>
      <c r="C163" s="80">
        <v>9.1001304666291567</v>
      </c>
      <c r="D163" s="80">
        <v>9.0537554800650728</v>
      </c>
      <c r="E163" s="80">
        <v>8.7763014565328152</v>
      </c>
      <c r="F163" s="80">
        <v>8.6640442155094988</v>
      </c>
      <c r="G163" s="80">
        <v>8.4930475476110985</v>
      </c>
      <c r="H163" s="80">
        <v>8.6305409448280805</v>
      </c>
      <c r="I163" s="80">
        <v>8.6410070049596825</v>
      </c>
      <c r="J163" s="80">
        <v>8.6686633023252853</v>
      </c>
      <c r="K163" s="80">
        <v>8.3163724693759971</v>
      </c>
      <c r="L163" s="80">
        <v>8.7652574827748815</v>
      </c>
      <c r="M163" s="80">
        <v>8.7202488630422543</v>
      </c>
      <c r="N163" s="80">
        <v>9.284131683230342</v>
      </c>
      <c r="O163" s="80">
        <v>8.8606937805037838</v>
      </c>
      <c r="P163" s="80">
        <v>8.581491850244781</v>
      </c>
      <c r="Q163" s="80">
        <v>8.9995517401398644</v>
      </c>
    </row>
    <row r="164" spans="1:17" x14ac:dyDescent="0.25">
      <c r="A164" s="10" t="s">
        <v>12</v>
      </c>
      <c r="B164" s="79">
        <v>9.2617668802365696</v>
      </c>
      <c r="C164" s="79">
        <v>8.8421798429473935</v>
      </c>
      <c r="D164" s="79">
        <v>8.7790122738642307</v>
      </c>
      <c r="E164" s="79">
        <v>8.4984817534367583</v>
      </c>
      <c r="F164" s="79">
        <v>8.3432119205298019</v>
      </c>
      <c r="G164" s="79">
        <v>8.158510925276504</v>
      </c>
      <c r="H164" s="79">
        <v>8.2893256922500136</v>
      </c>
      <c r="I164" s="79">
        <v>8.2980327360974862</v>
      </c>
      <c r="J164" s="79">
        <v>8.3307611751088579</v>
      </c>
      <c r="K164" s="79">
        <v>7.9995137664863547</v>
      </c>
      <c r="L164" s="79">
        <v>8.4474765438155401</v>
      </c>
      <c r="M164" s="79">
        <v>8.3238741150574089</v>
      </c>
      <c r="N164" s="79">
        <v>8.8503135282796297</v>
      </c>
      <c r="O164" s="79">
        <v>8.3726890220578856</v>
      </c>
      <c r="P164" s="79">
        <v>8.0458784976052424</v>
      </c>
      <c r="Q164" s="79">
        <v>8.5121544327931371</v>
      </c>
    </row>
    <row r="165" spans="1:17" x14ac:dyDescent="0.25">
      <c r="A165" s="9" t="s">
        <v>29</v>
      </c>
      <c r="B165" s="78">
        <v>13.913692746975428</v>
      </c>
      <c r="C165" s="78">
        <v>13.919074370474084</v>
      </c>
      <c r="D165" s="78">
        <v>14.024477182889742</v>
      </c>
      <c r="E165" s="78">
        <v>13.971620963519552</v>
      </c>
      <c r="F165" s="78">
        <v>13.815001650654265</v>
      </c>
      <c r="G165" s="78">
        <v>13.823516152398085</v>
      </c>
      <c r="H165" s="78">
        <v>13.939417391086483</v>
      </c>
      <c r="I165" s="78">
        <v>13.963308820051854</v>
      </c>
      <c r="J165" s="78">
        <v>13.787173971497714</v>
      </c>
      <c r="K165" s="78">
        <v>13.619716537018856</v>
      </c>
      <c r="L165" s="78">
        <v>14.062772807292546</v>
      </c>
      <c r="M165" s="78">
        <v>14.013755325623857</v>
      </c>
      <c r="N165" s="78">
        <v>13.968045932457967</v>
      </c>
      <c r="O165" s="78">
        <v>13.989681202243819</v>
      </c>
      <c r="P165" s="78">
        <v>14.017252789885665</v>
      </c>
      <c r="Q165" s="78">
        <v>13.908158906450234</v>
      </c>
    </row>
    <row r="167" spans="1:17" x14ac:dyDescent="0.25">
      <c r="A167" s="14" t="s">
        <v>106</v>
      </c>
      <c r="B167" s="102">
        <v>14497.93586027237</v>
      </c>
      <c r="C167" s="102">
        <v>13866.12002111063</v>
      </c>
      <c r="D167" s="102">
        <v>13815.905982650527</v>
      </c>
      <c r="E167" s="102">
        <v>13526.223999026663</v>
      </c>
      <c r="F167" s="102">
        <v>13290.997836675806</v>
      </c>
      <c r="G167" s="102">
        <v>13095.898399567821</v>
      </c>
      <c r="H167" s="102">
        <v>13294.383248714747</v>
      </c>
      <c r="I167" s="102">
        <v>13109.219180170085</v>
      </c>
      <c r="J167" s="102">
        <v>13200.416045092998</v>
      </c>
      <c r="K167" s="102">
        <v>13117.232857481014</v>
      </c>
      <c r="L167" s="102">
        <v>12992.679965546058</v>
      </c>
      <c r="M167" s="102">
        <v>13053.951484047506</v>
      </c>
      <c r="N167" s="102">
        <v>13078.886490382194</v>
      </c>
      <c r="O167" s="102">
        <v>12640.759639821361</v>
      </c>
      <c r="P167" s="102">
        <v>12767.180850922787</v>
      </c>
      <c r="Q167" s="102">
        <v>13268.533667622822</v>
      </c>
    </row>
    <row r="168" spans="1:17" x14ac:dyDescent="0.25">
      <c r="A168" s="13" t="s">
        <v>7</v>
      </c>
      <c r="B168" s="101">
        <v>13553.1564318322</v>
      </c>
      <c r="C168" s="101">
        <v>12891.355800037716</v>
      </c>
      <c r="D168" s="101">
        <v>12844.398705568385</v>
      </c>
      <c r="E168" s="101">
        <v>12489.377772082926</v>
      </c>
      <c r="F168" s="101">
        <v>12256.41745141707</v>
      </c>
      <c r="G168" s="101">
        <v>12019.964038836804</v>
      </c>
      <c r="H168" s="101">
        <v>12214.80629784757</v>
      </c>
      <c r="I168" s="101">
        <v>11970.074578318183</v>
      </c>
      <c r="J168" s="101">
        <v>12199.190328805646</v>
      </c>
      <c r="K168" s="101">
        <v>12154.651826237148</v>
      </c>
      <c r="L168" s="101">
        <v>11977.061965166587</v>
      </c>
      <c r="M168" s="101">
        <v>12009.706204526996</v>
      </c>
      <c r="N168" s="101">
        <v>12038.287643936859</v>
      </c>
      <c r="O168" s="101">
        <v>11592.42265287589</v>
      </c>
      <c r="P168" s="101">
        <v>11678.300783680146</v>
      </c>
      <c r="Q168" s="101">
        <v>12155.83790963619</v>
      </c>
    </row>
    <row r="169" spans="1:17" x14ac:dyDescent="0.25">
      <c r="A169" s="12" t="s">
        <v>9</v>
      </c>
      <c r="B169" s="100">
        <v>4709.5777548918641</v>
      </c>
      <c r="C169" s="100">
        <v>4684.8249027237352</v>
      </c>
      <c r="D169" s="100">
        <v>4660.5504587155965</v>
      </c>
      <c r="E169" s="100">
        <v>4825.3012048192768</v>
      </c>
      <c r="F169" s="100">
        <v>4232.3481116584562</v>
      </c>
      <c r="G169" s="100">
        <v>4398.3805668016194</v>
      </c>
      <c r="H169" s="100">
        <v>4192.4814456276217</v>
      </c>
      <c r="I169" s="100">
        <v>4364.6020463953764</v>
      </c>
      <c r="J169" s="100">
        <v>3938.419117647059</v>
      </c>
      <c r="K169" s="100">
        <v>3962.2546213677228</v>
      </c>
      <c r="L169" s="100">
        <v>3680.7863960879499</v>
      </c>
      <c r="M169" s="100">
        <v>3664.2469901392128</v>
      </c>
      <c r="N169" s="100">
        <v>3599.2148893032263</v>
      </c>
      <c r="O169" s="100">
        <v>3479.8129841728005</v>
      </c>
      <c r="P169" s="100">
        <v>3595.3878406708595</v>
      </c>
      <c r="Q169" s="100">
        <v>3597.1829861942383</v>
      </c>
    </row>
    <row r="170" spans="1:17" x14ac:dyDescent="0.25">
      <c r="A170" s="11" t="s">
        <v>11</v>
      </c>
      <c r="B170" s="98">
        <v>13824.053539379098</v>
      </c>
      <c r="C170" s="98">
        <v>13140.718193277053</v>
      </c>
      <c r="D170" s="98">
        <v>13104.796005319051</v>
      </c>
      <c r="E170" s="98">
        <v>12742.769588171926</v>
      </c>
      <c r="F170" s="98">
        <v>12533.841680613083</v>
      </c>
      <c r="G170" s="98">
        <v>12279.101907814036</v>
      </c>
      <c r="H170" s="98">
        <v>12489.641230246167</v>
      </c>
      <c r="I170" s="98">
        <v>12234.872971674649</v>
      </c>
      <c r="J170" s="98">
        <v>12507.143397521391</v>
      </c>
      <c r="K170" s="98">
        <v>12465.099380805734</v>
      </c>
      <c r="L170" s="98">
        <v>12280.469408251196</v>
      </c>
      <c r="M170" s="98">
        <v>12318.445173678578</v>
      </c>
      <c r="N170" s="98">
        <v>12346.26138055814</v>
      </c>
      <c r="O170" s="98">
        <v>11868.946710365068</v>
      </c>
      <c r="P170" s="98">
        <v>11949.49202598012</v>
      </c>
      <c r="Q170" s="98">
        <v>12455.637567916001</v>
      </c>
    </row>
    <row r="171" spans="1:17" x14ac:dyDescent="0.25">
      <c r="A171" s="10" t="s">
        <v>13</v>
      </c>
      <c r="B171" s="99">
        <v>13429.84344874815</v>
      </c>
      <c r="C171" s="99">
        <v>12710.852321262037</v>
      </c>
      <c r="D171" s="99">
        <v>12648.896531883614</v>
      </c>
      <c r="E171" s="99">
        <v>12225.535887375336</v>
      </c>
      <c r="F171" s="99">
        <v>11954.091202529056</v>
      </c>
      <c r="G171" s="99">
        <v>11617.620893897139</v>
      </c>
      <c r="H171" s="99">
        <v>11727.513284735222</v>
      </c>
      <c r="I171" s="99">
        <v>11348.650676286759</v>
      </c>
      <c r="J171" s="99">
        <v>11440.858383309605</v>
      </c>
      <c r="K171" s="99">
        <v>11311.614676898394</v>
      </c>
      <c r="L171" s="99">
        <v>11073.414643670638</v>
      </c>
      <c r="M171" s="99">
        <v>10993.690827478626</v>
      </c>
      <c r="N171" s="99">
        <v>10901.678369854348</v>
      </c>
      <c r="O171" s="99">
        <v>10408.912481609648</v>
      </c>
      <c r="P171" s="99">
        <v>10368.646735486565</v>
      </c>
      <c r="Q171" s="99">
        <v>10759.849625347331</v>
      </c>
    </row>
    <row r="172" spans="1:17" x14ac:dyDescent="0.25">
      <c r="A172" s="10" t="s">
        <v>15</v>
      </c>
      <c r="B172" s="99">
        <v>16509.891665066087</v>
      </c>
      <c r="C172" s="99">
        <v>15857.134509833777</v>
      </c>
      <c r="D172" s="99">
        <v>15676.426871949776</v>
      </c>
      <c r="E172" s="99">
        <v>15330.004003037884</v>
      </c>
      <c r="F172" s="99">
        <v>15097.3317763094</v>
      </c>
      <c r="G172" s="99">
        <v>14882.52751307598</v>
      </c>
      <c r="H172" s="99">
        <v>15063.482892556773</v>
      </c>
      <c r="I172" s="99">
        <v>15217.941077715715</v>
      </c>
      <c r="J172" s="99">
        <v>15627.636046722871</v>
      </c>
      <c r="K172" s="99">
        <v>15570.033608207241</v>
      </c>
      <c r="L172" s="99">
        <v>15245.927138151401</v>
      </c>
      <c r="M172" s="99">
        <v>15282.039843912284</v>
      </c>
      <c r="N172" s="99">
        <v>15302.502755545298</v>
      </c>
      <c r="O172" s="99">
        <v>14524.605346022407</v>
      </c>
      <c r="P172" s="99">
        <v>14705.693521984778</v>
      </c>
      <c r="Q172" s="99">
        <v>15246.186083814195</v>
      </c>
    </row>
    <row r="173" spans="1:17" x14ac:dyDescent="0.25">
      <c r="A173" s="10" t="s">
        <v>17</v>
      </c>
      <c r="B173" s="99">
        <v>8656.434806529156</v>
      </c>
      <c r="C173" s="99">
        <v>8445.3785296183632</v>
      </c>
      <c r="D173" s="99">
        <v>8240.9127080021772</v>
      </c>
      <c r="E173" s="99">
        <v>8223.2676446584137</v>
      </c>
      <c r="F173" s="99">
        <v>8263.7330762918245</v>
      </c>
      <c r="G173" s="99">
        <v>8312.4050978316554</v>
      </c>
      <c r="H173" s="99">
        <v>8560.2892155474365</v>
      </c>
      <c r="I173" s="99">
        <v>8690.7494690672611</v>
      </c>
      <c r="J173" s="99">
        <v>9106.8575841141192</v>
      </c>
      <c r="K173" s="99">
        <v>9040.8592112920505</v>
      </c>
      <c r="L173" s="99">
        <v>9033.3309267866534</v>
      </c>
      <c r="M173" s="99">
        <v>9083.85751730222</v>
      </c>
      <c r="N173" s="99">
        <v>9042.6451303593076</v>
      </c>
      <c r="O173" s="99">
        <v>8758.1279670755612</v>
      </c>
      <c r="P173" s="99">
        <v>8993.0861170359112</v>
      </c>
      <c r="Q173" s="99">
        <v>9513.8956119495051</v>
      </c>
    </row>
    <row r="174" spans="1:17" x14ac:dyDescent="0.25">
      <c r="A174" s="10" t="s">
        <v>19</v>
      </c>
      <c r="B174" s="99" t="s">
        <v>104</v>
      </c>
      <c r="C174" s="99" t="s">
        <v>104</v>
      </c>
      <c r="D174" s="99" t="s">
        <v>104</v>
      </c>
      <c r="E174" s="99" t="s">
        <v>104</v>
      </c>
      <c r="F174" s="99" t="s">
        <v>104</v>
      </c>
      <c r="G174" s="99" t="s">
        <v>104</v>
      </c>
      <c r="H174" s="99" t="s">
        <v>104</v>
      </c>
      <c r="I174" s="99" t="s">
        <v>104</v>
      </c>
      <c r="J174" s="99" t="s">
        <v>104</v>
      </c>
      <c r="K174" s="99" t="s">
        <v>104</v>
      </c>
      <c r="L174" s="99" t="s">
        <v>104</v>
      </c>
      <c r="M174" s="99" t="s">
        <v>104</v>
      </c>
      <c r="N174" s="99" t="s">
        <v>104</v>
      </c>
      <c r="O174" s="99" t="s">
        <v>104</v>
      </c>
      <c r="P174" s="99" t="s">
        <v>104</v>
      </c>
      <c r="Q174" s="99" t="s">
        <v>104</v>
      </c>
    </row>
    <row r="175" spans="1:17" x14ac:dyDescent="0.25">
      <c r="A175" s="10" t="s">
        <v>21</v>
      </c>
      <c r="B175" s="99" t="s">
        <v>104</v>
      </c>
      <c r="C175" s="99" t="s">
        <v>104</v>
      </c>
      <c r="D175" s="99" t="s">
        <v>104</v>
      </c>
      <c r="E175" s="99" t="s">
        <v>104</v>
      </c>
      <c r="F175" s="99" t="s">
        <v>104</v>
      </c>
      <c r="G175" s="99" t="s">
        <v>104</v>
      </c>
      <c r="H175" s="99" t="s">
        <v>104</v>
      </c>
      <c r="I175" s="99" t="s">
        <v>104</v>
      </c>
      <c r="J175" s="99" t="s">
        <v>104</v>
      </c>
      <c r="K175" s="99" t="s">
        <v>104</v>
      </c>
      <c r="L175" s="99" t="s">
        <v>104</v>
      </c>
      <c r="M175" s="99" t="s">
        <v>104</v>
      </c>
      <c r="N175" s="99" t="s">
        <v>104</v>
      </c>
      <c r="O175" s="99">
        <v>10751.516668237815</v>
      </c>
      <c r="P175" s="99">
        <v>10728.416549195164</v>
      </c>
      <c r="Q175" s="99">
        <v>11115.206620866027</v>
      </c>
    </row>
    <row r="176" spans="1:17" x14ac:dyDescent="0.25">
      <c r="A176" s="10" t="s">
        <v>22</v>
      </c>
      <c r="B176" s="99" t="s">
        <v>104</v>
      </c>
      <c r="C176" s="99" t="s">
        <v>104</v>
      </c>
      <c r="D176" s="99" t="s">
        <v>104</v>
      </c>
      <c r="E176" s="99" t="s">
        <v>104</v>
      </c>
      <c r="F176" s="99" t="s">
        <v>104</v>
      </c>
      <c r="G176" s="99" t="s">
        <v>104</v>
      </c>
      <c r="H176" s="99" t="s">
        <v>104</v>
      </c>
      <c r="I176" s="99" t="s">
        <v>104</v>
      </c>
      <c r="J176" s="99" t="s">
        <v>104</v>
      </c>
      <c r="K176" s="99" t="s">
        <v>104</v>
      </c>
      <c r="L176" s="99">
        <v>9954.6346358031042</v>
      </c>
      <c r="M176" s="99">
        <v>9958.2317015522658</v>
      </c>
      <c r="N176" s="99">
        <v>9962.4174237248662</v>
      </c>
      <c r="O176" s="99">
        <v>9985.4843430600813</v>
      </c>
      <c r="P176" s="99">
        <v>9987.4196639463244</v>
      </c>
      <c r="Q176" s="99">
        <v>10005.931034021189</v>
      </c>
    </row>
    <row r="177" spans="1:17" x14ac:dyDescent="0.25">
      <c r="A177" s="11" t="s">
        <v>23</v>
      </c>
      <c r="B177" s="98">
        <v>57953.753848228131</v>
      </c>
      <c r="C177" s="98">
        <v>58203.327839613485</v>
      </c>
      <c r="D177" s="98">
        <v>58417.508417508419</v>
      </c>
      <c r="E177" s="98">
        <v>58640.890646422275</v>
      </c>
      <c r="F177" s="98">
        <v>57538.307577070489</v>
      </c>
      <c r="G177" s="98">
        <v>58644.272129323581</v>
      </c>
      <c r="H177" s="98">
        <v>59839.28519748518</v>
      </c>
      <c r="I177" s="98">
        <v>58674.953456336982</v>
      </c>
      <c r="J177" s="98">
        <v>57541.180126981308</v>
      </c>
      <c r="K177" s="98">
        <v>56681.549099951488</v>
      </c>
      <c r="L177" s="98">
        <v>55529.936111479357</v>
      </c>
      <c r="M177" s="98">
        <v>54391.206988256868</v>
      </c>
      <c r="N177" s="98">
        <v>53297.207014592554</v>
      </c>
      <c r="O177" s="98">
        <v>54372.210831021592</v>
      </c>
      <c r="P177" s="98">
        <v>53801.822333614837</v>
      </c>
      <c r="Q177" s="98">
        <v>52719.255267025968</v>
      </c>
    </row>
    <row r="178" spans="1:17" x14ac:dyDescent="0.25">
      <c r="A178" s="10" t="s">
        <v>13</v>
      </c>
      <c r="B178" s="99" t="s">
        <v>104</v>
      </c>
      <c r="C178" s="99" t="s">
        <v>104</v>
      </c>
      <c r="D178" s="99" t="s">
        <v>104</v>
      </c>
      <c r="E178" s="99" t="s">
        <v>104</v>
      </c>
      <c r="F178" s="99" t="s">
        <v>104</v>
      </c>
      <c r="G178" s="99" t="s">
        <v>104</v>
      </c>
      <c r="H178" s="99" t="s">
        <v>104</v>
      </c>
      <c r="I178" s="99" t="s">
        <v>104</v>
      </c>
      <c r="J178" s="99" t="s">
        <v>104</v>
      </c>
      <c r="K178" s="99" t="s">
        <v>104</v>
      </c>
      <c r="L178" s="99" t="s">
        <v>104</v>
      </c>
      <c r="M178" s="99" t="s">
        <v>104</v>
      </c>
      <c r="N178" s="99" t="s">
        <v>104</v>
      </c>
      <c r="O178" s="99" t="s">
        <v>104</v>
      </c>
      <c r="P178" s="99" t="s">
        <v>104</v>
      </c>
      <c r="Q178" s="99" t="s">
        <v>104</v>
      </c>
    </row>
    <row r="179" spans="1:17" x14ac:dyDescent="0.25">
      <c r="A179" s="10" t="s">
        <v>15</v>
      </c>
      <c r="B179" s="99">
        <v>57972.023445536601</v>
      </c>
      <c r="C179" s="99">
        <v>58221.526543112515</v>
      </c>
      <c r="D179" s="99">
        <v>58436.187501524808</v>
      </c>
      <c r="E179" s="99">
        <v>58662.453291284277</v>
      </c>
      <c r="F179" s="99">
        <v>57558.509172935046</v>
      </c>
      <c r="G179" s="99">
        <v>58668.293981931543</v>
      </c>
      <c r="H179" s="99">
        <v>59852.723027515844</v>
      </c>
      <c r="I179" s="99">
        <v>58685.507686177756</v>
      </c>
      <c r="J179" s="99">
        <v>57558.191413316126</v>
      </c>
      <c r="K179" s="99">
        <v>56697.729427662081</v>
      </c>
      <c r="L179" s="99">
        <v>55546.25234840787</v>
      </c>
      <c r="M179" s="99">
        <v>54407.052842324476</v>
      </c>
      <c r="N179" s="99">
        <v>53312.711340503301</v>
      </c>
      <c r="O179" s="99">
        <v>54385.503634802444</v>
      </c>
      <c r="P179" s="99">
        <v>53813.450996182029</v>
      </c>
      <c r="Q179" s="99">
        <v>52746.999908588841</v>
      </c>
    </row>
    <row r="180" spans="1:17" x14ac:dyDescent="0.25">
      <c r="A180" s="10" t="s">
        <v>17</v>
      </c>
      <c r="B180" s="99" t="s">
        <v>104</v>
      </c>
      <c r="C180" s="99" t="s">
        <v>104</v>
      </c>
      <c r="D180" s="99" t="s">
        <v>104</v>
      </c>
      <c r="E180" s="99" t="s">
        <v>104</v>
      </c>
      <c r="F180" s="99" t="s">
        <v>104</v>
      </c>
      <c r="G180" s="99" t="s">
        <v>104</v>
      </c>
      <c r="H180" s="99" t="s">
        <v>104</v>
      </c>
      <c r="I180" s="99" t="s">
        <v>104</v>
      </c>
      <c r="J180" s="99" t="s">
        <v>104</v>
      </c>
      <c r="K180" s="99" t="s">
        <v>104</v>
      </c>
      <c r="L180" s="99" t="s">
        <v>104</v>
      </c>
      <c r="M180" s="99" t="s">
        <v>104</v>
      </c>
      <c r="N180" s="99" t="s">
        <v>104</v>
      </c>
      <c r="O180" s="99" t="s">
        <v>104</v>
      </c>
      <c r="P180" s="99" t="s">
        <v>104</v>
      </c>
      <c r="Q180" s="99" t="s">
        <v>104</v>
      </c>
    </row>
    <row r="181" spans="1:17" x14ac:dyDescent="0.25">
      <c r="A181" s="10" t="s">
        <v>19</v>
      </c>
      <c r="B181" s="99" t="s">
        <v>104</v>
      </c>
      <c r="C181" s="99" t="s">
        <v>104</v>
      </c>
      <c r="D181" s="99" t="s">
        <v>104</v>
      </c>
      <c r="E181" s="99" t="s">
        <v>104</v>
      </c>
      <c r="F181" s="99" t="s">
        <v>104</v>
      </c>
      <c r="G181" s="99" t="s">
        <v>104</v>
      </c>
      <c r="H181" s="99" t="s">
        <v>104</v>
      </c>
      <c r="I181" s="99" t="s">
        <v>104</v>
      </c>
      <c r="J181" s="99" t="s">
        <v>104</v>
      </c>
      <c r="K181" s="99" t="s">
        <v>104</v>
      </c>
      <c r="L181" s="99" t="s">
        <v>104</v>
      </c>
      <c r="M181" s="99" t="s">
        <v>104</v>
      </c>
      <c r="N181" s="99" t="s">
        <v>104</v>
      </c>
      <c r="O181" s="99" t="s">
        <v>104</v>
      </c>
      <c r="P181" s="99" t="s">
        <v>104</v>
      </c>
      <c r="Q181" s="99" t="s">
        <v>104</v>
      </c>
    </row>
    <row r="182" spans="1:17" x14ac:dyDescent="0.25">
      <c r="A182" s="10" t="s">
        <v>22</v>
      </c>
      <c r="B182" s="99">
        <v>46357.518448045361</v>
      </c>
      <c r="C182" s="99">
        <v>46367.479865427726</v>
      </c>
      <c r="D182" s="99">
        <v>46375.996299641331</v>
      </c>
      <c r="E182" s="99">
        <v>46384.847073786637</v>
      </c>
      <c r="F182" s="99">
        <v>46428.890207889774</v>
      </c>
      <c r="G182" s="99">
        <v>46473.109149423988</v>
      </c>
      <c r="H182" s="99">
        <v>46520.006689542613</v>
      </c>
      <c r="I182" s="99">
        <v>46565.733752363245</v>
      </c>
      <c r="J182" s="99">
        <v>46611.185638484007</v>
      </c>
      <c r="K182" s="99">
        <v>46646.278706300523</v>
      </c>
      <c r="L182" s="99">
        <v>46694.177478079917</v>
      </c>
      <c r="M182" s="99">
        <v>46742.577152445367</v>
      </c>
      <c r="N182" s="99">
        <v>46790.088412657351</v>
      </c>
      <c r="O182" s="99">
        <v>46836.829926095961</v>
      </c>
      <c r="P182" s="99">
        <v>46861.533157104728</v>
      </c>
      <c r="Q182" s="99">
        <v>46909.184091081821</v>
      </c>
    </row>
    <row r="183" spans="1:17" x14ac:dyDescent="0.25">
      <c r="A183" s="13" t="s">
        <v>25</v>
      </c>
      <c r="B183" s="101">
        <v>22703.427423871024</v>
      </c>
      <c r="C183" s="101">
        <v>22533.856607181016</v>
      </c>
      <c r="D183" s="101">
        <v>22426.499853908415</v>
      </c>
      <c r="E183" s="101">
        <v>22540.913366416433</v>
      </c>
      <c r="F183" s="101">
        <v>22039.676299634841</v>
      </c>
      <c r="G183" s="101">
        <v>22026.860173657129</v>
      </c>
      <c r="H183" s="101">
        <v>22087.180139238655</v>
      </c>
      <c r="I183" s="101">
        <v>22190.870779454413</v>
      </c>
      <c r="J183" s="101">
        <v>21005.005708568202</v>
      </c>
      <c r="K183" s="101">
        <v>20633.754312513342</v>
      </c>
      <c r="L183" s="101">
        <v>20930.882044109159</v>
      </c>
      <c r="M183" s="101">
        <v>21146.241967273236</v>
      </c>
      <c r="N183" s="101">
        <v>21145.267057124631</v>
      </c>
      <c r="O183" s="101">
        <v>20961.790915780955</v>
      </c>
      <c r="P183" s="101">
        <v>21269.276675697391</v>
      </c>
      <c r="Q183" s="101">
        <v>21514.909410203767</v>
      </c>
    </row>
    <row r="184" spans="1:17" x14ac:dyDescent="0.25">
      <c r="A184" s="12" t="s">
        <v>26</v>
      </c>
      <c r="B184" s="100">
        <v>20822.095953667558</v>
      </c>
      <c r="C184" s="100">
        <v>20362.555563854614</v>
      </c>
      <c r="D184" s="100">
        <v>20207.959679414293</v>
      </c>
      <c r="E184" s="100">
        <v>20106.181915301684</v>
      </c>
      <c r="F184" s="100">
        <v>19590.53147156319</v>
      </c>
      <c r="G184" s="100">
        <v>19444.576303176338</v>
      </c>
      <c r="H184" s="100">
        <v>19516.213857667586</v>
      </c>
      <c r="I184" s="100">
        <v>19521.52464426792</v>
      </c>
      <c r="J184" s="100">
        <v>18478.050730069786</v>
      </c>
      <c r="K184" s="100">
        <v>18581.064375771777</v>
      </c>
      <c r="L184" s="100">
        <v>18952.360830095007</v>
      </c>
      <c r="M184" s="100">
        <v>19037.298373102396</v>
      </c>
      <c r="N184" s="100">
        <v>19211.840369337653</v>
      </c>
      <c r="O184" s="100">
        <v>19244.973483675665</v>
      </c>
      <c r="P184" s="100">
        <v>19696.28332424246</v>
      </c>
      <c r="Q184" s="100">
        <v>20292.53684369781</v>
      </c>
    </row>
    <row r="185" spans="1:17" x14ac:dyDescent="0.25">
      <c r="A185" s="10" t="s">
        <v>13</v>
      </c>
      <c r="B185" s="99">
        <v>17417.778279690541</v>
      </c>
      <c r="C185" s="99">
        <v>16705.102750676353</v>
      </c>
      <c r="D185" s="99">
        <v>16519.167390510138</v>
      </c>
      <c r="E185" s="99">
        <v>16410.666833956013</v>
      </c>
      <c r="F185" s="99">
        <v>15605.950890050637</v>
      </c>
      <c r="G185" s="99">
        <v>15410.26181957412</v>
      </c>
      <c r="H185" s="99">
        <v>15514.373583122158</v>
      </c>
      <c r="I185" s="99">
        <v>15523.408487703116</v>
      </c>
      <c r="J185" s="99">
        <v>13907.709354858276</v>
      </c>
      <c r="K185" s="99">
        <v>14062.751681333039</v>
      </c>
      <c r="L185" s="99">
        <v>14643.514235453753</v>
      </c>
      <c r="M185" s="99">
        <v>14545.616440801374</v>
      </c>
      <c r="N185" s="99">
        <v>14528.958196387692</v>
      </c>
      <c r="O185" s="99">
        <v>14299.485627454575</v>
      </c>
      <c r="P185" s="99">
        <v>14675.732175214811</v>
      </c>
      <c r="Q185" s="99">
        <v>15262.437905726016</v>
      </c>
    </row>
    <row r="186" spans="1:17" x14ac:dyDescent="0.25">
      <c r="A186" s="10" t="s">
        <v>15</v>
      </c>
      <c r="B186" s="99">
        <v>21287.210010392693</v>
      </c>
      <c r="C186" s="99">
        <v>20853.314806792405</v>
      </c>
      <c r="D186" s="99">
        <v>20695.260451908365</v>
      </c>
      <c r="E186" s="99">
        <v>20574.065034096882</v>
      </c>
      <c r="F186" s="99">
        <v>20059.601671359178</v>
      </c>
      <c r="G186" s="99">
        <v>19890.629874446069</v>
      </c>
      <c r="H186" s="99">
        <v>19904.29861454522</v>
      </c>
      <c r="I186" s="99">
        <v>19853.401555429347</v>
      </c>
      <c r="J186" s="99">
        <v>18815.160836171493</v>
      </c>
      <c r="K186" s="99">
        <v>18876.795301284259</v>
      </c>
      <c r="L186" s="99">
        <v>19212.361127005272</v>
      </c>
      <c r="M186" s="99">
        <v>19306.437351374425</v>
      </c>
      <c r="N186" s="99">
        <v>19490.846753888134</v>
      </c>
      <c r="O186" s="99">
        <v>19540.378669650454</v>
      </c>
      <c r="P186" s="99">
        <v>19998.091634663524</v>
      </c>
      <c r="Q186" s="99">
        <v>20597.19602176686</v>
      </c>
    </row>
    <row r="187" spans="1:17" x14ac:dyDescent="0.25">
      <c r="A187" s="10" t="s">
        <v>17</v>
      </c>
      <c r="B187" s="99">
        <v>19531.276322774473</v>
      </c>
      <c r="C187" s="99">
        <v>19126.686636697668</v>
      </c>
      <c r="D187" s="99">
        <v>19033.656652338908</v>
      </c>
      <c r="E187" s="99">
        <v>18986.907376527481</v>
      </c>
      <c r="F187" s="99">
        <v>18510.785461093972</v>
      </c>
      <c r="G187" s="99">
        <v>18406.967455567665</v>
      </c>
      <c r="H187" s="99">
        <v>18490.641380693123</v>
      </c>
      <c r="I187" s="99">
        <v>18514.808689112178</v>
      </c>
      <c r="J187" s="99">
        <v>17494.225242452456</v>
      </c>
      <c r="K187" s="99">
        <v>17613.957501966281</v>
      </c>
      <c r="L187" s="99">
        <v>18010.191635136682</v>
      </c>
      <c r="M187" s="99">
        <v>18117.331209741653</v>
      </c>
      <c r="N187" s="99">
        <v>18313.972421807455</v>
      </c>
      <c r="O187" s="99">
        <v>18369.709019665763</v>
      </c>
      <c r="P187" s="99">
        <v>18835.343463824047</v>
      </c>
      <c r="Q187" s="99">
        <v>19447.367246316742</v>
      </c>
    </row>
    <row r="188" spans="1:17" x14ac:dyDescent="0.25">
      <c r="A188" s="10" t="s">
        <v>19</v>
      </c>
      <c r="B188" s="99" t="s">
        <v>104</v>
      </c>
      <c r="C188" s="99" t="s">
        <v>104</v>
      </c>
      <c r="D188" s="99" t="s">
        <v>104</v>
      </c>
      <c r="E188" s="99" t="s">
        <v>104</v>
      </c>
      <c r="F188" s="99" t="s">
        <v>104</v>
      </c>
      <c r="G188" s="99" t="s">
        <v>104</v>
      </c>
      <c r="H188" s="99" t="s">
        <v>104</v>
      </c>
      <c r="I188" s="99" t="s">
        <v>104</v>
      </c>
      <c r="J188" s="99" t="s">
        <v>104</v>
      </c>
      <c r="K188" s="99" t="s">
        <v>104</v>
      </c>
      <c r="L188" s="99" t="s">
        <v>104</v>
      </c>
      <c r="M188" s="99" t="s">
        <v>104</v>
      </c>
      <c r="N188" s="99" t="s">
        <v>104</v>
      </c>
      <c r="O188" s="99" t="s">
        <v>104</v>
      </c>
      <c r="P188" s="99" t="s">
        <v>104</v>
      </c>
      <c r="Q188" s="99" t="s">
        <v>104</v>
      </c>
    </row>
    <row r="189" spans="1:17" x14ac:dyDescent="0.25">
      <c r="A189" s="10" t="s">
        <v>22</v>
      </c>
      <c r="B189" s="99" t="s">
        <v>104</v>
      </c>
      <c r="C189" s="99" t="s">
        <v>104</v>
      </c>
      <c r="D189" s="99" t="s">
        <v>104</v>
      </c>
      <c r="E189" s="99" t="s">
        <v>104</v>
      </c>
      <c r="F189" s="99">
        <v>13534.780270030491</v>
      </c>
      <c r="G189" s="99">
        <v>13539.050716527763</v>
      </c>
      <c r="H189" s="99">
        <v>13541.329964770144</v>
      </c>
      <c r="I189" s="99">
        <v>13541.527056040481</v>
      </c>
      <c r="J189" s="99">
        <v>13578.785526016312</v>
      </c>
      <c r="K189" s="99">
        <v>13582.549496576763</v>
      </c>
      <c r="L189" s="99">
        <v>13596.297897008668</v>
      </c>
      <c r="M189" s="99">
        <v>13599.49062143182</v>
      </c>
      <c r="N189" s="99">
        <v>13605.835151348367</v>
      </c>
      <c r="O189" s="99">
        <v>13607.155804253058</v>
      </c>
      <c r="P189" s="99">
        <v>13622.736174215368</v>
      </c>
      <c r="Q189" s="99">
        <v>13642.845266626451</v>
      </c>
    </row>
    <row r="190" spans="1:17" x14ac:dyDescent="0.25">
      <c r="A190" s="11" t="s">
        <v>28</v>
      </c>
      <c r="B190" s="98">
        <v>30724.977185495231</v>
      </c>
      <c r="C190" s="98">
        <v>32193.923543949742</v>
      </c>
      <c r="D190" s="98">
        <v>32632.865222925491</v>
      </c>
      <c r="E190" s="98">
        <v>34268.119528973199</v>
      </c>
      <c r="F190" s="98">
        <v>34783.29806148952</v>
      </c>
      <c r="G190" s="98">
        <v>36475.512774525261</v>
      </c>
      <c r="H190" s="98">
        <v>36982.985396523749</v>
      </c>
      <c r="I190" s="98">
        <v>38313.360995686693</v>
      </c>
      <c r="J190" s="98">
        <v>36844.886277128731</v>
      </c>
      <c r="K190" s="98">
        <v>33553.068917276229</v>
      </c>
      <c r="L190" s="98">
        <v>33565.114570371668</v>
      </c>
      <c r="M190" s="98">
        <v>34518.938580419737</v>
      </c>
      <c r="N190" s="98">
        <v>33434.948879229814</v>
      </c>
      <c r="O190" s="98">
        <v>31802.762411636322</v>
      </c>
      <c r="P190" s="98">
        <v>31162.959814188307</v>
      </c>
      <c r="Q190" s="98">
        <v>28262.052377269134</v>
      </c>
    </row>
    <row r="191" spans="1:17" x14ac:dyDescent="0.25">
      <c r="A191" s="10" t="s">
        <v>12</v>
      </c>
      <c r="B191" s="99">
        <v>29727.903241462292</v>
      </c>
      <c r="C191" s="99">
        <v>31157.788619321986</v>
      </c>
      <c r="D191" s="99">
        <v>31558.232474634642</v>
      </c>
      <c r="E191" s="99">
        <v>33208.234864888153</v>
      </c>
      <c r="F191" s="99">
        <v>33548.7836714441</v>
      </c>
      <c r="G191" s="99">
        <v>35213.876566195817</v>
      </c>
      <c r="H191" s="99">
        <v>35687.253432826692</v>
      </c>
      <c r="I191" s="99">
        <v>37003.635974557728</v>
      </c>
      <c r="J191" s="99">
        <v>35516.569048141071</v>
      </c>
      <c r="K191" s="99">
        <v>32382.058296758449</v>
      </c>
      <c r="L191" s="99">
        <v>32389.411818450862</v>
      </c>
      <c r="M191" s="99">
        <v>33049.222874332736</v>
      </c>
      <c r="N191" s="99">
        <v>31656.279664864418</v>
      </c>
      <c r="O191" s="99">
        <v>30015.422944596037</v>
      </c>
      <c r="P191" s="99">
        <v>29332.332667249568</v>
      </c>
      <c r="Q191" s="99">
        <v>26505.293478535514</v>
      </c>
    </row>
    <row r="192" spans="1:17" x14ac:dyDescent="0.25">
      <c r="A192" s="9" t="s">
        <v>29</v>
      </c>
      <c r="B192" s="96">
        <v>85000</v>
      </c>
      <c r="C192" s="96">
        <v>85000</v>
      </c>
      <c r="D192" s="96">
        <v>85000</v>
      </c>
      <c r="E192" s="96">
        <v>85000</v>
      </c>
      <c r="F192" s="96">
        <v>85000</v>
      </c>
      <c r="G192" s="96">
        <v>85000</v>
      </c>
      <c r="H192" s="96">
        <v>85000</v>
      </c>
      <c r="I192" s="96">
        <v>85000</v>
      </c>
      <c r="J192" s="96">
        <v>85000</v>
      </c>
      <c r="K192" s="96">
        <v>85000</v>
      </c>
      <c r="L192" s="96">
        <v>85000</v>
      </c>
      <c r="M192" s="96">
        <v>85000</v>
      </c>
      <c r="N192" s="96">
        <v>85000</v>
      </c>
      <c r="O192" s="96">
        <v>85000</v>
      </c>
      <c r="P192" s="96">
        <v>85000</v>
      </c>
      <c r="Q192" s="96">
        <v>85000</v>
      </c>
    </row>
    <row r="194" spans="1:17" x14ac:dyDescent="0.25">
      <c r="A194" s="14" t="s">
        <v>107</v>
      </c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</row>
    <row r="195" spans="1:17" x14ac:dyDescent="0.25">
      <c r="A195" s="13" t="s">
        <v>108</v>
      </c>
      <c r="B195" s="101">
        <v>27216.129467704934</v>
      </c>
      <c r="C195" s="101">
        <v>26251.745570689691</v>
      </c>
      <c r="D195" s="101">
        <v>26116.949517295066</v>
      </c>
      <c r="E195" s="101">
        <v>25607.355784824045</v>
      </c>
      <c r="F195" s="101">
        <v>24847.674143053569</v>
      </c>
      <c r="G195" s="101">
        <v>24266.375730751697</v>
      </c>
      <c r="H195" s="101">
        <v>24232.183384122927</v>
      </c>
      <c r="I195" s="101">
        <v>23925.855678194715</v>
      </c>
      <c r="J195" s="101">
        <v>24097.45840856131</v>
      </c>
      <c r="K195" s="101">
        <v>24086.302338630532</v>
      </c>
      <c r="L195" s="101">
        <v>23398.674521828587</v>
      </c>
      <c r="M195" s="101">
        <v>23209.355830685021</v>
      </c>
      <c r="N195" s="101">
        <v>23121.940991364329</v>
      </c>
      <c r="O195" s="101">
        <v>21920.663353618926</v>
      </c>
      <c r="P195" s="101">
        <v>22004.810639369811</v>
      </c>
      <c r="Q195" s="101">
        <v>22304.878753057124</v>
      </c>
    </row>
    <row r="196" spans="1:17" x14ac:dyDescent="0.25">
      <c r="A196" s="12" t="s">
        <v>9</v>
      </c>
      <c r="B196" s="100">
        <v>5439.3139641626576</v>
      </c>
      <c r="C196" s="100">
        <v>5410.6219462090139</v>
      </c>
      <c r="D196" s="100">
        <v>5381.6514859349991</v>
      </c>
      <c r="E196" s="100">
        <v>5574.2332232014005</v>
      </c>
      <c r="F196" s="100">
        <v>4889.9030061834637</v>
      </c>
      <c r="G196" s="100">
        <v>5077.1292993567558</v>
      </c>
      <c r="H196" s="100">
        <v>4840.8062052890109</v>
      </c>
      <c r="I196" s="100">
        <v>5047.632322570521</v>
      </c>
      <c r="J196" s="100">
        <v>4557.1517469720129</v>
      </c>
      <c r="K196" s="100">
        <v>4586.9320211186623</v>
      </c>
      <c r="L196" s="100">
        <v>4253.7678306747075</v>
      </c>
      <c r="M196" s="100">
        <v>4230.9441989518391</v>
      </c>
      <c r="N196" s="100">
        <v>4148.1986056561091</v>
      </c>
      <c r="O196" s="100">
        <v>4008.592397801438</v>
      </c>
      <c r="P196" s="100">
        <v>4143.2372571832302</v>
      </c>
      <c r="Q196" s="100">
        <v>4145.3950684383653</v>
      </c>
    </row>
    <row r="197" spans="1:17" x14ac:dyDescent="0.25">
      <c r="A197" s="11" t="s">
        <v>11</v>
      </c>
      <c r="B197" s="98">
        <v>26165.378917874241</v>
      </c>
      <c r="C197" s="98">
        <v>25264.561909072687</v>
      </c>
      <c r="D197" s="98">
        <v>25424.016220060679</v>
      </c>
      <c r="E197" s="98">
        <v>24803.376951095644</v>
      </c>
      <c r="F197" s="98">
        <v>24233.405685178292</v>
      </c>
      <c r="G197" s="98">
        <v>23586.96330998253</v>
      </c>
      <c r="H197" s="98">
        <v>23638.773481801414</v>
      </c>
      <c r="I197" s="98">
        <v>23338.50750421976</v>
      </c>
      <c r="J197" s="98">
        <v>23459.815523349724</v>
      </c>
      <c r="K197" s="98">
        <v>23407.58644015728</v>
      </c>
      <c r="L197" s="98">
        <v>22660.125785162294</v>
      </c>
      <c r="M197" s="98">
        <v>22539.078245432251</v>
      </c>
      <c r="N197" s="98">
        <v>22460.924992871678</v>
      </c>
      <c r="O197" s="98">
        <v>21298.453580509318</v>
      </c>
      <c r="P197" s="98">
        <v>21414.429202623644</v>
      </c>
      <c r="Q197" s="98">
        <v>21738.476967607981</v>
      </c>
    </row>
    <row r="198" spans="1:17" x14ac:dyDescent="0.25">
      <c r="A198" s="10" t="s">
        <v>13</v>
      </c>
      <c r="B198" s="99">
        <v>25307.564381909109</v>
      </c>
      <c r="C198" s="99">
        <v>24322.477978774903</v>
      </c>
      <c r="D198" s="99">
        <v>24412.69439745387</v>
      </c>
      <c r="E198" s="99">
        <v>23659.980176031168</v>
      </c>
      <c r="F198" s="99">
        <v>22965.646438892549</v>
      </c>
      <c r="G198" s="99">
        <v>22159.864513533714</v>
      </c>
      <c r="H198" s="99">
        <v>22021.919481907917</v>
      </c>
      <c r="I198" s="99">
        <v>21472.448414698505</v>
      </c>
      <c r="J198" s="99">
        <v>21265.591667084049</v>
      </c>
      <c r="K198" s="99">
        <v>21037.290880796554</v>
      </c>
      <c r="L198" s="99">
        <v>20224.482255832194</v>
      </c>
      <c r="M198" s="99">
        <v>19896.509263007963</v>
      </c>
      <c r="N198" s="99">
        <v>19604.208120765903</v>
      </c>
      <c r="O198" s="99">
        <v>18448.973300731192</v>
      </c>
      <c r="P198" s="99">
        <v>18346.005444302289</v>
      </c>
      <c r="Q198" s="99">
        <v>18534.100667438055</v>
      </c>
    </row>
    <row r="199" spans="1:17" x14ac:dyDescent="0.25">
      <c r="A199" s="10" t="s">
        <v>15</v>
      </c>
      <c r="B199" s="99">
        <v>32003.994094200942</v>
      </c>
      <c r="C199" s="99">
        <v>31213.208536432139</v>
      </c>
      <c r="D199" s="99">
        <v>31123.66364883495</v>
      </c>
      <c r="E199" s="99">
        <v>30518.92962097489</v>
      </c>
      <c r="F199" s="99">
        <v>29836.155817945808</v>
      </c>
      <c r="G199" s="99">
        <v>29201.6339223084</v>
      </c>
      <c r="H199" s="99">
        <v>29097.467599133532</v>
      </c>
      <c r="I199" s="99">
        <v>29619.232172532007</v>
      </c>
      <c r="J199" s="99">
        <v>29880.833448323985</v>
      </c>
      <c r="K199" s="99">
        <v>29787.586539613359</v>
      </c>
      <c r="L199" s="99">
        <v>28643.774624942533</v>
      </c>
      <c r="M199" s="99">
        <v>28450.850573577442</v>
      </c>
      <c r="N199" s="99">
        <v>28307.333638882475</v>
      </c>
      <c r="O199" s="99">
        <v>26482.058710712474</v>
      </c>
      <c r="P199" s="99">
        <v>26766.12541160308</v>
      </c>
      <c r="Q199" s="99">
        <v>27015.131737668522</v>
      </c>
    </row>
    <row r="200" spans="1:17" x14ac:dyDescent="0.25">
      <c r="A200" s="10" t="s">
        <v>17</v>
      </c>
      <c r="B200" s="99">
        <v>15892.873191003087</v>
      </c>
      <c r="C200" s="99">
        <v>15750.107566553752</v>
      </c>
      <c r="D200" s="99">
        <v>15508.183822409153</v>
      </c>
      <c r="E200" s="99">
        <v>15526.12731293901</v>
      </c>
      <c r="F200" s="99">
        <v>15498.093017156285</v>
      </c>
      <c r="G200" s="99">
        <v>15488.303922083487</v>
      </c>
      <c r="H200" s="99">
        <v>15715.751313860097</v>
      </c>
      <c r="I200" s="99">
        <v>16080.612238931741</v>
      </c>
      <c r="J200" s="99">
        <v>16569.398492239448</v>
      </c>
      <c r="K200" s="99">
        <v>16468.055841837471</v>
      </c>
      <c r="L200" s="99">
        <v>16168.398455092776</v>
      </c>
      <c r="M200" s="99">
        <v>16122.125746567839</v>
      </c>
      <c r="N200" s="99">
        <v>15957.299357041926</v>
      </c>
      <c r="O200" s="99">
        <v>15244.701060300435</v>
      </c>
      <c r="P200" s="99">
        <v>15632.827854207475</v>
      </c>
      <c r="Q200" s="99">
        <v>16106.206648976746</v>
      </c>
    </row>
    <row r="201" spans="1:17" x14ac:dyDescent="0.25">
      <c r="A201" s="10" t="s">
        <v>19</v>
      </c>
      <c r="B201" s="99" t="s">
        <v>104</v>
      </c>
      <c r="C201" s="99" t="s">
        <v>104</v>
      </c>
      <c r="D201" s="99" t="s">
        <v>104</v>
      </c>
      <c r="E201" s="99" t="s">
        <v>104</v>
      </c>
      <c r="F201" s="99" t="s">
        <v>104</v>
      </c>
      <c r="G201" s="99" t="s">
        <v>104</v>
      </c>
      <c r="H201" s="99" t="s">
        <v>104</v>
      </c>
      <c r="I201" s="99" t="s">
        <v>104</v>
      </c>
      <c r="J201" s="99" t="s">
        <v>104</v>
      </c>
      <c r="K201" s="99" t="s">
        <v>104</v>
      </c>
      <c r="L201" s="99" t="s">
        <v>104</v>
      </c>
      <c r="M201" s="99" t="s">
        <v>104</v>
      </c>
      <c r="N201" s="99" t="s">
        <v>104</v>
      </c>
      <c r="O201" s="99" t="s">
        <v>104</v>
      </c>
      <c r="P201" s="99" t="s">
        <v>104</v>
      </c>
      <c r="Q201" s="99" t="s">
        <v>104</v>
      </c>
    </row>
    <row r="202" spans="1:17" x14ac:dyDescent="0.25">
      <c r="A202" s="10" t="s">
        <v>21</v>
      </c>
      <c r="B202" s="99" t="s">
        <v>104</v>
      </c>
      <c r="C202" s="99" t="s">
        <v>104</v>
      </c>
      <c r="D202" s="99" t="s">
        <v>104</v>
      </c>
      <c r="E202" s="99" t="s">
        <v>104</v>
      </c>
      <c r="F202" s="99" t="s">
        <v>104</v>
      </c>
      <c r="G202" s="99" t="s">
        <v>104</v>
      </c>
      <c r="H202" s="99" t="s">
        <v>104</v>
      </c>
      <c r="I202" s="99" t="s">
        <v>104</v>
      </c>
      <c r="J202" s="99" t="s">
        <v>104</v>
      </c>
      <c r="K202" s="99" t="s">
        <v>104</v>
      </c>
      <c r="L202" s="99" t="s">
        <v>104</v>
      </c>
      <c r="M202" s="99" t="s">
        <v>104</v>
      </c>
      <c r="N202" s="99" t="s">
        <v>104</v>
      </c>
      <c r="O202" s="99">
        <v>18714.462516223331</v>
      </c>
      <c r="P202" s="99">
        <v>18649.380966572691</v>
      </c>
      <c r="Q202" s="99">
        <v>18817.088402450816</v>
      </c>
    </row>
    <row r="203" spans="1:17" x14ac:dyDescent="0.25">
      <c r="A203" s="10" t="s">
        <v>22</v>
      </c>
      <c r="B203" s="99" t="s">
        <v>104</v>
      </c>
      <c r="C203" s="99" t="s">
        <v>104</v>
      </c>
      <c r="D203" s="99" t="s">
        <v>104</v>
      </c>
      <c r="E203" s="99" t="s">
        <v>104</v>
      </c>
      <c r="F203" s="99" t="s">
        <v>104</v>
      </c>
      <c r="G203" s="99" t="s">
        <v>104</v>
      </c>
      <c r="H203" s="99" t="s">
        <v>104</v>
      </c>
      <c r="I203" s="99" t="s">
        <v>104</v>
      </c>
      <c r="J203" s="99" t="s">
        <v>104</v>
      </c>
      <c r="K203" s="99" t="s">
        <v>104</v>
      </c>
      <c r="L203" s="99">
        <v>16531.611206731464</v>
      </c>
      <c r="M203" s="99">
        <v>16398.532794408191</v>
      </c>
      <c r="N203" s="99">
        <v>16311.707102596725</v>
      </c>
      <c r="O203" s="99">
        <v>16126.775353743553</v>
      </c>
      <c r="P203" s="99">
        <v>16108.417141157479</v>
      </c>
      <c r="Q203" s="99">
        <v>15716.765209558269</v>
      </c>
    </row>
    <row r="204" spans="1:17" x14ac:dyDescent="0.25">
      <c r="A204" s="11" t="s">
        <v>23</v>
      </c>
      <c r="B204" s="98">
        <v>1078627.4465742342</v>
      </c>
      <c r="C204" s="98">
        <v>1084595.7600523785</v>
      </c>
      <c r="D204" s="98">
        <v>945005.61167227838</v>
      </c>
      <c r="E204" s="98">
        <v>1024854.386198924</v>
      </c>
      <c r="F204" s="98">
        <v>929429.00255866337</v>
      </c>
      <c r="G204" s="98">
        <v>984890.87856743147</v>
      </c>
      <c r="H204" s="98">
        <v>940691.63232395623</v>
      </c>
      <c r="I204" s="98">
        <v>942279.78117673332</v>
      </c>
      <c r="J204" s="98">
        <v>992318.96283798781</v>
      </c>
      <c r="K204" s="98">
        <v>1050937.1047487638</v>
      </c>
      <c r="L204" s="98">
        <v>1077928.1381241251</v>
      </c>
      <c r="M204" s="98">
        <v>1047978.8978398802</v>
      </c>
      <c r="N204" s="98">
        <v>1049244.8798290475</v>
      </c>
      <c r="O204" s="98">
        <v>1010734.5314196117</v>
      </c>
      <c r="P204" s="98">
        <v>996363.63636363635</v>
      </c>
      <c r="Q204" s="98">
        <v>999510.04409603134</v>
      </c>
    </row>
    <row r="205" spans="1:17" x14ac:dyDescent="0.25">
      <c r="A205" s="10" t="s">
        <v>13</v>
      </c>
      <c r="B205" s="99" t="s">
        <v>104</v>
      </c>
      <c r="C205" s="99" t="s">
        <v>104</v>
      </c>
      <c r="D205" s="99" t="s">
        <v>104</v>
      </c>
      <c r="E205" s="99" t="s">
        <v>104</v>
      </c>
      <c r="F205" s="99" t="s">
        <v>104</v>
      </c>
      <c r="G205" s="99" t="s">
        <v>104</v>
      </c>
      <c r="H205" s="99" t="s">
        <v>104</v>
      </c>
      <c r="I205" s="99" t="s">
        <v>104</v>
      </c>
      <c r="J205" s="99" t="s">
        <v>104</v>
      </c>
      <c r="K205" s="99" t="s">
        <v>104</v>
      </c>
      <c r="L205" s="99" t="s">
        <v>104</v>
      </c>
      <c r="M205" s="99" t="s">
        <v>104</v>
      </c>
      <c r="N205" s="99" t="s">
        <v>104</v>
      </c>
      <c r="O205" s="99" t="s">
        <v>104</v>
      </c>
      <c r="P205" s="99" t="s">
        <v>104</v>
      </c>
      <c r="Q205" s="99" t="s">
        <v>104</v>
      </c>
    </row>
    <row r="206" spans="1:17" x14ac:dyDescent="0.25">
      <c r="A206" s="10" t="s">
        <v>15</v>
      </c>
      <c r="B206" s="99">
        <v>1078967.4778541129</v>
      </c>
      <c r="C206" s="99">
        <v>1084934.8856210725</v>
      </c>
      <c r="D206" s="99">
        <v>945307.77860295633</v>
      </c>
      <c r="E206" s="99">
        <v>1025231.2319616891</v>
      </c>
      <c r="F206" s="99">
        <v>929755.32340272609</v>
      </c>
      <c r="G206" s="99">
        <v>985294.30933161068</v>
      </c>
      <c r="H206" s="99">
        <v>940902.87906971388</v>
      </c>
      <c r="I206" s="99">
        <v>942449.27491808322</v>
      </c>
      <c r="J206" s="99">
        <v>992612.32877130841</v>
      </c>
      <c r="K206" s="99">
        <v>1051237.1054902412</v>
      </c>
      <c r="L206" s="99">
        <v>1078244.863338039</v>
      </c>
      <c r="M206" s="99">
        <v>1048284.2067602117</v>
      </c>
      <c r="N206" s="99">
        <v>1049550.1084796332</v>
      </c>
      <c r="O206" s="99">
        <v>1010981.6336726809</v>
      </c>
      <c r="P206" s="99">
        <v>996578.98922751599</v>
      </c>
      <c r="Q206" s="99">
        <v>1000036.0577464799</v>
      </c>
    </row>
    <row r="207" spans="1:17" x14ac:dyDescent="0.25">
      <c r="A207" s="10" t="s">
        <v>17</v>
      </c>
      <c r="B207" s="99" t="s">
        <v>104</v>
      </c>
      <c r="C207" s="99" t="s">
        <v>104</v>
      </c>
      <c r="D207" s="99" t="s">
        <v>104</v>
      </c>
      <c r="E207" s="99" t="s">
        <v>104</v>
      </c>
      <c r="F207" s="99" t="s">
        <v>104</v>
      </c>
      <c r="G207" s="99" t="s">
        <v>104</v>
      </c>
      <c r="H207" s="99" t="s">
        <v>104</v>
      </c>
      <c r="I207" s="99" t="s">
        <v>104</v>
      </c>
      <c r="J207" s="99" t="s">
        <v>104</v>
      </c>
      <c r="K207" s="99" t="s">
        <v>104</v>
      </c>
      <c r="L207" s="99" t="s">
        <v>104</v>
      </c>
      <c r="M207" s="99" t="s">
        <v>104</v>
      </c>
      <c r="N207" s="99" t="s">
        <v>104</v>
      </c>
      <c r="O207" s="99" t="s">
        <v>104</v>
      </c>
      <c r="P207" s="99" t="s">
        <v>104</v>
      </c>
      <c r="Q207" s="99" t="s">
        <v>104</v>
      </c>
    </row>
    <row r="208" spans="1:17" x14ac:dyDescent="0.25">
      <c r="A208" s="10" t="s">
        <v>19</v>
      </c>
      <c r="B208" s="99" t="s">
        <v>104</v>
      </c>
      <c r="C208" s="99" t="s">
        <v>104</v>
      </c>
      <c r="D208" s="99" t="s">
        <v>104</v>
      </c>
      <c r="E208" s="99" t="s">
        <v>104</v>
      </c>
      <c r="F208" s="99" t="s">
        <v>104</v>
      </c>
      <c r="G208" s="99" t="s">
        <v>104</v>
      </c>
      <c r="H208" s="99" t="s">
        <v>104</v>
      </c>
      <c r="I208" s="99" t="s">
        <v>104</v>
      </c>
      <c r="J208" s="99" t="s">
        <v>104</v>
      </c>
      <c r="K208" s="99" t="s">
        <v>104</v>
      </c>
      <c r="L208" s="99" t="s">
        <v>104</v>
      </c>
      <c r="M208" s="99" t="s">
        <v>104</v>
      </c>
      <c r="N208" s="99" t="s">
        <v>104</v>
      </c>
      <c r="O208" s="99" t="s">
        <v>104</v>
      </c>
      <c r="P208" s="99" t="s">
        <v>104</v>
      </c>
      <c r="Q208" s="99" t="s">
        <v>104</v>
      </c>
    </row>
    <row r="209" spans="1:17" x14ac:dyDescent="0.25">
      <c r="A209" s="10" t="s">
        <v>22</v>
      </c>
      <c r="B209" s="99">
        <v>862799.87805590429</v>
      </c>
      <c r="C209" s="99">
        <v>864039.4618833001</v>
      </c>
      <c r="D209" s="99">
        <v>750213.04292599414</v>
      </c>
      <c r="E209" s="99">
        <v>810658.11676304857</v>
      </c>
      <c r="F209" s="99">
        <v>749976.12778275867</v>
      </c>
      <c r="G209" s="99">
        <v>780484.42990308243</v>
      </c>
      <c r="H209" s="99">
        <v>731308.55230112816</v>
      </c>
      <c r="I209" s="99">
        <v>747813.96193458722</v>
      </c>
      <c r="J209" s="99">
        <v>803827.15973774495</v>
      </c>
      <c r="K209" s="99">
        <v>864872.35915973492</v>
      </c>
      <c r="L209" s="99">
        <v>906411.41183987656</v>
      </c>
      <c r="M209" s="99">
        <v>900609.44036397734</v>
      </c>
      <c r="N209" s="99">
        <v>921141.34011351434</v>
      </c>
      <c r="O209" s="99">
        <v>870658.01859069243</v>
      </c>
      <c r="P209" s="99">
        <v>867835.42929949856</v>
      </c>
      <c r="Q209" s="99">
        <v>889356.27830675582</v>
      </c>
    </row>
    <row r="210" spans="1:17" x14ac:dyDescent="0.25">
      <c r="A210" s="13" t="s">
        <v>109</v>
      </c>
      <c r="B210" s="101">
        <v>60628.485858498272</v>
      </c>
      <c r="C210" s="101">
        <v>58926.075997017178</v>
      </c>
      <c r="D210" s="101">
        <v>57912.138210301491</v>
      </c>
      <c r="E210" s="101">
        <v>56886.17406367643</v>
      </c>
      <c r="F210" s="101">
        <v>53730.552522975027</v>
      </c>
      <c r="G210" s="101">
        <v>52154.129249769183</v>
      </c>
      <c r="H210" s="101">
        <v>52219.00143586153</v>
      </c>
      <c r="I210" s="101">
        <v>52311.788236467793</v>
      </c>
      <c r="J210" s="101">
        <v>49037.206970462859</v>
      </c>
      <c r="K210" s="101">
        <v>43386.349787675688</v>
      </c>
      <c r="L210" s="101">
        <v>45061.16702835686</v>
      </c>
      <c r="M210" s="101">
        <v>46246.429670020887</v>
      </c>
      <c r="N210" s="101">
        <v>47479.299897688616</v>
      </c>
      <c r="O210" s="101">
        <v>43810.643869665349</v>
      </c>
      <c r="P210" s="101">
        <v>42067.706598736535</v>
      </c>
      <c r="Q210" s="101">
        <v>44421.618173506416</v>
      </c>
    </row>
    <row r="211" spans="1:17" x14ac:dyDescent="0.25">
      <c r="A211" s="12" t="s">
        <v>26</v>
      </c>
      <c r="B211" s="100">
        <v>6434.0675217627804</v>
      </c>
      <c r="C211" s="100">
        <v>6320.0805106285625</v>
      </c>
      <c r="D211" s="100">
        <v>6278.9435209089734</v>
      </c>
      <c r="E211" s="100">
        <v>6257.1955978093811</v>
      </c>
      <c r="F211" s="100">
        <v>6138.8813522009732</v>
      </c>
      <c r="G211" s="100">
        <v>6109.3879269140134</v>
      </c>
      <c r="H211" s="100">
        <v>6141.8768220259371</v>
      </c>
      <c r="I211" s="100">
        <v>6159.3934612208022</v>
      </c>
      <c r="J211" s="100">
        <v>5906.5610914298331</v>
      </c>
      <c r="K211" s="100">
        <v>5944.4638361759762</v>
      </c>
      <c r="L211" s="100">
        <v>6044.9417890244731</v>
      </c>
      <c r="M211" s="100">
        <v>6068.3046491924115</v>
      </c>
      <c r="N211" s="100">
        <v>6114.0408987428718</v>
      </c>
      <c r="O211" s="100">
        <v>6122.6100938930267</v>
      </c>
      <c r="P211" s="100">
        <v>6238.2763624108929</v>
      </c>
      <c r="Q211" s="100">
        <v>6389.8815695934736</v>
      </c>
    </row>
    <row r="212" spans="1:17" x14ac:dyDescent="0.25">
      <c r="A212" s="10" t="s">
        <v>13</v>
      </c>
      <c r="B212" s="99">
        <v>4273.8951446769406</v>
      </c>
      <c r="C212" s="99">
        <v>4133.4146816512739</v>
      </c>
      <c r="D212" s="99">
        <v>4096.5681099317171</v>
      </c>
      <c r="E212" s="99">
        <v>4075.0283981170542</v>
      </c>
      <c r="F212" s="99">
        <v>3914.3697399082548</v>
      </c>
      <c r="G212" s="99">
        <v>3875.0532125736904</v>
      </c>
      <c r="H212" s="99">
        <v>3895.9829955533037</v>
      </c>
      <c r="I212" s="99">
        <v>3897.7979723560979</v>
      </c>
      <c r="J212" s="99">
        <v>3569.7199110780525</v>
      </c>
      <c r="K212" s="99">
        <v>3601.5205999723071</v>
      </c>
      <c r="L212" s="99">
        <v>3720.0254213329026</v>
      </c>
      <c r="M212" s="99">
        <v>3700.1161890019766</v>
      </c>
      <c r="N212" s="99">
        <v>3696.725779125693</v>
      </c>
      <c r="O212" s="99">
        <v>3649.9422175318205</v>
      </c>
      <c r="P212" s="99">
        <v>3726.5716755741296</v>
      </c>
      <c r="Q212" s="99">
        <v>3845.2872218292646</v>
      </c>
    </row>
    <row r="213" spans="1:17" x14ac:dyDescent="0.25">
      <c r="A213" s="10" t="s">
        <v>15</v>
      </c>
      <c r="B213" s="99">
        <v>6730.3903132581518</v>
      </c>
      <c r="C213" s="99">
        <v>6620.4168392889505</v>
      </c>
      <c r="D213" s="99">
        <v>6580.2436110772214</v>
      </c>
      <c r="E213" s="99">
        <v>6549.3973793329014</v>
      </c>
      <c r="F213" s="99">
        <v>6418.0500413479294</v>
      </c>
      <c r="G213" s="99">
        <v>6374.7635968939521</v>
      </c>
      <c r="H213" s="99">
        <v>6378.2679203315729</v>
      </c>
      <c r="I213" s="99">
        <v>6365.2167424815534</v>
      </c>
      <c r="J213" s="99">
        <v>6097.4971100526554</v>
      </c>
      <c r="K213" s="99">
        <v>6113.4711653532049</v>
      </c>
      <c r="L213" s="99">
        <v>6200.2592380733331</v>
      </c>
      <c r="M213" s="99">
        <v>6224.5357718378245</v>
      </c>
      <c r="N213" s="99">
        <v>6272.0544585443922</v>
      </c>
      <c r="O213" s="99">
        <v>6284.8025143949781</v>
      </c>
      <c r="P213" s="99">
        <v>6402.3011465901291</v>
      </c>
      <c r="Q213" s="99">
        <v>6555.2873968973017</v>
      </c>
    </row>
    <row r="214" spans="1:17" x14ac:dyDescent="0.25">
      <c r="A214" s="10" t="s">
        <v>17</v>
      </c>
      <c r="B214" s="99">
        <v>4916.5621936279249</v>
      </c>
      <c r="C214" s="99">
        <v>4834.9148722880336</v>
      </c>
      <c r="D214" s="99">
        <v>4816.0925320089527</v>
      </c>
      <c r="E214" s="99">
        <v>4806.6270174721858</v>
      </c>
      <c r="F214" s="99">
        <v>4709.9567127731125</v>
      </c>
      <c r="G214" s="99">
        <v>4688.8121460275761</v>
      </c>
      <c r="H214" s="99">
        <v>4705.8558354190145</v>
      </c>
      <c r="I214" s="99">
        <v>4710.7756436838436</v>
      </c>
      <c r="J214" s="99">
        <v>4501.868539852554</v>
      </c>
      <c r="K214" s="99">
        <v>4526.5007133147465</v>
      </c>
      <c r="L214" s="99">
        <v>4607.7796770114546</v>
      </c>
      <c r="M214" s="99">
        <v>4629.6953825982891</v>
      </c>
      <c r="N214" s="99">
        <v>4669.8516308209682</v>
      </c>
      <c r="O214" s="99">
        <v>4681.2179261838619</v>
      </c>
      <c r="P214" s="99">
        <v>4775.9071288296964</v>
      </c>
      <c r="Q214" s="99">
        <v>4899.6571342267171</v>
      </c>
    </row>
    <row r="215" spans="1:17" x14ac:dyDescent="0.25">
      <c r="A215" s="10" t="s">
        <v>19</v>
      </c>
      <c r="B215" s="99" t="s">
        <v>104</v>
      </c>
      <c r="C215" s="99" t="s">
        <v>104</v>
      </c>
      <c r="D215" s="99" t="s">
        <v>104</v>
      </c>
      <c r="E215" s="99" t="s">
        <v>104</v>
      </c>
      <c r="F215" s="99" t="s">
        <v>104</v>
      </c>
      <c r="G215" s="99" t="s">
        <v>104</v>
      </c>
      <c r="H215" s="99" t="s">
        <v>104</v>
      </c>
      <c r="I215" s="99" t="s">
        <v>104</v>
      </c>
      <c r="J215" s="99" t="s">
        <v>104</v>
      </c>
      <c r="K215" s="99" t="s">
        <v>104</v>
      </c>
      <c r="L215" s="99" t="s">
        <v>104</v>
      </c>
      <c r="M215" s="99" t="s">
        <v>104</v>
      </c>
      <c r="N215" s="99" t="s">
        <v>104</v>
      </c>
      <c r="O215" s="99" t="s">
        <v>104</v>
      </c>
      <c r="P215" s="99" t="s">
        <v>104</v>
      </c>
      <c r="Q215" s="99" t="s">
        <v>104</v>
      </c>
    </row>
    <row r="216" spans="1:17" x14ac:dyDescent="0.25">
      <c r="A216" s="10" t="s">
        <v>22</v>
      </c>
      <c r="B216" s="99" t="s">
        <v>104</v>
      </c>
      <c r="C216" s="99" t="s">
        <v>104</v>
      </c>
      <c r="D216" s="99" t="s">
        <v>104</v>
      </c>
      <c r="E216" s="99" t="s">
        <v>104</v>
      </c>
      <c r="F216" s="99">
        <v>3415.441358498354</v>
      </c>
      <c r="G216" s="99">
        <v>3416.3034337833783</v>
      </c>
      <c r="H216" s="99">
        <v>3416.7635235006974</v>
      </c>
      <c r="I216" s="99">
        <v>3416.8033076746246</v>
      </c>
      <c r="J216" s="99">
        <v>3424.3220978059362</v>
      </c>
      <c r="K216" s="99">
        <v>3425.081440549965</v>
      </c>
      <c r="L216" s="99">
        <v>3427.8546828876683</v>
      </c>
      <c r="M216" s="99">
        <v>3428.4986192578267</v>
      </c>
      <c r="N216" s="99">
        <v>3429.7781493845955</v>
      </c>
      <c r="O216" s="99">
        <v>3430.044476439753</v>
      </c>
      <c r="P216" s="99">
        <v>3433.1860731933639</v>
      </c>
      <c r="Q216" s="99">
        <v>3437.2397710768651</v>
      </c>
    </row>
    <row r="217" spans="1:17" x14ac:dyDescent="0.25">
      <c r="A217" s="11" t="s">
        <v>28</v>
      </c>
      <c r="B217" s="98">
        <v>291700.59110712219</v>
      </c>
      <c r="C217" s="98">
        <v>292968.90448262676</v>
      </c>
      <c r="D217" s="98">
        <v>295449.98234228662</v>
      </c>
      <c r="E217" s="98">
        <v>300747.3473347681</v>
      </c>
      <c r="F217" s="98">
        <v>301364.03236599104</v>
      </c>
      <c r="G217" s="98">
        <v>309788.26431753905</v>
      </c>
      <c r="H217" s="98">
        <v>319183.16972667718</v>
      </c>
      <c r="I217" s="98">
        <v>331066.02074727777</v>
      </c>
      <c r="J217" s="98">
        <v>319395.91354889428</v>
      </c>
      <c r="K217" s="98">
        <v>279039.81860671152</v>
      </c>
      <c r="L217" s="98">
        <v>294206.87164814648</v>
      </c>
      <c r="M217" s="98">
        <v>301013.73490933061</v>
      </c>
      <c r="N217" s="98">
        <v>310414.46821684431</v>
      </c>
      <c r="O217" s="98">
        <v>281794.5391036254</v>
      </c>
      <c r="P217" s="98">
        <v>267424.68567496253</v>
      </c>
      <c r="Q217" s="98">
        <v>254345.80265177641</v>
      </c>
    </row>
    <row r="218" spans="1:17" x14ac:dyDescent="0.25">
      <c r="A218" s="10" t="s">
        <v>12</v>
      </c>
      <c r="B218" s="97">
        <v>275332.90966065286</v>
      </c>
      <c r="C218" s="97">
        <v>275502.77048058459</v>
      </c>
      <c r="D218" s="97">
        <v>277050.11023627827</v>
      </c>
      <c r="E218" s="97">
        <v>282219.57806309435</v>
      </c>
      <c r="F218" s="97">
        <v>279904.61184686795</v>
      </c>
      <c r="G218" s="97">
        <v>287292.79668664682</v>
      </c>
      <c r="H218" s="97">
        <v>295823.26676656777</v>
      </c>
      <c r="I218" s="97">
        <v>307057.38267151464</v>
      </c>
      <c r="J218" s="97">
        <v>295880.05449932656</v>
      </c>
      <c r="K218" s="97">
        <v>259040.72113208289</v>
      </c>
      <c r="L218" s="97">
        <v>273608.79660434549</v>
      </c>
      <c r="M218" s="97">
        <v>275097.57080642151</v>
      </c>
      <c r="N218" s="97">
        <v>280168.00017295289</v>
      </c>
      <c r="O218" s="97">
        <v>251309.80218064363</v>
      </c>
      <c r="P218" s="97">
        <v>236004.38469202715</v>
      </c>
      <c r="Q218" s="97">
        <v>225617.15137579906</v>
      </c>
    </row>
    <row r="219" spans="1:17" x14ac:dyDescent="0.25">
      <c r="A219" s="9" t="s">
        <v>29</v>
      </c>
      <c r="B219" s="96">
        <v>1182663.8834929115</v>
      </c>
      <c r="C219" s="96">
        <v>1183121.3214902973</v>
      </c>
      <c r="D219" s="96">
        <v>1192080.5605456282</v>
      </c>
      <c r="E219" s="96">
        <v>1187587.7818991616</v>
      </c>
      <c r="F219" s="96">
        <v>1174275.1403056125</v>
      </c>
      <c r="G219" s="96">
        <v>1174998.8729538373</v>
      </c>
      <c r="H219" s="96">
        <v>1184850.4782423512</v>
      </c>
      <c r="I219" s="96">
        <v>1186881.2497044078</v>
      </c>
      <c r="J219" s="96">
        <v>1171909.7875773057</v>
      </c>
      <c r="K219" s="96">
        <v>1157675.9056466029</v>
      </c>
      <c r="L219" s="96">
        <v>1195335.6886198663</v>
      </c>
      <c r="M219" s="96">
        <v>1191169.2026780278</v>
      </c>
      <c r="N219" s="96">
        <v>1187283.9042589271</v>
      </c>
      <c r="O219" s="96">
        <v>1189122.9021907244</v>
      </c>
      <c r="P219" s="96">
        <v>1191466.4871402816</v>
      </c>
      <c r="Q219" s="96">
        <v>1182193.50704827</v>
      </c>
    </row>
    <row r="221" spans="1:17" x14ac:dyDescent="0.25">
      <c r="A221" s="14" t="s">
        <v>45</v>
      </c>
      <c r="B221" s="95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</row>
    <row r="222" spans="1:17" x14ac:dyDescent="0.25">
      <c r="A222" s="13" t="s">
        <v>46</v>
      </c>
      <c r="B222" s="94">
        <v>1</v>
      </c>
      <c r="C222" s="94">
        <v>1</v>
      </c>
      <c r="D222" s="94">
        <v>1</v>
      </c>
      <c r="E222" s="94">
        <v>1</v>
      </c>
      <c r="F222" s="94">
        <v>1</v>
      </c>
      <c r="G222" s="94">
        <v>1</v>
      </c>
      <c r="H222" s="94">
        <v>1</v>
      </c>
      <c r="I222" s="94">
        <v>1</v>
      </c>
      <c r="J222" s="94">
        <v>1</v>
      </c>
      <c r="K222" s="94">
        <v>1</v>
      </c>
      <c r="L222" s="94">
        <v>1</v>
      </c>
      <c r="M222" s="94">
        <v>1</v>
      </c>
      <c r="N222" s="94">
        <v>1</v>
      </c>
      <c r="O222" s="94">
        <v>1</v>
      </c>
      <c r="P222" s="94">
        <v>1</v>
      </c>
      <c r="Q222" s="94">
        <v>1</v>
      </c>
    </row>
    <row r="223" spans="1:17" x14ac:dyDescent="0.25">
      <c r="A223" s="93" t="s">
        <v>9</v>
      </c>
      <c r="B223" s="92">
        <v>7.6340129030815921E-3</v>
      </c>
      <c r="C223" s="92">
        <v>7.8895498192119214E-3</v>
      </c>
      <c r="D223" s="92">
        <v>8.1394732786088195E-3</v>
      </c>
      <c r="E223" s="92">
        <v>8.9824364868678255E-3</v>
      </c>
      <c r="F223" s="92">
        <v>8.2571904741353293E-3</v>
      </c>
      <c r="G223" s="92">
        <v>8.73991390159219E-3</v>
      </c>
      <c r="H223" s="92">
        <v>8.3291086932716692E-3</v>
      </c>
      <c r="I223" s="92">
        <v>8.9443335936505546E-3</v>
      </c>
      <c r="J223" s="92">
        <v>8.3019859610474721E-3</v>
      </c>
      <c r="K223" s="92">
        <v>8.4080530748930418E-3</v>
      </c>
      <c r="L223" s="92">
        <v>7.7321069333319316E-3</v>
      </c>
      <c r="M223" s="92">
        <v>7.7558510832180768E-3</v>
      </c>
      <c r="N223" s="92">
        <v>7.4821203684192735E-3</v>
      </c>
      <c r="O223" s="92">
        <v>7.2524491460891714E-3</v>
      </c>
      <c r="P223" s="92">
        <v>7.3343196947311248E-3</v>
      </c>
      <c r="Q223" s="92">
        <v>7.382967859208874E-3</v>
      </c>
    </row>
    <row r="224" spans="1:17" x14ac:dyDescent="0.25">
      <c r="A224" s="89" t="s">
        <v>11</v>
      </c>
      <c r="B224" s="88">
        <v>0.92298655037665156</v>
      </c>
      <c r="C224" s="88">
        <v>0.92396844373757403</v>
      </c>
      <c r="D224" s="88">
        <v>0.93344391948668859</v>
      </c>
      <c r="E224" s="88">
        <v>0.92708769414988124</v>
      </c>
      <c r="F224" s="88">
        <v>0.93282132235070236</v>
      </c>
      <c r="G224" s="88">
        <v>0.92992984817233659</v>
      </c>
      <c r="H224" s="88">
        <v>0.93337357592235115</v>
      </c>
      <c r="I224" s="88">
        <v>0.93264919339084118</v>
      </c>
      <c r="J224" s="88">
        <v>0.92932655749715498</v>
      </c>
      <c r="K224" s="88">
        <v>0.92748651395023329</v>
      </c>
      <c r="L224" s="88">
        <v>0.92585059348068888</v>
      </c>
      <c r="M224" s="88">
        <v>0.92843097332078983</v>
      </c>
      <c r="N224" s="88">
        <v>0.92955097665663555</v>
      </c>
      <c r="O224" s="88">
        <v>0.93179730400654381</v>
      </c>
      <c r="P224" s="88">
        <v>0.93400188886754465</v>
      </c>
      <c r="Q224" s="88">
        <v>0.93462885131910289</v>
      </c>
    </row>
    <row r="225" spans="1:17" x14ac:dyDescent="0.25">
      <c r="A225" s="91" t="s">
        <v>13</v>
      </c>
      <c r="B225" s="90">
        <v>0.77669631075002954</v>
      </c>
      <c r="C225" s="90">
        <v>0.76627670026589445</v>
      </c>
      <c r="D225" s="90">
        <v>0.75942875660417108</v>
      </c>
      <c r="E225" s="90">
        <v>0.73520662742436316</v>
      </c>
      <c r="F225" s="90">
        <v>0.71924241714559478</v>
      </c>
      <c r="G225" s="90">
        <v>0.6950707477408361</v>
      </c>
      <c r="H225" s="90">
        <v>0.66927209495294127</v>
      </c>
      <c r="I225" s="90">
        <v>0.66069611936905626</v>
      </c>
      <c r="J225" s="90">
        <v>0.62661463923937011</v>
      </c>
      <c r="K225" s="90">
        <v>0.60660136397297049</v>
      </c>
      <c r="L225" s="90">
        <v>0.58615677917942022</v>
      </c>
      <c r="M225" s="90">
        <v>0.5654360079736136</v>
      </c>
      <c r="N225" s="90">
        <v>0.54416594499337689</v>
      </c>
      <c r="O225" s="90">
        <v>0.52001260025744611</v>
      </c>
      <c r="P225" s="90">
        <v>0.50746044427833736</v>
      </c>
      <c r="Q225" s="90">
        <v>0.49388413965268868</v>
      </c>
    </row>
    <row r="226" spans="1:17" x14ac:dyDescent="0.25">
      <c r="A226" s="91" t="s">
        <v>15</v>
      </c>
      <c r="B226" s="90">
        <v>0.14585377851813636</v>
      </c>
      <c r="C226" s="90">
        <v>0.15722259021279306</v>
      </c>
      <c r="D226" s="90">
        <v>0.17352023375863682</v>
      </c>
      <c r="E226" s="90">
        <v>0.19136432054373936</v>
      </c>
      <c r="F226" s="90">
        <v>0.21304290624024791</v>
      </c>
      <c r="G226" s="90">
        <v>0.2343077906326797</v>
      </c>
      <c r="H226" s="90">
        <v>0.26351250418386574</v>
      </c>
      <c r="I226" s="90">
        <v>0.27157672159771673</v>
      </c>
      <c r="J226" s="90">
        <v>0.30208768217309756</v>
      </c>
      <c r="K226" s="90">
        <v>0.3202845375461934</v>
      </c>
      <c r="L226" s="90">
        <v>0.3390867198917133</v>
      </c>
      <c r="M226" s="90">
        <v>0.36245316023106522</v>
      </c>
      <c r="N226" s="90">
        <v>0.3848947617639002</v>
      </c>
      <c r="O226" s="90">
        <v>0.41128626800641555</v>
      </c>
      <c r="P226" s="90">
        <v>0.42572339852304975</v>
      </c>
      <c r="Q226" s="90">
        <v>0.43923761830785457</v>
      </c>
    </row>
    <row r="227" spans="1:17" x14ac:dyDescent="0.25">
      <c r="A227" s="91" t="s">
        <v>17</v>
      </c>
      <c r="B227" s="90">
        <v>4.3646110848562599E-4</v>
      </c>
      <c r="C227" s="90">
        <v>4.6915325888654966E-4</v>
      </c>
      <c r="D227" s="90">
        <v>4.9492912388067998E-4</v>
      </c>
      <c r="E227" s="90">
        <v>5.1674618177877248E-4</v>
      </c>
      <c r="F227" s="90">
        <v>5.3599896485983286E-4</v>
      </c>
      <c r="G227" s="90">
        <v>5.5130979882077379E-4</v>
      </c>
      <c r="H227" s="90">
        <v>5.8897678554420602E-4</v>
      </c>
      <c r="I227" s="90">
        <v>3.7635242406800472E-4</v>
      </c>
      <c r="J227" s="90">
        <v>6.2423608468737941E-4</v>
      </c>
      <c r="K227" s="90">
        <v>6.0061243106958697E-4</v>
      </c>
      <c r="L227" s="90">
        <v>6.0433756416562495E-4</v>
      </c>
      <c r="M227" s="90">
        <v>5.1323557613198968E-4</v>
      </c>
      <c r="N227" s="90">
        <v>4.3012475154962618E-4</v>
      </c>
      <c r="O227" s="90">
        <v>3.7800961140906179E-4</v>
      </c>
      <c r="P227" s="90">
        <v>3.4371569336388814E-4</v>
      </c>
      <c r="Q227" s="90">
        <v>3.1574125041925822E-4</v>
      </c>
    </row>
    <row r="228" spans="1:17" x14ac:dyDescent="0.25">
      <c r="A228" s="91" t="s">
        <v>19</v>
      </c>
      <c r="B228" s="90">
        <v>0</v>
      </c>
      <c r="C228" s="90">
        <v>0</v>
      </c>
      <c r="D228" s="90">
        <v>0</v>
      </c>
      <c r="E228" s="90">
        <v>0</v>
      </c>
      <c r="F228" s="90">
        <v>0</v>
      </c>
      <c r="G228" s="90">
        <v>0</v>
      </c>
      <c r="H228" s="90">
        <v>0</v>
      </c>
      <c r="I228" s="90">
        <v>0</v>
      </c>
      <c r="J228" s="90">
        <v>0</v>
      </c>
      <c r="K228" s="90">
        <v>0</v>
      </c>
      <c r="L228" s="90">
        <v>0</v>
      </c>
      <c r="M228" s="90">
        <v>0</v>
      </c>
      <c r="N228" s="90">
        <v>0</v>
      </c>
      <c r="O228" s="90">
        <v>0</v>
      </c>
      <c r="P228" s="90">
        <v>0</v>
      </c>
      <c r="Q228" s="90">
        <v>0</v>
      </c>
    </row>
    <row r="229" spans="1:17" x14ac:dyDescent="0.25">
      <c r="A229" s="91" t="s">
        <v>21</v>
      </c>
      <c r="B229" s="90">
        <v>0</v>
      </c>
      <c r="C229" s="90">
        <v>0</v>
      </c>
      <c r="D229" s="90">
        <v>0</v>
      </c>
      <c r="E229" s="90">
        <v>0</v>
      </c>
      <c r="F229" s="90">
        <v>0</v>
      </c>
      <c r="G229" s="90">
        <v>0</v>
      </c>
      <c r="H229" s="90">
        <v>0</v>
      </c>
      <c r="I229" s="90">
        <v>0</v>
      </c>
      <c r="J229" s="90">
        <v>0</v>
      </c>
      <c r="K229" s="90">
        <v>0</v>
      </c>
      <c r="L229" s="90">
        <v>0</v>
      </c>
      <c r="M229" s="90">
        <v>0</v>
      </c>
      <c r="N229" s="90">
        <v>0</v>
      </c>
      <c r="O229" s="90">
        <v>2.2867468553290451E-6</v>
      </c>
      <c r="P229" s="90">
        <v>2.057121012204088E-4</v>
      </c>
      <c r="Q229" s="90">
        <v>7.1113177433670407E-4</v>
      </c>
    </row>
    <row r="230" spans="1:17" x14ac:dyDescent="0.25">
      <c r="A230" s="91" t="s">
        <v>22</v>
      </c>
      <c r="B230" s="90">
        <v>0</v>
      </c>
      <c r="C230" s="90">
        <v>0</v>
      </c>
      <c r="D230" s="90">
        <v>0</v>
      </c>
      <c r="E230" s="90">
        <v>0</v>
      </c>
      <c r="F230" s="90">
        <v>0</v>
      </c>
      <c r="G230" s="90">
        <v>0</v>
      </c>
      <c r="H230" s="90">
        <v>0</v>
      </c>
      <c r="I230" s="90">
        <v>0</v>
      </c>
      <c r="J230" s="90">
        <v>0</v>
      </c>
      <c r="K230" s="90">
        <v>0</v>
      </c>
      <c r="L230" s="90">
        <v>2.7568453896567985E-6</v>
      </c>
      <c r="M230" s="90">
        <v>2.8569539979191593E-5</v>
      </c>
      <c r="N230" s="90">
        <v>6.0145147808762952E-5</v>
      </c>
      <c r="O230" s="90">
        <v>1.1813938441778922E-4</v>
      </c>
      <c r="P230" s="90">
        <v>2.6861827157323437E-4</v>
      </c>
      <c r="Q230" s="90">
        <v>4.8022033380362044E-4</v>
      </c>
    </row>
    <row r="231" spans="1:17" x14ac:dyDescent="0.25">
      <c r="A231" s="89" t="s">
        <v>23</v>
      </c>
      <c r="B231" s="88">
        <v>6.9379436720266821E-2</v>
      </c>
      <c r="C231" s="88">
        <v>6.8142006443214123E-2</v>
      </c>
      <c r="D231" s="88">
        <v>5.8416607234702628E-2</v>
      </c>
      <c r="E231" s="88">
        <v>6.392986936325086E-2</v>
      </c>
      <c r="F231" s="88">
        <v>5.8921487175162365E-2</v>
      </c>
      <c r="G231" s="88">
        <v>6.1330237926071167E-2</v>
      </c>
      <c r="H231" s="88">
        <v>5.829731538437722E-2</v>
      </c>
      <c r="I231" s="88">
        <v>5.8406473015508345E-2</v>
      </c>
      <c r="J231" s="88">
        <v>6.2371456541797592E-2</v>
      </c>
      <c r="K231" s="88">
        <v>6.4105432974873713E-2</v>
      </c>
      <c r="L231" s="88">
        <v>6.6417299585979181E-2</v>
      </c>
      <c r="M231" s="88">
        <v>6.3813175595992019E-2</v>
      </c>
      <c r="N231" s="88">
        <v>6.2966902974945185E-2</v>
      </c>
      <c r="O231" s="88">
        <v>6.0950246847366898E-2</v>
      </c>
      <c r="P231" s="88">
        <v>5.8663791437724183E-2</v>
      </c>
      <c r="Q231" s="88">
        <v>5.7988180821688308E-2</v>
      </c>
    </row>
    <row r="232" spans="1:17" x14ac:dyDescent="0.25">
      <c r="A232" s="91" t="s">
        <v>13</v>
      </c>
      <c r="B232" s="90">
        <v>0</v>
      </c>
      <c r="C232" s="90">
        <v>0</v>
      </c>
      <c r="D232" s="90">
        <v>0</v>
      </c>
      <c r="E232" s="90">
        <v>0</v>
      </c>
      <c r="F232" s="90">
        <v>0</v>
      </c>
      <c r="G232" s="90">
        <v>0</v>
      </c>
      <c r="H232" s="90">
        <v>0</v>
      </c>
      <c r="I232" s="90">
        <v>0</v>
      </c>
      <c r="J232" s="90">
        <v>0</v>
      </c>
      <c r="K232" s="90">
        <v>0</v>
      </c>
      <c r="L232" s="90">
        <v>0</v>
      </c>
      <c r="M232" s="90">
        <v>0</v>
      </c>
      <c r="N232" s="90">
        <v>0</v>
      </c>
      <c r="O232" s="90">
        <v>0</v>
      </c>
      <c r="P232" s="90">
        <v>0</v>
      </c>
      <c r="Q232" s="90">
        <v>0</v>
      </c>
    </row>
    <row r="233" spans="1:17" x14ac:dyDescent="0.25">
      <c r="A233" s="91" t="s">
        <v>15</v>
      </c>
      <c r="B233" s="90">
        <v>6.9292140056351648E-2</v>
      </c>
      <c r="C233" s="90">
        <v>6.805866626804008E-2</v>
      </c>
      <c r="D233" s="90">
        <v>5.8344780200348799E-2</v>
      </c>
      <c r="E233" s="90">
        <v>6.3841058167313114E-2</v>
      </c>
      <c r="F233" s="90">
        <v>5.8835187273280701E-2</v>
      </c>
      <c r="G233" s="90">
        <v>6.1234503334504059E-2</v>
      </c>
      <c r="H233" s="90">
        <v>5.8251636821537799E-2</v>
      </c>
      <c r="I233" s="90">
        <v>5.8366107852865078E-2</v>
      </c>
      <c r="J233" s="90">
        <v>6.2292943992507913E-2</v>
      </c>
      <c r="K233" s="90">
        <v>6.4020509316369656E-2</v>
      </c>
      <c r="L233" s="90">
        <v>6.631435780102729E-2</v>
      </c>
      <c r="M233" s="90">
        <v>6.3699797929156698E-2</v>
      </c>
      <c r="N233" s="90">
        <v>6.2835503882919433E-2</v>
      </c>
      <c r="O233" s="90">
        <v>6.0857791526504126E-2</v>
      </c>
      <c r="P233" s="90">
        <v>5.8578321227329005E-2</v>
      </c>
      <c r="Q233" s="90">
        <v>5.7742960291781865E-2</v>
      </c>
    </row>
    <row r="234" spans="1:17" x14ac:dyDescent="0.25">
      <c r="A234" s="91" t="s">
        <v>17</v>
      </c>
      <c r="B234" s="90">
        <v>0</v>
      </c>
      <c r="C234" s="90">
        <v>0</v>
      </c>
      <c r="D234" s="90">
        <v>0</v>
      </c>
      <c r="E234" s="90">
        <v>0</v>
      </c>
      <c r="F234" s="90">
        <v>0</v>
      </c>
      <c r="G234" s="90">
        <v>0</v>
      </c>
      <c r="H234" s="90">
        <v>0</v>
      </c>
      <c r="I234" s="90">
        <v>0</v>
      </c>
      <c r="J234" s="90">
        <v>0</v>
      </c>
      <c r="K234" s="90">
        <v>0</v>
      </c>
      <c r="L234" s="90">
        <v>0</v>
      </c>
      <c r="M234" s="90">
        <v>0</v>
      </c>
      <c r="N234" s="90">
        <v>0</v>
      </c>
      <c r="O234" s="90">
        <v>0</v>
      </c>
      <c r="P234" s="90">
        <v>0</v>
      </c>
      <c r="Q234" s="90">
        <v>0</v>
      </c>
    </row>
    <row r="235" spans="1:17" x14ac:dyDescent="0.25">
      <c r="A235" s="91" t="s">
        <v>19</v>
      </c>
      <c r="B235" s="90">
        <v>0</v>
      </c>
      <c r="C235" s="90">
        <v>0</v>
      </c>
      <c r="D235" s="90">
        <v>0</v>
      </c>
      <c r="E235" s="90">
        <v>0</v>
      </c>
      <c r="F235" s="90">
        <v>0</v>
      </c>
      <c r="G235" s="90">
        <v>0</v>
      </c>
      <c r="H235" s="90">
        <v>0</v>
      </c>
      <c r="I235" s="90">
        <v>0</v>
      </c>
      <c r="J235" s="90">
        <v>0</v>
      </c>
      <c r="K235" s="90">
        <v>0</v>
      </c>
      <c r="L235" s="90">
        <v>0</v>
      </c>
      <c r="M235" s="90">
        <v>0</v>
      </c>
      <c r="N235" s="90">
        <v>0</v>
      </c>
      <c r="O235" s="90">
        <v>0</v>
      </c>
      <c r="P235" s="90">
        <v>0</v>
      </c>
      <c r="Q235" s="90">
        <v>0</v>
      </c>
    </row>
    <row r="236" spans="1:17" x14ac:dyDescent="0.25">
      <c r="A236" s="91" t="s">
        <v>22</v>
      </c>
      <c r="B236" s="90">
        <v>8.7296663915173908E-5</v>
      </c>
      <c r="C236" s="90">
        <v>8.334017517404935E-5</v>
      </c>
      <c r="D236" s="90">
        <v>7.1827034353828134E-5</v>
      </c>
      <c r="E236" s="90">
        <v>8.8811195937759914E-5</v>
      </c>
      <c r="F236" s="90">
        <v>8.6299901881667501E-5</v>
      </c>
      <c r="G236" s="90">
        <v>9.5734591567100103E-5</v>
      </c>
      <c r="H236" s="90">
        <v>4.5678562839419134E-5</v>
      </c>
      <c r="I236" s="90">
        <v>4.0365162643264488E-5</v>
      </c>
      <c r="J236" s="90">
        <v>7.8512549289685781E-5</v>
      </c>
      <c r="K236" s="90">
        <v>8.4923658504058438E-5</v>
      </c>
      <c r="L236" s="90">
        <v>1.0294178495188821E-4</v>
      </c>
      <c r="M236" s="90">
        <v>1.1337766683532538E-4</v>
      </c>
      <c r="N236" s="90">
        <v>1.3139909202573741E-4</v>
      </c>
      <c r="O236" s="90">
        <v>9.2455320862772571E-5</v>
      </c>
      <c r="P236" s="90">
        <v>8.5470210395179069E-5</v>
      </c>
      <c r="Q236" s="90">
        <v>2.4522052990644721E-4</v>
      </c>
    </row>
    <row r="237" spans="1:17" x14ac:dyDescent="0.25">
      <c r="A237" s="13" t="s">
        <v>47</v>
      </c>
      <c r="B237" s="94">
        <v>1</v>
      </c>
      <c r="C237" s="94">
        <v>1</v>
      </c>
      <c r="D237" s="94">
        <v>1</v>
      </c>
      <c r="E237" s="94">
        <v>1</v>
      </c>
      <c r="F237" s="94">
        <v>1</v>
      </c>
      <c r="G237" s="94">
        <v>1</v>
      </c>
      <c r="H237" s="94">
        <v>1</v>
      </c>
      <c r="I237" s="94">
        <v>1</v>
      </c>
      <c r="J237" s="94">
        <v>1</v>
      </c>
      <c r="K237" s="94">
        <v>1</v>
      </c>
      <c r="L237" s="94">
        <v>1</v>
      </c>
      <c r="M237" s="94">
        <v>1</v>
      </c>
      <c r="N237" s="94">
        <v>1</v>
      </c>
      <c r="O237" s="94">
        <v>1</v>
      </c>
      <c r="P237" s="94">
        <v>1</v>
      </c>
      <c r="Q237" s="94">
        <v>1</v>
      </c>
    </row>
    <row r="238" spans="1:17" x14ac:dyDescent="0.25">
      <c r="A238" s="93" t="s">
        <v>26</v>
      </c>
      <c r="B238" s="92">
        <v>8.5961820325053631E-2</v>
      </c>
      <c r="C238" s="92">
        <v>8.757099069253714E-2</v>
      </c>
      <c r="D238" s="92">
        <v>8.9062522600485722E-2</v>
      </c>
      <c r="E238" s="92">
        <v>9.1084585937196191E-2</v>
      </c>
      <c r="F238" s="92">
        <v>9.5834954357083502E-2</v>
      </c>
      <c r="G238" s="92">
        <v>9.9379732540204935E-2</v>
      </c>
      <c r="H238" s="92">
        <v>0.10030530101077025</v>
      </c>
      <c r="I238" s="92">
        <v>0.10101858517936498</v>
      </c>
      <c r="J238" s="92">
        <v>0.10387870803533016</v>
      </c>
      <c r="K238" s="92">
        <v>0.11822766162526283</v>
      </c>
      <c r="L238" s="92">
        <v>0.11598624484499839</v>
      </c>
      <c r="M238" s="92">
        <v>0.11334208238044559</v>
      </c>
      <c r="N238" s="92">
        <v>0.11126796594952804</v>
      </c>
      <c r="O238" s="92">
        <v>0.1206457397393991</v>
      </c>
      <c r="P238" s="92">
        <v>0.12794879839202017</v>
      </c>
      <c r="Q238" s="92">
        <v>0.12178293188986095</v>
      </c>
    </row>
    <row r="239" spans="1:17" x14ac:dyDescent="0.25">
      <c r="A239" s="91" t="s">
        <v>13</v>
      </c>
      <c r="B239" s="90">
        <v>6.8248662609783073E-3</v>
      </c>
      <c r="C239" s="90">
        <v>6.5816243122881566E-3</v>
      </c>
      <c r="D239" s="90">
        <v>6.438209673061553E-3</v>
      </c>
      <c r="E239" s="90">
        <v>6.2665895001701409E-3</v>
      </c>
      <c r="F239" s="90">
        <v>6.0063762180809013E-3</v>
      </c>
      <c r="G239" s="90">
        <v>5.8390692632622025E-3</v>
      </c>
      <c r="H239" s="90">
        <v>5.1920690277742088E-3</v>
      </c>
      <c r="I239" s="90">
        <v>4.4958175148149112E-3</v>
      </c>
      <c r="J239" s="90">
        <v>3.9725496814418263E-3</v>
      </c>
      <c r="K239" s="90">
        <v>4.0787066093981219E-3</v>
      </c>
      <c r="L239" s="90">
        <v>3.7507403965026972E-3</v>
      </c>
      <c r="M239" s="90">
        <v>3.6327192837786546E-3</v>
      </c>
      <c r="N239" s="90">
        <v>3.5330724696557713E-3</v>
      </c>
      <c r="O239" s="90">
        <v>3.7814042463533799E-3</v>
      </c>
      <c r="P239" s="90">
        <v>4.020578600683139E-3</v>
      </c>
      <c r="Q239" s="90">
        <v>3.8546108468454016E-3</v>
      </c>
    </row>
    <row r="240" spans="1:17" x14ac:dyDescent="0.25">
      <c r="A240" s="91" t="s">
        <v>15</v>
      </c>
      <c r="B240" s="90">
        <v>7.9038597525274465E-2</v>
      </c>
      <c r="C240" s="90">
        <v>8.0443968941720428E-2</v>
      </c>
      <c r="D240" s="90">
        <v>8.1613224222938235E-2</v>
      </c>
      <c r="E240" s="90">
        <v>8.358122520936985E-2</v>
      </c>
      <c r="F240" s="90">
        <v>8.8431041934215165E-2</v>
      </c>
      <c r="G240" s="90">
        <v>9.2037007858519593E-2</v>
      </c>
      <c r="H240" s="90">
        <v>9.3584775735257503E-2</v>
      </c>
      <c r="I240" s="90">
        <v>9.504015963431954E-2</v>
      </c>
      <c r="J240" s="90">
        <v>9.8390902653334791E-2</v>
      </c>
      <c r="K240" s="90">
        <v>0.11270080141906846</v>
      </c>
      <c r="L240" s="90">
        <v>0.11087471485537403</v>
      </c>
      <c r="M240" s="90">
        <v>0.10846562890595006</v>
      </c>
      <c r="N240" s="90">
        <v>0.10656689824825523</v>
      </c>
      <c r="O240" s="90">
        <v>0.11556817324326138</v>
      </c>
      <c r="P240" s="90">
        <v>0.12265896875166948</v>
      </c>
      <c r="Q240" s="90">
        <v>0.11682711412483279</v>
      </c>
    </row>
    <row r="241" spans="1:17" x14ac:dyDescent="0.25">
      <c r="A241" s="91" t="s">
        <v>17</v>
      </c>
      <c r="B241" s="90">
        <v>9.8356538800853317E-5</v>
      </c>
      <c r="C241" s="90">
        <v>5.4539743852855839E-4</v>
      </c>
      <c r="D241" s="90">
        <v>1.0110887044859403E-3</v>
      </c>
      <c r="E241" s="90">
        <v>1.2367712276561977E-3</v>
      </c>
      <c r="F241" s="90">
        <v>1.3790190501049772E-3</v>
      </c>
      <c r="G241" s="90">
        <v>1.4849516965646551E-3</v>
      </c>
      <c r="H241" s="90">
        <v>1.5102268398655991E-3</v>
      </c>
      <c r="I241" s="90">
        <v>1.465071512644527E-3</v>
      </c>
      <c r="J241" s="90">
        <v>1.4967150055939008E-3</v>
      </c>
      <c r="K241" s="90">
        <v>1.4277838787582315E-3</v>
      </c>
      <c r="L241" s="90">
        <v>1.341109039036855E-3</v>
      </c>
      <c r="M241" s="90">
        <v>1.220040760848613E-3</v>
      </c>
      <c r="N241" s="90">
        <v>1.1399929791197226E-3</v>
      </c>
      <c r="O241" s="90">
        <v>1.2507840793483747E-3</v>
      </c>
      <c r="P241" s="90">
        <v>1.1831695373481438E-3</v>
      </c>
      <c r="Q241" s="90">
        <v>9.8922135440038706E-4</v>
      </c>
    </row>
    <row r="242" spans="1:17" x14ac:dyDescent="0.25">
      <c r="A242" s="91" t="s">
        <v>19</v>
      </c>
      <c r="B242" s="90">
        <v>0</v>
      </c>
      <c r="C242" s="90">
        <v>0</v>
      </c>
      <c r="D242" s="90">
        <v>0</v>
      </c>
      <c r="E242" s="90">
        <v>0</v>
      </c>
      <c r="F242" s="90">
        <v>0</v>
      </c>
      <c r="G242" s="90">
        <v>0</v>
      </c>
      <c r="H242" s="90">
        <v>0</v>
      </c>
      <c r="I242" s="90">
        <v>0</v>
      </c>
      <c r="J242" s="90">
        <v>0</v>
      </c>
      <c r="K242" s="90">
        <v>0</v>
      </c>
      <c r="L242" s="90">
        <v>0</v>
      </c>
      <c r="M242" s="90">
        <v>0</v>
      </c>
      <c r="N242" s="90">
        <v>0</v>
      </c>
      <c r="O242" s="90">
        <v>0</v>
      </c>
      <c r="P242" s="90">
        <v>0</v>
      </c>
      <c r="Q242" s="90">
        <v>0</v>
      </c>
    </row>
    <row r="243" spans="1:17" x14ac:dyDescent="0.25">
      <c r="A243" s="91" t="s">
        <v>22</v>
      </c>
      <c r="B243" s="90">
        <v>0</v>
      </c>
      <c r="C243" s="90">
        <v>0</v>
      </c>
      <c r="D243" s="90">
        <v>0</v>
      </c>
      <c r="E243" s="90">
        <v>0</v>
      </c>
      <c r="F243" s="90">
        <v>4.7351266871124679E-6</v>
      </c>
      <c r="G243" s="90">
        <v>4.8428315536989894E-6</v>
      </c>
      <c r="H243" s="90">
        <v>4.8231985503726944E-6</v>
      </c>
      <c r="I243" s="90">
        <v>4.8093840877301081E-6</v>
      </c>
      <c r="J243" s="90">
        <v>4.8401900749044652E-6</v>
      </c>
      <c r="K243" s="90">
        <v>4.6988155249191508E-6</v>
      </c>
      <c r="L243" s="90">
        <v>4.8490508612117551E-6</v>
      </c>
      <c r="M243" s="90">
        <v>6.0921994573554632E-6</v>
      </c>
      <c r="N243" s="90">
        <v>7.4178426646404629E-6</v>
      </c>
      <c r="O243" s="90">
        <v>1.1426064719772583E-5</v>
      </c>
      <c r="P243" s="90">
        <v>2.1076334897811149E-5</v>
      </c>
      <c r="Q243" s="90">
        <v>3.0093303266074885E-5</v>
      </c>
    </row>
    <row r="244" spans="1:17" x14ac:dyDescent="0.25">
      <c r="A244" s="89" t="s">
        <v>28</v>
      </c>
      <c r="B244" s="88">
        <v>0.91403817967494638</v>
      </c>
      <c r="C244" s="88">
        <v>0.91242900930746285</v>
      </c>
      <c r="D244" s="88">
        <v>0.91093747739951425</v>
      </c>
      <c r="E244" s="88">
        <v>0.90891541406280385</v>
      </c>
      <c r="F244" s="88">
        <v>0.90416504564291655</v>
      </c>
      <c r="G244" s="88">
        <v>0.90062026745979507</v>
      </c>
      <c r="H244" s="88">
        <v>0.89969469898922982</v>
      </c>
      <c r="I244" s="88">
        <v>0.89898141482063509</v>
      </c>
      <c r="J244" s="88">
        <v>0.89612129196466983</v>
      </c>
      <c r="K244" s="88">
        <v>0.88177233837473723</v>
      </c>
      <c r="L244" s="88">
        <v>0.88401375515500158</v>
      </c>
      <c r="M244" s="88">
        <v>0.88665791761955437</v>
      </c>
      <c r="N244" s="88">
        <v>0.88873203405047196</v>
      </c>
      <c r="O244" s="88">
        <v>0.87935426026060093</v>
      </c>
      <c r="P244" s="88">
        <v>0.87205120160797978</v>
      </c>
      <c r="Q244" s="88">
        <v>0.87821706811013911</v>
      </c>
    </row>
    <row r="245" spans="1:17" x14ac:dyDescent="0.25">
      <c r="A245" s="91" t="s">
        <v>12</v>
      </c>
      <c r="B245" s="90">
        <v>0.84718689010880455</v>
      </c>
      <c r="C245" s="90">
        <v>0.84152018864679567</v>
      </c>
      <c r="D245" s="90">
        <v>0.8370298152009048</v>
      </c>
      <c r="E245" s="90">
        <v>0.83546651684357165</v>
      </c>
      <c r="F245" s="90">
        <v>0.81963196960589413</v>
      </c>
      <c r="G245" s="90">
        <v>0.81405572503515489</v>
      </c>
      <c r="H245" s="90">
        <v>0.81193912590234596</v>
      </c>
      <c r="I245" s="90">
        <v>0.81103560357933857</v>
      </c>
      <c r="J245" s="90">
        <v>0.80785932043338415</v>
      </c>
      <c r="K245" s="90">
        <v>0.80035736920030176</v>
      </c>
      <c r="L245" s="90">
        <v>0.8037498152082847</v>
      </c>
      <c r="M245" s="90">
        <v>0.78739557344313493</v>
      </c>
      <c r="N245" s="90">
        <v>0.77538886626839265</v>
      </c>
      <c r="O245" s="90">
        <v>0.75873290619548417</v>
      </c>
      <c r="P245" s="90">
        <v>0.74428405461610547</v>
      </c>
      <c r="Q245" s="90">
        <v>0.75562525626570931</v>
      </c>
    </row>
    <row r="246" spans="1:17" x14ac:dyDescent="0.25">
      <c r="A246" s="85" t="s">
        <v>29</v>
      </c>
      <c r="B246" s="84">
        <v>6.6851289566141822E-2</v>
      </c>
      <c r="C246" s="84">
        <v>7.0908820660667116E-2</v>
      </c>
      <c r="D246" s="84">
        <v>7.3907662198609517E-2</v>
      </c>
      <c r="E246" s="84">
        <v>7.3448897219232132E-2</v>
      </c>
      <c r="F246" s="84">
        <v>8.4533076037022425E-2</v>
      </c>
      <c r="G246" s="84">
        <v>8.6564542424640151E-2</v>
      </c>
      <c r="H246" s="84">
        <v>8.7755573086883809E-2</v>
      </c>
      <c r="I246" s="84">
        <v>8.7945811241296482E-2</v>
      </c>
      <c r="J246" s="84">
        <v>8.8261971531285663E-2</v>
      </c>
      <c r="K246" s="84">
        <v>8.1414969174435387E-2</v>
      </c>
      <c r="L246" s="84">
        <v>8.0263939946716822E-2</v>
      </c>
      <c r="M246" s="84">
        <v>9.9262344176419437E-2</v>
      </c>
      <c r="N246" s="84">
        <v>0.11334316778207934</v>
      </c>
      <c r="O246" s="84">
        <v>0.12062135406511673</v>
      </c>
      <c r="P246" s="84">
        <v>0.1277671469918743</v>
      </c>
      <c r="Q246" s="84">
        <v>0.12259181184442985</v>
      </c>
    </row>
    <row r="248" spans="1:17" x14ac:dyDescent="0.25">
      <c r="A248" s="14" t="s">
        <v>48</v>
      </c>
      <c r="B248" s="95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</row>
    <row r="249" spans="1:17" x14ac:dyDescent="0.25">
      <c r="A249" s="13" t="s">
        <v>7</v>
      </c>
      <c r="B249" s="94">
        <v>1</v>
      </c>
      <c r="C249" s="94">
        <v>1</v>
      </c>
      <c r="D249" s="94">
        <v>1</v>
      </c>
      <c r="E249" s="94">
        <v>1</v>
      </c>
      <c r="F249" s="94">
        <v>1</v>
      </c>
      <c r="G249" s="94">
        <v>1</v>
      </c>
      <c r="H249" s="94">
        <v>1</v>
      </c>
      <c r="I249" s="94">
        <v>1</v>
      </c>
      <c r="J249" s="94">
        <v>1</v>
      </c>
      <c r="K249" s="94">
        <v>1</v>
      </c>
      <c r="L249" s="94">
        <v>1</v>
      </c>
      <c r="M249" s="94">
        <v>1</v>
      </c>
      <c r="N249" s="94">
        <v>1</v>
      </c>
      <c r="O249" s="94">
        <v>1</v>
      </c>
      <c r="P249" s="94">
        <v>1</v>
      </c>
      <c r="Q249" s="94">
        <v>1</v>
      </c>
    </row>
    <row r="250" spans="1:17" x14ac:dyDescent="0.25">
      <c r="A250" s="93" t="s">
        <v>9</v>
      </c>
      <c r="B250" s="92">
        <v>1.3273230757886594E-2</v>
      </c>
      <c r="C250" s="92">
        <v>1.3910988390353284E-2</v>
      </c>
      <c r="D250" s="92">
        <v>1.433265403801161E-2</v>
      </c>
      <c r="E250" s="92">
        <v>1.5942535073898929E-2</v>
      </c>
      <c r="F250" s="92">
        <v>1.4488907436832591E-2</v>
      </c>
      <c r="G250" s="92">
        <v>1.5285634953401926E-2</v>
      </c>
      <c r="H250" s="92">
        <v>1.4310603363322565E-2</v>
      </c>
      <c r="I250" s="92">
        <v>1.5458791878028361E-2</v>
      </c>
      <c r="J250" s="92">
        <v>1.4172637122163354E-2</v>
      </c>
      <c r="K250" s="92">
        <v>1.4392728457455178E-2</v>
      </c>
      <c r="L250" s="92">
        <v>1.3070904576042401E-2</v>
      </c>
      <c r="M250" s="92">
        <v>1.2980983790444522E-2</v>
      </c>
      <c r="N250" s="92">
        <v>1.2469025081422534E-2</v>
      </c>
      <c r="O250" s="92">
        <v>1.1904966661366798E-2</v>
      </c>
      <c r="P250" s="92">
        <v>1.1992335155188409E-2</v>
      </c>
      <c r="Q250" s="92">
        <v>1.1755539048043854E-2</v>
      </c>
    </row>
    <row r="251" spans="1:17" x14ac:dyDescent="0.25">
      <c r="A251" s="89" t="s">
        <v>11</v>
      </c>
      <c r="B251" s="88">
        <v>0.979241166328361</v>
      </c>
      <c r="C251" s="88">
        <v>0.97864247338906307</v>
      </c>
      <c r="D251" s="88">
        <v>0.97832468215609758</v>
      </c>
      <c r="E251" s="88">
        <v>0.97655738063948061</v>
      </c>
      <c r="F251" s="88">
        <v>0.97811611668953857</v>
      </c>
      <c r="G251" s="88">
        <v>0.97734188027850233</v>
      </c>
      <c r="H251" s="88">
        <v>0.97833251727336912</v>
      </c>
      <c r="I251" s="88">
        <v>0.97727170905435223</v>
      </c>
      <c r="J251" s="88">
        <v>0.97868316306829806</v>
      </c>
      <c r="K251" s="88">
        <v>0.97875574359303597</v>
      </c>
      <c r="L251" s="88">
        <v>0.98024473993120587</v>
      </c>
      <c r="M251" s="88">
        <v>0.98061846731591429</v>
      </c>
      <c r="N251" s="88">
        <v>0.98138770641162587</v>
      </c>
      <c r="O251" s="88">
        <v>0.9818949883167476</v>
      </c>
      <c r="P251" s="88">
        <v>0.98203886213745228</v>
      </c>
      <c r="Q251" s="88">
        <v>0.98263221681670321</v>
      </c>
    </row>
    <row r="252" spans="1:17" x14ac:dyDescent="0.25">
      <c r="A252" s="91" t="s">
        <v>13</v>
      </c>
      <c r="B252" s="90">
        <v>0.82767102792107672</v>
      </c>
      <c r="C252" s="90">
        <v>0.81547765605932432</v>
      </c>
      <c r="D252" s="90">
        <v>0.80007856455357385</v>
      </c>
      <c r="E252" s="90">
        <v>0.77890927469908056</v>
      </c>
      <c r="F252" s="90">
        <v>0.75898882360835729</v>
      </c>
      <c r="G252" s="90">
        <v>0.73566629764701441</v>
      </c>
      <c r="H252" s="90">
        <v>0.70706516841230438</v>
      </c>
      <c r="I252" s="90">
        <v>0.69796723938934835</v>
      </c>
      <c r="J252" s="90">
        <v>0.66591976991492885</v>
      </c>
      <c r="K252" s="90">
        <v>0.6463470692147617</v>
      </c>
      <c r="L252" s="90">
        <v>0.62698752794702894</v>
      </c>
      <c r="M252" s="90">
        <v>0.60378288203452879</v>
      </c>
      <c r="N252" s="90">
        <v>0.58121256179455749</v>
      </c>
      <c r="O252" s="90">
        <v>0.55478729543697636</v>
      </c>
      <c r="P252" s="90">
        <v>0.5404067119467304</v>
      </c>
      <c r="Q252" s="90">
        <v>0.52610778759775367</v>
      </c>
    </row>
    <row r="253" spans="1:17" x14ac:dyDescent="0.25">
      <c r="A253" s="91" t="s">
        <v>15</v>
      </c>
      <c r="B253" s="90">
        <v>0.15109275413485371</v>
      </c>
      <c r="C253" s="90">
        <v>0.16265253435294669</v>
      </c>
      <c r="D253" s="90">
        <v>0.17771134880952597</v>
      </c>
      <c r="E253" s="90">
        <v>0.19708695138567769</v>
      </c>
      <c r="F253" s="90">
        <v>0.21854788550841869</v>
      </c>
      <c r="G253" s="90">
        <v>0.24107824441772915</v>
      </c>
      <c r="H253" s="90">
        <v>0.27063090891527813</v>
      </c>
      <c r="I253" s="90">
        <v>0.2788979140242826</v>
      </c>
      <c r="J253" s="90">
        <v>0.31208567221359906</v>
      </c>
      <c r="K253" s="90">
        <v>0.33175525907362052</v>
      </c>
      <c r="L253" s="90">
        <v>0.35259433723896777</v>
      </c>
      <c r="M253" s="90">
        <v>0.3762432067372567</v>
      </c>
      <c r="N253" s="90">
        <v>0.39963643452161191</v>
      </c>
      <c r="O253" s="90">
        <v>0.42655623249978764</v>
      </c>
      <c r="P253" s="90">
        <v>0.44072278283115224</v>
      </c>
      <c r="Q253" s="90">
        <v>0.4548504417635274</v>
      </c>
    </row>
    <row r="254" spans="1:17" x14ac:dyDescent="0.25">
      <c r="A254" s="91" t="s">
        <v>17</v>
      </c>
      <c r="B254" s="90">
        <v>4.773842724307008E-4</v>
      </c>
      <c r="C254" s="90">
        <v>5.1228297679212177E-4</v>
      </c>
      <c r="D254" s="90">
        <v>5.3476879299777912E-4</v>
      </c>
      <c r="E254" s="90">
        <v>5.6115455472241841E-4</v>
      </c>
      <c r="F254" s="90">
        <v>5.7940757276262801E-4</v>
      </c>
      <c r="G254" s="90">
        <v>5.9733821375885544E-4</v>
      </c>
      <c r="H254" s="90">
        <v>6.36439945786748E-4</v>
      </c>
      <c r="I254" s="90">
        <v>4.0655564072139598E-4</v>
      </c>
      <c r="J254" s="90">
        <v>6.7772093977003255E-4</v>
      </c>
      <c r="K254" s="90">
        <v>6.5341530465369384E-4</v>
      </c>
      <c r="L254" s="90">
        <v>6.5963162152128955E-4</v>
      </c>
      <c r="M254" s="90">
        <v>5.5885027102752492E-4</v>
      </c>
      <c r="N254" s="90">
        <v>4.6815547028778034E-4</v>
      </c>
      <c r="O254" s="90">
        <v>4.1065271836313841E-4</v>
      </c>
      <c r="P254" s="90">
        <v>3.7257057085751628E-4</v>
      </c>
      <c r="Q254" s="90">
        <v>3.4222474294504709E-4</v>
      </c>
    </row>
    <row r="255" spans="1:17" x14ac:dyDescent="0.25">
      <c r="A255" s="91" t="s">
        <v>19</v>
      </c>
      <c r="B255" s="90">
        <v>0</v>
      </c>
      <c r="C255" s="90">
        <v>0</v>
      </c>
      <c r="D255" s="90">
        <v>0</v>
      </c>
      <c r="E255" s="90">
        <v>0</v>
      </c>
      <c r="F255" s="90">
        <v>0</v>
      </c>
      <c r="G255" s="90">
        <v>0</v>
      </c>
      <c r="H255" s="90">
        <v>0</v>
      </c>
      <c r="I255" s="90">
        <v>0</v>
      </c>
      <c r="J255" s="90">
        <v>0</v>
      </c>
      <c r="K255" s="90">
        <v>0</v>
      </c>
      <c r="L255" s="90">
        <v>0</v>
      </c>
      <c r="M255" s="90">
        <v>0</v>
      </c>
      <c r="N255" s="90">
        <v>0</v>
      </c>
      <c r="O255" s="90">
        <v>0</v>
      </c>
      <c r="P255" s="90">
        <v>0</v>
      </c>
      <c r="Q255" s="90">
        <v>0</v>
      </c>
    </row>
    <row r="256" spans="1:17" x14ac:dyDescent="0.25">
      <c r="A256" s="91" t="s">
        <v>21</v>
      </c>
      <c r="B256" s="90">
        <v>0</v>
      </c>
      <c r="C256" s="90">
        <v>0</v>
      </c>
      <c r="D256" s="90">
        <v>0</v>
      </c>
      <c r="E256" s="90">
        <v>0</v>
      </c>
      <c r="F256" s="90">
        <v>0</v>
      </c>
      <c r="G256" s="90">
        <v>0</v>
      </c>
      <c r="H256" s="90">
        <v>0</v>
      </c>
      <c r="I256" s="90">
        <v>0</v>
      </c>
      <c r="J256" s="90">
        <v>0</v>
      </c>
      <c r="K256" s="90">
        <v>0</v>
      </c>
      <c r="L256" s="90">
        <v>0</v>
      </c>
      <c r="M256" s="90">
        <v>0</v>
      </c>
      <c r="N256" s="90">
        <v>0</v>
      </c>
      <c r="O256" s="90">
        <v>2.4842194060855018E-6</v>
      </c>
      <c r="P256" s="90">
        <v>2.2298159922202481E-4</v>
      </c>
      <c r="Q256" s="90">
        <v>7.7077951756154177E-4</v>
      </c>
    </row>
    <row r="257" spans="1:17" x14ac:dyDescent="0.25">
      <c r="A257" s="91" t="s">
        <v>22</v>
      </c>
      <c r="B257" s="90">
        <v>0</v>
      </c>
      <c r="C257" s="90">
        <v>0</v>
      </c>
      <c r="D257" s="90">
        <v>0</v>
      </c>
      <c r="E257" s="90">
        <v>0</v>
      </c>
      <c r="F257" s="90">
        <v>0</v>
      </c>
      <c r="G257" s="90">
        <v>0</v>
      </c>
      <c r="H257" s="90">
        <v>0</v>
      </c>
      <c r="I257" s="90">
        <v>0</v>
      </c>
      <c r="J257" s="90">
        <v>0</v>
      </c>
      <c r="K257" s="90">
        <v>0</v>
      </c>
      <c r="L257" s="90">
        <v>3.2431236878502279E-6</v>
      </c>
      <c r="M257" s="90">
        <v>3.3528273101336977E-5</v>
      </c>
      <c r="N257" s="90">
        <v>7.0554625168631844E-5</v>
      </c>
      <c r="O257" s="90">
        <v>1.3832344221439798E-4</v>
      </c>
      <c r="P257" s="90">
        <v>3.1381518949002431E-4</v>
      </c>
      <c r="Q257" s="90">
        <v>5.6098319491554045E-4</v>
      </c>
    </row>
    <row r="258" spans="1:17" x14ac:dyDescent="0.25">
      <c r="A258" s="89" t="s">
        <v>23</v>
      </c>
      <c r="B258" s="88">
        <v>7.4856029137523568E-3</v>
      </c>
      <c r="C258" s="88">
        <v>7.4465382205836303E-3</v>
      </c>
      <c r="D258" s="88">
        <v>7.34266380589079E-3</v>
      </c>
      <c r="E258" s="88">
        <v>7.5000842866203921E-3</v>
      </c>
      <c r="F258" s="88">
        <v>7.394975873628775E-3</v>
      </c>
      <c r="G258" s="88">
        <v>7.3724847680957609E-3</v>
      </c>
      <c r="H258" s="88">
        <v>7.3568793633083775E-3</v>
      </c>
      <c r="I258" s="88">
        <v>7.2694990676194018E-3</v>
      </c>
      <c r="J258" s="88">
        <v>7.1441998095385867E-3</v>
      </c>
      <c r="K258" s="88">
        <v>6.8515279495088045E-3</v>
      </c>
      <c r="L258" s="88">
        <v>6.6843554927518058E-3</v>
      </c>
      <c r="M258" s="88">
        <v>6.4005488936411887E-3</v>
      </c>
      <c r="N258" s="88">
        <v>6.1432685069515635E-3</v>
      </c>
      <c r="O258" s="88">
        <v>6.2000450218855736E-3</v>
      </c>
      <c r="P258" s="88">
        <v>5.9688027073593105E-3</v>
      </c>
      <c r="Q258" s="88">
        <v>5.6122441352529761E-3</v>
      </c>
    </row>
    <row r="259" spans="1:17" x14ac:dyDescent="0.25">
      <c r="A259" s="91" t="s">
        <v>13</v>
      </c>
      <c r="B259" s="90">
        <v>0</v>
      </c>
      <c r="C259" s="90">
        <v>0</v>
      </c>
      <c r="D259" s="90">
        <v>0</v>
      </c>
      <c r="E259" s="90">
        <v>0</v>
      </c>
      <c r="F259" s="90">
        <v>0</v>
      </c>
      <c r="G259" s="90">
        <v>0</v>
      </c>
      <c r="H259" s="90">
        <v>0</v>
      </c>
      <c r="I259" s="90">
        <v>0</v>
      </c>
      <c r="J259" s="90">
        <v>0</v>
      </c>
      <c r="K259" s="90">
        <v>0</v>
      </c>
      <c r="L259" s="90">
        <v>0</v>
      </c>
      <c r="M259" s="90">
        <v>0</v>
      </c>
      <c r="N259" s="90">
        <v>0</v>
      </c>
      <c r="O259" s="90">
        <v>0</v>
      </c>
      <c r="P259" s="90">
        <v>0</v>
      </c>
      <c r="Q259" s="90">
        <v>0</v>
      </c>
    </row>
    <row r="260" spans="1:17" x14ac:dyDescent="0.25">
      <c r="A260" s="91" t="s">
        <v>15</v>
      </c>
      <c r="B260" s="90">
        <v>7.4761841552173315E-3</v>
      </c>
      <c r="C260" s="90">
        <v>7.4374308309991914E-3</v>
      </c>
      <c r="D260" s="90">
        <v>7.3336355211204105E-3</v>
      </c>
      <c r="E260" s="90">
        <v>7.4896651904801511E-3</v>
      </c>
      <c r="F260" s="90">
        <v>7.3841447537282504E-3</v>
      </c>
      <c r="G260" s="90">
        <v>7.360976548953368E-3</v>
      </c>
      <c r="H260" s="90">
        <v>7.3511149181691255E-3</v>
      </c>
      <c r="I260" s="90">
        <v>7.264475060911762E-3</v>
      </c>
      <c r="J260" s="90">
        <v>7.1352067641492134E-3</v>
      </c>
      <c r="K260" s="90">
        <v>6.8424513893357661E-3</v>
      </c>
      <c r="L260" s="90">
        <v>6.6739952479064699E-3</v>
      </c>
      <c r="M260" s="90">
        <v>6.3891769584060445E-3</v>
      </c>
      <c r="N260" s="90">
        <v>6.1304487577540376E-3</v>
      </c>
      <c r="O260" s="90">
        <v>6.1906401846369636E-3</v>
      </c>
      <c r="P260" s="90">
        <v>5.9601064603097683E-3</v>
      </c>
      <c r="Q260" s="90">
        <v>5.5885110665256964E-3</v>
      </c>
    </row>
    <row r="261" spans="1:17" x14ac:dyDescent="0.25">
      <c r="A261" s="91" t="s">
        <v>17</v>
      </c>
      <c r="B261" s="90">
        <v>0</v>
      </c>
      <c r="C261" s="90">
        <v>0</v>
      </c>
      <c r="D261" s="90">
        <v>0</v>
      </c>
      <c r="E261" s="90">
        <v>0</v>
      </c>
      <c r="F261" s="90">
        <v>0</v>
      </c>
      <c r="G261" s="90">
        <v>0</v>
      </c>
      <c r="H261" s="90">
        <v>0</v>
      </c>
      <c r="I261" s="90">
        <v>0</v>
      </c>
      <c r="J261" s="90">
        <v>0</v>
      </c>
      <c r="K261" s="90">
        <v>0</v>
      </c>
      <c r="L261" s="90">
        <v>0</v>
      </c>
      <c r="M261" s="90">
        <v>0</v>
      </c>
      <c r="N261" s="90">
        <v>0</v>
      </c>
      <c r="O261" s="90">
        <v>0</v>
      </c>
      <c r="P261" s="90">
        <v>0</v>
      </c>
      <c r="Q261" s="90">
        <v>0</v>
      </c>
    </row>
    <row r="262" spans="1:17" x14ac:dyDescent="0.25">
      <c r="A262" s="91" t="s">
        <v>19</v>
      </c>
      <c r="B262" s="90">
        <v>0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</row>
    <row r="263" spans="1:17" x14ac:dyDescent="0.25">
      <c r="A263" s="91" t="s">
        <v>22</v>
      </c>
      <c r="B263" s="90">
        <v>9.4187585350256629E-6</v>
      </c>
      <c r="C263" s="90">
        <v>9.1073895844388526E-6</v>
      </c>
      <c r="D263" s="90">
        <v>9.0282847703798698E-6</v>
      </c>
      <c r="E263" s="90">
        <v>1.0419096140240993E-5</v>
      </c>
      <c r="F263" s="90">
        <v>1.0831119900525545E-5</v>
      </c>
      <c r="G263" s="90">
        <v>1.1508219142392755E-5</v>
      </c>
      <c r="H263" s="90">
        <v>5.7644451392518862E-6</v>
      </c>
      <c r="I263" s="90">
        <v>5.0240067076401388E-6</v>
      </c>
      <c r="J263" s="90">
        <v>8.9930453893741356E-6</v>
      </c>
      <c r="K263" s="90">
        <v>9.0765601730380274E-6</v>
      </c>
      <c r="L263" s="90">
        <v>1.0360244845336776E-5</v>
      </c>
      <c r="M263" s="90">
        <v>1.1371935235143501E-5</v>
      </c>
      <c r="N263" s="90">
        <v>1.2819749197525872E-5</v>
      </c>
      <c r="O263" s="90">
        <v>9.4048372486096077E-6</v>
      </c>
      <c r="P263" s="90">
        <v>8.6962470495429978E-6</v>
      </c>
      <c r="Q263" s="90">
        <v>2.3733068727280287E-5</v>
      </c>
    </row>
    <row r="264" spans="1:17" x14ac:dyDescent="0.25">
      <c r="A264" s="13" t="s">
        <v>25</v>
      </c>
      <c r="B264" s="94">
        <v>1</v>
      </c>
      <c r="C264" s="94">
        <v>1</v>
      </c>
      <c r="D264" s="94">
        <v>1</v>
      </c>
      <c r="E264" s="94">
        <v>1</v>
      </c>
      <c r="F264" s="94">
        <v>1</v>
      </c>
      <c r="G264" s="94">
        <v>1</v>
      </c>
      <c r="H264" s="94">
        <v>1</v>
      </c>
      <c r="I264" s="94">
        <v>1</v>
      </c>
      <c r="J264" s="94">
        <v>1</v>
      </c>
      <c r="K264" s="94">
        <v>1</v>
      </c>
      <c r="L264" s="94">
        <v>1</v>
      </c>
      <c r="M264" s="94">
        <v>1</v>
      </c>
      <c r="N264" s="94">
        <v>1</v>
      </c>
      <c r="O264" s="94">
        <v>1</v>
      </c>
      <c r="P264" s="94">
        <v>1</v>
      </c>
      <c r="Q264" s="94">
        <v>1</v>
      </c>
    </row>
    <row r="265" spans="1:17" x14ac:dyDescent="0.25">
      <c r="A265" s="93" t="s">
        <v>26</v>
      </c>
      <c r="B265" s="92">
        <v>0.74289892445098638</v>
      </c>
      <c r="C265" s="92">
        <v>0.73780557026150073</v>
      </c>
      <c r="D265" s="92">
        <v>0.74018279213745286</v>
      </c>
      <c r="E265" s="92">
        <v>0.73863516703189724</v>
      </c>
      <c r="F265" s="92">
        <v>0.74558474505359085</v>
      </c>
      <c r="G265" s="92">
        <v>0.74891876009865843</v>
      </c>
      <c r="H265" s="92">
        <v>0.75354057333767155</v>
      </c>
      <c r="I265" s="92">
        <v>0.7547485532337429</v>
      </c>
      <c r="J265" s="92">
        <v>0.75866651553457387</v>
      </c>
      <c r="K265" s="92">
        <v>0.77705517454064643</v>
      </c>
      <c r="L265" s="92">
        <v>0.78287529097897979</v>
      </c>
      <c r="M265" s="92">
        <v>0.77763203081128607</v>
      </c>
      <c r="N265" s="92">
        <v>0.78505830234761975</v>
      </c>
      <c r="O265" s="92">
        <v>0.79258154490624277</v>
      </c>
      <c r="P265" s="92">
        <v>0.79900960391381559</v>
      </c>
      <c r="Q265" s="92">
        <v>0.79851818789028473</v>
      </c>
    </row>
    <row r="266" spans="1:17" x14ac:dyDescent="0.25">
      <c r="A266" s="91" t="s">
        <v>13</v>
      </c>
      <c r="B266" s="90">
        <v>7.4275970851923404E-2</v>
      </c>
      <c r="C266" s="90">
        <v>6.9557707064015359E-2</v>
      </c>
      <c r="D266" s="90">
        <v>6.7041109443035304E-2</v>
      </c>
      <c r="E266" s="90">
        <v>6.3688651231609425E-2</v>
      </c>
      <c r="F266" s="90">
        <v>5.8379049093782311E-2</v>
      </c>
      <c r="G266" s="90">
        <v>5.4980929501834717E-2</v>
      </c>
      <c r="H266" s="90">
        <v>4.8881659273589971E-2</v>
      </c>
      <c r="I266" s="90">
        <v>4.2208668976589002E-2</v>
      </c>
      <c r="J266" s="90">
        <v>3.6132143289206227E-2</v>
      </c>
      <c r="K266" s="90">
        <v>3.348742313620897E-2</v>
      </c>
      <c r="L266" s="90">
        <v>3.1785666103169831E-2</v>
      </c>
      <c r="M266" s="90">
        <v>3.1231555958765755E-2</v>
      </c>
      <c r="N266" s="90">
        <v>3.1178909094945525E-2</v>
      </c>
      <c r="O266" s="90">
        <v>3.0962697162201722E-2</v>
      </c>
      <c r="P266" s="90">
        <v>3.1316626390853475E-2</v>
      </c>
      <c r="Q266" s="90">
        <v>3.1588610109168032E-2</v>
      </c>
    </row>
    <row r="267" spans="1:17" x14ac:dyDescent="0.25">
      <c r="A267" s="91" t="s">
        <v>15</v>
      </c>
      <c r="B267" s="90">
        <v>0.66757953728856145</v>
      </c>
      <c r="C267" s="90">
        <v>0.66260582528928591</v>
      </c>
      <c r="D267" s="90">
        <v>0.66282298784660243</v>
      </c>
      <c r="E267" s="90">
        <v>0.66261721643375415</v>
      </c>
      <c r="F267" s="90">
        <v>0.67381401970282795</v>
      </c>
      <c r="G267" s="90">
        <v>0.67995950244382297</v>
      </c>
      <c r="H267" s="90">
        <v>0.69045855353480201</v>
      </c>
      <c r="I267" s="90">
        <v>0.69880195161172798</v>
      </c>
      <c r="J267" s="90">
        <v>0.70878447917847609</v>
      </c>
      <c r="K267" s="90">
        <v>0.73171551002232549</v>
      </c>
      <c r="L267" s="90">
        <v>0.73963646473755584</v>
      </c>
      <c r="M267" s="90">
        <v>0.73575347876039243</v>
      </c>
      <c r="N267" s="90">
        <v>0.74359137485802507</v>
      </c>
      <c r="O267" s="90">
        <v>0.7509842687763475</v>
      </c>
      <c r="P267" s="90">
        <v>0.75778827342001875</v>
      </c>
      <c r="Q267" s="90">
        <v>0.75790516588323043</v>
      </c>
    </row>
    <row r="268" spans="1:17" x14ac:dyDescent="0.25">
      <c r="A268" s="91" t="s">
        <v>17</v>
      </c>
      <c r="B268" s="90">
        <v>1.0434163105014355E-3</v>
      </c>
      <c r="C268" s="90">
        <v>5.6420379081995554E-3</v>
      </c>
      <c r="D268" s="90">
        <v>1.0318694847815165E-2</v>
      </c>
      <c r="E268" s="90">
        <v>1.2329299366533854E-2</v>
      </c>
      <c r="F268" s="90">
        <v>1.3212782689081499E-2</v>
      </c>
      <c r="G268" s="90">
        <v>1.380282055716007E-2</v>
      </c>
      <c r="H268" s="90">
        <v>1.4029552905726068E-2</v>
      </c>
      <c r="I268" s="90">
        <v>1.3574094041053116E-2</v>
      </c>
      <c r="J268" s="90">
        <v>1.3578254353202319E-2</v>
      </c>
      <c r="K268" s="90">
        <v>1.1682389536795356E-2</v>
      </c>
      <c r="L268" s="90">
        <v>1.1285105503145603E-2</v>
      </c>
      <c r="M268" s="90">
        <v>1.0441458336778366E-2</v>
      </c>
      <c r="N268" s="90">
        <v>1.003859150284824E-2</v>
      </c>
      <c r="O268" s="90">
        <v>1.0258338211014819E-2</v>
      </c>
      <c r="P268" s="90">
        <v>9.229130056089668E-3</v>
      </c>
      <c r="Q268" s="90">
        <v>8.106688046444507E-3</v>
      </c>
    </row>
    <row r="269" spans="1:17" x14ac:dyDescent="0.25">
      <c r="A269" s="91" t="s">
        <v>19</v>
      </c>
      <c r="B269" s="90">
        <v>0</v>
      </c>
      <c r="C269" s="90">
        <v>0</v>
      </c>
      <c r="D269" s="90">
        <v>0</v>
      </c>
      <c r="E269" s="90">
        <v>0</v>
      </c>
      <c r="F269" s="90">
        <v>0</v>
      </c>
      <c r="G269" s="90">
        <v>0</v>
      </c>
      <c r="H269" s="90">
        <v>0</v>
      </c>
      <c r="I269" s="90">
        <v>0</v>
      </c>
      <c r="J269" s="90">
        <v>0</v>
      </c>
      <c r="K269" s="90">
        <v>0</v>
      </c>
      <c r="L269" s="90">
        <v>0</v>
      </c>
      <c r="M269" s="90">
        <v>0</v>
      </c>
      <c r="N269" s="90">
        <v>0</v>
      </c>
      <c r="O269" s="90">
        <v>0</v>
      </c>
      <c r="P269" s="90">
        <v>0</v>
      </c>
      <c r="Q269" s="90">
        <v>0</v>
      </c>
    </row>
    <row r="270" spans="1:17" x14ac:dyDescent="0.25">
      <c r="A270" s="91" t="s">
        <v>22</v>
      </c>
      <c r="B270" s="90">
        <v>0</v>
      </c>
      <c r="C270" s="90">
        <v>0</v>
      </c>
      <c r="D270" s="90">
        <v>0</v>
      </c>
      <c r="E270" s="90">
        <v>0</v>
      </c>
      <c r="F270" s="90">
        <v>1.7889356789916382E-4</v>
      </c>
      <c r="G270" s="90">
        <v>1.7550759584064092E-4</v>
      </c>
      <c r="H270" s="90">
        <v>1.70807623553457E-4</v>
      </c>
      <c r="I270" s="90">
        <v>1.6383860437278047E-4</v>
      </c>
      <c r="J270" s="90">
        <v>1.7163871368927884E-4</v>
      </c>
      <c r="K270" s="90">
        <v>1.6985184531667866E-4</v>
      </c>
      <c r="L270" s="90">
        <v>1.6805463510853849E-4</v>
      </c>
      <c r="M270" s="90">
        <v>2.0553775534958685E-4</v>
      </c>
      <c r="N270" s="90">
        <v>2.4942689180094285E-4</v>
      </c>
      <c r="O270" s="90">
        <v>3.762407566788156E-4</v>
      </c>
      <c r="P270" s="90">
        <v>6.7557404685367325E-4</v>
      </c>
      <c r="Q270" s="90">
        <v>9.1772385144182824E-4</v>
      </c>
    </row>
    <row r="271" spans="1:17" x14ac:dyDescent="0.25">
      <c r="A271" s="89" t="s">
        <v>28</v>
      </c>
      <c r="B271" s="88">
        <v>0.25710107554901368</v>
      </c>
      <c r="C271" s="88">
        <v>0.26219442973849932</v>
      </c>
      <c r="D271" s="88">
        <v>0.25981720786254731</v>
      </c>
      <c r="E271" s="88">
        <v>0.26136483296810276</v>
      </c>
      <c r="F271" s="88">
        <v>0.25441525494640915</v>
      </c>
      <c r="G271" s="88">
        <v>0.25108123990134157</v>
      </c>
      <c r="H271" s="88">
        <v>0.24645942666232856</v>
      </c>
      <c r="I271" s="88">
        <v>0.24525144676625715</v>
      </c>
      <c r="J271" s="88">
        <v>0.24133348446542624</v>
      </c>
      <c r="K271" s="88">
        <v>0.22294482545935351</v>
      </c>
      <c r="L271" s="88">
        <v>0.21712470902102027</v>
      </c>
      <c r="M271" s="88">
        <v>0.22236796918871396</v>
      </c>
      <c r="N271" s="88">
        <v>0.21494169765238028</v>
      </c>
      <c r="O271" s="88">
        <v>0.20741845509375728</v>
      </c>
      <c r="P271" s="88">
        <v>0.20099039608618444</v>
      </c>
      <c r="Q271" s="88">
        <v>0.20148181210971527</v>
      </c>
    </row>
    <row r="272" spans="1:17" x14ac:dyDescent="0.25">
      <c r="A272" s="87" t="s">
        <v>12</v>
      </c>
      <c r="B272" s="86">
        <v>0.24427030680897627</v>
      </c>
      <c r="C272" s="86">
        <v>0.24887266063137575</v>
      </c>
      <c r="D272" s="86">
        <v>0.24620868813124897</v>
      </c>
      <c r="E272" s="86">
        <v>0.2480978032968712</v>
      </c>
      <c r="F272" s="86">
        <v>0.23949789990388559</v>
      </c>
      <c r="G272" s="86">
        <v>0.23625409207700404</v>
      </c>
      <c r="H272" s="86">
        <v>0.23157547079022303</v>
      </c>
      <c r="I272" s="86">
        <v>0.23040399107379947</v>
      </c>
      <c r="J272" s="86">
        <v>0.22638829963201521</v>
      </c>
      <c r="K272" s="86">
        <v>0.21037552661102826</v>
      </c>
      <c r="L272" s="86">
        <v>0.20483718389919345</v>
      </c>
      <c r="M272" s="86">
        <v>0.20687712773082989</v>
      </c>
      <c r="N272" s="86">
        <v>0.19672159481515508</v>
      </c>
      <c r="O272" s="86">
        <v>0.18939792207035192</v>
      </c>
      <c r="P272" s="86">
        <v>0.18296219443162737</v>
      </c>
      <c r="Q272" s="86">
        <v>0.18328284782400575</v>
      </c>
    </row>
    <row r="273" spans="1:17" x14ac:dyDescent="0.25">
      <c r="A273" s="85" t="s">
        <v>29</v>
      </c>
      <c r="B273" s="84">
        <v>1.2830768740037402E-2</v>
      </c>
      <c r="C273" s="84">
        <v>1.3321769107123594E-2</v>
      </c>
      <c r="D273" s="84">
        <v>1.3608519731298343E-2</v>
      </c>
      <c r="E273" s="84">
        <v>1.3267029671231527E-2</v>
      </c>
      <c r="F273" s="84">
        <v>1.491735504252358E-2</v>
      </c>
      <c r="G273" s="84">
        <v>1.4827147824337542E-2</v>
      </c>
      <c r="H273" s="84">
        <v>1.4883955872105531E-2</v>
      </c>
      <c r="I273" s="84">
        <v>1.4847455692457717E-2</v>
      </c>
      <c r="J273" s="84">
        <v>1.4945184833411037E-2</v>
      </c>
      <c r="K273" s="84">
        <v>1.2569298848325227E-2</v>
      </c>
      <c r="L273" s="84">
        <v>1.2287525121826782E-2</v>
      </c>
      <c r="M273" s="84">
        <v>1.5490841457884054E-2</v>
      </c>
      <c r="N273" s="84">
        <v>1.8220102837225222E-2</v>
      </c>
      <c r="O273" s="84">
        <v>1.8020533023405366E-2</v>
      </c>
      <c r="P273" s="84">
        <v>1.802820165455709E-2</v>
      </c>
      <c r="Q273" s="84">
        <v>1.8198964285709555E-2</v>
      </c>
    </row>
    <row r="274" spans="1:17" x14ac:dyDescent="0.25">
      <c r="A274" s="134" t="s">
        <v>110</v>
      </c>
    </row>
    <row r="275" spans="1:17" x14ac:dyDescent="0.25">
      <c r="A275" s="14" t="s">
        <v>111</v>
      </c>
      <c r="Q275" s="102">
        <v>3736.5</v>
      </c>
    </row>
    <row r="276" spans="1:17" x14ac:dyDescent="0.25">
      <c r="A276" s="13" t="s">
        <v>7</v>
      </c>
      <c r="Q276" s="109">
        <v>3374.5</v>
      </c>
    </row>
    <row r="277" spans="1:17" x14ac:dyDescent="0.25">
      <c r="A277" s="124" t="s">
        <v>55</v>
      </c>
      <c r="Q277" s="128">
        <v>1433</v>
      </c>
    </row>
    <row r="278" spans="1:17" x14ac:dyDescent="0.25">
      <c r="A278" s="11" t="s">
        <v>53</v>
      </c>
      <c r="Q278" s="107">
        <v>1919.5</v>
      </c>
    </row>
    <row r="279" spans="1:17" x14ac:dyDescent="0.25">
      <c r="A279" s="10" t="s">
        <v>112</v>
      </c>
      <c r="Q279" s="106">
        <v>1252</v>
      </c>
    </row>
    <row r="280" spans="1:17" x14ac:dyDescent="0.25">
      <c r="A280" s="10" t="s">
        <v>113</v>
      </c>
      <c r="Q280" s="106">
        <v>667.5</v>
      </c>
    </row>
    <row r="281" spans="1:17" x14ac:dyDescent="0.25">
      <c r="A281" s="125" t="s">
        <v>54</v>
      </c>
      <c r="Q281" s="127">
        <v>22</v>
      </c>
    </row>
    <row r="282" spans="1:17" x14ac:dyDescent="0.25">
      <c r="A282" s="13" t="s">
        <v>25</v>
      </c>
      <c r="Q282" s="109">
        <v>362</v>
      </c>
    </row>
    <row r="283" spans="1:17" x14ac:dyDescent="0.25">
      <c r="A283" s="22" t="s">
        <v>112</v>
      </c>
      <c r="Q283" s="106">
        <v>244</v>
      </c>
    </row>
    <row r="284" spans="1:17" x14ac:dyDescent="0.25">
      <c r="A284" s="21" t="s">
        <v>113</v>
      </c>
      <c r="Q284" s="105">
        <v>118</v>
      </c>
    </row>
    <row r="287" spans="1:17" x14ac:dyDescent="0.25">
      <c r="A287" s="75" t="s">
        <v>114</v>
      </c>
      <c r="Q287" s="76">
        <v>2015</v>
      </c>
    </row>
    <row r="288" spans="1:17" x14ac:dyDescent="0.25">
      <c r="Q288" s="77"/>
    </row>
    <row r="289" spans="1:17" x14ac:dyDescent="0.25">
      <c r="A289" s="14" t="s">
        <v>115</v>
      </c>
      <c r="Q289" s="102">
        <v>904480.4206648746</v>
      </c>
    </row>
    <row r="290" spans="1:17" x14ac:dyDescent="0.25">
      <c r="A290" s="140" t="s">
        <v>116</v>
      </c>
      <c r="Q290" s="106">
        <v>100591.62798774872</v>
      </c>
    </row>
    <row r="291" spans="1:17" x14ac:dyDescent="0.25">
      <c r="A291" s="139" t="s">
        <v>117</v>
      </c>
      <c r="Q291" s="105">
        <v>803888.79267712589</v>
      </c>
    </row>
    <row r="293" spans="1:17" x14ac:dyDescent="0.25">
      <c r="A293" s="14" t="s">
        <v>24</v>
      </c>
      <c r="Q293" s="141">
        <v>21.310651668275597</v>
      </c>
    </row>
    <row r="294" spans="1:17" x14ac:dyDescent="0.25">
      <c r="A294" s="140" t="s">
        <v>116</v>
      </c>
      <c r="Q294" s="143">
        <v>7.9016338037875116</v>
      </c>
    </row>
    <row r="295" spans="1:17" x14ac:dyDescent="0.25">
      <c r="A295" s="139" t="s">
        <v>117</v>
      </c>
      <c r="Q295" s="142">
        <v>13.409017864488087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BE27-FEAD-4192-875E-3695969686EB}">
  <dimension ref="A1:Q296"/>
  <sheetViews>
    <sheetView topLeftCell="A271" workbookViewId="0">
      <selection activeCell="A57" sqref="A57:Q82"/>
    </sheetView>
  </sheetViews>
  <sheetFormatPr defaultColWidth="11.42578125" defaultRowHeight="15" x14ac:dyDescent="0.25"/>
  <cols>
    <col min="1" max="1" width="25.140625" customWidth="1"/>
    <col min="2" max="16" width="0" hidden="1" customWidth="1"/>
  </cols>
  <sheetData>
    <row r="1" spans="1:17" x14ac:dyDescent="0.25">
      <c r="A1" s="75" t="s">
        <v>118</v>
      </c>
      <c r="B1" s="76">
        <v>2000</v>
      </c>
      <c r="C1" s="76">
        <v>2001</v>
      </c>
      <c r="D1" s="76">
        <v>2002</v>
      </c>
      <c r="E1" s="76">
        <v>2003</v>
      </c>
      <c r="F1" s="76">
        <v>2004</v>
      </c>
      <c r="G1" s="76">
        <v>2005</v>
      </c>
      <c r="H1" s="76">
        <v>2006</v>
      </c>
      <c r="I1" s="76">
        <v>2007</v>
      </c>
      <c r="J1" s="76">
        <v>2008</v>
      </c>
      <c r="K1" s="76">
        <v>2009</v>
      </c>
      <c r="L1" s="76">
        <v>2010</v>
      </c>
      <c r="M1" s="76">
        <v>2011</v>
      </c>
      <c r="N1" s="76">
        <v>2012</v>
      </c>
      <c r="O1" s="76">
        <v>2013</v>
      </c>
      <c r="P1" s="76">
        <v>2014</v>
      </c>
      <c r="Q1" s="76">
        <v>2015</v>
      </c>
    </row>
    <row r="2" spans="1:17" x14ac:dyDescent="0.25">
      <c r="A2" s="111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</row>
    <row r="3" spans="1:17" x14ac:dyDescent="0.25">
      <c r="A3" s="14" t="s">
        <v>8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</row>
    <row r="4" spans="1:17" x14ac:dyDescent="0.25">
      <c r="A4" s="13" t="s">
        <v>10</v>
      </c>
      <c r="B4" s="109">
        <v>4956235.6415717788</v>
      </c>
      <c r="C4" s="109">
        <v>5046193.0327149183</v>
      </c>
      <c r="D4" s="109">
        <v>5115373.2978105117</v>
      </c>
      <c r="E4" s="109">
        <v>5157472.4367630687</v>
      </c>
      <c r="F4" s="109">
        <v>5218751.470775486</v>
      </c>
      <c r="G4" s="109">
        <v>5177028.2378330706</v>
      </c>
      <c r="H4" s="109">
        <v>5215142.6625919882</v>
      </c>
      <c r="I4" s="109">
        <v>5271046.8098263731</v>
      </c>
      <c r="J4" s="109">
        <v>5292494.7945104064</v>
      </c>
      <c r="K4" s="109">
        <v>5340302.2349972017</v>
      </c>
      <c r="L4" s="109">
        <v>5286827.6169159133</v>
      </c>
      <c r="M4" s="109">
        <v>5257158.6186905587</v>
      </c>
      <c r="N4" s="109">
        <v>5158724.7435121657</v>
      </c>
      <c r="O4" s="109">
        <v>5207652.9516557772</v>
      </c>
      <c r="P4" s="109">
        <v>5272435.342803074</v>
      </c>
      <c r="Q4" s="109">
        <v>5387885.2102444759</v>
      </c>
    </row>
    <row r="5" spans="1:17" x14ac:dyDescent="0.25">
      <c r="A5" s="12" t="s">
        <v>9</v>
      </c>
      <c r="B5" s="108">
        <v>104150.52535982965</v>
      </c>
      <c r="C5" s="108">
        <v>108407.72065375035</v>
      </c>
      <c r="D5" s="108">
        <v>110039.80362883772</v>
      </c>
      <c r="E5" s="108">
        <v>113107.71446926627</v>
      </c>
      <c r="F5" s="108">
        <v>117119.72483818707</v>
      </c>
      <c r="G5" s="108">
        <v>120104.79928295292</v>
      </c>
      <c r="H5" s="108">
        <v>119588.88140983069</v>
      </c>
      <c r="I5" s="108">
        <v>115369.12966162716</v>
      </c>
      <c r="J5" s="108">
        <v>120551.56273126864</v>
      </c>
      <c r="K5" s="108">
        <v>117797.01755933605</v>
      </c>
      <c r="L5" s="108">
        <v>119502.36674384338</v>
      </c>
      <c r="M5" s="108">
        <v>122250.96666502689</v>
      </c>
      <c r="N5" s="108">
        <v>122451.57177330552</v>
      </c>
      <c r="O5" s="108">
        <v>122083.38319756025</v>
      </c>
      <c r="P5" s="108">
        <v>124612.57528253859</v>
      </c>
      <c r="Q5" s="108">
        <v>124572.07616194514</v>
      </c>
    </row>
    <row r="6" spans="1:17" x14ac:dyDescent="0.25">
      <c r="A6" s="11" t="s">
        <v>11</v>
      </c>
      <c r="B6" s="107">
        <v>4300856.6861559851</v>
      </c>
      <c r="C6" s="107">
        <v>4387378.8534340179</v>
      </c>
      <c r="D6" s="107">
        <v>4463501.4769520042</v>
      </c>
      <c r="E6" s="107">
        <v>4495782.2394592762</v>
      </c>
      <c r="F6" s="107">
        <v>4551946.3015192617</v>
      </c>
      <c r="G6" s="107">
        <v>4508359.6913032178</v>
      </c>
      <c r="H6" s="107">
        <v>4549241.5902174897</v>
      </c>
      <c r="I6" s="107">
        <v>4596935.5845874688</v>
      </c>
      <c r="J6" s="107">
        <v>4602751.300402917</v>
      </c>
      <c r="K6" s="107">
        <v>4675474.0519489134</v>
      </c>
      <c r="L6" s="107">
        <v>4624992.1607955769</v>
      </c>
      <c r="M6" s="107">
        <v>4590609.7094043167</v>
      </c>
      <c r="N6" s="107">
        <v>4496349.9073482053</v>
      </c>
      <c r="O6" s="107">
        <v>4548509.1066794833</v>
      </c>
      <c r="P6" s="107">
        <v>4615470.0558499927</v>
      </c>
      <c r="Q6" s="107">
        <v>4719824.7265817737</v>
      </c>
    </row>
    <row r="7" spans="1:17" x14ac:dyDescent="0.25">
      <c r="A7" s="10" t="s">
        <v>13</v>
      </c>
      <c r="B7" s="106">
        <v>2992750.5457108254</v>
      </c>
      <c r="C7" s="106">
        <v>2953306.4914541785</v>
      </c>
      <c r="D7" s="106">
        <v>2905582.3182164631</v>
      </c>
      <c r="E7" s="106">
        <v>2809290.6916378699</v>
      </c>
      <c r="F7" s="106">
        <v>2694714.4926946233</v>
      </c>
      <c r="G7" s="106">
        <v>2572110.8893309748</v>
      </c>
      <c r="H7" s="106">
        <v>2445607.8144295625</v>
      </c>
      <c r="I7" s="106">
        <v>2379576.7056416464</v>
      </c>
      <c r="J7" s="106">
        <v>2296899.4684375981</v>
      </c>
      <c r="K7" s="106">
        <v>2263323.011114968</v>
      </c>
      <c r="L7" s="106">
        <v>2166484.1280536419</v>
      </c>
      <c r="M7" s="106">
        <v>2085052.0997442268</v>
      </c>
      <c r="N7" s="106">
        <v>1956434.469159164</v>
      </c>
      <c r="O7" s="106">
        <v>1916841.0890171737</v>
      </c>
      <c r="P7" s="106">
        <v>1886841.2961880201</v>
      </c>
      <c r="Q7" s="106">
        <v>1885032.439136676</v>
      </c>
    </row>
    <row r="8" spans="1:17" x14ac:dyDescent="0.25">
      <c r="A8" s="10" t="s">
        <v>15</v>
      </c>
      <c r="B8" s="106">
        <v>1211217.1641820152</v>
      </c>
      <c r="C8" s="106">
        <v>1333320.805342807</v>
      </c>
      <c r="D8" s="106">
        <v>1452311.484322228</v>
      </c>
      <c r="E8" s="106">
        <v>1576437.1522914874</v>
      </c>
      <c r="F8" s="106">
        <v>1741701.5482453816</v>
      </c>
      <c r="G8" s="106">
        <v>1817936.2653420428</v>
      </c>
      <c r="H8" s="106">
        <v>1984656.3060990029</v>
      </c>
      <c r="I8" s="106">
        <v>2095718.6931423375</v>
      </c>
      <c r="J8" s="106">
        <v>2181539.8710307195</v>
      </c>
      <c r="K8" s="106">
        <v>2278007.8539783945</v>
      </c>
      <c r="L8" s="106">
        <v>2316942.2495145369</v>
      </c>
      <c r="M8" s="106">
        <v>2366940.5595921925</v>
      </c>
      <c r="N8" s="106">
        <v>2404239.5242776303</v>
      </c>
      <c r="O8" s="106">
        <v>2480522.3828063044</v>
      </c>
      <c r="P8" s="106">
        <v>2574647.318212565</v>
      </c>
      <c r="Q8" s="106">
        <v>2671347.2581787887</v>
      </c>
    </row>
    <row r="9" spans="1:17" x14ac:dyDescent="0.25">
      <c r="A9" s="10" t="s">
        <v>17</v>
      </c>
      <c r="B9" s="106">
        <v>89307.449409560577</v>
      </c>
      <c r="C9" s="106">
        <v>92273.00171843628</v>
      </c>
      <c r="D9" s="106">
        <v>97167.154487680848</v>
      </c>
      <c r="E9" s="106">
        <v>101807.10646182334</v>
      </c>
      <c r="F9" s="106">
        <v>107108.55390611362</v>
      </c>
      <c r="G9" s="106">
        <v>108417.68230807559</v>
      </c>
      <c r="H9" s="106">
        <v>107711.25191737512</v>
      </c>
      <c r="I9" s="106">
        <v>109071.64786875076</v>
      </c>
      <c r="J9" s="106">
        <v>110097.50072890619</v>
      </c>
      <c r="K9" s="106">
        <v>117380.46778909776</v>
      </c>
      <c r="L9" s="106">
        <v>121827.69292599385</v>
      </c>
      <c r="M9" s="106">
        <v>118222.55578068912</v>
      </c>
      <c r="N9" s="106">
        <v>114678.09742187471</v>
      </c>
      <c r="O9" s="106">
        <v>126414.08132348993</v>
      </c>
      <c r="P9" s="106">
        <v>126124.82819112806</v>
      </c>
      <c r="Q9" s="106">
        <v>130898.8274178088</v>
      </c>
    </row>
    <row r="10" spans="1:17" x14ac:dyDescent="0.25">
      <c r="A10" s="10" t="s">
        <v>19</v>
      </c>
      <c r="B10" s="106">
        <v>7581.5268535839723</v>
      </c>
      <c r="C10" s="106">
        <v>8478.5549185962154</v>
      </c>
      <c r="D10" s="106">
        <v>8440.519925632354</v>
      </c>
      <c r="E10" s="106">
        <v>8247.189939956219</v>
      </c>
      <c r="F10" s="106">
        <v>8421.5544544807726</v>
      </c>
      <c r="G10" s="106">
        <v>9894.6866334434108</v>
      </c>
      <c r="H10" s="106">
        <v>11265.245619579331</v>
      </c>
      <c r="I10" s="106">
        <v>12567.057782308211</v>
      </c>
      <c r="J10" s="106">
        <v>14184.493223945328</v>
      </c>
      <c r="K10" s="106">
        <v>16704.621026769084</v>
      </c>
      <c r="L10" s="106">
        <v>19541.905530682463</v>
      </c>
      <c r="M10" s="106">
        <v>19845.948741276388</v>
      </c>
      <c r="N10" s="106">
        <v>20053.394148024876</v>
      </c>
      <c r="O10" s="106">
        <v>22892.350669482701</v>
      </c>
      <c r="P10" s="106">
        <v>24345.528366195264</v>
      </c>
      <c r="Q10" s="106">
        <v>26412.458849760857</v>
      </c>
    </row>
    <row r="11" spans="1:17" x14ac:dyDescent="0.25">
      <c r="A11" s="10" t="s">
        <v>21</v>
      </c>
      <c r="B11" s="106">
        <v>0</v>
      </c>
      <c r="C11" s="106">
        <v>0</v>
      </c>
      <c r="D11" s="106">
        <v>0</v>
      </c>
      <c r="E11" s="106">
        <v>0</v>
      </c>
      <c r="F11" s="106">
        <v>0</v>
      </c>
      <c r="G11" s="106">
        <v>0</v>
      </c>
      <c r="H11" s="106">
        <v>0</v>
      </c>
      <c r="I11" s="106">
        <v>0</v>
      </c>
      <c r="J11" s="106">
        <v>3.0102499334068566</v>
      </c>
      <c r="K11" s="106">
        <v>3.7313228198384611</v>
      </c>
      <c r="L11" s="106">
        <v>7.349020254360255</v>
      </c>
      <c r="M11" s="106">
        <v>11.492231144487054</v>
      </c>
      <c r="N11" s="106">
        <v>106.89410005887929</v>
      </c>
      <c r="O11" s="106">
        <v>453.02056610611066</v>
      </c>
      <c r="P11" s="106">
        <v>1413.2938138701741</v>
      </c>
      <c r="Q11" s="106">
        <v>2897.4455713570092</v>
      </c>
    </row>
    <row r="12" spans="1:17" x14ac:dyDescent="0.25">
      <c r="A12" s="10" t="s">
        <v>22</v>
      </c>
      <c r="B12" s="106">
        <v>0</v>
      </c>
      <c r="C12" s="106">
        <v>0</v>
      </c>
      <c r="D12" s="106">
        <v>0</v>
      </c>
      <c r="E12" s="106">
        <v>9.9128139572046636E-2</v>
      </c>
      <c r="F12" s="106">
        <v>0.15221866108217461</v>
      </c>
      <c r="G12" s="106">
        <v>0.16768868122147221</v>
      </c>
      <c r="H12" s="106">
        <v>0.97215196969298179</v>
      </c>
      <c r="I12" s="106">
        <v>1.4801524265624615</v>
      </c>
      <c r="J12" s="106">
        <v>26.956731814896933</v>
      </c>
      <c r="K12" s="106">
        <v>54.366716863165131</v>
      </c>
      <c r="L12" s="106">
        <v>188.83575046611494</v>
      </c>
      <c r="M12" s="106">
        <v>537.05331478684241</v>
      </c>
      <c r="N12" s="106">
        <v>837.52824145248815</v>
      </c>
      <c r="O12" s="106">
        <v>1386.1822969266232</v>
      </c>
      <c r="P12" s="106">
        <v>2097.791078214857</v>
      </c>
      <c r="Q12" s="106">
        <v>3236.2974273826035</v>
      </c>
    </row>
    <row r="13" spans="1:17" x14ac:dyDescent="0.25">
      <c r="A13" s="11" t="s">
        <v>23</v>
      </c>
      <c r="B13" s="107">
        <v>551228.43005596357</v>
      </c>
      <c r="C13" s="107">
        <v>550406.45862715051</v>
      </c>
      <c r="D13" s="107">
        <v>541832.01722966938</v>
      </c>
      <c r="E13" s="107">
        <v>548582.48283452599</v>
      </c>
      <c r="F13" s="107">
        <v>549685.44441803719</v>
      </c>
      <c r="G13" s="107">
        <v>548563.74724689987</v>
      </c>
      <c r="H13" s="107">
        <v>546312.19096466829</v>
      </c>
      <c r="I13" s="107">
        <v>558742.09557727724</v>
      </c>
      <c r="J13" s="107">
        <v>569191.93137622031</v>
      </c>
      <c r="K13" s="107">
        <v>547031.16548895219</v>
      </c>
      <c r="L13" s="107">
        <v>542333.08937649312</v>
      </c>
      <c r="M13" s="107">
        <v>544297.94262121548</v>
      </c>
      <c r="N13" s="107">
        <v>539923.26439065451</v>
      </c>
      <c r="O13" s="107">
        <v>537060.46177873353</v>
      </c>
      <c r="P13" s="107">
        <v>532352.71167054283</v>
      </c>
      <c r="Q13" s="107">
        <v>543488.40750075656</v>
      </c>
    </row>
    <row r="14" spans="1:17" x14ac:dyDescent="0.25">
      <c r="A14" s="10" t="s">
        <v>13</v>
      </c>
      <c r="B14" s="106">
        <v>2516.3531261006606</v>
      </c>
      <c r="C14" s="106">
        <v>2378.2203089713294</v>
      </c>
      <c r="D14" s="106">
        <v>2271.4519281143312</v>
      </c>
      <c r="E14" s="106">
        <v>1933.4471247542997</v>
      </c>
      <c r="F14" s="106">
        <v>1735.7868478854266</v>
      </c>
      <c r="G14" s="106">
        <v>1550.1136212790389</v>
      </c>
      <c r="H14" s="106">
        <v>1393.6786624764836</v>
      </c>
      <c r="I14" s="106">
        <v>1270.5244044074402</v>
      </c>
      <c r="J14" s="106">
        <v>1179.0336823390776</v>
      </c>
      <c r="K14" s="106">
        <v>1030.7558347477095</v>
      </c>
      <c r="L14" s="106">
        <v>933.44280601259027</v>
      </c>
      <c r="M14" s="106">
        <v>852.32562111152151</v>
      </c>
      <c r="N14" s="106">
        <v>773.16675758354927</v>
      </c>
      <c r="O14" s="106">
        <v>809.6825351405314</v>
      </c>
      <c r="P14" s="106">
        <v>670.18507265834273</v>
      </c>
      <c r="Q14" s="106">
        <v>615.80206249370519</v>
      </c>
    </row>
    <row r="15" spans="1:17" x14ac:dyDescent="0.25">
      <c r="A15" s="10" t="s">
        <v>15</v>
      </c>
      <c r="B15" s="106">
        <v>543129.47424566443</v>
      </c>
      <c r="C15" s="106">
        <v>540754.24433116789</v>
      </c>
      <c r="D15" s="106">
        <v>532171.52917782951</v>
      </c>
      <c r="E15" s="106">
        <v>537038.54489620193</v>
      </c>
      <c r="F15" s="106">
        <v>536858.91240373102</v>
      </c>
      <c r="G15" s="106">
        <v>534592.8682157388</v>
      </c>
      <c r="H15" s="106">
        <v>530232.23778556183</v>
      </c>
      <c r="I15" s="106">
        <v>541245.5287635189</v>
      </c>
      <c r="J15" s="106">
        <v>550870.58670345019</v>
      </c>
      <c r="K15" s="106">
        <v>526815.42157689179</v>
      </c>
      <c r="L15" s="106">
        <v>520588.29108634248</v>
      </c>
      <c r="M15" s="106">
        <v>520260.63245726604</v>
      </c>
      <c r="N15" s="106">
        <v>513451.48274988146</v>
      </c>
      <c r="O15" s="106">
        <v>509213.86050421925</v>
      </c>
      <c r="P15" s="106">
        <v>504024.84297650767</v>
      </c>
      <c r="Q15" s="106">
        <v>505026.61755038705</v>
      </c>
    </row>
    <row r="16" spans="1:17" x14ac:dyDescent="0.25">
      <c r="A16" s="10" t="s">
        <v>17</v>
      </c>
      <c r="B16" s="106">
        <v>827.10584123806439</v>
      </c>
      <c r="C16" s="106">
        <v>764.33191383361645</v>
      </c>
      <c r="D16" s="106">
        <v>689.09684537150338</v>
      </c>
      <c r="E16" s="106">
        <v>670.30291476261027</v>
      </c>
      <c r="F16" s="106">
        <v>1437.7999348732437</v>
      </c>
      <c r="G16" s="106">
        <v>1374.0438074361962</v>
      </c>
      <c r="H16" s="106">
        <v>1362.2749176854891</v>
      </c>
      <c r="I16" s="106">
        <v>1356.8515809587925</v>
      </c>
      <c r="J16" s="106">
        <v>1382.7448857059542</v>
      </c>
      <c r="K16" s="106">
        <v>1350.7778539987548</v>
      </c>
      <c r="L16" s="106">
        <v>1313.1898270293179</v>
      </c>
      <c r="M16" s="106">
        <v>1239.9474734650184</v>
      </c>
      <c r="N16" s="106">
        <v>1192.3054187913187</v>
      </c>
      <c r="O16" s="106">
        <v>1131.3573676551637</v>
      </c>
      <c r="P16" s="106">
        <v>1130.3491693077358</v>
      </c>
      <c r="Q16" s="106">
        <v>983.06236435623714</v>
      </c>
    </row>
    <row r="17" spans="1:17" x14ac:dyDescent="0.25">
      <c r="A17" s="10" t="s">
        <v>19</v>
      </c>
      <c r="B17" s="106">
        <v>3020.8602750664945</v>
      </c>
      <c r="C17" s="106">
        <v>4762.4026924088394</v>
      </c>
      <c r="D17" s="106">
        <v>4957.3694138092251</v>
      </c>
      <c r="E17" s="106">
        <v>7208.3492608086581</v>
      </c>
      <c r="F17" s="106">
        <v>7943.8776914702785</v>
      </c>
      <c r="G17" s="106">
        <v>8842.1471651864795</v>
      </c>
      <c r="H17" s="106">
        <v>11146.29847600432</v>
      </c>
      <c r="I17" s="106">
        <v>12733.847924925845</v>
      </c>
      <c r="J17" s="106">
        <v>13578.579274881486</v>
      </c>
      <c r="K17" s="106">
        <v>15752.112110029488</v>
      </c>
      <c r="L17" s="106">
        <v>17180.400142411629</v>
      </c>
      <c r="M17" s="106">
        <v>19567.926385392722</v>
      </c>
      <c r="N17" s="106">
        <v>22127.721894626517</v>
      </c>
      <c r="O17" s="106">
        <v>22418.073416388903</v>
      </c>
      <c r="P17" s="106">
        <v>23088.02301085482</v>
      </c>
      <c r="Q17" s="106">
        <v>33182.745988862509</v>
      </c>
    </row>
    <row r="18" spans="1:17" x14ac:dyDescent="0.25">
      <c r="A18" s="10" t="s">
        <v>22</v>
      </c>
      <c r="B18" s="106">
        <v>1734.6365678939815</v>
      </c>
      <c r="C18" s="106">
        <v>1747.2593807687517</v>
      </c>
      <c r="D18" s="106">
        <v>1742.5698645447546</v>
      </c>
      <c r="E18" s="106">
        <v>1731.8386379984345</v>
      </c>
      <c r="F18" s="106">
        <v>1709.0675400771531</v>
      </c>
      <c r="G18" s="106">
        <v>2204.5744372593254</v>
      </c>
      <c r="H18" s="106">
        <v>2177.7011229401137</v>
      </c>
      <c r="I18" s="106">
        <v>2135.3429034661763</v>
      </c>
      <c r="J18" s="106">
        <v>2180.9868298435003</v>
      </c>
      <c r="K18" s="106">
        <v>2082.0981132845486</v>
      </c>
      <c r="L18" s="106">
        <v>2317.7655146971924</v>
      </c>
      <c r="M18" s="106">
        <v>2377.1106839802605</v>
      </c>
      <c r="N18" s="106">
        <v>2378.5875697716319</v>
      </c>
      <c r="O18" s="106">
        <v>3487.4879553297378</v>
      </c>
      <c r="P18" s="106">
        <v>3439.3114412141563</v>
      </c>
      <c r="Q18" s="106">
        <v>3680.1795346570198</v>
      </c>
    </row>
    <row r="19" spans="1:17" x14ac:dyDescent="0.25">
      <c r="A19" s="13" t="s">
        <v>18</v>
      </c>
      <c r="B19" s="109">
        <v>1564050.3724449947</v>
      </c>
      <c r="C19" s="109">
        <v>1610007.188102422</v>
      </c>
      <c r="D19" s="109">
        <v>1660332.4792908491</v>
      </c>
      <c r="E19" s="109">
        <v>1669390.509546892</v>
      </c>
      <c r="F19" s="109">
        <v>1813530.8134416891</v>
      </c>
      <c r="G19" s="109">
        <v>1859123.7610249252</v>
      </c>
      <c r="H19" s="109">
        <v>1915951.8681529469</v>
      </c>
      <c r="I19" s="109">
        <v>1987616.9341578747</v>
      </c>
      <c r="J19" s="109">
        <v>1955419.011297646</v>
      </c>
      <c r="K19" s="109">
        <v>1770665.8214749286</v>
      </c>
      <c r="L19" s="109">
        <v>1822387.1631872191</v>
      </c>
      <c r="M19" s="109">
        <v>1813067.1663256534</v>
      </c>
      <c r="N19" s="109">
        <v>1756616.2886227965</v>
      </c>
      <c r="O19" s="109">
        <v>1782500.8798489675</v>
      </c>
      <c r="P19" s="109">
        <v>1791256.2579017673</v>
      </c>
      <c r="Q19" s="109">
        <v>1839969.9161456034</v>
      </c>
    </row>
    <row r="20" spans="1:17" x14ac:dyDescent="0.25">
      <c r="A20" s="12" t="s">
        <v>26</v>
      </c>
      <c r="B20" s="108">
        <v>86604.267332082309</v>
      </c>
      <c r="C20" s="108">
        <v>90530.762993499535</v>
      </c>
      <c r="D20" s="108">
        <v>92198.865430968188</v>
      </c>
      <c r="E20" s="108">
        <v>96176.492976951107</v>
      </c>
      <c r="F20" s="108">
        <v>99830.563738568424</v>
      </c>
      <c r="G20" s="108">
        <v>103193.09548723638</v>
      </c>
      <c r="H20" s="108">
        <v>105213.02218036787</v>
      </c>
      <c r="I20" s="108">
        <v>111318.60897804797</v>
      </c>
      <c r="J20" s="108">
        <v>110758.66036420503</v>
      </c>
      <c r="K20" s="108">
        <v>109811.65465374192</v>
      </c>
      <c r="L20" s="108">
        <v>112165.05405351076</v>
      </c>
      <c r="M20" s="108">
        <v>113488.34392143243</v>
      </c>
      <c r="N20" s="108">
        <v>111168.04196071169</v>
      </c>
      <c r="O20" s="108">
        <v>111432.26157378776</v>
      </c>
      <c r="P20" s="108">
        <v>114741.5309225599</v>
      </c>
      <c r="Q20" s="108">
        <v>117316.14408828289</v>
      </c>
    </row>
    <row r="21" spans="1:17" x14ac:dyDescent="0.25">
      <c r="A21" s="10" t="s">
        <v>13</v>
      </c>
      <c r="B21" s="106">
        <v>10045.253936941215</v>
      </c>
      <c r="C21" s="106">
        <v>9590.7945748154598</v>
      </c>
      <c r="D21" s="106">
        <v>8976.4406712483287</v>
      </c>
      <c r="E21" s="106">
        <v>8484.166190736094</v>
      </c>
      <c r="F21" s="106">
        <v>7836.8811490599837</v>
      </c>
      <c r="G21" s="106">
        <v>7345.4237816173008</v>
      </c>
      <c r="H21" s="106">
        <v>6887.7806169569985</v>
      </c>
      <c r="I21" s="106">
        <v>6510.3610932330021</v>
      </c>
      <c r="J21" s="106">
        <v>6052.8323750736117</v>
      </c>
      <c r="K21" s="106">
        <v>5653.2722967909804</v>
      </c>
      <c r="L21" s="106">
        <v>5355.5406673228072</v>
      </c>
      <c r="M21" s="106">
        <v>5050.0781960562954</v>
      </c>
      <c r="N21" s="106">
        <v>4720.7348408482103</v>
      </c>
      <c r="O21" s="106">
        <v>4568.2856884131079</v>
      </c>
      <c r="P21" s="106">
        <v>4417.9826705501146</v>
      </c>
      <c r="Q21" s="106">
        <v>4409.4864845661323</v>
      </c>
    </row>
    <row r="22" spans="1:17" x14ac:dyDescent="0.25">
      <c r="A22" s="10" t="s">
        <v>15</v>
      </c>
      <c r="B22" s="106">
        <v>76341.068206324795</v>
      </c>
      <c r="C22" s="106">
        <v>80620.940444001666</v>
      </c>
      <c r="D22" s="106">
        <v>82776.882872844522</v>
      </c>
      <c r="E22" s="106">
        <v>87173.480849276093</v>
      </c>
      <c r="F22" s="106">
        <v>91432.806789632625</v>
      </c>
      <c r="G22" s="106">
        <v>95246.621443691794</v>
      </c>
      <c r="H22" s="106">
        <v>97611.985949234309</v>
      </c>
      <c r="I22" s="106">
        <v>104058.34585639418</v>
      </c>
      <c r="J22" s="106">
        <v>103904.08031742489</v>
      </c>
      <c r="K22" s="106">
        <v>103329.40181732905</v>
      </c>
      <c r="L22" s="106">
        <v>105905.79676546835</v>
      </c>
      <c r="M22" s="106">
        <v>107512.68478144938</v>
      </c>
      <c r="N22" s="106">
        <v>105515.92407902442</v>
      </c>
      <c r="O22" s="106">
        <v>105913.09877926725</v>
      </c>
      <c r="P22" s="106">
        <v>109318.33610799127</v>
      </c>
      <c r="Q22" s="106">
        <v>111884.29225176512</v>
      </c>
    </row>
    <row r="23" spans="1:17" x14ac:dyDescent="0.25">
      <c r="A23" s="10" t="s">
        <v>17</v>
      </c>
      <c r="B23" s="106">
        <v>189.59629551237387</v>
      </c>
      <c r="C23" s="106">
        <v>286.30373484275299</v>
      </c>
      <c r="D23" s="106">
        <v>408.25698285015164</v>
      </c>
      <c r="E23" s="106">
        <v>476.43498295440662</v>
      </c>
      <c r="F23" s="106">
        <v>510.40995906721463</v>
      </c>
      <c r="G23" s="106">
        <v>545.14344023002695</v>
      </c>
      <c r="H23" s="106">
        <v>600.5076609238082</v>
      </c>
      <c r="I23" s="106">
        <v>613.17228939986967</v>
      </c>
      <c r="J23" s="106">
        <v>628.50854071930962</v>
      </c>
      <c r="K23" s="106">
        <v>602.12363374370511</v>
      </c>
      <c r="L23" s="106">
        <v>617.4390996862893</v>
      </c>
      <c r="M23" s="106">
        <v>620.66675528037877</v>
      </c>
      <c r="N23" s="106">
        <v>612.43595348506051</v>
      </c>
      <c r="O23" s="106">
        <v>605.28569787437209</v>
      </c>
      <c r="P23" s="106">
        <v>617.13257722869389</v>
      </c>
      <c r="Q23" s="106">
        <v>599.636173717926</v>
      </c>
    </row>
    <row r="24" spans="1:17" x14ac:dyDescent="0.25">
      <c r="A24" s="10" t="s">
        <v>19</v>
      </c>
      <c r="B24" s="106">
        <v>16.95352532004906</v>
      </c>
      <c r="C24" s="106">
        <v>20.103254216698847</v>
      </c>
      <c r="D24" s="106">
        <v>24.264581788851476</v>
      </c>
      <c r="E24" s="106">
        <v>29.308772128405753</v>
      </c>
      <c r="F24" s="106">
        <v>33.711781244337132</v>
      </c>
      <c r="G24" s="106">
        <v>39.468526279149586</v>
      </c>
      <c r="H24" s="106">
        <v>96.275364399060436</v>
      </c>
      <c r="I24" s="106">
        <v>120.14121445429765</v>
      </c>
      <c r="J24" s="106">
        <v>157.46342869693586</v>
      </c>
      <c r="K24" s="106">
        <v>210.36633966843044</v>
      </c>
      <c r="L24" s="106">
        <v>269.52579229419581</v>
      </c>
      <c r="M24" s="106">
        <v>284.76562462676827</v>
      </c>
      <c r="N24" s="106">
        <v>284.26145068508976</v>
      </c>
      <c r="O24" s="106">
        <v>295.13020065518123</v>
      </c>
      <c r="P24" s="106">
        <v>316.85795830449268</v>
      </c>
      <c r="Q24" s="106">
        <v>328.79533002535783</v>
      </c>
    </row>
    <row r="25" spans="1:17" x14ac:dyDescent="0.25">
      <c r="A25" s="10" t="s">
        <v>22</v>
      </c>
      <c r="B25" s="106">
        <v>11.395367983893411</v>
      </c>
      <c r="C25" s="106">
        <v>12.620985622962541</v>
      </c>
      <c r="D25" s="106">
        <v>13.020322236322404</v>
      </c>
      <c r="E25" s="106">
        <v>13.102181856099655</v>
      </c>
      <c r="F25" s="106">
        <v>16.754059564280155</v>
      </c>
      <c r="G25" s="106">
        <v>16.438295418109899</v>
      </c>
      <c r="H25" s="106">
        <v>16.472588853709851</v>
      </c>
      <c r="I25" s="106">
        <v>16.588524566610356</v>
      </c>
      <c r="J25" s="106">
        <v>15.775702290280638</v>
      </c>
      <c r="K25" s="106">
        <v>16.490566209756345</v>
      </c>
      <c r="L25" s="106">
        <v>16.75172873910741</v>
      </c>
      <c r="M25" s="106">
        <v>20.148564019618018</v>
      </c>
      <c r="N25" s="106">
        <v>34.685636668882708</v>
      </c>
      <c r="O25" s="106">
        <v>50.461207577857643</v>
      </c>
      <c r="P25" s="106">
        <v>71.221608485320587</v>
      </c>
      <c r="Q25" s="106">
        <v>93.933848208376332</v>
      </c>
    </row>
    <row r="26" spans="1:17" x14ac:dyDescent="0.25">
      <c r="A26" s="11" t="s">
        <v>28</v>
      </c>
      <c r="B26" s="107">
        <v>1477446.1051129124</v>
      </c>
      <c r="C26" s="107">
        <v>1519476.4251089224</v>
      </c>
      <c r="D26" s="107">
        <v>1568133.6138598809</v>
      </c>
      <c r="E26" s="107">
        <v>1573214.0165699408</v>
      </c>
      <c r="F26" s="107">
        <v>1713700.2497031207</v>
      </c>
      <c r="G26" s="107">
        <v>1755930.6655376889</v>
      </c>
      <c r="H26" s="107">
        <v>1810738.845972579</v>
      </c>
      <c r="I26" s="107">
        <v>1876298.3251798267</v>
      </c>
      <c r="J26" s="107">
        <v>1844660.350933441</v>
      </c>
      <c r="K26" s="107">
        <v>1660854.1668211867</v>
      </c>
      <c r="L26" s="107">
        <v>1710222.1091337083</v>
      </c>
      <c r="M26" s="107">
        <v>1699578.8224042209</v>
      </c>
      <c r="N26" s="107">
        <v>1645448.2466620849</v>
      </c>
      <c r="O26" s="107">
        <v>1671068.6182751798</v>
      </c>
      <c r="P26" s="107">
        <v>1676514.7269792072</v>
      </c>
      <c r="Q26" s="107">
        <v>1722653.7720573205</v>
      </c>
    </row>
    <row r="27" spans="1:17" x14ac:dyDescent="0.25">
      <c r="A27" s="10" t="s">
        <v>12</v>
      </c>
      <c r="B27" s="106">
        <v>1087092.3039825049</v>
      </c>
      <c r="C27" s="106">
        <v>1104189.1510507148</v>
      </c>
      <c r="D27" s="106">
        <v>1129547.850903929</v>
      </c>
      <c r="E27" s="106">
        <v>1127821.9957703492</v>
      </c>
      <c r="F27" s="106">
        <v>1200402.442857852</v>
      </c>
      <c r="G27" s="106">
        <v>1226104.4759942</v>
      </c>
      <c r="H27" s="106">
        <v>1252212.4948490625</v>
      </c>
      <c r="I27" s="106">
        <v>1298091.6832652958</v>
      </c>
      <c r="J27" s="106">
        <v>1276122.4937646545</v>
      </c>
      <c r="K27" s="106">
        <v>1159024.1707857549</v>
      </c>
      <c r="L27" s="106">
        <v>1173393.3058906249</v>
      </c>
      <c r="M27" s="106">
        <v>1165428.2331077703</v>
      </c>
      <c r="N27" s="106">
        <v>1110888.7333522146</v>
      </c>
      <c r="O27" s="106">
        <v>1105567.5824506311</v>
      </c>
      <c r="P27" s="106">
        <v>1105982.6897140983</v>
      </c>
      <c r="Q27" s="106">
        <v>1143331.675949363</v>
      </c>
    </row>
    <row r="28" spans="1:17" x14ac:dyDescent="0.25">
      <c r="A28" s="9" t="s">
        <v>29</v>
      </c>
      <c r="B28" s="105">
        <v>390353.80113040743</v>
      </c>
      <c r="C28" s="105">
        <v>415287.27405820769</v>
      </c>
      <c r="D28" s="105">
        <v>438585.76295595197</v>
      </c>
      <c r="E28" s="105">
        <v>445392.02079959161</v>
      </c>
      <c r="F28" s="105">
        <v>513297.8068452687</v>
      </c>
      <c r="G28" s="105">
        <v>529826.18954348878</v>
      </c>
      <c r="H28" s="105">
        <v>558526.35112351633</v>
      </c>
      <c r="I28" s="105">
        <v>578206.64191453089</v>
      </c>
      <c r="J28" s="105">
        <v>568537.85716878646</v>
      </c>
      <c r="K28" s="105">
        <v>501829.99603543174</v>
      </c>
      <c r="L28" s="105">
        <v>536828.80324308341</v>
      </c>
      <c r="M28" s="105">
        <v>534150.58929645061</v>
      </c>
      <c r="N28" s="105">
        <v>534559.51330987038</v>
      </c>
      <c r="O28" s="105">
        <v>565501.03582454869</v>
      </c>
      <c r="P28" s="105">
        <v>570532.0372651089</v>
      </c>
      <c r="Q28" s="105">
        <v>579322.0961079573</v>
      </c>
    </row>
    <row r="29" spans="1:17" x14ac:dyDescent="0.25">
      <c r="A29" s="74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spans="1:17" x14ac:dyDescent="0.25">
      <c r="A30" s="14" t="s">
        <v>99</v>
      </c>
      <c r="B30" s="102">
        <v>3017893.6510218936</v>
      </c>
      <c r="C30" s="102">
        <v>3111827.0445440859</v>
      </c>
      <c r="D30" s="102">
        <v>3168575.2569087246</v>
      </c>
      <c r="E30" s="102">
        <v>3202009.3230785578</v>
      </c>
      <c r="F30" s="102">
        <v>3296821.3591293166</v>
      </c>
      <c r="G30" s="102">
        <v>3299353.3656875649</v>
      </c>
      <c r="H30" s="102">
        <v>3362488.1046117791</v>
      </c>
      <c r="I30" s="102">
        <v>3432026.2461096738</v>
      </c>
      <c r="J30" s="102">
        <v>3451908.9352921755</v>
      </c>
      <c r="K30" s="102">
        <v>3484835.1071990943</v>
      </c>
      <c r="L30" s="102">
        <v>3475311.5187281505</v>
      </c>
      <c r="M30" s="102">
        <v>3481899.0181170511</v>
      </c>
      <c r="N30" s="102">
        <v>3429365.5272977483</v>
      </c>
      <c r="O30" s="102">
        <v>3442724.3881931771</v>
      </c>
      <c r="P30" s="102">
        <v>3562258.2906290833</v>
      </c>
      <c r="Q30" s="102">
        <v>3636616.8056466528</v>
      </c>
    </row>
    <row r="31" spans="1:17" x14ac:dyDescent="0.25">
      <c r="A31" s="13" t="s">
        <v>7</v>
      </c>
      <c r="B31" s="109">
        <v>2540610.8269313015</v>
      </c>
      <c r="C31" s="109">
        <v>2617703.6612328258</v>
      </c>
      <c r="D31" s="109">
        <v>2663819.4596795365</v>
      </c>
      <c r="E31" s="109">
        <v>2678270.6632488491</v>
      </c>
      <c r="F31" s="109">
        <v>2746135.2955632489</v>
      </c>
      <c r="G31" s="109">
        <v>2730281.2926492966</v>
      </c>
      <c r="H31" s="109">
        <v>2787045.7192448503</v>
      </c>
      <c r="I31" s="109">
        <v>2828070.3371363366</v>
      </c>
      <c r="J31" s="109">
        <v>2852813.6026541558</v>
      </c>
      <c r="K31" s="109">
        <v>2901587.4258453934</v>
      </c>
      <c r="L31" s="109">
        <v>2878394.5365234804</v>
      </c>
      <c r="M31" s="109">
        <v>2879732.2548360862</v>
      </c>
      <c r="N31" s="109">
        <v>2846302.7954215482</v>
      </c>
      <c r="O31" s="109">
        <v>2860872.2458437574</v>
      </c>
      <c r="P31" s="109">
        <v>2965582.2449815948</v>
      </c>
      <c r="Q31" s="109">
        <v>3030208.2761597843</v>
      </c>
    </row>
    <row r="32" spans="1:17" x14ac:dyDescent="0.25">
      <c r="A32" s="12" t="s">
        <v>9</v>
      </c>
      <c r="B32" s="108">
        <v>85766.492990319821</v>
      </c>
      <c r="C32" s="108">
        <v>88852.844518769198</v>
      </c>
      <c r="D32" s="108">
        <v>90571.028801681648</v>
      </c>
      <c r="E32" s="108">
        <v>93424.613586460473</v>
      </c>
      <c r="F32" s="108">
        <v>95720.328682600564</v>
      </c>
      <c r="G32" s="108">
        <v>98816.987236580884</v>
      </c>
      <c r="H32" s="108">
        <v>97738.168929600099</v>
      </c>
      <c r="I32" s="108">
        <v>95506.038784832606</v>
      </c>
      <c r="J32" s="108">
        <v>99019.464703554477</v>
      </c>
      <c r="K32" s="108">
        <v>98555.773318806285</v>
      </c>
      <c r="L32" s="108">
        <v>100547.04364139881</v>
      </c>
      <c r="M32" s="108">
        <v>101450.56229534282</v>
      </c>
      <c r="N32" s="108">
        <v>100223.95036497714</v>
      </c>
      <c r="O32" s="108">
        <v>99864.480968045376</v>
      </c>
      <c r="P32" s="108">
        <v>103525.91609964515</v>
      </c>
      <c r="Q32" s="108">
        <v>105129.0876757605</v>
      </c>
    </row>
    <row r="33" spans="1:17" x14ac:dyDescent="0.25">
      <c r="A33" s="11" t="s">
        <v>11</v>
      </c>
      <c r="B33" s="107">
        <v>2429093.063899497</v>
      </c>
      <c r="C33" s="107">
        <v>2502828.3244145913</v>
      </c>
      <c r="D33" s="107">
        <v>2547181.1316573778</v>
      </c>
      <c r="E33" s="107">
        <v>2558692.7686035237</v>
      </c>
      <c r="F33" s="107">
        <v>2623986.2730129622</v>
      </c>
      <c r="G33" s="107">
        <v>2605128.1966435844</v>
      </c>
      <c r="H33" s="107">
        <v>2662579.2723662485</v>
      </c>
      <c r="I33" s="107">
        <v>2705518.1373993307</v>
      </c>
      <c r="J33" s="107">
        <v>2726528.3998482111</v>
      </c>
      <c r="K33" s="107">
        <v>2775997.5777758677</v>
      </c>
      <c r="L33" s="107">
        <v>2750785.2900261218</v>
      </c>
      <c r="M33" s="107">
        <v>2751131.5715609007</v>
      </c>
      <c r="N33" s="107">
        <v>2719465.9947247822</v>
      </c>
      <c r="O33" s="107">
        <v>2734146.1598321581</v>
      </c>
      <c r="P33" s="107">
        <v>2834766.1246541413</v>
      </c>
      <c r="Q33" s="107">
        <v>2896900.983536006</v>
      </c>
    </row>
    <row r="34" spans="1:17" x14ac:dyDescent="0.25">
      <c r="A34" s="10" t="s">
        <v>13</v>
      </c>
      <c r="B34" s="106">
        <v>1702562.4729525391</v>
      </c>
      <c r="C34" s="106">
        <v>1695998.5491817067</v>
      </c>
      <c r="D34" s="106">
        <v>1668921.3445910576</v>
      </c>
      <c r="E34" s="106">
        <v>1608100.1094849836</v>
      </c>
      <c r="F34" s="106">
        <v>1563193.9274569331</v>
      </c>
      <c r="G34" s="106">
        <v>1494511.2220605426</v>
      </c>
      <c r="H34" s="106">
        <v>1440276.2938793432</v>
      </c>
      <c r="I34" s="106">
        <v>1404865.7283133741</v>
      </c>
      <c r="J34" s="106">
        <v>1363728.7083943696</v>
      </c>
      <c r="K34" s="106">
        <v>1345155.6932765339</v>
      </c>
      <c r="L34" s="106">
        <v>1292529.786860184</v>
      </c>
      <c r="M34" s="106">
        <v>1253873.3829870902</v>
      </c>
      <c r="N34" s="106">
        <v>1183086.6192401489</v>
      </c>
      <c r="O34" s="106">
        <v>1156993.2313196703</v>
      </c>
      <c r="P34" s="106">
        <v>1162433.5893769376</v>
      </c>
      <c r="Q34" s="106">
        <v>1161469.6826307648</v>
      </c>
    </row>
    <row r="35" spans="1:17" x14ac:dyDescent="0.25">
      <c r="A35" s="10" t="s">
        <v>15</v>
      </c>
      <c r="B35" s="106">
        <v>674843.31039364252</v>
      </c>
      <c r="C35" s="106">
        <v>751963.67685765703</v>
      </c>
      <c r="D35" s="106">
        <v>820925.76066288946</v>
      </c>
      <c r="E35" s="106">
        <v>890639.86963456438</v>
      </c>
      <c r="F35" s="106">
        <v>996190.5181448533</v>
      </c>
      <c r="G35" s="106">
        <v>1044847.2916979411</v>
      </c>
      <c r="H35" s="106">
        <v>1153851.0400569614</v>
      </c>
      <c r="I35" s="106">
        <v>1229242.2137492194</v>
      </c>
      <c r="J35" s="106">
        <v>1288891.8991935824</v>
      </c>
      <c r="K35" s="106">
        <v>1351418.7590155415</v>
      </c>
      <c r="L35" s="106">
        <v>1374067.0402230336</v>
      </c>
      <c r="M35" s="106">
        <v>1413823.2433219552</v>
      </c>
      <c r="N35" s="106">
        <v>1451852.7130438762</v>
      </c>
      <c r="O35" s="106">
        <v>1487652.1194691735</v>
      </c>
      <c r="P35" s="106">
        <v>1578397.8248279295</v>
      </c>
      <c r="Q35" s="106">
        <v>1636190.7444116129</v>
      </c>
    </row>
    <row r="36" spans="1:17" x14ac:dyDescent="0.25">
      <c r="A36" s="10" t="s">
        <v>17</v>
      </c>
      <c r="B36" s="106">
        <v>47839.29612991507</v>
      </c>
      <c r="C36" s="106">
        <v>50397.168254231103</v>
      </c>
      <c r="D36" s="106">
        <v>52872.62109501176</v>
      </c>
      <c r="E36" s="106">
        <v>55590.721139991299</v>
      </c>
      <c r="F36" s="106">
        <v>60107.243178458637</v>
      </c>
      <c r="G36" s="106">
        <v>60348.822229891164</v>
      </c>
      <c r="H36" s="106">
        <v>62205.314259095983</v>
      </c>
      <c r="I36" s="106">
        <v>64482.92693411676</v>
      </c>
      <c r="J36" s="106">
        <v>66092.638328451983</v>
      </c>
      <c r="K36" s="106">
        <v>70207.204647928971</v>
      </c>
      <c r="L36" s="106">
        <v>73380.796451477407</v>
      </c>
      <c r="M36" s="106">
        <v>71926.174196887834</v>
      </c>
      <c r="N36" s="106">
        <v>71778.604238100146</v>
      </c>
      <c r="O36" s="106">
        <v>74966.425771029681</v>
      </c>
      <c r="P36" s="106">
        <v>76847.001136705861</v>
      </c>
      <c r="Q36" s="106">
        <v>79595.214647008805</v>
      </c>
    </row>
    <row r="37" spans="1:17" x14ac:dyDescent="0.25">
      <c r="A37" s="10" t="s">
        <v>19</v>
      </c>
      <c r="B37" s="106">
        <v>3847.9844234005768</v>
      </c>
      <c r="C37" s="106">
        <v>4468.9301209961332</v>
      </c>
      <c r="D37" s="106">
        <v>4461.4053084187181</v>
      </c>
      <c r="E37" s="106">
        <v>4361.9842853291748</v>
      </c>
      <c r="F37" s="106">
        <v>4494.461371703399</v>
      </c>
      <c r="G37" s="106">
        <v>5420.7143192647873</v>
      </c>
      <c r="H37" s="106">
        <v>6245.9561294522255</v>
      </c>
      <c r="I37" s="106">
        <v>6926.2614038838637</v>
      </c>
      <c r="J37" s="106">
        <v>7796.2501963994164</v>
      </c>
      <c r="K37" s="106">
        <v>9179.2030149061993</v>
      </c>
      <c r="L37" s="106">
        <v>10684.42755127381</v>
      </c>
      <c r="M37" s="106">
        <v>11151.270295630644</v>
      </c>
      <c r="N37" s="106">
        <v>12108.749203317875</v>
      </c>
      <c r="O37" s="106">
        <v>13323.391587332277</v>
      </c>
      <c r="P37" s="106">
        <v>14737.368147614334</v>
      </c>
      <c r="Q37" s="106">
        <v>15522.046566037176</v>
      </c>
    </row>
    <row r="38" spans="1:17" x14ac:dyDescent="0.25">
      <c r="A38" s="10" t="s">
        <v>21</v>
      </c>
      <c r="B38" s="106">
        <v>0</v>
      </c>
      <c r="C38" s="106">
        <v>0</v>
      </c>
      <c r="D38" s="106">
        <v>0</v>
      </c>
      <c r="E38" s="106">
        <v>0</v>
      </c>
      <c r="F38" s="106">
        <v>0</v>
      </c>
      <c r="G38" s="106">
        <v>0</v>
      </c>
      <c r="H38" s="106">
        <v>0</v>
      </c>
      <c r="I38" s="106">
        <v>0</v>
      </c>
      <c r="J38" s="106">
        <v>1.6444980090228973</v>
      </c>
      <c r="K38" s="106">
        <v>2.0428042365277674</v>
      </c>
      <c r="L38" s="106">
        <v>5.1794550658735901</v>
      </c>
      <c r="M38" s="106">
        <v>7.6023330799425928</v>
      </c>
      <c r="N38" s="106">
        <v>75.397344059696465</v>
      </c>
      <c r="O38" s="106">
        <v>286.61906701222199</v>
      </c>
      <c r="P38" s="106">
        <v>910.45445982448155</v>
      </c>
      <c r="Q38" s="106">
        <v>1905.0221530917511</v>
      </c>
    </row>
    <row r="39" spans="1:17" x14ac:dyDescent="0.25">
      <c r="A39" s="10" t="s">
        <v>22</v>
      </c>
      <c r="B39" s="106">
        <v>0</v>
      </c>
      <c r="C39" s="106">
        <v>0</v>
      </c>
      <c r="D39" s="106">
        <v>0</v>
      </c>
      <c r="E39" s="106">
        <v>8.4058655316705103E-2</v>
      </c>
      <c r="F39" s="106">
        <v>0.12286101393549187</v>
      </c>
      <c r="G39" s="106">
        <v>0.14633594431932559</v>
      </c>
      <c r="H39" s="106">
        <v>0.66804139557757125</v>
      </c>
      <c r="I39" s="106">
        <v>1.0069987362856638</v>
      </c>
      <c r="J39" s="106">
        <v>17.25923739793069</v>
      </c>
      <c r="K39" s="106">
        <v>34.675016720623553</v>
      </c>
      <c r="L39" s="106">
        <v>118.05948508651457</v>
      </c>
      <c r="M39" s="106">
        <v>349.89842625651806</v>
      </c>
      <c r="N39" s="106">
        <v>563.91165527925943</v>
      </c>
      <c r="O39" s="106">
        <v>924.37261794008896</v>
      </c>
      <c r="P39" s="106">
        <v>1439.8867051292821</v>
      </c>
      <c r="Q39" s="106">
        <v>2218.273127490892</v>
      </c>
    </row>
    <row r="40" spans="1:17" x14ac:dyDescent="0.25">
      <c r="A40" s="11" t="s">
        <v>23</v>
      </c>
      <c r="B40" s="107">
        <v>25751.270041485084</v>
      </c>
      <c r="C40" s="107">
        <v>26022.492299465397</v>
      </c>
      <c r="D40" s="107">
        <v>26067.299220477093</v>
      </c>
      <c r="E40" s="107">
        <v>26153.281058864803</v>
      </c>
      <c r="F40" s="107">
        <v>26428.69386768635</v>
      </c>
      <c r="G40" s="107">
        <v>26336.108769131315</v>
      </c>
      <c r="H40" s="107">
        <v>26728.277949001487</v>
      </c>
      <c r="I40" s="107">
        <v>27046.160952173283</v>
      </c>
      <c r="J40" s="107">
        <v>27265.738102390347</v>
      </c>
      <c r="K40" s="107">
        <v>27034.07475071953</v>
      </c>
      <c r="L40" s="107">
        <v>27062.202855960131</v>
      </c>
      <c r="M40" s="107">
        <v>27150.12097984293</v>
      </c>
      <c r="N40" s="107">
        <v>26612.850331788813</v>
      </c>
      <c r="O40" s="107">
        <v>26861.605043553671</v>
      </c>
      <c r="P40" s="107">
        <v>27290.204227808597</v>
      </c>
      <c r="Q40" s="107">
        <v>28178.204948018065</v>
      </c>
    </row>
    <row r="41" spans="1:17" x14ac:dyDescent="0.25">
      <c r="A41" s="10" t="s">
        <v>13</v>
      </c>
      <c r="B41" s="106">
        <v>324.42335620627085</v>
      </c>
      <c r="C41" s="106">
        <v>308.12989749500355</v>
      </c>
      <c r="D41" s="106">
        <v>293.49475484682256</v>
      </c>
      <c r="E41" s="106">
        <v>242.05805302900217</v>
      </c>
      <c r="F41" s="106">
        <v>213.88181685674579</v>
      </c>
      <c r="G41" s="106">
        <v>187.95312181423265</v>
      </c>
      <c r="H41" s="106">
        <v>172.87767013593631</v>
      </c>
      <c r="I41" s="106">
        <v>152.02963936824958</v>
      </c>
      <c r="J41" s="106">
        <v>139.50880360609366</v>
      </c>
      <c r="K41" s="106">
        <v>122.96601560371312</v>
      </c>
      <c r="L41" s="106">
        <v>110.74931555292866</v>
      </c>
      <c r="M41" s="106">
        <v>99.178714325630011</v>
      </c>
      <c r="N41" s="106">
        <v>88.43061256838611</v>
      </c>
      <c r="O41" s="106">
        <v>91.451794630473984</v>
      </c>
      <c r="P41" s="106">
        <v>78.766015309608491</v>
      </c>
      <c r="Q41" s="106">
        <v>72.265479066891118</v>
      </c>
    </row>
    <row r="42" spans="1:17" x14ac:dyDescent="0.25">
      <c r="A42" s="10" t="s">
        <v>15</v>
      </c>
      <c r="B42" s="106">
        <v>25180.095977514004</v>
      </c>
      <c r="C42" s="106">
        <v>25380.586761543065</v>
      </c>
      <c r="D42" s="106">
        <v>25421.79169038211</v>
      </c>
      <c r="E42" s="106">
        <v>25464.515103365666</v>
      </c>
      <c r="F42" s="106">
        <v>25713.349963347449</v>
      </c>
      <c r="G42" s="106">
        <v>25592.794288077319</v>
      </c>
      <c r="H42" s="106">
        <v>25874.091494117121</v>
      </c>
      <c r="I42" s="106">
        <v>26156.287698724038</v>
      </c>
      <c r="J42" s="106">
        <v>26331.001350636117</v>
      </c>
      <c r="K42" s="106">
        <v>26004.929590662821</v>
      </c>
      <c r="L42" s="106">
        <v>25960.263584044635</v>
      </c>
      <c r="M42" s="106">
        <v>25889.113861986207</v>
      </c>
      <c r="N42" s="106">
        <v>25263.231569527361</v>
      </c>
      <c r="O42" s="106">
        <v>25432.064898639266</v>
      </c>
      <c r="P42" s="106">
        <v>25806.44833623794</v>
      </c>
      <c r="Q42" s="106">
        <v>26261.849541092113</v>
      </c>
    </row>
    <row r="43" spans="1:17" x14ac:dyDescent="0.25">
      <c r="A43" s="10" t="s">
        <v>17</v>
      </c>
      <c r="B43" s="106">
        <v>29.101449371432363</v>
      </c>
      <c r="C43" s="106">
        <v>28.372749228055262</v>
      </c>
      <c r="D43" s="106">
        <v>26.8887363615151</v>
      </c>
      <c r="E43" s="106">
        <v>26.052058056985377</v>
      </c>
      <c r="F43" s="106">
        <v>52.113203555338607</v>
      </c>
      <c r="G43" s="106">
        <v>52.850419334073493</v>
      </c>
      <c r="H43" s="106">
        <v>51.180449378541795</v>
      </c>
      <c r="I43" s="106">
        <v>54.05618431729529</v>
      </c>
      <c r="J43" s="106">
        <v>54.980254033589098</v>
      </c>
      <c r="K43" s="106">
        <v>57.727297322555252</v>
      </c>
      <c r="L43" s="106">
        <v>58.459380050309122</v>
      </c>
      <c r="M43" s="106">
        <v>57.361734745161272</v>
      </c>
      <c r="N43" s="106">
        <v>54.754885285264024</v>
      </c>
      <c r="O43" s="106">
        <v>53.376791550276749</v>
      </c>
      <c r="P43" s="106">
        <v>52.402925061633731</v>
      </c>
      <c r="Q43" s="106">
        <v>49.539667353143813</v>
      </c>
    </row>
    <row r="44" spans="1:17" x14ac:dyDescent="0.25">
      <c r="A44" s="10" t="s">
        <v>19</v>
      </c>
      <c r="B44" s="106">
        <v>146.12993734738833</v>
      </c>
      <c r="C44" s="106">
        <v>231.55292438288029</v>
      </c>
      <c r="D44" s="106">
        <v>249.73940577841424</v>
      </c>
      <c r="E44" s="106">
        <v>347.06648734986658</v>
      </c>
      <c r="F44" s="106">
        <v>375.12711246293264</v>
      </c>
      <c r="G44" s="106">
        <v>412.234200934966</v>
      </c>
      <c r="H44" s="106">
        <v>541.88304808444889</v>
      </c>
      <c r="I44" s="106">
        <v>596.31138208872005</v>
      </c>
      <c r="J44" s="106">
        <v>650.97450486377159</v>
      </c>
      <c r="K44" s="106">
        <v>756.96350806132045</v>
      </c>
      <c r="L44" s="106">
        <v>825.78894253280168</v>
      </c>
      <c r="M44" s="106">
        <v>992.65724977974799</v>
      </c>
      <c r="N44" s="106">
        <v>1094.7160524271092</v>
      </c>
      <c r="O44" s="106">
        <v>1128.2912659009098</v>
      </c>
      <c r="P44" s="106">
        <v>1198.8991091231294</v>
      </c>
      <c r="Q44" s="106">
        <v>1623.532337939748</v>
      </c>
    </row>
    <row r="45" spans="1:17" x14ac:dyDescent="0.25">
      <c r="A45" s="10" t="s">
        <v>22</v>
      </c>
      <c r="B45" s="106">
        <v>71.519321045990566</v>
      </c>
      <c r="C45" s="106">
        <v>73.849966816394613</v>
      </c>
      <c r="D45" s="106">
        <v>75.384633108230787</v>
      </c>
      <c r="E45" s="106">
        <v>73.589357063278541</v>
      </c>
      <c r="F45" s="106">
        <v>74.221771463885105</v>
      </c>
      <c r="G45" s="106">
        <v>90.276738970723315</v>
      </c>
      <c r="H45" s="106">
        <v>88.245287285440966</v>
      </c>
      <c r="I45" s="106">
        <v>87.476047674978901</v>
      </c>
      <c r="J45" s="106">
        <v>89.273189250775815</v>
      </c>
      <c r="K45" s="106">
        <v>91.488339069120258</v>
      </c>
      <c r="L45" s="106">
        <v>106.94163377945284</v>
      </c>
      <c r="M45" s="106">
        <v>111.80941900618231</v>
      </c>
      <c r="N45" s="106">
        <v>111.71721198069184</v>
      </c>
      <c r="O45" s="106">
        <v>156.42029283274763</v>
      </c>
      <c r="P45" s="106">
        <v>153.68784207628619</v>
      </c>
      <c r="Q45" s="106">
        <v>171.01792256617077</v>
      </c>
    </row>
    <row r="46" spans="1:17" x14ac:dyDescent="0.25">
      <c r="A46" s="13" t="s">
        <v>25</v>
      </c>
      <c r="B46" s="109">
        <v>477282.82409059221</v>
      </c>
      <c r="C46" s="109">
        <v>494123.38331126026</v>
      </c>
      <c r="D46" s="109">
        <v>504755.79722918791</v>
      </c>
      <c r="E46" s="109">
        <v>523738.65982970875</v>
      </c>
      <c r="F46" s="109">
        <v>550686.06356606772</v>
      </c>
      <c r="G46" s="109">
        <v>569072.0730382686</v>
      </c>
      <c r="H46" s="109">
        <v>575442.38536692876</v>
      </c>
      <c r="I46" s="109">
        <v>603955.90897333715</v>
      </c>
      <c r="J46" s="109">
        <v>599095.3326380197</v>
      </c>
      <c r="K46" s="109">
        <v>583247.68135370058</v>
      </c>
      <c r="L46" s="109">
        <v>596916.98220466997</v>
      </c>
      <c r="M46" s="109">
        <v>602166.76328096481</v>
      </c>
      <c r="N46" s="109">
        <v>583062.7318762003</v>
      </c>
      <c r="O46" s="109">
        <v>581852.14234941942</v>
      </c>
      <c r="P46" s="109">
        <v>596676.04564748844</v>
      </c>
      <c r="Q46" s="109">
        <v>606408.52948686853</v>
      </c>
    </row>
    <row r="47" spans="1:17" x14ac:dyDescent="0.25">
      <c r="A47" s="12" t="s">
        <v>26</v>
      </c>
      <c r="B47" s="108">
        <v>343624.21424186835</v>
      </c>
      <c r="C47" s="108">
        <v>355951.39009645442</v>
      </c>
      <c r="D47" s="108">
        <v>363177.93821002869</v>
      </c>
      <c r="E47" s="108">
        <v>379610.64453431033</v>
      </c>
      <c r="F47" s="108">
        <v>393465.19092956616</v>
      </c>
      <c r="G47" s="108">
        <v>407892.89094396087</v>
      </c>
      <c r="H47" s="108">
        <v>411142.47249734902</v>
      </c>
      <c r="I47" s="108">
        <v>433560.59176220285</v>
      </c>
      <c r="J47" s="108">
        <v>431827.28616576607</v>
      </c>
      <c r="K47" s="108">
        <v>429771.00669860991</v>
      </c>
      <c r="L47" s="108">
        <v>442590.89308626135</v>
      </c>
      <c r="M47" s="108">
        <v>447755.49541339686</v>
      </c>
      <c r="N47" s="108">
        <v>434469.19838365243</v>
      </c>
      <c r="O47" s="108">
        <v>431301.42477321526</v>
      </c>
      <c r="P47" s="108">
        <v>444394.68455953785</v>
      </c>
      <c r="Q47" s="108">
        <v>450004.70075862878</v>
      </c>
    </row>
    <row r="48" spans="1:17" x14ac:dyDescent="0.25">
      <c r="A48" s="10" t="s">
        <v>13</v>
      </c>
      <c r="B48" s="106">
        <v>51778.656604737873</v>
      </c>
      <c r="C48" s="106">
        <v>49398.210761110997</v>
      </c>
      <c r="D48" s="106">
        <v>46241.542322063768</v>
      </c>
      <c r="E48" s="106">
        <v>43825.008108444803</v>
      </c>
      <c r="F48" s="106">
        <v>40455.454123628384</v>
      </c>
      <c r="G48" s="106">
        <v>37896.495936908876</v>
      </c>
      <c r="H48" s="106">
        <v>35652.603837990515</v>
      </c>
      <c r="I48" s="106">
        <v>33614.857576965289</v>
      </c>
      <c r="J48" s="106">
        <v>31254.318185774333</v>
      </c>
      <c r="K48" s="106">
        <v>29250.550696393937</v>
      </c>
      <c r="L48" s="106">
        <v>27582.949699963236</v>
      </c>
      <c r="M48" s="106">
        <v>25823.302410575972</v>
      </c>
      <c r="N48" s="106">
        <v>23938.060882799982</v>
      </c>
      <c r="O48" s="106">
        <v>23068.896125001975</v>
      </c>
      <c r="P48" s="106">
        <v>22217.303417441595</v>
      </c>
      <c r="Q48" s="106">
        <v>21987.258283096267</v>
      </c>
    </row>
    <row r="49" spans="1:17" x14ac:dyDescent="0.25">
      <c r="A49" s="10" t="s">
        <v>15</v>
      </c>
      <c r="B49" s="106">
        <v>290527.19438134041</v>
      </c>
      <c r="C49" s="106">
        <v>304786.62660742091</v>
      </c>
      <c r="D49" s="106">
        <v>314595.90130402136</v>
      </c>
      <c r="E49" s="106">
        <v>333116.80439305992</v>
      </c>
      <c r="F49" s="106">
        <v>350151.13953502185</v>
      </c>
      <c r="G49" s="106">
        <v>366953.97540595825</v>
      </c>
      <c r="H49" s="106">
        <v>371994.23676240002</v>
      </c>
      <c r="I49" s="106">
        <v>396315.79967159498</v>
      </c>
      <c r="J49" s="106">
        <v>396728.32352337113</v>
      </c>
      <c r="K49" s="106">
        <v>396526.46078822436</v>
      </c>
      <c r="L49" s="106">
        <v>410619.57843564369</v>
      </c>
      <c r="M49" s="106">
        <v>417416.86084857059</v>
      </c>
      <c r="N49" s="106">
        <v>405999.49561224622</v>
      </c>
      <c r="O49" s="106">
        <v>403621.25889423798</v>
      </c>
      <c r="P49" s="106">
        <v>417250.46787766175</v>
      </c>
      <c r="Q49" s="106">
        <v>422963.13590048673</v>
      </c>
    </row>
    <row r="50" spans="1:17" x14ac:dyDescent="0.25">
      <c r="A50" s="10" t="s">
        <v>17</v>
      </c>
      <c r="B50" s="106">
        <v>1166.5583657931079</v>
      </c>
      <c r="C50" s="106">
        <v>1589.1045155072202</v>
      </c>
      <c r="D50" s="106">
        <v>2135.428960486036</v>
      </c>
      <c r="E50" s="106">
        <v>2432.5816770929609</v>
      </c>
      <c r="F50" s="106">
        <v>2580.4796939020771</v>
      </c>
      <c r="G50" s="106">
        <v>2730.7034370636347</v>
      </c>
      <c r="H50" s="106">
        <v>2999.2397020728067</v>
      </c>
      <c r="I50" s="106">
        <v>3054.4218305029808</v>
      </c>
      <c r="J50" s="106">
        <v>3107.1991714930878</v>
      </c>
      <c r="K50" s="106">
        <v>3011.9718971913271</v>
      </c>
      <c r="L50" s="106">
        <v>3092.2517097802593</v>
      </c>
      <c r="M50" s="106">
        <v>3124.320403017442</v>
      </c>
      <c r="N50" s="106">
        <v>3075.5306947528093</v>
      </c>
      <c r="O50" s="106">
        <v>3016.8248835840263</v>
      </c>
      <c r="P50" s="106">
        <v>3118.6948044316814</v>
      </c>
      <c r="Q50" s="106">
        <v>3061.9875477612886</v>
      </c>
    </row>
    <row r="51" spans="1:17" x14ac:dyDescent="0.25">
      <c r="A51" s="10" t="s">
        <v>19</v>
      </c>
      <c r="B51" s="106">
        <v>102.29010435375851</v>
      </c>
      <c r="C51" s="106">
        <v>121.40402771376604</v>
      </c>
      <c r="D51" s="106">
        <v>146.57767086021235</v>
      </c>
      <c r="E51" s="106">
        <v>176.74135212587481</v>
      </c>
      <c r="F51" s="106">
        <v>203.46155897016166</v>
      </c>
      <c r="G51" s="106">
        <v>238.14856903840129</v>
      </c>
      <c r="H51" s="106">
        <v>422.00165439228505</v>
      </c>
      <c r="I51" s="106">
        <v>499.63009152281461</v>
      </c>
      <c r="J51" s="106">
        <v>665.92055124992964</v>
      </c>
      <c r="K51" s="106">
        <v>907.0880821049783</v>
      </c>
      <c r="L51" s="106">
        <v>1221.8423509003389</v>
      </c>
      <c r="M51" s="106">
        <v>1303.8782941852273</v>
      </c>
      <c r="N51" s="106">
        <v>1301.916611418909</v>
      </c>
      <c r="O51" s="106">
        <v>1366.5960464977245</v>
      </c>
      <c r="P51" s="106">
        <v>1489.3778454360556</v>
      </c>
      <c r="Q51" s="106">
        <v>1574.4170728517074</v>
      </c>
    </row>
    <row r="52" spans="1:17" x14ac:dyDescent="0.25">
      <c r="A52" s="10" t="s">
        <v>22</v>
      </c>
      <c r="B52" s="106">
        <v>49.51478564328719</v>
      </c>
      <c r="C52" s="106">
        <v>56.044184701532473</v>
      </c>
      <c r="D52" s="106">
        <v>58.487952597342812</v>
      </c>
      <c r="E52" s="106">
        <v>59.509003586763292</v>
      </c>
      <c r="F52" s="106">
        <v>74.656018043698211</v>
      </c>
      <c r="G52" s="106">
        <v>73.567594991712554</v>
      </c>
      <c r="H52" s="106">
        <v>74.390540493419806</v>
      </c>
      <c r="I52" s="106">
        <v>75.882591616748712</v>
      </c>
      <c r="J52" s="106">
        <v>71.524733877650419</v>
      </c>
      <c r="K52" s="106">
        <v>74.935234695312829</v>
      </c>
      <c r="L52" s="106">
        <v>74.270889973862083</v>
      </c>
      <c r="M52" s="106">
        <v>87.133457047655682</v>
      </c>
      <c r="N52" s="106">
        <v>154.19458243451902</v>
      </c>
      <c r="O52" s="106">
        <v>227.84882389359595</v>
      </c>
      <c r="P52" s="106">
        <v>318.84061456674539</v>
      </c>
      <c r="Q52" s="106">
        <v>417.90195443278617</v>
      </c>
    </row>
    <row r="53" spans="1:17" x14ac:dyDescent="0.25">
      <c r="A53" s="11" t="s">
        <v>28</v>
      </c>
      <c r="B53" s="107">
        <v>133658.60984872389</v>
      </c>
      <c r="C53" s="107">
        <v>138171.99321480584</v>
      </c>
      <c r="D53" s="107">
        <v>141577.85901915919</v>
      </c>
      <c r="E53" s="107">
        <v>144128.01529539839</v>
      </c>
      <c r="F53" s="107">
        <v>157220.87263650153</v>
      </c>
      <c r="G53" s="107">
        <v>161179.18209430776</v>
      </c>
      <c r="H53" s="107">
        <v>164299.91286957971</v>
      </c>
      <c r="I53" s="107">
        <v>170395.3172111343</v>
      </c>
      <c r="J53" s="107">
        <v>167268.04647225363</v>
      </c>
      <c r="K53" s="107">
        <v>153476.67465509073</v>
      </c>
      <c r="L53" s="107">
        <v>154326.08911840865</v>
      </c>
      <c r="M53" s="107">
        <v>154411.26786756795</v>
      </c>
      <c r="N53" s="107">
        <v>148593.53349254781</v>
      </c>
      <c r="O53" s="107">
        <v>150550.71757620413</v>
      </c>
      <c r="P53" s="107">
        <v>152281.36108795053</v>
      </c>
      <c r="Q53" s="107">
        <v>156403.82872823978</v>
      </c>
    </row>
    <row r="54" spans="1:17" x14ac:dyDescent="0.25">
      <c r="A54" s="10" t="s">
        <v>12</v>
      </c>
      <c r="B54" s="106">
        <v>105603.23962968099</v>
      </c>
      <c r="C54" s="106">
        <v>108336.15334465342</v>
      </c>
      <c r="D54" s="106">
        <v>110304.98109034493</v>
      </c>
      <c r="E54" s="106">
        <v>112249.67977781402</v>
      </c>
      <c r="F54" s="106">
        <v>120065.76981239441</v>
      </c>
      <c r="G54" s="106">
        <v>122851.29332111924</v>
      </c>
      <c r="H54" s="106">
        <v>124231.78552584549</v>
      </c>
      <c r="I54" s="106">
        <v>128986.31814321972</v>
      </c>
      <c r="J54" s="106">
        <v>126031.32469416282</v>
      </c>
      <c r="K54" s="106">
        <v>116630.82733723792</v>
      </c>
      <c r="L54" s="106">
        <v>116152.337</v>
      </c>
      <c r="M54" s="106">
        <v>116295.1043635736</v>
      </c>
      <c r="N54" s="106">
        <v>110323.36199578186</v>
      </c>
      <c r="O54" s="106">
        <v>110127.99259417613</v>
      </c>
      <c r="P54" s="106">
        <v>111579.23166093587</v>
      </c>
      <c r="Q54" s="106">
        <v>114750.42945342396</v>
      </c>
    </row>
    <row r="55" spans="1:17" x14ac:dyDescent="0.25">
      <c r="A55" s="9" t="s">
        <v>29</v>
      </c>
      <c r="B55" s="105">
        <v>28055.370219042892</v>
      </c>
      <c r="C55" s="105">
        <v>29835.839870152442</v>
      </c>
      <c r="D55" s="105">
        <v>31272.877928814272</v>
      </c>
      <c r="E55" s="105">
        <v>31878.335517584368</v>
      </c>
      <c r="F55" s="105">
        <v>37155.102824107125</v>
      </c>
      <c r="G55" s="105">
        <v>38327.888773188512</v>
      </c>
      <c r="H55" s="105">
        <v>40068.127343734217</v>
      </c>
      <c r="I55" s="105">
        <v>41408.999067914585</v>
      </c>
      <c r="J55" s="105">
        <v>41236.721778090796</v>
      </c>
      <c r="K55" s="105">
        <v>36845.847317852807</v>
      </c>
      <c r="L55" s="105">
        <v>38173.752118408644</v>
      </c>
      <c r="M55" s="105">
        <v>38116.16350399435</v>
      </c>
      <c r="N55" s="105">
        <v>38270.171496765935</v>
      </c>
      <c r="O55" s="105">
        <v>40422.72498202799</v>
      </c>
      <c r="P55" s="105">
        <v>40702.129427014661</v>
      </c>
      <c r="Q55" s="105">
        <v>41653.399274815827</v>
      </c>
    </row>
    <row r="57" spans="1:17" x14ac:dyDescent="0.25">
      <c r="A57" s="14" t="s">
        <v>6</v>
      </c>
      <c r="B57" s="20">
        <v>256144294.17904755</v>
      </c>
      <c r="C57" s="20">
        <v>263427961.88082531</v>
      </c>
      <c r="D57" s="20">
        <v>268820935.21092725</v>
      </c>
      <c r="E57" s="20">
        <v>273658329.24138331</v>
      </c>
      <c r="F57" s="20">
        <v>278404118.85675418</v>
      </c>
      <c r="G57" s="20">
        <v>284589505.33850813</v>
      </c>
      <c r="H57" s="20">
        <v>291258991.73345572</v>
      </c>
      <c r="I57" s="20">
        <v>298753086.69491667</v>
      </c>
      <c r="J57" s="20">
        <v>303748883.90327168</v>
      </c>
      <c r="K57" s="20">
        <v>305611817.55668062</v>
      </c>
      <c r="L57" s="20">
        <v>310156348.9660989</v>
      </c>
      <c r="M57" s="20">
        <v>313582448.45298815</v>
      </c>
      <c r="N57" s="20">
        <v>314987025.31172669</v>
      </c>
      <c r="O57" s="20">
        <v>319608426.47037679</v>
      </c>
      <c r="P57" s="20">
        <v>323509058.58149427</v>
      </c>
      <c r="Q57" s="20">
        <v>327835506.99146843</v>
      </c>
    </row>
    <row r="58" spans="1:17" x14ac:dyDescent="0.25">
      <c r="A58" s="13" t="s">
        <v>7</v>
      </c>
      <c r="B58" s="19">
        <v>227942846</v>
      </c>
      <c r="C58" s="19">
        <v>234377604</v>
      </c>
      <c r="D58" s="19">
        <v>239280894</v>
      </c>
      <c r="E58" s="19">
        <v>243548497</v>
      </c>
      <c r="F58" s="19">
        <v>247577889</v>
      </c>
      <c r="G58" s="19">
        <v>253066482</v>
      </c>
      <c r="H58" s="19">
        <v>258973453</v>
      </c>
      <c r="I58" s="19">
        <v>265190216</v>
      </c>
      <c r="J58" s="19">
        <v>269860619</v>
      </c>
      <c r="K58" s="19">
        <v>272113428</v>
      </c>
      <c r="L58" s="19">
        <v>276529092</v>
      </c>
      <c r="M58" s="19">
        <v>279812599</v>
      </c>
      <c r="N58" s="19">
        <v>281549162</v>
      </c>
      <c r="O58" s="19">
        <v>286000218</v>
      </c>
      <c r="P58" s="19">
        <v>289308296</v>
      </c>
      <c r="Q58" s="19">
        <v>292751201</v>
      </c>
    </row>
    <row r="59" spans="1:17" x14ac:dyDescent="0.25">
      <c r="A59" s="12" t="s">
        <v>9</v>
      </c>
      <c r="B59" s="18">
        <v>26679508</v>
      </c>
      <c r="C59" s="18">
        <v>27609356</v>
      </c>
      <c r="D59" s="18">
        <v>28647121</v>
      </c>
      <c r="E59" s="18">
        <v>29429695</v>
      </c>
      <c r="F59" s="18">
        <v>30192633</v>
      </c>
      <c r="G59" s="18">
        <v>31273941</v>
      </c>
      <c r="H59" s="18">
        <v>32303391</v>
      </c>
      <c r="I59" s="18">
        <v>33513997</v>
      </c>
      <c r="J59" s="18">
        <v>34753905</v>
      </c>
      <c r="K59" s="18">
        <v>35320124</v>
      </c>
      <c r="L59" s="18">
        <v>35884391</v>
      </c>
      <c r="M59" s="18">
        <v>36307796</v>
      </c>
      <c r="N59" s="18">
        <v>36013088</v>
      </c>
      <c r="O59" s="18">
        <v>36192222</v>
      </c>
      <c r="P59" s="18">
        <v>36564027</v>
      </c>
      <c r="Q59" s="18">
        <v>37036579</v>
      </c>
    </row>
    <row r="60" spans="1:17" x14ac:dyDescent="0.25">
      <c r="A60" s="11" t="s">
        <v>11</v>
      </c>
      <c r="B60" s="17">
        <v>200599391</v>
      </c>
      <c r="C60" s="17">
        <v>206096297</v>
      </c>
      <c r="D60" s="17">
        <v>209967381</v>
      </c>
      <c r="E60" s="17">
        <v>213447603</v>
      </c>
      <c r="F60" s="17">
        <v>216710017</v>
      </c>
      <c r="G60" s="17">
        <v>221125428</v>
      </c>
      <c r="H60" s="17">
        <v>226000715</v>
      </c>
      <c r="I60" s="17">
        <v>231005293</v>
      </c>
      <c r="J60" s="17">
        <v>234426746</v>
      </c>
      <c r="K60" s="17">
        <v>236114507</v>
      </c>
      <c r="L60" s="17">
        <v>239968731</v>
      </c>
      <c r="M60" s="17">
        <v>242827586</v>
      </c>
      <c r="N60" s="17">
        <v>244863667</v>
      </c>
      <c r="O60" s="17">
        <v>249130639</v>
      </c>
      <c r="P60" s="17">
        <v>252056715</v>
      </c>
      <c r="Q60" s="17">
        <v>255004455</v>
      </c>
    </row>
    <row r="61" spans="1:17" x14ac:dyDescent="0.25">
      <c r="A61" s="10" t="s">
        <v>13</v>
      </c>
      <c r="B61" s="16">
        <v>158855956</v>
      </c>
      <c r="C61" s="16">
        <v>160086903</v>
      </c>
      <c r="D61" s="16">
        <v>159210184</v>
      </c>
      <c r="E61" s="16">
        <v>157556134</v>
      </c>
      <c r="F61" s="16">
        <v>155284913</v>
      </c>
      <c r="G61" s="16">
        <v>154388861</v>
      </c>
      <c r="H61" s="16">
        <v>153000612</v>
      </c>
      <c r="I61" s="16">
        <v>152669704</v>
      </c>
      <c r="J61" s="16">
        <v>150364082</v>
      </c>
      <c r="K61" s="16">
        <v>147365482</v>
      </c>
      <c r="L61" s="16">
        <v>145998073</v>
      </c>
      <c r="M61" s="16">
        <v>144080609</v>
      </c>
      <c r="N61" s="16">
        <v>141772302</v>
      </c>
      <c r="O61" s="16">
        <v>140845134</v>
      </c>
      <c r="P61" s="16">
        <v>139854618</v>
      </c>
      <c r="Q61" s="16">
        <v>139055432</v>
      </c>
    </row>
    <row r="62" spans="1:17" x14ac:dyDescent="0.25">
      <c r="A62" s="10" t="s">
        <v>15</v>
      </c>
      <c r="B62" s="16">
        <v>37724220</v>
      </c>
      <c r="C62" s="16">
        <v>41413208</v>
      </c>
      <c r="D62" s="16">
        <v>45664297</v>
      </c>
      <c r="E62" s="16">
        <v>50212367</v>
      </c>
      <c r="F62" s="16">
        <v>55448971</v>
      </c>
      <c r="G62" s="16">
        <v>60408251</v>
      </c>
      <c r="H62" s="16">
        <v>66388125</v>
      </c>
      <c r="I62" s="16">
        <v>71405384</v>
      </c>
      <c r="J62" s="16">
        <v>76862917</v>
      </c>
      <c r="K62" s="16">
        <v>81238312</v>
      </c>
      <c r="L62" s="16">
        <v>86017480</v>
      </c>
      <c r="M62" s="16">
        <v>90815705</v>
      </c>
      <c r="N62" s="16">
        <v>94836497</v>
      </c>
      <c r="O62" s="16">
        <v>99612472</v>
      </c>
      <c r="P62" s="16">
        <v>103154291</v>
      </c>
      <c r="Q62" s="16">
        <v>106612315</v>
      </c>
    </row>
    <row r="63" spans="1:17" x14ac:dyDescent="0.25">
      <c r="A63" s="10" t="s">
        <v>17</v>
      </c>
      <c r="B63" s="16">
        <v>3730015</v>
      </c>
      <c r="C63" s="16">
        <v>4257955</v>
      </c>
      <c r="D63" s="16">
        <v>4753347</v>
      </c>
      <c r="E63" s="16">
        <v>5341617</v>
      </c>
      <c r="F63" s="16">
        <v>5628901</v>
      </c>
      <c r="G63" s="16">
        <v>5881840</v>
      </c>
      <c r="H63" s="16">
        <v>6086089</v>
      </c>
      <c r="I63" s="16">
        <v>6334989</v>
      </c>
      <c r="J63" s="16">
        <v>6520408</v>
      </c>
      <c r="K63" s="16">
        <v>6755828</v>
      </c>
      <c r="L63" s="16">
        <v>7017824</v>
      </c>
      <c r="M63" s="16">
        <v>6940405</v>
      </c>
      <c r="N63" s="16">
        <v>7119510</v>
      </c>
      <c r="O63" s="16">
        <v>7401821</v>
      </c>
      <c r="P63" s="16">
        <v>7614498</v>
      </c>
      <c r="Q63" s="16">
        <v>7685081</v>
      </c>
    </row>
    <row r="64" spans="1:17" x14ac:dyDescent="0.25">
      <c r="A64" s="10" t="s">
        <v>19</v>
      </c>
      <c r="B64" s="16">
        <v>289200</v>
      </c>
      <c r="C64" s="16">
        <v>338231</v>
      </c>
      <c r="D64" s="16">
        <v>339553</v>
      </c>
      <c r="E64" s="16">
        <v>337476</v>
      </c>
      <c r="F64" s="16">
        <v>347219</v>
      </c>
      <c r="G64" s="16">
        <v>446461</v>
      </c>
      <c r="H64" s="16">
        <v>525839</v>
      </c>
      <c r="I64" s="16">
        <v>595140</v>
      </c>
      <c r="J64" s="16">
        <v>678143</v>
      </c>
      <c r="K64" s="16">
        <v>752594</v>
      </c>
      <c r="L64" s="16">
        <v>926798</v>
      </c>
      <c r="M64" s="16">
        <v>965753</v>
      </c>
      <c r="N64" s="16">
        <v>1089082</v>
      </c>
      <c r="O64" s="16">
        <v>1175568</v>
      </c>
      <c r="P64" s="16">
        <v>1238936</v>
      </c>
      <c r="Q64" s="16">
        <v>1313031</v>
      </c>
    </row>
    <row r="65" spans="1:17" x14ac:dyDescent="0.25">
      <c r="A65" s="10" t="s">
        <v>21</v>
      </c>
      <c r="B65" s="16">
        <v>0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132</v>
      </c>
      <c r="K65" s="16">
        <v>165</v>
      </c>
      <c r="L65" s="16">
        <v>389</v>
      </c>
      <c r="M65" s="16">
        <v>608</v>
      </c>
      <c r="N65" s="16">
        <v>6805</v>
      </c>
      <c r="O65" s="16">
        <v>30848</v>
      </c>
      <c r="P65" s="16">
        <v>92956</v>
      </c>
      <c r="Q65" s="16">
        <v>181560</v>
      </c>
    </row>
    <row r="66" spans="1:17" x14ac:dyDescent="0.25">
      <c r="A66" s="10" t="s">
        <v>22</v>
      </c>
      <c r="B66" s="16">
        <v>0</v>
      </c>
      <c r="C66" s="16">
        <v>0</v>
      </c>
      <c r="D66" s="16">
        <v>0</v>
      </c>
      <c r="E66" s="16">
        <v>9</v>
      </c>
      <c r="F66" s="16">
        <v>13</v>
      </c>
      <c r="G66" s="16">
        <v>15</v>
      </c>
      <c r="H66" s="16">
        <v>50</v>
      </c>
      <c r="I66" s="16">
        <v>76</v>
      </c>
      <c r="J66" s="16">
        <v>1064</v>
      </c>
      <c r="K66" s="16">
        <v>2126</v>
      </c>
      <c r="L66" s="16">
        <v>8167</v>
      </c>
      <c r="M66" s="16">
        <v>24506</v>
      </c>
      <c r="N66" s="16">
        <v>39471</v>
      </c>
      <c r="O66" s="16">
        <v>64796</v>
      </c>
      <c r="P66" s="16">
        <v>101416</v>
      </c>
      <c r="Q66" s="16">
        <v>157036</v>
      </c>
    </row>
    <row r="67" spans="1:17" x14ac:dyDescent="0.25">
      <c r="A67" s="11" t="s">
        <v>23</v>
      </c>
      <c r="B67" s="17">
        <v>663947</v>
      </c>
      <c r="C67" s="17">
        <v>671951</v>
      </c>
      <c r="D67" s="17">
        <v>666392</v>
      </c>
      <c r="E67" s="17">
        <v>671199</v>
      </c>
      <c r="F67" s="17">
        <v>675239</v>
      </c>
      <c r="G67" s="17">
        <v>667113</v>
      </c>
      <c r="H67" s="17">
        <v>669347</v>
      </c>
      <c r="I67" s="17">
        <v>670926</v>
      </c>
      <c r="J67" s="17">
        <v>679968</v>
      </c>
      <c r="K67" s="17">
        <v>678797</v>
      </c>
      <c r="L67" s="17">
        <v>675970</v>
      </c>
      <c r="M67" s="17">
        <v>677217</v>
      </c>
      <c r="N67" s="17">
        <v>672407</v>
      </c>
      <c r="O67" s="17">
        <v>677357</v>
      </c>
      <c r="P67" s="17">
        <v>687554</v>
      </c>
      <c r="Q67" s="17">
        <v>710167</v>
      </c>
    </row>
    <row r="68" spans="1:17" x14ac:dyDescent="0.25">
      <c r="A68" s="10" t="s">
        <v>13</v>
      </c>
      <c r="B68" s="16">
        <v>14605</v>
      </c>
      <c r="C68" s="16">
        <v>13822</v>
      </c>
      <c r="D68" s="16">
        <v>13094</v>
      </c>
      <c r="E68" s="16">
        <v>11242</v>
      </c>
      <c r="F68" s="16">
        <v>10158</v>
      </c>
      <c r="G68" s="16">
        <v>9073</v>
      </c>
      <c r="H68" s="16">
        <v>8454</v>
      </c>
      <c r="I68" s="16">
        <v>7523</v>
      </c>
      <c r="J68" s="16">
        <v>6926</v>
      </c>
      <c r="K68" s="16">
        <v>6185</v>
      </c>
      <c r="L68" s="16">
        <v>5664</v>
      </c>
      <c r="M68" s="16">
        <v>5248</v>
      </c>
      <c r="N68" s="16">
        <v>4881</v>
      </c>
      <c r="O68" s="16">
        <v>5320</v>
      </c>
      <c r="P68" s="16">
        <v>4517</v>
      </c>
      <c r="Q68" s="16">
        <v>4259</v>
      </c>
    </row>
    <row r="69" spans="1:17" x14ac:dyDescent="0.25">
      <c r="A69" s="10" t="s">
        <v>15</v>
      </c>
      <c r="B69" s="16">
        <v>642963</v>
      </c>
      <c r="C69" s="16">
        <v>649691</v>
      </c>
      <c r="D69" s="16">
        <v>644832</v>
      </c>
      <c r="E69" s="16">
        <v>649240</v>
      </c>
      <c r="F69" s="16">
        <v>652562</v>
      </c>
      <c r="G69" s="16">
        <v>644096</v>
      </c>
      <c r="H69" s="16">
        <v>644828</v>
      </c>
      <c r="I69" s="16">
        <v>645585</v>
      </c>
      <c r="J69" s="16">
        <v>653488</v>
      </c>
      <c r="K69" s="16">
        <v>651693</v>
      </c>
      <c r="L69" s="16">
        <v>648171</v>
      </c>
      <c r="M69" s="16">
        <v>647470</v>
      </c>
      <c r="N69" s="16">
        <v>641729</v>
      </c>
      <c r="O69" s="16">
        <v>643303</v>
      </c>
      <c r="P69" s="16">
        <v>651602</v>
      </c>
      <c r="Q69" s="16">
        <v>664879</v>
      </c>
    </row>
    <row r="70" spans="1:17" x14ac:dyDescent="0.25">
      <c r="A70" s="10" t="s">
        <v>17</v>
      </c>
      <c r="B70" s="16">
        <v>1225</v>
      </c>
      <c r="C70" s="16">
        <v>1203</v>
      </c>
      <c r="D70" s="16">
        <v>1138</v>
      </c>
      <c r="E70" s="16">
        <v>1103</v>
      </c>
      <c r="F70" s="16">
        <v>2248</v>
      </c>
      <c r="G70" s="16">
        <v>2247</v>
      </c>
      <c r="H70" s="16">
        <v>2167</v>
      </c>
      <c r="I70" s="16">
        <v>2263</v>
      </c>
      <c r="J70" s="16">
        <v>2282</v>
      </c>
      <c r="K70" s="16">
        <v>2396</v>
      </c>
      <c r="L70" s="16">
        <v>2375</v>
      </c>
      <c r="M70" s="16">
        <v>2314</v>
      </c>
      <c r="N70" s="16">
        <v>2212</v>
      </c>
      <c r="O70" s="16">
        <v>2153</v>
      </c>
      <c r="P70" s="16">
        <v>2116</v>
      </c>
      <c r="Q70" s="16">
        <v>2004</v>
      </c>
    </row>
    <row r="71" spans="1:17" x14ac:dyDescent="0.25">
      <c r="A71" s="10" t="s">
        <v>19</v>
      </c>
      <c r="B71" s="16">
        <v>3430</v>
      </c>
      <c r="C71" s="16">
        <v>5453</v>
      </c>
      <c r="D71" s="16">
        <v>5514</v>
      </c>
      <c r="E71" s="16">
        <v>7848</v>
      </c>
      <c r="F71" s="16">
        <v>8498</v>
      </c>
      <c r="G71" s="16">
        <v>9526</v>
      </c>
      <c r="H71" s="16">
        <v>11770</v>
      </c>
      <c r="I71" s="16">
        <v>13446</v>
      </c>
      <c r="J71" s="16">
        <v>15119</v>
      </c>
      <c r="K71" s="16">
        <v>16318</v>
      </c>
      <c r="L71" s="16">
        <v>17209</v>
      </c>
      <c r="M71" s="16">
        <v>19523</v>
      </c>
      <c r="N71" s="16">
        <v>20930</v>
      </c>
      <c r="O71" s="16">
        <v>22803</v>
      </c>
      <c r="P71" s="16">
        <v>25598</v>
      </c>
      <c r="Q71" s="16">
        <v>34907</v>
      </c>
    </row>
    <row r="72" spans="1:17" x14ac:dyDescent="0.25">
      <c r="A72" s="10" t="s">
        <v>22</v>
      </c>
      <c r="B72" s="16">
        <v>1724</v>
      </c>
      <c r="C72" s="16">
        <v>1782</v>
      </c>
      <c r="D72" s="16">
        <v>1814</v>
      </c>
      <c r="E72" s="16">
        <v>1766</v>
      </c>
      <c r="F72" s="16">
        <v>1773</v>
      </c>
      <c r="G72" s="16">
        <v>2171</v>
      </c>
      <c r="H72" s="16">
        <v>2128</v>
      </c>
      <c r="I72" s="16">
        <v>2109</v>
      </c>
      <c r="J72" s="16">
        <v>2153</v>
      </c>
      <c r="K72" s="16">
        <v>2205</v>
      </c>
      <c r="L72" s="16">
        <v>2551</v>
      </c>
      <c r="M72" s="16">
        <v>2662</v>
      </c>
      <c r="N72" s="16">
        <v>2655</v>
      </c>
      <c r="O72" s="16">
        <v>3778</v>
      </c>
      <c r="P72" s="16">
        <v>3721</v>
      </c>
      <c r="Q72" s="16">
        <v>4118</v>
      </c>
    </row>
    <row r="73" spans="1:17" x14ac:dyDescent="0.25">
      <c r="A73" s="13" t="s">
        <v>25</v>
      </c>
      <c r="B73" s="19">
        <v>28201448.179047562</v>
      </c>
      <c r="C73" s="19">
        <v>29050357.880825322</v>
      </c>
      <c r="D73" s="19">
        <v>29540041.210927226</v>
      </c>
      <c r="E73" s="19">
        <v>30109832.241383344</v>
      </c>
      <c r="F73" s="19">
        <v>30826229.856754202</v>
      </c>
      <c r="G73" s="19">
        <v>31523023.338508099</v>
      </c>
      <c r="H73" s="19">
        <v>32285538.733455695</v>
      </c>
      <c r="I73" s="19">
        <v>33562870.694916643</v>
      </c>
      <c r="J73" s="19">
        <v>33888264.90327166</v>
      </c>
      <c r="K73" s="19">
        <v>33498389.55668062</v>
      </c>
      <c r="L73" s="19">
        <v>33627256.966098927</v>
      </c>
      <c r="M73" s="19">
        <v>33769849.45298817</v>
      </c>
      <c r="N73" s="19">
        <v>33437863.31172666</v>
      </c>
      <c r="O73" s="19">
        <v>33608208.470376797</v>
      </c>
      <c r="P73" s="19">
        <v>34200762.581494287</v>
      </c>
      <c r="Q73" s="19">
        <v>35084305.991468422</v>
      </c>
    </row>
    <row r="74" spans="1:17" x14ac:dyDescent="0.25">
      <c r="A74" s="12" t="s">
        <v>26</v>
      </c>
      <c r="B74" s="18">
        <v>22894199</v>
      </c>
      <c r="C74" s="18">
        <v>23651287</v>
      </c>
      <c r="D74" s="18">
        <v>24043841</v>
      </c>
      <c r="E74" s="18">
        <v>24574075</v>
      </c>
      <c r="F74" s="18">
        <v>25255875</v>
      </c>
      <c r="G74" s="18">
        <v>25916468</v>
      </c>
      <c r="H74" s="18">
        <v>26555673</v>
      </c>
      <c r="I74" s="18">
        <v>27819515</v>
      </c>
      <c r="J74" s="18">
        <v>28067306</v>
      </c>
      <c r="K74" s="18">
        <v>27733367</v>
      </c>
      <c r="L74" s="18">
        <v>27890843</v>
      </c>
      <c r="M74" s="18">
        <v>27995901</v>
      </c>
      <c r="N74" s="18">
        <v>27734174</v>
      </c>
      <c r="O74" s="18">
        <v>27887887</v>
      </c>
      <c r="P74" s="18">
        <v>28400895</v>
      </c>
      <c r="Q74" s="18">
        <v>29147375</v>
      </c>
    </row>
    <row r="75" spans="1:17" x14ac:dyDescent="0.25">
      <c r="A75" s="10" t="s">
        <v>13</v>
      </c>
      <c r="B75" s="16">
        <v>4256246</v>
      </c>
      <c r="C75" s="16">
        <v>4129059</v>
      </c>
      <c r="D75" s="16">
        <v>3876127</v>
      </c>
      <c r="E75" s="16">
        <v>3698441</v>
      </c>
      <c r="F75" s="16">
        <v>3472911</v>
      </c>
      <c r="G75" s="16">
        <v>3303603</v>
      </c>
      <c r="H75" s="16">
        <v>3150880</v>
      </c>
      <c r="I75" s="16">
        <v>3018511</v>
      </c>
      <c r="J75" s="16">
        <v>2945459</v>
      </c>
      <c r="K75" s="16">
        <v>2774534</v>
      </c>
      <c r="L75" s="16">
        <v>2663701</v>
      </c>
      <c r="M75" s="16">
        <v>2535325</v>
      </c>
      <c r="N75" s="16">
        <v>2414411</v>
      </c>
      <c r="O75" s="16">
        <v>2340037</v>
      </c>
      <c r="P75" s="16">
        <v>2239165</v>
      </c>
      <c r="Q75" s="16">
        <v>2226999</v>
      </c>
    </row>
    <row r="76" spans="1:17" x14ac:dyDescent="0.25">
      <c r="A76" s="10" t="s">
        <v>15</v>
      </c>
      <c r="B76" s="16">
        <v>18473309</v>
      </c>
      <c r="C76" s="16">
        <v>19325329</v>
      </c>
      <c r="D76" s="16">
        <v>19923880</v>
      </c>
      <c r="E76" s="16">
        <v>20605800</v>
      </c>
      <c r="F76" s="16">
        <v>21498986</v>
      </c>
      <c r="G76" s="16">
        <v>22312167</v>
      </c>
      <c r="H76" s="16">
        <v>23065641</v>
      </c>
      <c r="I76" s="16">
        <v>24452804</v>
      </c>
      <c r="J76" s="16">
        <v>24750723</v>
      </c>
      <c r="K76" s="16">
        <v>24571070</v>
      </c>
      <c r="L76" s="16">
        <v>24810533</v>
      </c>
      <c r="M76" s="16">
        <v>25030027</v>
      </c>
      <c r="N76" s="16">
        <v>24884593</v>
      </c>
      <c r="O76" s="16">
        <v>25105666</v>
      </c>
      <c r="P76" s="16">
        <v>25689788</v>
      </c>
      <c r="Q76" s="16">
        <v>26430217</v>
      </c>
    </row>
    <row r="77" spans="1:17" x14ac:dyDescent="0.25">
      <c r="A77" s="10" t="s">
        <v>17</v>
      </c>
      <c r="B77" s="16">
        <v>151939</v>
      </c>
      <c r="C77" s="16">
        <v>182110</v>
      </c>
      <c r="D77" s="16">
        <v>226935</v>
      </c>
      <c r="E77" s="16">
        <v>250547</v>
      </c>
      <c r="F77" s="16">
        <v>261558</v>
      </c>
      <c r="G77" s="16">
        <v>275825</v>
      </c>
      <c r="H77" s="16">
        <v>300756</v>
      </c>
      <c r="I77" s="16">
        <v>304964</v>
      </c>
      <c r="J77" s="16">
        <v>315874</v>
      </c>
      <c r="K77" s="16">
        <v>313737</v>
      </c>
      <c r="L77" s="16">
        <v>320139</v>
      </c>
      <c r="M77" s="16">
        <v>325834</v>
      </c>
      <c r="N77" s="16">
        <v>320541</v>
      </c>
      <c r="O77" s="16">
        <v>312457</v>
      </c>
      <c r="P77" s="16">
        <v>324103</v>
      </c>
      <c r="Q77" s="16">
        <v>320764</v>
      </c>
    </row>
    <row r="78" spans="1:17" x14ac:dyDescent="0.25">
      <c r="A78" s="10" t="s">
        <v>19</v>
      </c>
      <c r="B78" s="16">
        <v>7509</v>
      </c>
      <c r="C78" s="16">
        <v>8885</v>
      </c>
      <c r="D78" s="16">
        <v>10724</v>
      </c>
      <c r="E78" s="16">
        <v>12990</v>
      </c>
      <c r="F78" s="16">
        <v>14937</v>
      </c>
      <c r="G78" s="16">
        <v>17506</v>
      </c>
      <c r="H78" s="16">
        <v>30914</v>
      </c>
      <c r="I78" s="16">
        <v>35571</v>
      </c>
      <c r="J78" s="16">
        <v>48075</v>
      </c>
      <c r="K78" s="16">
        <v>66498</v>
      </c>
      <c r="L78" s="16">
        <v>89137</v>
      </c>
      <c r="M78" s="16">
        <v>96274</v>
      </c>
      <c r="N78" s="16">
        <v>99591</v>
      </c>
      <c r="O78" s="16">
        <v>107225</v>
      </c>
      <c r="P78" s="16">
        <v>116812</v>
      </c>
      <c r="Q78" s="16">
        <v>128891</v>
      </c>
    </row>
    <row r="79" spans="1:17" x14ac:dyDescent="0.25">
      <c r="A79" s="10" t="s">
        <v>22</v>
      </c>
      <c r="B79" s="16">
        <v>5196</v>
      </c>
      <c r="C79" s="16">
        <v>5904</v>
      </c>
      <c r="D79" s="16">
        <v>6175</v>
      </c>
      <c r="E79" s="16">
        <v>6297</v>
      </c>
      <c r="F79" s="16">
        <v>7483</v>
      </c>
      <c r="G79" s="16">
        <v>7367</v>
      </c>
      <c r="H79" s="16">
        <v>7482</v>
      </c>
      <c r="I79" s="16">
        <v>7665</v>
      </c>
      <c r="J79" s="16">
        <v>7175</v>
      </c>
      <c r="K79" s="16">
        <v>7528</v>
      </c>
      <c r="L79" s="16">
        <v>7333</v>
      </c>
      <c r="M79" s="16">
        <v>8441</v>
      </c>
      <c r="N79" s="16">
        <v>15038</v>
      </c>
      <c r="O79" s="16">
        <v>22502</v>
      </c>
      <c r="P79" s="16">
        <v>31027</v>
      </c>
      <c r="Q79" s="16">
        <v>40504</v>
      </c>
    </row>
    <row r="80" spans="1:17" x14ac:dyDescent="0.25">
      <c r="A80" s="11" t="s">
        <v>28</v>
      </c>
      <c r="B80" s="17">
        <v>5307249.1790475631</v>
      </c>
      <c r="C80" s="17">
        <v>5399070.8808253231</v>
      </c>
      <c r="D80" s="17">
        <v>5496200.2109272266</v>
      </c>
      <c r="E80" s="17">
        <v>5535757.2413833458</v>
      </c>
      <c r="F80" s="17">
        <v>5570354.8567542015</v>
      </c>
      <c r="G80" s="17">
        <v>5606555.3385081002</v>
      </c>
      <c r="H80" s="17">
        <v>5729865.7334556961</v>
      </c>
      <c r="I80" s="17">
        <v>5743355.6949166423</v>
      </c>
      <c r="J80" s="17">
        <v>5820958.9032716565</v>
      </c>
      <c r="K80" s="17">
        <v>5765022.5566806216</v>
      </c>
      <c r="L80" s="17">
        <v>5736413.9660989251</v>
      </c>
      <c r="M80" s="17">
        <v>5773948.4529881692</v>
      </c>
      <c r="N80" s="17">
        <v>5703689.3117266577</v>
      </c>
      <c r="O80" s="17">
        <v>5720321.4703767998</v>
      </c>
      <c r="P80" s="17">
        <v>5799867.5814942904</v>
      </c>
      <c r="Q80" s="17">
        <v>5936930.9914684212</v>
      </c>
    </row>
    <row r="81" spans="1:17" x14ac:dyDescent="0.25">
      <c r="A81" s="10" t="s">
        <v>12</v>
      </c>
      <c r="B81" s="16">
        <v>4977186</v>
      </c>
      <c r="C81" s="16">
        <v>5048061</v>
      </c>
      <c r="D81" s="16">
        <v>5128284</v>
      </c>
      <c r="E81" s="16">
        <v>5160718</v>
      </c>
      <c r="F81" s="16">
        <v>5133236</v>
      </c>
      <c r="G81" s="16">
        <v>5155639</v>
      </c>
      <c r="H81" s="16">
        <v>5258476</v>
      </c>
      <c r="I81" s="16">
        <v>5256191</v>
      </c>
      <c r="J81" s="16">
        <v>5335821</v>
      </c>
      <c r="K81" s="16">
        <v>5331542</v>
      </c>
      <c r="L81" s="16">
        <v>5287311</v>
      </c>
      <c r="M81" s="16">
        <v>5325523</v>
      </c>
      <c r="N81" s="16">
        <v>5253452</v>
      </c>
      <c r="O81" s="16">
        <v>5244760</v>
      </c>
      <c r="P81" s="16">
        <v>5321019</v>
      </c>
      <c r="Q81" s="16">
        <v>5446891</v>
      </c>
    </row>
    <row r="82" spans="1:17" x14ac:dyDescent="0.25">
      <c r="A82" s="9" t="s">
        <v>29</v>
      </c>
      <c r="B82" s="15">
        <v>330063.1790475634</v>
      </c>
      <c r="C82" s="15">
        <v>351009.88082532288</v>
      </c>
      <c r="D82" s="15">
        <v>367916.21092722681</v>
      </c>
      <c r="E82" s="15">
        <v>375039.24138334551</v>
      </c>
      <c r="F82" s="15">
        <v>437118.85675420141</v>
      </c>
      <c r="G82" s="15">
        <v>450916.33850810013</v>
      </c>
      <c r="H82" s="15">
        <v>471389.73345569643</v>
      </c>
      <c r="I82" s="15">
        <v>487164.69491664221</v>
      </c>
      <c r="J82" s="15">
        <v>485137.90327165648</v>
      </c>
      <c r="K82" s="15">
        <v>433480.55668062117</v>
      </c>
      <c r="L82" s="15">
        <v>449102.96609892522</v>
      </c>
      <c r="M82" s="15">
        <v>448425.45298816875</v>
      </c>
      <c r="N82" s="15">
        <v>450237.31172665808</v>
      </c>
      <c r="O82" s="15">
        <v>475561.47037679993</v>
      </c>
      <c r="P82" s="15">
        <v>478848.58149429015</v>
      </c>
      <c r="Q82" s="15">
        <v>490039.99146842147</v>
      </c>
    </row>
    <row r="84" spans="1:17" x14ac:dyDescent="0.25">
      <c r="A84" s="14" t="s">
        <v>100</v>
      </c>
      <c r="B84" s="20">
        <v>256144294.17904755</v>
      </c>
      <c r="C84" s="20">
        <v>263427961.88082531</v>
      </c>
      <c r="D84" s="20">
        <v>268820935.21092725</v>
      </c>
      <c r="E84" s="20">
        <v>273658329.24138331</v>
      </c>
      <c r="F84" s="20">
        <v>278404118.85675418</v>
      </c>
      <c r="G84" s="20">
        <v>284589505.33850813</v>
      </c>
      <c r="H84" s="20">
        <v>291258991.73345572</v>
      </c>
      <c r="I84" s="20">
        <v>298753086.69491667</v>
      </c>
      <c r="J84" s="20">
        <v>303748883.90327168</v>
      </c>
      <c r="K84" s="20">
        <v>305611817.55668062</v>
      </c>
      <c r="L84" s="20">
        <v>310156348.9660989</v>
      </c>
      <c r="M84" s="20">
        <v>313582448.45298815</v>
      </c>
      <c r="N84" s="20">
        <v>314987025.31172669</v>
      </c>
      <c r="O84" s="20">
        <v>319608426.47037679</v>
      </c>
      <c r="P84" s="20">
        <v>323509058.58149427</v>
      </c>
      <c r="Q84" s="20">
        <v>327835506.99146843</v>
      </c>
    </row>
    <row r="85" spans="1:17" x14ac:dyDescent="0.25">
      <c r="A85" s="13" t="s">
        <v>7</v>
      </c>
      <c r="B85" s="19">
        <v>227942846</v>
      </c>
      <c r="C85" s="19">
        <v>234377604</v>
      </c>
      <c r="D85" s="19">
        <v>239280894</v>
      </c>
      <c r="E85" s="19">
        <v>243548497</v>
      </c>
      <c r="F85" s="19">
        <v>247577889</v>
      </c>
      <c r="G85" s="19">
        <v>253066482</v>
      </c>
      <c r="H85" s="19">
        <v>258973453</v>
      </c>
      <c r="I85" s="19">
        <v>265190216</v>
      </c>
      <c r="J85" s="19">
        <v>269860619</v>
      </c>
      <c r="K85" s="19">
        <v>272113428</v>
      </c>
      <c r="L85" s="19">
        <v>276529092</v>
      </c>
      <c r="M85" s="19">
        <v>279812599</v>
      </c>
      <c r="N85" s="19">
        <v>281549162</v>
      </c>
      <c r="O85" s="19">
        <v>286000218</v>
      </c>
      <c r="P85" s="19">
        <v>289308296</v>
      </c>
      <c r="Q85" s="19">
        <v>292751201</v>
      </c>
    </row>
    <row r="86" spans="1:17" x14ac:dyDescent="0.25">
      <c r="A86" s="12" t="s">
        <v>9</v>
      </c>
      <c r="B86" s="18">
        <v>26679508</v>
      </c>
      <c r="C86" s="18">
        <v>27609356</v>
      </c>
      <c r="D86" s="18">
        <v>28647121</v>
      </c>
      <c r="E86" s="18">
        <v>29429695</v>
      </c>
      <c r="F86" s="18">
        <v>30192633</v>
      </c>
      <c r="G86" s="18">
        <v>31273941</v>
      </c>
      <c r="H86" s="18">
        <v>32303391</v>
      </c>
      <c r="I86" s="18">
        <v>33513997</v>
      </c>
      <c r="J86" s="18">
        <v>34753905</v>
      </c>
      <c r="K86" s="18">
        <v>35320124</v>
      </c>
      <c r="L86" s="18">
        <v>35884391</v>
      </c>
      <c r="M86" s="18">
        <v>36307796</v>
      </c>
      <c r="N86" s="18">
        <v>36013088</v>
      </c>
      <c r="O86" s="18">
        <v>36192222</v>
      </c>
      <c r="P86" s="18">
        <v>36564027</v>
      </c>
      <c r="Q86" s="18">
        <v>37036579</v>
      </c>
    </row>
    <row r="87" spans="1:17" x14ac:dyDescent="0.25">
      <c r="A87" s="11" t="s">
        <v>11</v>
      </c>
      <c r="B87" s="17">
        <v>200599391</v>
      </c>
      <c r="C87" s="17">
        <v>206096297</v>
      </c>
      <c r="D87" s="17">
        <v>209967381</v>
      </c>
      <c r="E87" s="17">
        <v>213447603</v>
      </c>
      <c r="F87" s="17">
        <v>216710017</v>
      </c>
      <c r="G87" s="17">
        <v>221125428</v>
      </c>
      <c r="H87" s="17">
        <v>226000715</v>
      </c>
      <c r="I87" s="17">
        <v>231005293</v>
      </c>
      <c r="J87" s="17">
        <v>234426746</v>
      </c>
      <c r="K87" s="17">
        <v>236114507</v>
      </c>
      <c r="L87" s="17">
        <v>239968731</v>
      </c>
      <c r="M87" s="17">
        <v>242827586</v>
      </c>
      <c r="N87" s="17">
        <v>244863667</v>
      </c>
      <c r="O87" s="17">
        <v>249130639</v>
      </c>
      <c r="P87" s="17">
        <v>252056715</v>
      </c>
      <c r="Q87" s="17">
        <v>255004455</v>
      </c>
    </row>
    <row r="88" spans="1:17" x14ac:dyDescent="0.25">
      <c r="A88" s="10" t="s">
        <v>13</v>
      </c>
      <c r="B88" s="16">
        <v>158855956</v>
      </c>
      <c r="C88" s="16">
        <v>160086903</v>
      </c>
      <c r="D88" s="16">
        <v>159210184</v>
      </c>
      <c r="E88" s="16">
        <v>157556134</v>
      </c>
      <c r="F88" s="16">
        <v>155284913</v>
      </c>
      <c r="G88" s="16">
        <v>154388861</v>
      </c>
      <c r="H88" s="16">
        <v>153000612</v>
      </c>
      <c r="I88" s="16">
        <v>152669704</v>
      </c>
      <c r="J88" s="16">
        <v>150364082</v>
      </c>
      <c r="K88" s="16">
        <v>147365482</v>
      </c>
      <c r="L88" s="16">
        <v>145998073</v>
      </c>
      <c r="M88" s="16">
        <v>144080609</v>
      </c>
      <c r="N88" s="16">
        <v>141772302</v>
      </c>
      <c r="O88" s="16">
        <v>140845134</v>
      </c>
      <c r="P88" s="16">
        <v>139854618</v>
      </c>
      <c r="Q88" s="16">
        <v>139055432</v>
      </c>
    </row>
    <row r="89" spans="1:17" x14ac:dyDescent="0.25">
      <c r="A89" s="10" t="s">
        <v>15</v>
      </c>
      <c r="B89" s="16">
        <v>37724220</v>
      </c>
      <c r="C89" s="16">
        <v>41413208</v>
      </c>
      <c r="D89" s="16">
        <v>45664297</v>
      </c>
      <c r="E89" s="16">
        <v>50212367</v>
      </c>
      <c r="F89" s="16">
        <v>55448971</v>
      </c>
      <c r="G89" s="16">
        <v>60408251</v>
      </c>
      <c r="H89" s="16">
        <v>66388125</v>
      </c>
      <c r="I89" s="16">
        <v>71405384</v>
      </c>
      <c r="J89" s="16">
        <v>76862917</v>
      </c>
      <c r="K89" s="16">
        <v>81238312</v>
      </c>
      <c r="L89" s="16">
        <v>86017480</v>
      </c>
      <c r="M89" s="16">
        <v>90815705</v>
      </c>
      <c r="N89" s="16">
        <v>94836497</v>
      </c>
      <c r="O89" s="16">
        <v>99612472</v>
      </c>
      <c r="P89" s="16">
        <v>103154291</v>
      </c>
      <c r="Q89" s="16">
        <v>106612315</v>
      </c>
    </row>
    <row r="90" spans="1:17" x14ac:dyDescent="0.25">
      <c r="A90" s="10" t="s">
        <v>17</v>
      </c>
      <c r="B90" s="16">
        <v>3730015</v>
      </c>
      <c r="C90" s="16">
        <v>4257955</v>
      </c>
      <c r="D90" s="16">
        <v>4753347</v>
      </c>
      <c r="E90" s="16">
        <v>5341617</v>
      </c>
      <c r="F90" s="16">
        <v>5628901</v>
      </c>
      <c r="G90" s="16">
        <v>5881840</v>
      </c>
      <c r="H90" s="16">
        <v>6086089</v>
      </c>
      <c r="I90" s="16">
        <v>6334989</v>
      </c>
      <c r="J90" s="16">
        <v>6520408</v>
      </c>
      <c r="K90" s="16">
        <v>6755828</v>
      </c>
      <c r="L90" s="16">
        <v>7017824</v>
      </c>
      <c r="M90" s="16">
        <v>6940405</v>
      </c>
      <c r="N90" s="16">
        <v>7119510</v>
      </c>
      <c r="O90" s="16">
        <v>7401821</v>
      </c>
      <c r="P90" s="16">
        <v>7614498</v>
      </c>
      <c r="Q90" s="16">
        <v>7685081</v>
      </c>
    </row>
    <row r="91" spans="1:17" x14ac:dyDescent="0.25">
      <c r="A91" s="10" t="s">
        <v>19</v>
      </c>
      <c r="B91" s="16">
        <v>289200</v>
      </c>
      <c r="C91" s="16">
        <v>338231</v>
      </c>
      <c r="D91" s="16">
        <v>339553</v>
      </c>
      <c r="E91" s="16">
        <v>337476</v>
      </c>
      <c r="F91" s="16">
        <v>347219</v>
      </c>
      <c r="G91" s="16">
        <v>446461</v>
      </c>
      <c r="H91" s="16">
        <v>525839</v>
      </c>
      <c r="I91" s="16">
        <v>595140</v>
      </c>
      <c r="J91" s="16">
        <v>678143</v>
      </c>
      <c r="K91" s="16">
        <v>752594</v>
      </c>
      <c r="L91" s="16">
        <v>926798</v>
      </c>
      <c r="M91" s="16">
        <v>965753</v>
      </c>
      <c r="N91" s="16">
        <v>1089082</v>
      </c>
      <c r="O91" s="16">
        <v>1175568</v>
      </c>
      <c r="P91" s="16">
        <v>1238936</v>
      </c>
      <c r="Q91" s="16">
        <v>1313031</v>
      </c>
    </row>
    <row r="92" spans="1:17" x14ac:dyDescent="0.25">
      <c r="A92" s="10" t="s">
        <v>21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132</v>
      </c>
      <c r="K92" s="16">
        <v>165</v>
      </c>
      <c r="L92" s="16">
        <v>389</v>
      </c>
      <c r="M92" s="16">
        <v>608</v>
      </c>
      <c r="N92" s="16">
        <v>6805</v>
      </c>
      <c r="O92" s="16">
        <v>30848</v>
      </c>
      <c r="P92" s="16">
        <v>92956</v>
      </c>
      <c r="Q92" s="16">
        <v>181560</v>
      </c>
    </row>
    <row r="93" spans="1:17" x14ac:dyDescent="0.25">
      <c r="A93" s="10" t="s">
        <v>22</v>
      </c>
      <c r="B93" s="16">
        <v>0</v>
      </c>
      <c r="C93" s="16">
        <v>0</v>
      </c>
      <c r="D93" s="16">
        <v>0</v>
      </c>
      <c r="E93" s="16">
        <v>9</v>
      </c>
      <c r="F93" s="16">
        <v>13</v>
      </c>
      <c r="G93" s="16">
        <v>15</v>
      </c>
      <c r="H93" s="16">
        <v>50</v>
      </c>
      <c r="I93" s="16">
        <v>76</v>
      </c>
      <c r="J93" s="16">
        <v>1064</v>
      </c>
      <c r="K93" s="16">
        <v>2126</v>
      </c>
      <c r="L93" s="16">
        <v>8167</v>
      </c>
      <c r="M93" s="16">
        <v>24506</v>
      </c>
      <c r="N93" s="16">
        <v>39471</v>
      </c>
      <c r="O93" s="16">
        <v>64796</v>
      </c>
      <c r="P93" s="16">
        <v>101416</v>
      </c>
      <c r="Q93" s="16">
        <v>157036</v>
      </c>
    </row>
    <row r="94" spans="1:17" x14ac:dyDescent="0.25">
      <c r="A94" s="11" t="s">
        <v>23</v>
      </c>
      <c r="B94" s="17">
        <v>663947</v>
      </c>
      <c r="C94" s="17">
        <v>671951</v>
      </c>
      <c r="D94" s="17">
        <v>666392</v>
      </c>
      <c r="E94" s="17">
        <v>671199</v>
      </c>
      <c r="F94" s="17">
        <v>675239</v>
      </c>
      <c r="G94" s="17">
        <v>667113</v>
      </c>
      <c r="H94" s="17">
        <v>669347</v>
      </c>
      <c r="I94" s="17">
        <v>670926</v>
      </c>
      <c r="J94" s="17">
        <v>679968</v>
      </c>
      <c r="K94" s="17">
        <v>678797</v>
      </c>
      <c r="L94" s="17">
        <v>675970</v>
      </c>
      <c r="M94" s="17">
        <v>677217</v>
      </c>
      <c r="N94" s="17">
        <v>672407</v>
      </c>
      <c r="O94" s="17">
        <v>677357</v>
      </c>
      <c r="P94" s="17">
        <v>687554</v>
      </c>
      <c r="Q94" s="17">
        <v>710167</v>
      </c>
    </row>
    <row r="95" spans="1:17" x14ac:dyDescent="0.25">
      <c r="A95" s="10" t="s">
        <v>13</v>
      </c>
      <c r="B95" s="16">
        <v>14605</v>
      </c>
      <c r="C95" s="16">
        <v>13822</v>
      </c>
      <c r="D95" s="16">
        <v>13094</v>
      </c>
      <c r="E95" s="16">
        <v>11242</v>
      </c>
      <c r="F95" s="16">
        <v>10158</v>
      </c>
      <c r="G95" s="16">
        <v>9073</v>
      </c>
      <c r="H95" s="16">
        <v>8454</v>
      </c>
      <c r="I95" s="16">
        <v>7523</v>
      </c>
      <c r="J95" s="16">
        <v>6926</v>
      </c>
      <c r="K95" s="16">
        <v>6185</v>
      </c>
      <c r="L95" s="16">
        <v>5664</v>
      </c>
      <c r="M95" s="16">
        <v>5248</v>
      </c>
      <c r="N95" s="16">
        <v>4881</v>
      </c>
      <c r="O95" s="16">
        <v>5320</v>
      </c>
      <c r="P95" s="16">
        <v>4517</v>
      </c>
      <c r="Q95" s="16">
        <v>4259</v>
      </c>
    </row>
    <row r="96" spans="1:17" x14ac:dyDescent="0.25">
      <c r="A96" s="10" t="s">
        <v>15</v>
      </c>
      <c r="B96" s="16">
        <v>642963</v>
      </c>
      <c r="C96" s="16">
        <v>649691</v>
      </c>
      <c r="D96" s="16">
        <v>644832</v>
      </c>
      <c r="E96" s="16">
        <v>649240</v>
      </c>
      <c r="F96" s="16">
        <v>652562</v>
      </c>
      <c r="G96" s="16">
        <v>644096</v>
      </c>
      <c r="H96" s="16">
        <v>644828</v>
      </c>
      <c r="I96" s="16">
        <v>645585</v>
      </c>
      <c r="J96" s="16">
        <v>653488</v>
      </c>
      <c r="K96" s="16">
        <v>651693</v>
      </c>
      <c r="L96" s="16">
        <v>648171</v>
      </c>
      <c r="M96" s="16">
        <v>647470</v>
      </c>
      <c r="N96" s="16">
        <v>641729</v>
      </c>
      <c r="O96" s="16">
        <v>643303</v>
      </c>
      <c r="P96" s="16">
        <v>651602</v>
      </c>
      <c r="Q96" s="16">
        <v>664879</v>
      </c>
    </row>
    <row r="97" spans="1:17" x14ac:dyDescent="0.25">
      <c r="A97" s="10" t="s">
        <v>17</v>
      </c>
      <c r="B97" s="16">
        <v>1225</v>
      </c>
      <c r="C97" s="16">
        <v>1203</v>
      </c>
      <c r="D97" s="16">
        <v>1138</v>
      </c>
      <c r="E97" s="16">
        <v>1103</v>
      </c>
      <c r="F97" s="16">
        <v>2248</v>
      </c>
      <c r="G97" s="16">
        <v>2247</v>
      </c>
      <c r="H97" s="16">
        <v>2167</v>
      </c>
      <c r="I97" s="16">
        <v>2263</v>
      </c>
      <c r="J97" s="16">
        <v>2282</v>
      </c>
      <c r="K97" s="16">
        <v>2396</v>
      </c>
      <c r="L97" s="16">
        <v>2375</v>
      </c>
      <c r="M97" s="16">
        <v>2314</v>
      </c>
      <c r="N97" s="16">
        <v>2212</v>
      </c>
      <c r="O97" s="16">
        <v>2153</v>
      </c>
      <c r="P97" s="16">
        <v>2116</v>
      </c>
      <c r="Q97" s="16">
        <v>2004</v>
      </c>
    </row>
    <row r="98" spans="1:17" x14ac:dyDescent="0.25">
      <c r="A98" s="10" t="s">
        <v>19</v>
      </c>
      <c r="B98" s="16">
        <v>3430</v>
      </c>
      <c r="C98" s="16">
        <v>5453</v>
      </c>
      <c r="D98" s="16">
        <v>5514</v>
      </c>
      <c r="E98" s="16">
        <v>7848</v>
      </c>
      <c r="F98" s="16">
        <v>8498</v>
      </c>
      <c r="G98" s="16">
        <v>9526</v>
      </c>
      <c r="H98" s="16">
        <v>11770</v>
      </c>
      <c r="I98" s="16">
        <v>13446</v>
      </c>
      <c r="J98" s="16">
        <v>15119</v>
      </c>
      <c r="K98" s="16">
        <v>16318</v>
      </c>
      <c r="L98" s="16">
        <v>17209</v>
      </c>
      <c r="M98" s="16">
        <v>19523</v>
      </c>
      <c r="N98" s="16">
        <v>20930</v>
      </c>
      <c r="O98" s="16">
        <v>22803</v>
      </c>
      <c r="P98" s="16">
        <v>25598</v>
      </c>
      <c r="Q98" s="16">
        <v>34907</v>
      </c>
    </row>
    <row r="99" spans="1:17" x14ac:dyDescent="0.25">
      <c r="A99" s="10" t="s">
        <v>22</v>
      </c>
      <c r="B99" s="16">
        <v>1724</v>
      </c>
      <c r="C99" s="16">
        <v>1782</v>
      </c>
      <c r="D99" s="16">
        <v>1814</v>
      </c>
      <c r="E99" s="16">
        <v>1766</v>
      </c>
      <c r="F99" s="16">
        <v>1773</v>
      </c>
      <c r="G99" s="16">
        <v>2171</v>
      </c>
      <c r="H99" s="16">
        <v>2128</v>
      </c>
      <c r="I99" s="16">
        <v>2109</v>
      </c>
      <c r="J99" s="16">
        <v>2153</v>
      </c>
      <c r="K99" s="16">
        <v>2205</v>
      </c>
      <c r="L99" s="16">
        <v>2551</v>
      </c>
      <c r="M99" s="16">
        <v>2662</v>
      </c>
      <c r="N99" s="16">
        <v>2655</v>
      </c>
      <c r="O99" s="16">
        <v>3778</v>
      </c>
      <c r="P99" s="16">
        <v>3721</v>
      </c>
      <c r="Q99" s="16">
        <v>4118</v>
      </c>
    </row>
    <row r="100" spans="1:17" x14ac:dyDescent="0.25">
      <c r="A100" s="13" t="s">
        <v>25</v>
      </c>
      <c r="B100" s="19">
        <v>28201448.179047562</v>
      </c>
      <c r="C100" s="19">
        <v>29050357.880825322</v>
      </c>
      <c r="D100" s="19">
        <v>29540041.210927226</v>
      </c>
      <c r="E100" s="19">
        <v>30109832.241383344</v>
      </c>
      <c r="F100" s="19">
        <v>30826229.856754202</v>
      </c>
      <c r="G100" s="19">
        <v>31523023.338508099</v>
      </c>
      <c r="H100" s="19">
        <v>32285538.733455695</v>
      </c>
      <c r="I100" s="19">
        <v>33562870.694916643</v>
      </c>
      <c r="J100" s="19">
        <v>33888264.90327166</v>
      </c>
      <c r="K100" s="19">
        <v>33498389.55668062</v>
      </c>
      <c r="L100" s="19">
        <v>33627256.966098927</v>
      </c>
      <c r="M100" s="19">
        <v>33769849.45298817</v>
      </c>
      <c r="N100" s="19">
        <v>33437863.31172666</v>
      </c>
      <c r="O100" s="19">
        <v>33608208.470376797</v>
      </c>
      <c r="P100" s="19">
        <v>34200762.581494287</v>
      </c>
      <c r="Q100" s="19">
        <v>35084305.991468422</v>
      </c>
    </row>
    <row r="101" spans="1:17" x14ac:dyDescent="0.25">
      <c r="A101" s="12" t="s">
        <v>26</v>
      </c>
      <c r="B101" s="18">
        <v>22894199</v>
      </c>
      <c r="C101" s="18">
        <v>23651287</v>
      </c>
      <c r="D101" s="18">
        <v>24043841</v>
      </c>
      <c r="E101" s="18">
        <v>24574075</v>
      </c>
      <c r="F101" s="18">
        <v>25255875</v>
      </c>
      <c r="G101" s="18">
        <v>25916468</v>
      </c>
      <c r="H101" s="18">
        <v>26555673</v>
      </c>
      <c r="I101" s="18">
        <v>27819515</v>
      </c>
      <c r="J101" s="18">
        <v>28067306</v>
      </c>
      <c r="K101" s="18">
        <v>27733367</v>
      </c>
      <c r="L101" s="18">
        <v>27890843</v>
      </c>
      <c r="M101" s="18">
        <v>27995901</v>
      </c>
      <c r="N101" s="18">
        <v>27734174</v>
      </c>
      <c r="O101" s="18">
        <v>27887887</v>
      </c>
      <c r="P101" s="18">
        <v>28400895</v>
      </c>
      <c r="Q101" s="18">
        <v>29147375</v>
      </c>
    </row>
    <row r="102" spans="1:17" x14ac:dyDescent="0.25">
      <c r="A102" s="10" t="s">
        <v>13</v>
      </c>
      <c r="B102" s="16">
        <v>4256246</v>
      </c>
      <c r="C102" s="16">
        <v>4129059</v>
      </c>
      <c r="D102" s="16">
        <v>3876127</v>
      </c>
      <c r="E102" s="16">
        <v>3698441</v>
      </c>
      <c r="F102" s="16">
        <v>3472911</v>
      </c>
      <c r="G102" s="16">
        <v>3303603</v>
      </c>
      <c r="H102" s="16">
        <v>3150880</v>
      </c>
      <c r="I102" s="16">
        <v>3018511</v>
      </c>
      <c r="J102" s="16">
        <v>2945459</v>
      </c>
      <c r="K102" s="16">
        <v>2774534</v>
      </c>
      <c r="L102" s="16">
        <v>2663701</v>
      </c>
      <c r="M102" s="16">
        <v>2535325</v>
      </c>
      <c r="N102" s="16">
        <v>2414411</v>
      </c>
      <c r="O102" s="16">
        <v>2340037</v>
      </c>
      <c r="P102" s="16">
        <v>2239165</v>
      </c>
      <c r="Q102" s="16">
        <v>2226999</v>
      </c>
    </row>
    <row r="103" spans="1:17" x14ac:dyDescent="0.25">
      <c r="A103" s="10" t="s">
        <v>15</v>
      </c>
      <c r="B103" s="16">
        <v>18473309</v>
      </c>
      <c r="C103" s="16">
        <v>19325329</v>
      </c>
      <c r="D103" s="16">
        <v>19923880</v>
      </c>
      <c r="E103" s="16">
        <v>20605800</v>
      </c>
      <c r="F103" s="16">
        <v>21498986</v>
      </c>
      <c r="G103" s="16">
        <v>22312167</v>
      </c>
      <c r="H103" s="16">
        <v>23065641</v>
      </c>
      <c r="I103" s="16">
        <v>24452804</v>
      </c>
      <c r="J103" s="16">
        <v>24750723</v>
      </c>
      <c r="K103" s="16">
        <v>24571070</v>
      </c>
      <c r="L103" s="16">
        <v>24810533</v>
      </c>
      <c r="M103" s="16">
        <v>25030027</v>
      </c>
      <c r="N103" s="16">
        <v>24884593</v>
      </c>
      <c r="O103" s="16">
        <v>25105666</v>
      </c>
      <c r="P103" s="16">
        <v>25689788</v>
      </c>
      <c r="Q103" s="16">
        <v>26430217</v>
      </c>
    </row>
    <row r="104" spans="1:17" x14ac:dyDescent="0.25">
      <c r="A104" s="10" t="s">
        <v>17</v>
      </c>
      <c r="B104" s="16">
        <v>151939</v>
      </c>
      <c r="C104" s="16">
        <v>182110</v>
      </c>
      <c r="D104" s="16">
        <v>226935</v>
      </c>
      <c r="E104" s="16">
        <v>250547</v>
      </c>
      <c r="F104" s="16">
        <v>261558</v>
      </c>
      <c r="G104" s="16">
        <v>275825</v>
      </c>
      <c r="H104" s="16">
        <v>300756</v>
      </c>
      <c r="I104" s="16">
        <v>304964</v>
      </c>
      <c r="J104" s="16">
        <v>315874</v>
      </c>
      <c r="K104" s="16">
        <v>313737</v>
      </c>
      <c r="L104" s="16">
        <v>320139</v>
      </c>
      <c r="M104" s="16">
        <v>325834</v>
      </c>
      <c r="N104" s="16">
        <v>320541</v>
      </c>
      <c r="O104" s="16">
        <v>312457</v>
      </c>
      <c r="P104" s="16">
        <v>324103</v>
      </c>
      <c r="Q104" s="16">
        <v>320764</v>
      </c>
    </row>
    <row r="105" spans="1:17" x14ac:dyDescent="0.25">
      <c r="A105" s="10" t="s">
        <v>19</v>
      </c>
      <c r="B105" s="16">
        <v>7509</v>
      </c>
      <c r="C105" s="16">
        <v>8885</v>
      </c>
      <c r="D105" s="16">
        <v>10724</v>
      </c>
      <c r="E105" s="16">
        <v>12990</v>
      </c>
      <c r="F105" s="16">
        <v>14937</v>
      </c>
      <c r="G105" s="16">
        <v>17506</v>
      </c>
      <c r="H105" s="16">
        <v>30914</v>
      </c>
      <c r="I105" s="16">
        <v>35571</v>
      </c>
      <c r="J105" s="16">
        <v>48075</v>
      </c>
      <c r="K105" s="16">
        <v>66498</v>
      </c>
      <c r="L105" s="16">
        <v>89137</v>
      </c>
      <c r="M105" s="16">
        <v>96274</v>
      </c>
      <c r="N105" s="16">
        <v>99591</v>
      </c>
      <c r="O105" s="16">
        <v>107225</v>
      </c>
      <c r="P105" s="16">
        <v>116812</v>
      </c>
      <c r="Q105" s="16">
        <v>128891</v>
      </c>
    </row>
    <row r="106" spans="1:17" x14ac:dyDescent="0.25">
      <c r="A106" s="10" t="s">
        <v>22</v>
      </c>
      <c r="B106" s="16">
        <v>5196</v>
      </c>
      <c r="C106" s="16">
        <v>5904</v>
      </c>
      <c r="D106" s="16">
        <v>6175</v>
      </c>
      <c r="E106" s="16">
        <v>6297</v>
      </c>
      <c r="F106" s="16">
        <v>7483</v>
      </c>
      <c r="G106" s="16">
        <v>7367</v>
      </c>
      <c r="H106" s="16">
        <v>7482</v>
      </c>
      <c r="I106" s="16">
        <v>7665</v>
      </c>
      <c r="J106" s="16">
        <v>7175</v>
      </c>
      <c r="K106" s="16">
        <v>7528</v>
      </c>
      <c r="L106" s="16">
        <v>7333</v>
      </c>
      <c r="M106" s="16">
        <v>8441</v>
      </c>
      <c r="N106" s="16">
        <v>15038</v>
      </c>
      <c r="O106" s="16">
        <v>22502</v>
      </c>
      <c r="P106" s="16">
        <v>31027</v>
      </c>
      <c r="Q106" s="16">
        <v>40504</v>
      </c>
    </row>
    <row r="107" spans="1:17" x14ac:dyDescent="0.25">
      <c r="A107" s="11" t="s">
        <v>28</v>
      </c>
      <c r="B107" s="17">
        <v>5307249.1790475631</v>
      </c>
      <c r="C107" s="17">
        <v>5399070.8808253231</v>
      </c>
      <c r="D107" s="17">
        <v>5496200.2109272266</v>
      </c>
      <c r="E107" s="17">
        <v>5535757.2413833458</v>
      </c>
      <c r="F107" s="17">
        <v>5570354.8567542015</v>
      </c>
      <c r="G107" s="17">
        <v>5606555.3385081002</v>
      </c>
      <c r="H107" s="17">
        <v>5729865.7334556961</v>
      </c>
      <c r="I107" s="17">
        <v>5743355.6949166423</v>
      </c>
      <c r="J107" s="17">
        <v>5820958.9032716565</v>
      </c>
      <c r="K107" s="17">
        <v>5765022.5566806216</v>
      </c>
      <c r="L107" s="17">
        <v>5736413.9660989251</v>
      </c>
      <c r="M107" s="17">
        <v>5773948.4529881692</v>
      </c>
      <c r="N107" s="17">
        <v>5703689.3117266577</v>
      </c>
      <c r="O107" s="17">
        <v>5720321.4703767998</v>
      </c>
      <c r="P107" s="17">
        <v>5799867.5814942904</v>
      </c>
      <c r="Q107" s="17">
        <v>5936930.9914684212</v>
      </c>
    </row>
    <row r="108" spans="1:17" x14ac:dyDescent="0.25">
      <c r="A108" s="10" t="s">
        <v>12</v>
      </c>
      <c r="B108" s="16">
        <v>4977186</v>
      </c>
      <c r="C108" s="16">
        <v>5048061</v>
      </c>
      <c r="D108" s="16">
        <v>5128284</v>
      </c>
      <c r="E108" s="16">
        <v>5160718</v>
      </c>
      <c r="F108" s="16">
        <v>5133236</v>
      </c>
      <c r="G108" s="16">
        <v>5155639</v>
      </c>
      <c r="H108" s="16">
        <v>5258476</v>
      </c>
      <c r="I108" s="16">
        <v>5256191</v>
      </c>
      <c r="J108" s="16">
        <v>5335821</v>
      </c>
      <c r="K108" s="16">
        <v>5331542</v>
      </c>
      <c r="L108" s="16">
        <v>5287311</v>
      </c>
      <c r="M108" s="16">
        <v>5325523</v>
      </c>
      <c r="N108" s="16">
        <v>5253452</v>
      </c>
      <c r="O108" s="16">
        <v>5244760</v>
      </c>
      <c r="P108" s="16">
        <v>5321019</v>
      </c>
      <c r="Q108" s="16">
        <v>5446891</v>
      </c>
    </row>
    <row r="109" spans="1:17" x14ac:dyDescent="0.25">
      <c r="A109" s="9" t="s">
        <v>29</v>
      </c>
      <c r="B109" s="15">
        <v>330063.1790475634</v>
      </c>
      <c r="C109" s="15">
        <v>351009.88082532288</v>
      </c>
      <c r="D109" s="15">
        <v>367916.21092722681</v>
      </c>
      <c r="E109" s="15">
        <v>375039.24138334551</v>
      </c>
      <c r="F109" s="15">
        <v>437118.85675420141</v>
      </c>
      <c r="G109" s="15">
        <v>450916.33850810013</v>
      </c>
      <c r="H109" s="15">
        <v>471389.73345569643</v>
      </c>
      <c r="I109" s="15">
        <v>487164.69491664221</v>
      </c>
      <c r="J109" s="15">
        <v>485137.90327165648</v>
      </c>
      <c r="K109" s="15">
        <v>433480.55668062117</v>
      </c>
      <c r="L109" s="15">
        <v>449102.96609892522</v>
      </c>
      <c r="M109" s="15">
        <v>448425.45298816875</v>
      </c>
      <c r="N109" s="15">
        <v>450237.31172665808</v>
      </c>
      <c r="O109" s="15">
        <v>475561.47037679993</v>
      </c>
      <c r="P109" s="15">
        <v>478848.58149429015</v>
      </c>
      <c r="Q109" s="15">
        <v>490039.99146842147</v>
      </c>
    </row>
    <row r="111" spans="1:17" x14ac:dyDescent="0.25">
      <c r="A111" s="14" t="s">
        <v>101</v>
      </c>
      <c r="B111" s="20"/>
      <c r="C111" s="20">
        <v>23595931</v>
      </c>
      <c r="D111" s="20">
        <v>22607966</v>
      </c>
      <c r="E111" s="20">
        <v>22640849</v>
      </c>
      <c r="F111" s="20">
        <v>23621252</v>
      </c>
      <c r="G111" s="20">
        <v>24119132</v>
      </c>
      <c r="H111" s="20">
        <v>25514376</v>
      </c>
      <c r="I111" s="20">
        <v>27056237</v>
      </c>
      <c r="J111" s="20">
        <v>24937718</v>
      </c>
      <c r="K111" s="20">
        <v>22319667</v>
      </c>
      <c r="L111" s="20">
        <v>21816463</v>
      </c>
      <c r="M111" s="20">
        <v>21677952</v>
      </c>
      <c r="N111" s="20">
        <v>20132311</v>
      </c>
      <c r="O111" s="20">
        <v>20817568</v>
      </c>
      <c r="P111" s="20">
        <v>22045070</v>
      </c>
      <c r="Q111" s="20">
        <v>24382696</v>
      </c>
    </row>
    <row r="112" spans="1:17" x14ac:dyDescent="0.25">
      <c r="A112" s="13" t="s">
        <v>7</v>
      </c>
      <c r="B112" s="19"/>
      <c r="C112" s="19">
        <v>20869836</v>
      </c>
      <c r="D112" s="19">
        <v>20074109</v>
      </c>
      <c r="E112" s="19">
        <v>20009882</v>
      </c>
      <c r="F112" s="19">
        <v>20720340</v>
      </c>
      <c r="G112" s="19">
        <v>21388661</v>
      </c>
      <c r="H112" s="19">
        <v>22443420</v>
      </c>
      <c r="I112" s="19">
        <v>23268492</v>
      </c>
      <c r="J112" s="19">
        <v>22058854</v>
      </c>
      <c r="K112" s="19">
        <v>19841083</v>
      </c>
      <c r="L112" s="19">
        <v>19107234</v>
      </c>
      <c r="M112" s="19">
        <v>18892430</v>
      </c>
      <c r="N112" s="19">
        <v>17623362</v>
      </c>
      <c r="O112" s="19">
        <v>17903058</v>
      </c>
      <c r="P112" s="19">
        <v>18707667</v>
      </c>
      <c r="Q112" s="19">
        <v>20815237</v>
      </c>
    </row>
    <row r="113" spans="1:17" x14ac:dyDescent="0.25">
      <c r="A113" s="12" t="s">
        <v>9</v>
      </c>
      <c r="B113" s="18"/>
      <c r="C113" s="18">
        <v>2289402</v>
      </c>
      <c r="D113" s="18">
        <v>2632014</v>
      </c>
      <c r="E113" s="18">
        <v>2307391</v>
      </c>
      <c r="F113" s="18">
        <v>2341697</v>
      </c>
      <c r="G113" s="18">
        <v>2823246</v>
      </c>
      <c r="H113" s="18">
        <v>3046514</v>
      </c>
      <c r="I113" s="18">
        <v>3061977</v>
      </c>
      <c r="J113" s="18">
        <v>3366691</v>
      </c>
      <c r="K113" s="18">
        <v>2473581</v>
      </c>
      <c r="L113" s="18">
        <v>2062910</v>
      </c>
      <c r="M113" s="18">
        <v>2071624</v>
      </c>
      <c r="N113" s="18">
        <v>1731038</v>
      </c>
      <c r="O113" s="18">
        <v>1870592</v>
      </c>
      <c r="P113" s="18">
        <v>2084896</v>
      </c>
      <c r="Q113" s="18">
        <v>2031962</v>
      </c>
    </row>
    <row r="114" spans="1:17" x14ac:dyDescent="0.25">
      <c r="A114" s="11" t="s">
        <v>11</v>
      </c>
      <c r="B114" s="17"/>
      <c r="C114" s="17">
        <v>18521813</v>
      </c>
      <c r="D114" s="17">
        <v>17388835</v>
      </c>
      <c r="E114" s="17">
        <v>17649925</v>
      </c>
      <c r="F114" s="17">
        <v>18320580</v>
      </c>
      <c r="G114" s="17">
        <v>18511686</v>
      </c>
      <c r="H114" s="17">
        <v>19334425</v>
      </c>
      <c r="I114" s="17">
        <v>20144889</v>
      </c>
      <c r="J114" s="17">
        <v>18629316</v>
      </c>
      <c r="K114" s="17">
        <v>17316596</v>
      </c>
      <c r="L114" s="17">
        <v>16996810</v>
      </c>
      <c r="M114" s="17">
        <v>16771608</v>
      </c>
      <c r="N114" s="17">
        <v>15847684</v>
      </c>
      <c r="O114" s="17">
        <v>15983455</v>
      </c>
      <c r="P114" s="17">
        <v>16565850</v>
      </c>
      <c r="Q114" s="17">
        <v>18714984</v>
      </c>
    </row>
    <row r="115" spans="1:17" x14ac:dyDescent="0.25">
      <c r="A115" s="10" t="s">
        <v>13</v>
      </c>
      <c r="B115" s="16"/>
      <c r="C115" s="16">
        <v>11416459</v>
      </c>
      <c r="D115" s="16">
        <v>10095773</v>
      </c>
      <c r="E115" s="16">
        <v>9732128</v>
      </c>
      <c r="F115" s="16">
        <v>9621405</v>
      </c>
      <c r="G115" s="16">
        <v>9516072</v>
      </c>
      <c r="H115" s="16">
        <v>9543702</v>
      </c>
      <c r="I115" s="16">
        <v>10316915</v>
      </c>
      <c r="J115" s="16">
        <v>9401713</v>
      </c>
      <c r="K115" s="16">
        <v>8789435</v>
      </c>
      <c r="L115" s="16">
        <v>8056954</v>
      </c>
      <c r="M115" s="16">
        <v>7652723</v>
      </c>
      <c r="N115" s="16">
        <v>7142763</v>
      </c>
      <c r="O115" s="16">
        <v>6922148</v>
      </c>
      <c r="P115" s="16">
        <v>7579810</v>
      </c>
      <c r="Q115" s="16">
        <v>9118346</v>
      </c>
    </row>
    <row r="116" spans="1:17" x14ac:dyDescent="0.25">
      <c r="A116" s="10" t="s">
        <v>15</v>
      </c>
      <c r="B116" s="16"/>
      <c r="C116" s="16">
        <v>6397363</v>
      </c>
      <c r="D116" s="16">
        <v>6586835</v>
      </c>
      <c r="E116" s="16">
        <v>7177687</v>
      </c>
      <c r="F116" s="16">
        <v>8206019</v>
      </c>
      <c r="G116" s="16">
        <v>8434036</v>
      </c>
      <c r="H116" s="16">
        <v>9275168</v>
      </c>
      <c r="I116" s="16">
        <v>9280698</v>
      </c>
      <c r="J116" s="16">
        <v>8670770</v>
      </c>
      <c r="K116" s="16">
        <v>7669112</v>
      </c>
      <c r="L116" s="16">
        <v>8226770</v>
      </c>
      <c r="M116" s="16">
        <v>8710890</v>
      </c>
      <c r="N116" s="16">
        <v>8056921</v>
      </c>
      <c r="O116" s="16">
        <v>8277999</v>
      </c>
      <c r="P116" s="16">
        <v>8206006</v>
      </c>
      <c r="Q116" s="16">
        <v>8794891</v>
      </c>
    </row>
    <row r="117" spans="1:17" x14ac:dyDescent="0.25">
      <c r="A117" s="10" t="s">
        <v>17</v>
      </c>
      <c r="B117" s="16"/>
      <c r="C117" s="16">
        <v>658931</v>
      </c>
      <c r="D117" s="16">
        <v>704885</v>
      </c>
      <c r="E117" s="16">
        <v>734401</v>
      </c>
      <c r="F117" s="16">
        <v>472051</v>
      </c>
      <c r="G117" s="16">
        <v>462183</v>
      </c>
      <c r="H117" s="16">
        <v>435549</v>
      </c>
      <c r="I117" s="16">
        <v>466049</v>
      </c>
      <c r="J117" s="16">
        <v>469847</v>
      </c>
      <c r="K117" s="16">
        <v>679618</v>
      </c>
      <c r="L117" s="16">
        <v>530929</v>
      </c>
      <c r="M117" s="16">
        <v>319648</v>
      </c>
      <c r="N117" s="16">
        <v>498328</v>
      </c>
      <c r="O117" s="16">
        <v>633744</v>
      </c>
      <c r="P117" s="16">
        <v>555069</v>
      </c>
      <c r="Q117" s="16">
        <v>557532</v>
      </c>
    </row>
    <row r="118" spans="1:17" x14ac:dyDescent="0.25">
      <c r="A118" s="10" t="s">
        <v>19</v>
      </c>
      <c r="B118" s="16"/>
      <c r="C118" s="16">
        <v>49060</v>
      </c>
      <c r="D118" s="16">
        <v>1342</v>
      </c>
      <c r="E118" s="16">
        <v>5700</v>
      </c>
      <c r="F118" s="16">
        <v>21101</v>
      </c>
      <c r="G118" s="16">
        <v>99393</v>
      </c>
      <c r="H118" s="16">
        <v>79971</v>
      </c>
      <c r="I118" s="16">
        <v>81200</v>
      </c>
      <c r="J118" s="16">
        <v>85863</v>
      </c>
      <c r="K118" s="16">
        <v>177336</v>
      </c>
      <c r="L118" s="16">
        <v>175770</v>
      </c>
      <c r="M118" s="16">
        <v>71498</v>
      </c>
      <c r="N118" s="16">
        <v>127541</v>
      </c>
      <c r="O118" s="16">
        <v>99242</v>
      </c>
      <c r="P118" s="16">
        <v>122987</v>
      </c>
      <c r="Q118" s="16">
        <v>94046</v>
      </c>
    </row>
    <row r="119" spans="1:17" x14ac:dyDescent="0.25">
      <c r="A119" s="10" t="s">
        <v>21</v>
      </c>
      <c r="B119" s="16"/>
      <c r="C119" s="16">
        <v>0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132</v>
      </c>
      <c r="K119" s="16">
        <v>33</v>
      </c>
      <c r="L119" s="16">
        <v>224</v>
      </c>
      <c r="M119" s="16">
        <v>224</v>
      </c>
      <c r="N119" s="16">
        <v>6219</v>
      </c>
      <c r="O119" s="16">
        <v>24367</v>
      </c>
      <c r="P119" s="16">
        <v>63358</v>
      </c>
      <c r="Q119" s="16">
        <v>92083</v>
      </c>
    </row>
    <row r="120" spans="1:17" x14ac:dyDescent="0.25">
      <c r="A120" s="10" t="s">
        <v>22</v>
      </c>
      <c r="B120" s="16"/>
      <c r="C120" s="16">
        <v>0</v>
      </c>
      <c r="D120" s="16">
        <v>0</v>
      </c>
      <c r="E120" s="16">
        <v>9</v>
      </c>
      <c r="F120" s="16">
        <v>4</v>
      </c>
      <c r="G120" s="16">
        <v>2</v>
      </c>
      <c r="H120" s="16">
        <v>35</v>
      </c>
      <c r="I120" s="16">
        <v>27</v>
      </c>
      <c r="J120" s="16">
        <v>991</v>
      </c>
      <c r="K120" s="16">
        <v>1062</v>
      </c>
      <c r="L120" s="16">
        <v>6163</v>
      </c>
      <c r="M120" s="16">
        <v>16625</v>
      </c>
      <c r="N120" s="16">
        <v>15912</v>
      </c>
      <c r="O120" s="16">
        <v>25955</v>
      </c>
      <c r="P120" s="16">
        <v>38620</v>
      </c>
      <c r="Q120" s="16">
        <v>58086</v>
      </c>
    </row>
    <row r="121" spans="1:17" x14ac:dyDescent="0.25">
      <c r="A121" s="11" t="s">
        <v>23</v>
      </c>
      <c r="B121" s="17"/>
      <c r="C121" s="17">
        <v>58621</v>
      </c>
      <c r="D121" s="17">
        <v>53260</v>
      </c>
      <c r="E121" s="17">
        <v>52566</v>
      </c>
      <c r="F121" s="17">
        <v>58063</v>
      </c>
      <c r="G121" s="17">
        <v>53729</v>
      </c>
      <c r="H121" s="17">
        <v>62481</v>
      </c>
      <c r="I121" s="17">
        <v>61626</v>
      </c>
      <c r="J121" s="17">
        <v>62847</v>
      </c>
      <c r="K121" s="17">
        <v>50906</v>
      </c>
      <c r="L121" s="17">
        <v>47514</v>
      </c>
      <c r="M121" s="17">
        <v>49198</v>
      </c>
      <c r="N121" s="17">
        <v>44640</v>
      </c>
      <c r="O121" s="17">
        <v>49011</v>
      </c>
      <c r="P121" s="17">
        <v>56921</v>
      </c>
      <c r="Q121" s="17">
        <v>68291</v>
      </c>
    </row>
    <row r="122" spans="1:17" x14ac:dyDescent="0.25">
      <c r="A122" s="10" t="s">
        <v>13</v>
      </c>
      <c r="B122" s="16"/>
      <c r="C122" s="16">
        <v>147</v>
      </c>
      <c r="D122" s="16">
        <v>174</v>
      </c>
      <c r="E122" s="16">
        <v>92</v>
      </c>
      <c r="F122" s="16">
        <v>83</v>
      </c>
      <c r="G122" s="16">
        <v>15</v>
      </c>
      <c r="H122" s="16">
        <v>87</v>
      </c>
      <c r="I122" s="16">
        <v>213</v>
      </c>
      <c r="J122" s="16">
        <v>238</v>
      </c>
      <c r="K122" s="16">
        <v>47</v>
      </c>
      <c r="L122" s="16">
        <v>82</v>
      </c>
      <c r="M122" s="16">
        <v>83</v>
      </c>
      <c r="N122" s="16">
        <v>39</v>
      </c>
      <c r="O122" s="16">
        <v>683</v>
      </c>
      <c r="P122" s="16">
        <v>33</v>
      </c>
      <c r="Q122" s="16">
        <v>25</v>
      </c>
    </row>
    <row r="123" spans="1:17" x14ac:dyDescent="0.25">
      <c r="A123" s="10" t="s">
        <v>15</v>
      </c>
      <c r="B123" s="16"/>
      <c r="C123" s="16">
        <v>56011</v>
      </c>
      <c r="D123" s="16">
        <v>52007</v>
      </c>
      <c r="E123" s="16">
        <v>49809</v>
      </c>
      <c r="F123" s="16">
        <v>55827</v>
      </c>
      <c r="G123" s="16">
        <v>51636</v>
      </c>
      <c r="H123" s="16">
        <v>59724</v>
      </c>
      <c r="I123" s="16">
        <v>58966</v>
      </c>
      <c r="J123" s="16">
        <v>60065</v>
      </c>
      <c r="K123" s="16">
        <v>48853</v>
      </c>
      <c r="L123" s="16">
        <v>45745</v>
      </c>
      <c r="M123" s="16">
        <v>46120</v>
      </c>
      <c r="N123" s="16">
        <v>42527</v>
      </c>
      <c r="O123" s="16">
        <v>43896</v>
      </c>
      <c r="P123" s="16">
        <v>52620</v>
      </c>
      <c r="Q123" s="16">
        <v>57538</v>
      </c>
    </row>
    <row r="124" spans="1:17" x14ac:dyDescent="0.25">
      <c r="A124" s="10" t="s">
        <v>17</v>
      </c>
      <c r="B124" s="16"/>
      <c r="C124" s="16">
        <v>54</v>
      </c>
      <c r="D124" s="16">
        <v>35</v>
      </c>
      <c r="E124" s="16">
        <v>47</v>
      </c>
      <c r="F124" s="16">
        <v>1165</v>
      </c>
      <c r="G124" s="16">
        <v>147</v>
      </c>
      <c r="H124" s="16">
        <v>62</v>
      </c>
      <c r="I124" s="16">
        <v>196</v>
      </c>
      <c r="J124" s="16">
        <v>107</v>
      </c>
      <c r="K124" s="16">
        <v>212</v>
      </c>
      <c r="L124" s="16">
        <v>71</v>
      </c>
      <c r="M124" s="16">
        <v>53</v>
      </c>
      <c r="N124" s="16">
        <v>12</v>
      </c>
      <c r="O124" s="16">
        <v>54</v>
      </c>
      <c r="P124" s="16">
        <v>93</v>
      </c>
      <c r="Q124" s="16">
        <v>103</v>
      </c>
    </row>
    <row r="125" spans="1:17" x14ac:dyDescent="0.25">
      <c r="A125" s="10" t="s">
        <v>19</v>
      </c>
      <c r="B125" s="16"/>
      <c r="C125" s="16">
        <v>2319</v>
      </c>
      <c r="D125" s="16">
        <v>976</v>
      </c>
      <c r="E125" s="16">
        <v>2553</v>
      </c>
      <c r="F125" s="16">
        <v>929</v>
      </c>
      <c r="G125" s="16">
        <v>1391</v>
      </c>
      <c r="H125" s="16">
        <v>2526</v>
      </c>
      <c r="I125" s="16">
        <v>2186</v>
      </c>
      <c r="J125" s="16">
        <v>2321</v>
      </c>
      <c r="K125" s="16">
        <v>1666</v>
      </c>
      <c r="L125" s="16">
        <v>1200</v>
      </c>
      <c r="M125" s="16">
        <v>2750</v>
      </c>
      <c r="N125" s="16">
        <v>1992</v>
      </c>
      <c r="O125" s="16">
        <v>2974</v>
      </c>
      <c r="P125" s="16">
        <v>3736</v>
      </c>
      <c r="Q125" s="16">
        <v>10117</v>
      </c>
    </row>
    <row r="126" spans="1:17" x14ac:dyDescent="0.25">
      <c r="A126" s="10" t="s">
        <v>22</v>
      </c>
      <c r="B126" s="16"/>
      <c r="C126" s="16">
        <v>90</v>
      </c>
      <c r="D126" s="16">
        <v>68</v>
      </c>
      <c r="E126" s="16">
        <v>65</v>
      </c>
      <c r="F126" s="16">
        <v>59</v>
      </c>
      <c r="G126" s="16">
        <v>540</v>
      </c>
      <c r="H126" s="16">
        <v>82</v>
      </c>
      <c r="I126" s="16">
        <v>65</v>
      </c>
      <c r="J126" s="16">
        <v>116</v>
      </c>
      <c r="K126" s="16">
        <v>128</v>
      </c>
      <c r="L126" s="16">
        <v>416</v>
      </c>
      <c r="M126" s="16">
        <v>192</v>
      </c>
      <c r="N126" s="16">
        <v>70</v>
      </c>
      <c r="O126" s="16">
        <v>1404</v>
      </c>
      <c r="P126" s="16">
        <v>439</v>
      </c>
      <c r="Q126" s="16">
        <v>508</v>
      </c>
    </row>
    <row r="127" spans="1:17" x14ac:dyDescent="0.25">
      <c r="A127" s="13" t="s">
        <v>25</v>
      </c>
      <c r="B127" s="19"/>
      <c r="C127" s="19">
        <v>2726095</v>
      </c>
      <c r="D127" s="19">
        <v>2533857</v>
      </c>
      <c r="E127" s="19">
        <v>2630967</v>
      </c>
      <c r="F127" s="19">
        <v>2900912</v>
      </c>
      <c r="G127" s="19">
        <v>2730471</v>
      </c>
      <c r="H127" s="19">
        <v>3070956</v>
      </c>
      <c r="I127" s="19">
        <v>3787745</v>
      </c>
      <c r="J127" s="19">
        <v>2878864</v>
      </c>
      <c r="K127" s="19">
        <v>2478584</v>
      </c>
      <c r="L127" s="19">
        <v>2709229</v>
      </c>
      <c r="M127" s="19">
        <v>2785522</v>
      </c>
      <c r="N127" s="19">
        <v>2508949</v>
      </c>
      <c r="O127" s="19">
        <v>2914510</v>
      </c>
      <c r="P127" s="19">
        <v>3337403</v>
      </c>
      <c r="Q127" s="19">
        <v>3567459</v>
      </c>
    </row>
    <row r="128" spans="1:17" x14ac:dyDescent="0.25">
      <c r="A128" s="12" t="s">
        <v>26</v>
      </c>
      <c r="B128" s="18"/>
      <c r="C128" s="18">
        <v>2298811</v>
      </c>
      <c r="D128" s="18">
        <v>2077203</v>
      </c>
      <c r="E128" s="18">
        <v>2229061</v>
      </c>
      <c r="F128" s="18">
        <v>2420617</v>
      </c>
      <c r="G128" s="18">
        <v>2262797</v>
      </c>
      <c r="H128" s="18">
        <v>2512771</v>
      </c>
      <c r="I128" s="18">
        <v>3259943</v>
      </c>
      <c r="J128" s="18">
        <v>2342335</v>
      </c>
      <c r="K128" s="18">
        <v>2073334</v>
      </c>
      <c r="L128" s="18">
        <v>2230347</v>
      </c>
      <c r="M128" s="18">
        <v>2247306</v>
      </c>
      <c r="N128" s="18">
        <v>2049537</v>
      </c>
      <c r="O128" s="18">
        <v>2357106</v>
      </c>
      <c r="P128" s="18">
        <v>2781653</v>
      </c>
      <c r="Q128" s="18">
        <v>2926545</v>
      </c>
    </row>
    <row r="129" spans="1:17" x14ac:dyDescent="0.25">
      <c r="A129" s="10" t="s">
        <v>13</v>
      </c>
      <c r="B129" s="16"/>
      <c r="C129" s="16">
        <v>210137</v>
      </c>
      <c r="D129" s="16">
        <v>220974</v>
      </c>
      <c r="E129" s="16">
        <v>226231</v>
      </c>
      <c r="F129" s="16">
        <v>176047</v>
      </c>
      <c r="G129" s="16">
        <v>149850</v>
      </c>
      <c r="H129" s="16">
        <v>171498</v>
      </c>
      <c r="I129" s="16">
        <v>195849</v>
      </c>
      <c r="J129" s="16">
        <v>239140</v>
      </c>
      <c r="K129" s="16">
        <v>137287</v>
      </c>
      <c r="L129" s="16">
        <v>193091</v>
      </c>
      <c r="M129" s="16">
        <v>160772</v>
      </c>
      <c r="N129" s="16">
        <v>142374</v>
      </c>
      <c r="O129" s="16">
        <v>162708</v>
      </c>
      <c r="P129" s="16">
        <v>138057</v>
      </c>
      <c r="Q129" s="16">
        <v>201298</v>
      </c>
    </row>
    <row r="130" spans="1:17" x14ac:dyDescent="0.25">
      <c r="A130" s="10" t="s">
        <v>15</v>
      </c>
      <c r="B130" s="16"/>
      <c r="C130" s="16">
        <v>2050835</v>
      </c>
      <c r="D130" s="16">
        <v>1802989</v>
      </c>
      <c r="E130" s="16">
        <v>1969664</v>
      </c>
      <c r="F130" s="16">
        <v>2222320</v>
      </c>
      <c r="G130" s="16">
        <v>2086291</v>
      </c>
      <c r="H130" s="16">
        <v>2294166</v>
      </c>
      <c r="I130" s="16">
        <v>3040364</v>
      </c>
      <c r="J130" s="16">
        <v>2070336</v>
      </c>
      <c r="K130" s="16">
        <v>1902042</v>
      </c>
      <c r="L130" s="16">
        <v>1997478</v>
      </c>
      <c r="M130" s="16">
        <v>2061607</v>
      </c>
      <c r="N130" s="16">
        <v>1873404</v>
      </c>
      <c r="O130" s="16">
        <v>2161917</v>
      </c>
      <c r="P130" s="16">
        <v>2596774</v>
      </c>
      <c r="Q130" s="16">
        <v>2687171</v>
      </c>
    </row>
    <row r="131" spans="1:17" x14ac:dyDescent="0.25">
      <c r="A131" s="10" t="s">
        <v>17</v>
      </c>
      <c r="B131" s="16"/>
      <c r="C131" s="16">
        <v>35361</v>
      </c>
      <c r="D131" s="16">
        <v>50691</v>
      </c>
      <c r="E131" s="16">
        <v>30210</v>
      </c>
      <c r="F131" s="16">
        <v>18403</v>
      </c>
      <c r="G131" s="16">
        <v>23211</v>
      </c>
      <c r="H131" s="16">
        <v>32563</v>
      </c>
      <c r="I131" s="16">
        <v>17745</v>
      </c>
      <c r="J131" s="16">
        <v>19654</v>
      </c>
      <c r="K131" s="16">
        <v>14206</v>
      </c>
      <c r="L131" s="16">
        <v>14665</v>
      </c>
      <c r="M131" s="16">
        <v>14462</v>
      </c>
      <c r="N131" s="16">
        <v>17693</v>
      </c>
      <c r="O131" s="16">
        <v>14039</v>
      </c>
      <c r="P131" s="16">
        <v>23844</v>
      </c>
      <c r="Q131" s="16">
        <v>11205</v>
      </c>
    </row>
    <row r="132" spans="1:17" x14ac:dyDescent="0.25">
      <c r="A132" s="10" t="s">
        <v>19</v>
      </c>
      <c r="B132" s="16"/>
      <c r="C132" s="16">
        <v>1718</v>
      </c>
      <c r="D132" s="16">
        <v>2204</v>
      </c>
      <c r="E132" s="16">
        <v>2718</v>
      </c>
      <c r="F132" s="16">
        <v>2460</v>
      </c>
      <c r="G132" s="16">
        <v>3161</v>
      </c>
      <c r="H132" s="16">
        <v>14057</v>
      </c>
      <c r="I132" s="16">
        <v>5507</v>
      </c>
      <c r="J132" s="16">
        <v>12685</v>
      </c>
      <c r="K132" s="16">
        <v>19104</v>
      </c>
      <c r="L132" s="16">
        <v>23917</v>
      </c>
      <c r="M132" s="16">
        <v>8568</v>
      </c>
      <c r="N132" s="16">
        <v>9050</v>
      </c>
      <c r="O132" s="16">
        <v>10370</v>
      </c>
      <c r="P132" s="16">
        <v>13497</v>
      </c>
      <c r="Q132" s="16">
        <v>16637</v>
      </c>
    </row>
    <row r="133" spans="1:17" x14ac:dyDescent="0.25">
      <c r="A133" s="10" t="s">
        <v>22</v>
      </c>
      <c r="B133" s="16"/>
      <c r="C133" s="16">
        <v>760</v>
      </c>
      <c r="D133" s="16">
        <v>345</v>
      </c>
      <c r="E133" s="16">
        <v>238</v>
      </c>
      <c r="F133" s="16">
        <v>1387</v>
      </c>
      <c r="G133" s="16">
        <v>284</v>
      </c>
      <c r="H133" s="16">
        <v>487</v>
      </c>
      <c r="I133" s="16">
        <v>478</v>
      </c>
      <c r="J133" s="16">
        <v>520</v>
      </c>
      <c r="K133" s="16">
        <v>695</v>
      </c>
      <c r="L133" s="16">
        <v>1196</v>
      </c>
      <c r="M133" s="16">
        <v>1897</v>
      </c>
      <c r="N133" s="16">
        <v>7016</v>
      </c>
      <c r="O133" s="16">
        <v>8072</v>
      </c>
      <c r="P133" s="16">
        <v>9481</v>
      </c>
      <c r="Q133" s="16">
        <v>10234</v>
      </c>
    </row>
    <row r="134" spans="1:17" x14ac:dyDescent="0.25">
      <c r="A134" s="11" t="s">
        <v>28</v>
      </c>
      <c r="B134" s="17"/>
      <c r="C134" s="17">
        <v>427284</v>
      </c>
      <c r="D134" s="17">
        <v>456654</v>
      </c>
      <c r="E134" s="17">
        <v>401906</v>
      </c>
      <c r="F134" s="17">
        <v>480295</v>
      </c>
      <c r="G134" s="17">
        <v>467674</v>
      </c>
      <c r="H134" s="17">
        <v>558185</v>
      </c>
      <c r="I134" s="17">
        <v>527802</v>
      </c>
      <c r="J134" s="17">
        <v>536529</v>
      </c>
      <c r="K134" s="17">
        <v>405250</v>
      </c>
      <c r="L134" s="17">
        <v>478882</v>
      </c>
      <c r="M134" s="17">
        <v>538216</v>
      </c>
      <c r="N134" s="17">
        <v>459412</v>
      </c>
      <c r="O134" s="17">
        <v>557404</v>
      </c>
      <c r="P134" s="17">
        <v>555750</v>
      </c>
      <c r="Q134" s="17">
        <v>640914</v>
      </c>
    </row>
    <row r="135" spans="1:17" x14ac:dyDescent="0.25">
      <c r="A135" s="10" t="s">
        <v>12</v>
      </c>
      <c r="B135" s="16"/>
      <c r="C135" s="16">
        <v>305796</v>
      </c>
      <c r="D135" s="16">
        <v>345367</v>
      </c>
      <c r="E135" s="16">
        <v>309942</v>
      </c>
      <c r="F135" s="16">
        <v>341111</v>
      </c>
      <c r="G135" s="16">
        <v>375088</v>
      </c>
      <c r="H135" s="16">
        <v>451788</v>
      </c>
      <c r="I135" s="16">
        <v>418147</v>
      </c>
      <c r="J135" s="16">
        <v>435929</v>
      </c>
      <c r="K135" s="16">
        <v>350036</v>
      </c>
      <c r="L135" s="16">
        <v>361387</v>
      </c>
      <c r="M135" s="16">
        <v>437970</v>
      </c>
      <c r="N135" s="16">
        <v>358761</v>
      </c>
      <c r="O135" s="16">
        <v>434516</v>
      </c>
      <c r="P135" s="16">
        <v>452558</v>
      </c>
      <c r="Q135" s="16">
        <v>529607</v>
      </c>
    </row>
    <row r="136" spans="1:17" x14ac:dyDescent="0.25">
      <c r="A136" s="9" t="s">
        <v>29</v>
      </c>
      <c r="B136" s="15"/>
      <c r="C136" s="15">
        <v>121488</v>
      </c>
      <c r="D136" s="15">
        <v>111287</v>
      </c>
      <c r="E136" s="15">
        <v>91964</v>
      </c>
      <c r="F136" s="15">
        <v>139184</v>
      </c>
      <c r="G136" s="15">
        <v>92586</v>
      </c>
      <c r="H136" s="15">
        <v>106397</v>
      </c>
      <c r="I136" s="15">
        <v>109655</v>
      </c>
      <c r="J136" s="15">
        <v>100600</v>
      </c>
      <c r="K136" s="15">
        <v>55214</v>
      </c>
      <c r="L136" s="15">
        <v>117495</v>
      </c>
      <c r="M136" s="15">
        <v>100246</v>
      </c>
      <c r="N136" s="15">
        <v>100651</v>
      </c>
      <c r="O136" s="15">
        <v>122888</v>
      </c>
      <c r="P136" s="15">
        <v>103192</v>
      </c>
      <c r="Q136" s="15">
        <v>111307</v>
      </c>
    </row>
    <row r="138" spans="1:17" x14ac:dyDescent="0.25">
      <c r="A138" s="83" t="s">
        <v>36</v>
      </c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</row>
    <row r="140" spans="1:17" x14ac:dyDescent="0.25">
      <c r="A140" s="14" t="s">
        <v>102</v>
      </c>
      <c r="B140" s="103"/>
      <c r="C140" s="103"/>
      <c r="D140" s="103"/>
      <c r="E140" s="103"/>
      <c r="F140" s="103"/>
      <c r="G140" s="103"/>
      <c r="H140" s="103"/>
      <c r="I140" s="103"/>
      <c r="J140" s="103"/>
      <c r="K140" s="103"/>
      <c r="L140" s="103"/>
      <c r="M140" s="103"/>
      <c r="N140" s="103"/>
      <c r="O140" s="103"/>
      <c r="P140" s="103"/>
      <c r="Q140" s="103"/>
    </row>
    <row r="141" spans="1:17" x14ac:dyDescent="0.25">
      <c r="A141" s="13" t="s">
        <v>103</v>
      </c>
      <c r="B141" s="82">
        <v>1.9508047391729848</v>
      </c>
      <c r="C141" s="82">
        <v>1.9277174523025951</v>
      </c>
      <c r="D141" s="82">
        <v>1.9203153123695187</v>
      </c>
      <c r="E141" s="82">
        <v>1.9256726019269648</v>
      </c>
      <c r="F141" s="82">
        <v>1.9003985270525749</v>
      </c>
      <c r="G141" s="82">
        <v>1.8961519649169927</v>
      </c>
      <c r="H141" s="82">
        <v>1.8712081493966415</v>
      </c>
      <c r="I141" s="82">
        <v>1.8638315817716753</v>
      </c>
      <c r="J141" s="82">
        <v>1.8551842257014122</v>
      </c>
      <c r="K141" s="82">
        <v>1.8404760743823789</v>
      </c>
      <c r="L141" s="82">
        <v>1.8367279223998716</v>
      </c>
      <c r="M141" s="82">
        <v>1.8255720162393345</v>
      </c>
      <c r="N141" s="82">
        <v>1.8124300590261477</v>
      </c>
      <c r="O141" s="82">
        <v>1.8203025176050402</v>
      </c>
      <c r="P141" s="82">
        <v>1.7778752727985112</v>
      </c>
      <c r="Q141" s="82">
        <v>1.7780577172314376</v>
      </c>
    </row>
    <row r="142" spans="1:17" x14ac:dyDescent="0.25">
      <c r="A142" s="12" t="s">
        <v>9</v>
      </c>
      <c r="B142" s="81">
        <v>1.2143498204081258</v>
      </c>
      <c r="C142" s="81">
        <v>1.220081599423082</v>
      </c>
      <c r="D142" s="81">
        <v>1.2149558758991881</v>
      </c>
      <c r="E142" s="81">
        <v>1.2106843167682992</v>
      </c>
      <c r="F142" s="81">
        <v>1.2235616660547088</v>
      </c>
      <c r="G142" s="81">
        <v>1.2154266451719098</v>
      </c>
      <c r="H142" s="81">
        <v>1.2235637593739808</v>
      </c>
      <c r="I142" s="81">
        <v>1.20797732928223</v>
      </c>
      <c r="J142" s="81">
        <v>1.2174531855143551</v>
      </c>
      <c r="K142" s="81">
        <v>1.1952320355529915</v>
      </c>
      <c r="L142" s="81">
        <v>1.1885219337730979</v>
      </c>
      <c r="M142" s="81">
        <v>1.2050299564543561</v>
      </c>
      <c r="N142" s="81">
        <v>1.2217795379984917</v>
      </c>
      <c r="O142" s="81">
        <v>1.2224905393202261</v>
      </c>
      <c r="P142" s="81">
        <v>1.2036848354241776</v>
      </c>
      <c r="Q142" s="81">
        <v>1.1849439476365549</v>
      </c>
    </row>
    <row r="143" spans="1:17" x14ac:dyDescent="0.25">
      <c r="A143" s="11" t="s">
        <v>11</v>
      </c>
      <c r="B143" s="80">
        <v>1.7705606878855802</v>
      </c>
      <c r="C143" s="80">
        <v>1.7529683560937888</v>
      </c>
      <c r="D143" s="80">
        <v>1.7523298290325084</v>
      </c>
      <c r="E143" s="80">
        <v>1.7570621587026143</v>
      </c>
      <c r="F143" s="80">
        <v>1.7347447082078449</v>
      </c>
      <c r="G143" s="80">
        <v>1.7305711469829905</v>
      </c>
      <c r="H143" s="80">
        <v>1.7085844682380309</v>
      </c>
      <c r="I143" s="80">
        <v>1.6990961993720937</v>
      </c>
      <c r="J143" s="80">
        <v>1.6881362030408915</v>
      </c>
      <c r="K143" s="80">
        <v>1.6842500473991437</v>
      </c>
      <c r="L143" s="80">
        <v>1.6813352091001101</v>
      </c>
      <c r="M143" s="80">
        <v>1.6686260144220428</v>
      </c>
      <c r="N143" s="80">
        <v>1.6533944223131383</v>
      </c>
      <c r="O143" s="80">
        <v>1.6635939853920261</v>
      </c>
      <c r="P143" s="80">
        <v>1.6281660824534891</v>
      </c>
      <c r="Q143" s="80">
        <v>1.6292668452964092</v>
      </c>
    </row>
    <row r="144" spans="1:17" x14ac:dyDescent="0.25">
      <c r="A144" s="10" t="s">
        <v>13</v>
      </c>
      <c r="B144" s="79">
        <v>1.7577919126344164</v>
      </c>
      <c r="C144" s="79">
        <v>1.7413378642800748</v>
      </c>
      <c r="D144" s="79">
        <v>1.7409941622673832</v>
      </c>
      <c r="E144" s="79">
        <v>1.7469625647482756</v>
      </c>
      <c r="F144" s="79">
        <v>1.7238516893924309</v>
      </c>
      <c r="G144" s="79">
        <v>1.7210381905227197</v>
      </c>
      <c r="H144" s="79">
        <v>1.6980129610009671</v>
      </c>
      <c r="I144" s="79">
        <v>1.6938107732889687</v>
      </c>
      <c r="J144" s="79">
        <v>1.6842788850151345</v>
      </c>
      <c r="K144" s="79">
        <v>1.682573268230356</v>
      </c>
      <c r="L144" s="79">
        <v>1.676157988835576</v>
      </c>
      <c r="M144" s="79">
        <v>1.6628888754118281</v>
      </c>
      <c r="N144" s="79">
        <v>1.6536696784008145</v>
      </c>
      <c r="O144" s="79">
        <v>1.6567435635131749</v>
      </c>
      <c r="P144" s="79">
        <v>1.6231820152404266</v>
      </c>
      <c r="Q144" s="79">
        <v>1.6229717118978251</v>
      </c>
    </row>
    <row r="145" spans="1:17" x14ac:dyDescent="0.25">
      <c r="A145" s="10" t="s">
        <v>15</v>
      </c>
      <c r="B145" s="79">
        <v>1.7948124335343871</v>
      </c>
      <c r="C145" s="79">
        <v>1.7731186310947276</v>
      </c>
      <c r="D145" s="79">
        <v>1.7691142779457922</v>
      </c>
      <c r="E145" s="79">
        <v>1.7700051457816619</v>
      </c>
      <c r="F145" s="79">
        <v>1.7483619011841725</v>
      </c>
      <c r="G145" s="79">
        <v>1.7399061851304458</v>
      </c>
      <c r="H145" s="79">
        <v>1.720028181454885</v>
      </c>
      <c r="I145" s="79">
        <v>1.7048866933639899</v>
      </c>
      <c r="J145" s="79">
        <v>1.6925700847337453</v>
      </c>
      <c r="K145" s="79">
        <v>1.6856417293170023</v>
      </c>
      <c r="L145" s="79">
        <v>1.6861930180193094</v>
      </c>
      <c r="M145" s="79">
        <v>1.6741417788766639</v>
      </c>
      <c r="N145" s="79">
        <v>1.6559803227126471</v>
      </c>
      <c r="O145" s="79">
        <v>1.6674075547255016</v>
      </c>
      <c r="P145" s="79">
        <v>1.631177690258945</v>
      </c>
      <c r="Q145" s="79">
        <v>1.6326624920124617</v>
      </c>
    </row>
    <row r="146" spans="1:17" x14ac:dyDescent="0.25">
      <c r="A146" s="10" t="s">
        <v>17</v>
      </c>
      <c r="B146" s="79">
        <v>1.8668219776276027</v>
      </c>
      <c r="C146" s="79">
        <v>1.8309163969880289</v>
      </c>
      <c r="D146" s="79">
        <v>1.8377593634533853</v>
      </c>
      <c r="E146" s="79">
        <v>1.8313686956038517</v>
      </c>
      <c r="F146" s="79">
        <v>1.7819575186322871</v>
      </c>
      <c r="G146" s="79">
        <v>1.7965169543006525</v>
      </c>
      <c r="H146" s="79">
        <v>1.7315442129066172</v>
      </c>
      <c r="I146" s="79">
        <v>1.6914810331142538</v>
      </c>
      <c r="J146" s="79">
        <v>1.6658058070214865</v>
      </c>
      <c r="K146" s="79">
        <v>1.6719148465991567</v>
      </c>
      <c r="L146" s="79">
        <v>1.6602121919806587</v>
      </c>
      <c r="M146" s="79">
        <v>1.6436652873691213</v>
      </c>
      <c r="N146" s="79">
        <v>1.5976640760730128</v>
      </c>
      <c r="O146" s="79">
        <v>1.6862759565141476</v>
      </c>
      <c r="P146" s="79">
        <v>1.6412459344608663</v>
      </c>
      <c r="Q146" s="79">
        <v>1.6445564975020517</v>
      </c>
    </row>
    <row r="147" spans="1:17" x14ac:dyDescent="0.25">
      <c r="A147" s="10" t="s">
        <v>19</v>
      </c>
      <c r="B147" s="79">
        <v>1.9702592368822414</v>
      </c>
      <c r="C147" s="79">
        <v>1.8972225318005933</v>
      </c>
      <c r="D147" s="79">
        <v>1.8918971360223662</v>
      </c>
      <c r="E147" s="79">
        <v>1.8906968481510358</v>
      </c>
      <c r="F147" s="79">
        <v>1.8737627844577529</v>
      </c>
      <c r="G147" s="79">
        <v>1.8253473713378479</v>
      </c>
      <c r="H147" s="79">
        <v>1.8036062671748705</v>
      </c>
      <c r="I147" s="79">
        <v>1.8144070876766651</v>
      </c>
      <c r="J147" s="79">
        <v>1.819399437757427</v>
      </c>
      <c r="K147" s="79">
        <v>1.8198334865938015</v>
      </c>
      <c r="L147" s="79">
        <v>1.8290081931766813</v>
      </c>
      <c r="M147" s="79">
        <v>1.7797029589581865</v>
      </c>
      <c r="N147" s="79">
        <v>1.656107811905966</v>
      </c>
      <c r="O147" s="79">
        <v>1.718207448863732</v>
      </c>
      <c r="P147" s="79">
        <v>1.6519590283924803</v>
      </c>
      <c r="Q147" s="79">
        <v>1.701609303733975</v>
      </c>
    </row>
    <row r="148" spans="1:17" x14ac:dyDescent="0.25">
      <c r="A148" s="10" t="s">
        <v>21</v>
      </c>
      <c r="B148" s="79" t="s">
        <v>104</v>
      </c>
      <c r="C148" s="79" t="s">
        <v>104</v>
      </c>
      <c r="D148" s="79" t="s">
        <v>104</v>
      </c>
      <c r="E148" s="79" t="s">
        <v>104</v>
      </c>
      <c r="F148" s="79" t="s">
        <v>104</v>
      </c>
      <c r="G148" s="79" t="s">
        <v>104</v>
      </c>
      <c r="H148" s="79" t="s">
        <v>104</v>
      </c>
      <c r="I148" s="79" t="s">
        <v>104</v>
      </c>
      <c r="J148" s="79">
        <v>1.830497767033139</v>
      </c>
      <c r="K148" s="79">
        <v>1.8265689649149806</v>
      </c>
      <c r="L148" s="79">
        <v>1.4188790443962924</v>
      </c>
      <c r="M148" s="79">
        <v>1.511671617599506</v>
      </c>
      <c r="N148" s="79">
        <v>1.4177435742861846</v>
      </c>
      <c r="O148" s="79">
        <v>1.5805667460594761</v>
      </c>
      <c r="P148" s="79">
        <v>1.552294899123928</v>
      </c>
      <c r="Q148" s="79">
        <v>1.5209511168437631</v>
      </c>
    </row>
    <row r="149" spans="1:17" x14ac:dyDescent="0.25">
      <c r="A149" s="10" t="s">
        <v>22</v>
      </c>
      <c r="B149" s="79" t="s">
        <v>104</v>
      </c>
      <c r="C149" s="79" t="s">
        <v>104</v>
      </c>
      <c r="D149" s="79" t="s">
        <v>104</v>
      </c>
      <c r="E149" s="79">
        <v>1.1792734394639639</v>
      </c>
      <c r="F149" s="79">
        <v>1.2389500640300508</v>
      </c>
      <c r="G149" s="79">
        <v>1.1459158718759619</v>
      </c>
      <c r="H149" s="79">
        <v>1.4552271403069033</v>
      </c>
      <c r="I149" s="79">
        <v>1.4698652274600017</v>
      </c>
      <c r="J149" s="79">
        <v>1.5618727058084809</v>
      </c>
      <c r="K149" s="79">
        <v>1.567893025148265</v>
      </c>
      <c r="L149" s="79">
        <v>1.5994966463536173</v>
      </c>
      <c r="M149" s="79">
        <v>1.5348834818511503</v>
      </c>
      <c r="N149" s="79">
        <v>1.4852117944569327</v>
      </c>
      <c r="O149" s="79">
        <v>1.4995925561010779</v>
      </c>
      <c r="P149" s="79">
        <v>1.4569139854836732</v>
      </c>
      <c r="Q149" s="79">
        <v>1.4589264898336516</v>
      </c>
    </row>
    <row r="150" spans="1:17" x14ac:dyDescent="0.25">
      <c r="A150" s="11" t="s">
        <v>23</v>
      </c>
      <c r="B150" s="80">
        <v>21.405873542079249</v>
      </c>
      <c r="C150" s="80">
        <v>21.15118153530813</v>
      </c>
      <c r="D150" s="80">
        <v>20.785890116458049</v>
      </c>
      <c r="E150" s="80">
        <v>20.975665791217459</v>
      </c>
      <c r="F150" s="80">
        <v>20.798812350319089</v>
      </c>
      <c r="G150" s="80">
        <v>20.829339370358092</v>
      </c>
      <c r="H150" s="80">
        <v>20.439483307044753</v>
      </c>
      <c r="I150" s="80">
        <v>20.658832008184874</v>
      </c>
      <c r="J150" s="80">
        <v>20.875720629265491</v>
      </c>
      <c r="K150" s="80">
        <v>20.234876559790255</v>
      </c>
      <c r="L150" s="80">
        <v>20.040241818564695</v>
      </c>
      <c r="M150" s="80">
        <v>20.047717025840097</v>
      </c>
      <c r="N150" s="80">
        <v>20.288066015451225</v>
      </c>
      <c r="O150" s="80">
        <v>19.993610244359502</v>
      </c>
      <c r="P150" s="80">
        <v>19.507098855935926</v>
      </c>
      <c r="Q150" s="80">
        <v>19.287545409771859</v>
      </c>
    </row>
    <row r="151" spans="1:17" x14ac:dyDescent="0.25">
      <c r="A151" s="10" t="s">
        <v>13</v>
      </c>
      <c r="B151" s="79">
        <v>7.7563870725162714</v>
      </c>
      <c r="C151" s="79">
        <v>7.7182393799027347</v>
      </c>
      <c r="D151" s="79">
        <v>7.7393271620810449</v>
      </c>
      <c r="E151" s="79">
        <v>7.9875348105962161</v>
      </c>
      <c r="F151" s="79">
        <v>8.1156354167686242</v>
      </c>
      <c r="G151" s="79">
        <v>8.2473417111481968</v>
      </c>
      <c r="H151" s="79">
        <v>8.0616464889919737</v>
      </c>
      <c r="I151" s="79">
        <v>8.3570835903250931</v>
      </c>
      <c r="J151" s="79">
        <v>8.4513210052901506</v>
      </c>
      <c r="K151" s="79">
        <v>8.382444772948995</v>
      </c>
      <c r="L151" s="79">
        <v>8.4284295695397304</v>
      </c>
      <c r="M151" s="79">
        <v>8.5938361563461143</v>
      </c>
      <c r="N151" s="79">
        <v>8.7432025531388877</v>
      </c>
      <c r="O151" s="79">
        <v>8.8536538666319977</v>
      </c>
      <c r="P151" s="79">
        <v>8.5085562602604874</v>
      </c>
      <c r="Q151" s="79">
        <v>8.5213862890703336</v>
      </c>
    </row>
    <row r="152" spans="1:17" x14ac:dyDescent="0.25">
      <c r="A152" s="10" t="s">
        <v>15</v>
      </c>
      <c r="B152" s="79">
        <v>21.569793646961582</v>
      </c>
      <c r="C152" s="79">
        <v>21.305821233042746</v>
      </c>
      <c r="D152" s="79">
        <v>20.933675157883041</v>
      </c>
      <c r="E152" s="79">
        <v>21.089682749357404</v>
      </c>
      <c r="F152" s="79">
        <v>20.878606372525759</v>
      </c>
      <c r="G152" s="79">
        <v>20.888413441621914</v>
      </c>
      <c r="H152" s="79">
        <v>20.492786689964298</v>
      </c>
      <c r="I152" s="79">
        <v>20.6927502479613</v>
      </c>
      <c r="J152" s="79">
        <v>20.92098888940059</v>
      </c>
      <c r="K152" s="79">
        <v>20.25829063448213</v>
      </c>
      <c r="L152" s="79">
        <v>20.053274474697545</v>
      </c>
      <c r="M152" s="79">
        <v>20.095729627161205</v>
      </c>
      <c r="N152" s="79">
        <v>20.32406192124721</v>
      </c>
      <c r="O152" s="79">
        <v>20.02251341107047</v>
      </c>
      <c r="P152" s="79">
        <v>19.530965145201549</v>
      </c>
      <c r="Q152" s="79">
        <v>19.230428411379332</v>
      </c>
    </row>
    <row r="153" spans="1:17" x14ac:dyDescent="0.25">
      <c r="A153" s="10" t="s">
        <v>17</v>
      </c>
      <c r="B153" s="79">
        <v>28.421465566247655</v>
      </c>
      <c r="C153" s="79">
        <v>26.938944396612694</v>
      </c>
      <c r="D153" s="79">
        <v>25.62771400287086</v>
      </c>
      <c r="E153" s="79">
        <v>25.729365154047052</v>
      </c>
      <c r="F153" s="79">
        <v>27.589935693484186</v>
      </c>
      <c r="G153" s="79">
        <v>25.998730468924183</v>
      </c>
      <c r="H153" s="79">
        <v>26.617095672798921</v>
      </c>
      <c r="I153" s="79">
        <v>25.100765029851868</v>
      </c>
      <c r="J153" s="79">
        <v>25.149845340132359</v>
      </c>
      <c r="K153" s="79">
        <v>23.399291438350048</v>
      </c>
      <c r="L153" s="79">
        <v>22.463286916474477</v>
      </c>
      <c r="M153" s="79">
        <v>21.616282683459357</v>
      </c>
      <c r="N153" s="79">
        <v>21.775324933649333</v>
      </c>
      <c r="O153" s="79">
        <v>21.195679522803722</v>
      </c>
      <c r="P153" s="79">
        <v>21.570344937391852</v>
      </c>
      <c r="Q153" s="79">
        <v>19.843943588649299</v>
      </c>
    </row>
    <row r="154" spans="1:17" x14ac:dyDescent="0.25">
      <c r="A154" s="10" t="s">
        <v>19</v>
      </c>
      <c r="B154" s="79">
        <v>20.672425718524295</v>
      </c>
      <c r="C154" s="79">
        <v>20.567231897853517</v>
      </c>
      <c r="D154" s="79">
        <v>19.850169012605644</v>
      </c>
      <c r="E154" s="79">
        <v>20.76936127094908</v>
      </c>
      <c r="F154" s="79">
        <v>21.176495719848123</v>
      </c>
      <c r="G154" s="79">
        <v>21.449329398512024</v>
      </c>
      <c r="H154" s="79">
        <v>20.569564808137795</v>
      </c>
      <c r="I154" s="79">
        <v>21.354359999506574</v>
      </c>
      <c r="J154" s="79">
        <v>20.858849576179722</v>
      </c>
      <c r="K154" s="79">
        <v>20.809605670916216</v>
      </c>
      <c r="L154" s="79">
        <v>20.804831909854734</v>
      </c>
      <c r="M154" s="79">
        <v>19.712671609192878</v>
      </c>
      <c r="N154" s="79">
        <v>20.213206744860329</v>
      </c>
      <c r="O154" s="79">
        <v>19.869048085282024</v>
      </c>
      <c r="P154" s="79">
        <v>19.257686351724224</v>
      </c>
      <c r="Q154" s="79">
        <v>20.43861105407435</v>
      </c>
    </row>
    <row r="155" spans="1:17" x14ac:dyDescent="0.25">
      <c r="A155" s="10" t="s">
        <v>22</v>
      </c>
      <c r="B155" s="79">
        <v>24.254097249867932</v>
      </c>
      <c r="C155" s="79">
        <v>23.659582476357485</v>
      </c>
      <c r="D155" s="79">
        <v>23.115717258223203</v>
      </c>
      <c r="E155" s="79">
        <v>23.533819387893942</v>
      </c>
      <c r="F155" s="79">
        <v>23.026498914927579</v>
      </c>
      <c r="G155" s="79">
        <v>24.420182456682085</v>
      </c>
      <c r="H155" s="79">
        <v>24.677817818146522</v>
      </c>
      <c r="I155" s="79">
        <v>24.410601075624001</v>
      </c>
      <c r="J155" s="79">
        <v>24.430479611487016</v>
      </c>
      <c r="K155" s="79">
        <v>22.758070968055339</v>
      </c>
      <c r="L155" s="79">
        <v>21.673182209626152</v>
      </c>
      <c r="M155" s="79">
        <v>21.260379537870797</v>
      </c>
      <c r="N155" s="79">
        <v>21.29114688417685</v>
      </c>
      <c r="O155" s="79">
        <v>22.295623490864664</v>
      </c>
      <c r="P155" s="79">
        <v>22.378552491530083</v>
      </c>
      <c r="Q155" s="79">
        <v>21.519262305581297</v>
      </c>
    </row>
    <row r="156" spans="1:17" x14ac:dyDescent="0.25">
      <c r="A156" s="13" t="s">
        <v>105</v>
      </c>
      <c r="B156" s="82">
        <v>3.2769885977462394</v>
      </c>
      <c r="C156" s="82">
        <v>3.2583100546938488</v>
      </c>
      <c r="D156" s="82">
        <v>3.2893777315785111</v>
      </c>
      <c r="E156" s="82">
        <v>3.1874494620841753</v>
      </c>
      <c r="F156" s="82">
        <v>3.2932208265773801</v>
      </c>
      <c r="G156" s="82">
        <v>3.2669390207449243</v>
      </c>
      <c r="H156" s="82">
        <v>3.3295285798790215</v>
      </c>
      <c r="I156" s="82">
        <v>3.2909967509658427</v>
      </c>
      <c r="J156" s="82">
        <v>3.26395300508731</v>
      </c>
      <c r="K156" s="82">
        <v>3.0358728857100052</v>
      </c>
      <c r="L156" s="82">
        <v>3.0529993575595102</v>
      </c>
      <c r="M156" s="82">
        <v>3.0109054117284368</v>
      </c>
      <c r="N156" s="82">
        <v>3.0127397835397458</v>
      </c>
      <c r="O156" s="82">
        <v>3.0634945720944393</v>
      </c>
      <c r="P156" s="82">
        <v>3.0020582709298633</v>
      </c>
      <c r="Q156" s="82">
        <v>3.0342085024802525</v>
      </c>
    </row>
    <row r="157" spans="1:17" x14ac:dyDescent="0.25">
      <c r="A157" s="12" t="s">
        <v>26</v>
      </c>
      <c r="B157" s="81">
        <v>0.25203191085691001</v>
      </c>
      <c r="C157" s="81">
        <v>0.25433462408720425</v>
      </c>
      <c r="D157" s="81">
        <v>0.2538669223284396</v>
      </c>
      <c r="E157" s="81">
        <v>0.25335562730317063</v>
      </c>
      <c r="F157" s="81">
        <v>0.2537214626348967</v>
      </c>
      <c r="G157" s="81">
        <v>0.25299066931130643</v>
      </c>
      <c r="H157" s="81">
        <v>0.25590404596558985</v>
      </c>
      <c r="I157" s="81">
        <v>0.25675444469155867</v>
      </c>
      <c r="J157" s="81">
        <v>0.25648833205432964</v>
      </c>
      <c r="K157" s="81">
        <v>0.25551201207658641</v>
      </c>
      <c r="L157" s="81">
        <v>0.25342829191844596</v>
      </c>
      <c r="M157" s="81">
        <v>0.25346052719387097</v>
      </c>
      <c r="N157" s="81">
        <v>0.2558709394688693</v>
      </c>
      <c r="O157" s="81">
        <v>0.25836284132931048</v>
      </c>
      <c r="P157" s="81">
        <v>0.25819735228445873</v>
      </c>
      <c r="Q157" s="81">
        <v>0.26069981911413037</v>
      </c>
    </row>
    <row r="158" spans="1:17" x14ac:dyDescent="0.25">
      <c r="A158" s="10" t="s">
        <v>13</v>
      </c>
      <c r="B158" s="79">
        <v>0.19400375744823881</v>
      </c>
      <c r="C158" s="79">
        <v>0.19415267126164545</v>
      </c>
      <c r="D158" s="79">
        <v>0.19412070230549586</v>
      </c>
      <c r="E158" s="79">
        <v>0.19359189095281076</v>
      </c>
      <c r="F158" s="79">
        <v>0.19371630646169857</v>
      </c>
      <c r="G158" s="79">
        <v>0.193828574384454</v>
      </c>
      <c r="H158" s="79">
        <v>0.19319151690170672</v>
      </c>
      <c r="I158" s="79">
        <v>0.19367510566798452</v>
      </c>
      <c r="J158" s="79">
        <v>0.19366387515145378</v>
      </c>
      <c r="K158" s="79">
        <v>0.19327062780694679</v>
      </c>
      <c r="L158" s="79">
        <v>0.19416127446768122</v>
      </c>
      <c r="M158" s="79">
        <v>0.19556283374461153</v>
      </c>
      <c r="N158" s="79">
        <v>0.19720623420421496</v>
      </c>
      <c r="O158" s="79">
        <v>0.19802792745952064</v>
      </c>
      <c r="P158" s="79">
        <v>0.19885323558581808</v>
      </c>
      <c r="Q158" s="79">
        <v>0.200547354644764</v>
      </c>
    </row>
    <row r="159" spans="1:17" x14ac:dyDescent="0.25">
      <c r="A159" s="10" t="s">
        <v>15</v>
      </c>
      <c r="B159" s="79">
        <v>0.26276737490577551</v>
      </c>
      <c r="C159" s="79">
        <v>0.26451600367572925</v>
      </c>
      <c r="D159" s="79">
        <v>0.26312130110318899</v>
      </c>
      <c r="E159" s="79">
        <v>0.26169043320437257</v>
      </c>
      <c r="F159" s="79">
        <v>0.26112383044376064</v>
      </c>
      <c r="G159" s="79">
        <v>0.25956012968198866</v>
      </c>
      <c r="H159" s="79">
        <v>0.2624018769720376</v>
      </c>
      <c r="I159" s="79">
        <v>0.26256421253611789</v>
      </c>
      <c r="J159" s="79">
        <v>0.26190235018928243</v>
      </c>
      <c r="K159" s="79">
        <v>0.26058639721527915</v>
      </c>
      <c r="L159" s="79">
        <v>0.25791706564246775</v>
      </c>
      <c r="M159" s="79">
        <v>0.25756670337390264</v>
      </c>
      <c r="N159" s="79">
        <v>0.25989176149075427</v>
      </c>
      <c r="O159" s="79">
        <v>0.26240713650571107</v>
      </c>
      <c r="P159" s="79">
        <v>0.26199691677767878</v>
      </c>
      <c r="Q159" s="79">
        <v>0.26452492606374295</v>
      </c>
    </row>
    <row r="160" spans="1:17" x14ac:dyDescent="0.25">
      <c r="A160" s="10" t="s">
        <v>17</v>
      </c>
      <c r="B160" s="79">
        <v>0.16252619763561771</v>
      </c>
      <c r="C160" s="79">
        <v>0.18016671153399172</v>
      </c>
      <c r="D160" s="79">
        <v>0.19118265716375318</v>
      </c>
      <c r="E160" s="79">
        <v>0.19585569826529597</v>
      </c>
      <c r="F160" s="79">
        <v>0.19779654157843701</v>
      </c>
      <c r="G160" s="79">
        <v>0.19963480209195755</v>
      </c>
      <c r="H160" s="79">
        <v>0.20021996258211402</v>
      </c>
      <c r="I160" s="79">
        <v>0.20074905282447406</v>
      </c>
      <c r="J160" s="79">
        <v>0.20227494474301608</v>
      </c>
      <c r="K160" s="79">
        <v>0.19991011015248422</v>
      </c>
      <c r="L160" s="79">
        <v>0.19967297543516133</v>
      </c>
      <c r="M160" s="79">
        <v>0.19865656373813137</v>
      </c>
      <c r="N160" s="79">
        <v>0.19913179684076737</v>
      </c>
      <c r="O160" s="79">
        <v>0.2006366697543561</v>
      </c>
      <c r="P160" s="79">
        <v>0.19788168318097216</v>
      </c>
      <c r="Q160" s="79">
        <v>0.19583233581610679</v>
      </c>
    </row>
    <row r="161" spans="1:17" x14ac:dyDescent="0.25">
      <c r="A161" s="10" t="s">
        <v>19</v>
      </c>
      <c r="B161" s="79">
        <v>0.16573964243322356</v>
      </c>
      <c r="C161" s="79">
        <v>0.16558968096261384</v>
      </c>
      <c r="D161" s="79">
        <v>0.16554077879973977</v>
      </c>
      <c r="E161" s="79">
        <v>0.16582860646857622</v>
      </c>
      <c r="F161" s="79">
        <v>0.16569115765637615</v>
      </c>
      <c r="G161" s="79">
        <v>0.16573068836195826</v>
      </c>
      <c r="H161" s="79">
        <v>0.22813977954115935</v>
      </c>
      <c r="I161" s="79">
        <v>0.2404603255342791</v>
      </c>
      <c r="J161" s="79">
        <v>0.23645978247912272</v>
      </c>
      <c r="K161" s="79">
        <v>0.23191390540624976</v>
      </c>
      <c r="L161" s="79">
        <v>0.22058966289357243</v>
      </c>
      <c r="M161" s="79">
        <v>0.21839893025039867</v>
      </c>
      <c r="N161" s="79">
        <v>0.21834075100653649</v>
      </c>
      <c r="O161" s="79">
        <v>0.21596008667779548</v>
      </c>
      <c r="P161" s="79">
        <v>0.21274518032845047</v>
      </c>
      <c r="Q161" s="79">
        <v>0.208836232593577</v>
      </c>
    </row>
    <row r="162" spans="1:17" x14ac:dyDescent="0.25">
      <c r="A162" s="10" t="s">
        <v>22</v>
      </c>
      <c r="B162" s="79">
        <v>0.23014071122083718</v>
      </c>
      <c r="C162" s="79">
        <v>0.22519705996574937</v>
      </c>
      <c r="D162" s="79">
        <v>0.22261545597193524</v>
      </c>
      <c r="E162" s="79">
        <v>0.22017142056490424</v>
      </c>
      <c r="F162" s="79">
        <v>0.22441673160860984</v>
      </c>
      <c r="G162" s="79">
        <v>0.22344478462238279</v>
      </c>
      <c r="H162" s="79">
        <v>0.2214339181359615</v>
      </c>
      <c r="I162" s="79">
        <v>0.21860777568578665</v>
      </c>
      <c r="J162" s="79">
        <v>0.22056289391116665</v>
      </c>
      <c r="K162" s="79">
        <v>0.22006424983930589</v>
      </c>
      <c r="L162" s="79">
        <v>0.22554905084620358</v>
      </c>
      <c r="M162" s="79">
        <v>0.23123797336077478</v>
      </c>
      <c r="N162" s="79">
        <v>0.22494718116061224</v>
      </c>
      <c r="O162" s="79">
        <v>0.22146793086552305</v>
      </c>
      <c r="P162" s="79">
        <v>0.22337683855646695</v>
      </c>
      <c r="Q162" s="79">
        <v>0.22477484781297979</v>
      </c>
    </row>
    <row r="163" spans="1:17" x14ac:dyDescent="0.25">
      <c r="A163" s="11" t="s">
        <v>28</v>
      </c>
      <c r="B163" s="80">
        <v>11.053879033944018</v>
      </c>
      <c r="C163" s="80">
        <v>10.996992876455824</v>
      </c>
      <c r="D163" s="80">
        <v>11.076121822464284</v>
      </c>
      <c r="E163" s="80">
        <v>10.915393605785463</v>
      </c>
      <c r="F163" s="80">
        <v>10.899953809983215</v>
      </c>
      <c r="G163" s="80">
        <v>10.89427705688613</v>
      </c>
      <c r="H163" s="80">
        <v>11.020936130440511</v>
      </c>
      <c r="I163" s="80">
        <v>11.011443013160587</v>
      </c>
      <c r="J163" s="80">
        <v>11.028169395398736</v>
      </c>
      <c r="K163" s="80">
        <v>10.821541257351559</v>
      </c>
      <c r="L163" s="80">
        <v>11.081872928312974</v>
      </c>
      <c r="M163" s="80">
        <v>11.006831598985887</v>
      </c>
      <c r="N163" s="80">
        <v>11.073484881794043</v>
      </c>
      <c r="O163" s="80">
        <v>11.099705436005886</v>
      </c>
      <c r="P163" s="80">
        <v>11.009323235631783</v>
      </c>
      <c r="Q163" s="80">
        <v>11.014140677147525</v>
      </c>
    </row>
    <row r="164" spans="1:17" x14ac:dyDescent="0.25">
      <c r="A164" s="10" t="s">
        <v>12</v>
      </c>
      <c r="B164" s="79">
        <v>10.294118890619385</v>
      </c>
      <c r="C164" s="79">
        <v>10.192249927297317</v>
      </c>
      <c r="D164" s="79">
        <v>10.240225234967191</v>
      </c>
      <c r="E164" s="79">
        <v>10.047440651971121</v>
      </c>
      <c r="F164" s="79">
        <v>9.9978740379835909</v>
      </c>
      <c r="G164" s="79">
        <v>9.980395345039657</v>
      </c>
      <c r="H164" s="79">
        <v>10.079646602105298</v>
      </c>
      <c r="I164" s="79">
        <v>10.063793601922663</v>
      </c>
      <c r="J164" s="79">
        <v>10.125439027649596</v>
      </c>
      <c r="K164" s="79">
        <v>9.9375456493542451</v>
      </c>
      <c r="L164" s="79">
        <v>10.102192828807439</v>
      </c>
      <c r="M164" s="79">
        <v>10.021300892119156</v>
      </c>
      <c r="N164" s="79">
        <v>10.069387963309971</v>
      </c>
      <c r="O164" s="79">
        <v>10.038933393843561</v>
      </c>
      <c r="P164" s="79">
        <v>9.9120837565446802</v>
      </c>
      <c r="Q164" s="79">
        <v>9.9636374468945217</v>
      </c>
    </row>
    <row r="165" spans="1:17" x14ac:dyDescent="0.25">
      <c r="A165" s="9" t="s">
        <v>29</v>
      </c>
      <c r="B165" s="78">
        <v>13.913692746975425</v>
      </c>
      <c r="C165" s="78">
        <v>13.919074370474085</v>
      </c>
      <c r="D165" s="78">
        <v>14.024477182889742</v>
      </c>
      <c r="E165" s="78">
        <v>13.97162096351955</v>
      </c>
      <c r="F165" s="78">
        <v>13.81500165065426</v>
      </c>
      <c r="G165" s="78">
        <v>13.82351615239809</v>
      </c>
      <c r="H165" s="78">
        <v>13.939417391086476</v>
      </c>
      <c r="I165" s="78">
        <v>13.963308820051857</v>
      </c>
      <c r="J165" s="78">
        <v>13.787173971497717</v>
      </c>
      <c r="K165" s="78">
        <v>13.619716537018856</v>
      </c>
      <c r="L165" s="78">
        <v>14.06277280729255</v>
      </c>
      <c r="M165" s="78">
        <v>14.01375532562386</v>
      </c>
      <c r="N165" s="78">
        <v>13.96804593245797</v>
      </c>
      <c r="O165" s="78">
        <v>13.989681202243821</v>
      </c>
      <c r="P165" s="78">
        <v>14.017252789885671</v>
      </c>
      <c r="Q165" s="78">
        <v>13.908158906450231</v>
      </c>
    </row>
    <row r="167" spans="1:17" x14ac:dyDescent="0.25">
      <c r="A167" s="14" t="s">
        <v>106</v>
      </c>
      <c r="B167" s="102">
        <v>11782.006156703043</v>
      </c>
      <c r="C167" s="102">
        <v>11812.819802143385</v>
      </c>
      <c r="D167" s="102">
        <v>11786.936364991583</v>
      </c>
      <c r="E167" s="102">
        <v>11700.755946127956</v>
      </c>
      <c r="F167" s="102">
        <v>11841.855546776636</v>
      </c>
      <c r="G167" s="102">
        <v>11593.376789362323</v>
      </c>
      <c r="H167" s="102">
        <v>11544.667117741534</v>
      </c>
      <c r="I167" s="102">
        <v>11487.835269178058</v>
      </c>
      <c r="J167" s="102">
        <v>11364.351009077058</v>
      </c>
      <c r="K167" s="102">
        <v>11402.815293792673</v>
      </c>
      <c r="L167" s="102">
        <v>11205.031044223484</v>
      </c>
      <c r="M167" s="102">
        <v>11103.615764512575</v>
      </c>
      <c r="N167" s="102">
        <v>10887.323133084225</v>
      </c>
      <c r="O167" s="102">
        <v>10771.694683438735</v>
      </c>
      <c r="P167" s="102">
        <v>11011.30925436428</v>
      </c>
      <c r="Q167" s="102">
        <v>11092.80943671941</v>
      </c>
    </row>
    <row r="168" spans="1:17" x14ac:dyDescent="0.25">
      <c r="A168" s="13" t="s">
        <v>7</v>
      </c>
      <c r="B168" s="101">
        <v>11145.823926982561</v>
      </c>
      <c r="C168" s="101">
        <v>11168.744865370438</v>
      </c>
      <c r="D168" s="101">
        <v>11132.604091990464</v>
      </c>
      <c r="E168" s="101">
        <v>10996.867959521216</v>
      </c>
      <c r="F168" s="101">
        <v>11092.005455960767</v>
      </c>
      <c r="G168" s="101">
        <v>10788.79064138291</v>
      </c>
      <c r="H168" s="101">
        <v>10761.897356501828</v>
      </c>
      <c r="I168" s="101">
        <v>10664.308735795654</v>
      </c>
      <c r="J168" s="101">
        <v>10571.433554201385</v>
      </c>
      <c r="K168" s="101">
        <v>10663.154138227215</v>
      </c>
      <c r="L168" s="101">
        <v>10409.011636733976</v>
      </c>
      <c r="M168" s="101">
        <v>10291.646141480878</v>
      </c>
      <c r="N168" s="101">
        <v>10109.434441937881</v>
      </c>
      <c r="O168" s="101">
        <v>10003.042185946017</v>
      </c>
      <c r="P168" s="101">
        <v>10250.595250754906</v>
      </c>
      <c r="Q168" s="101">
        <v>10350.797078915431</v>
      </c>
    </row>
    <row r="169" spans="1:17" x14ac:dyDescent="0.25">
      <c r="A169" s="12" t="s">
        <v>9</v>
      </c>
      <c r="B169" s="100">
        <v>3214.6954505427843</v>
      </c>
      <c r="C169" s="100">
        <v>3218.2150325697271</v>
      </c>
      <c r="D169" s="100">
        <v>3161.6101597672468</v>
      </c>
      <c r="E169" s="100">
        <v>3174.5015905350183</v>
      </c>
      <c r="F169" s="100">
        <v>3170.3206766564736</v>
      </c>
      <c r="G169" s="100">
        <v>3159.7228899479246</v>
      </c>
      <c r="H169" s="100">
        <v>3025.6318579557205</v>
      </c>
      <c r="I169" s="100">
        <v>2849.7358517049643</v>
      </c>
      <c r="J169" s="100">
        <v>2849.1608267777237</v>
      </c>
      <c r="K169" s="100">
        <v>2790.3575117348482</v>
      </c>
      <c r="L169" s="100">
        <v>2801.9715770402458</v>
      </c>
      <c r="M169" s="100">
        <v>2794.1812357693875</v>
      </c>
      <c r="N169" s="100">
        <v>2782.9868509186754</v>
      </c>
      <c r="O169" s="100">
        <v>2759.2801836827089</v>
      </c>
      <c r="P169" s="100">
        <v>2831.3597979687838</v>
      </c>
      <c r="Q169" s="100">
        <v>2838.5204712282011</v>
      </c>
    </row>
    <row r="170" spans="1:17" x14ac:dyDescent="0.25">
      <c r="A170" s="11" t="s">
        <v>11</v>
      </c>
      <c r="B170" s="98">
        <v>12109.174667930558</v>
      </c>
      <c r="C170" s="98">
        <v>12143.975223458729</v>
      </c>
      <c r="D170" s="98">
        <v>12131.318300614408</v>
      </c>
      <c r="E170" s="98">
        <v>11987.451405596361</v>
      </c>
      <c r="F170" s="98">
        <v>12108.283268756157</v>
      </c>
      <c r="G170" s="98">
        <v>11781.223987697989</v>
      </c>
      <c r="H170" s="98">
        <v>11781.286941354361</v>
      </c>
      <c r="I170" s="98">
        <v>11711.931368599986</v>
      </c>
      <c r="J170" s="98">
        <v>11630.619996952953</v>
      </c>
      <c r="K170" s="98">
        <v>11756.997115708216</v>
      </c>
      <c r="L170" s="98">
        <v>11463.098873603334</v>
      </c>
      <c r="M170" s="98">
        <v>11329.567685777269</v>
      </c>
      <c r="N170" s="98">
        <v>11106.041284290586</v>
      </c>
      <c r="O170" s="98">
        <v>10974.74871339353</v>
      </c>
      <c r="P170" s="98">
        <v>11246.540782117791</v>
      </c>
      <c r="Q170" s="98">
        <v>11360.197544533117</v>
      </c>
    </row>
    <row r="171" spans="1:17" x14ac:dyDescent="0.25">
      <c r="A171" s="10" t="s">
        <v>13</v>
      </c>
      <c r="B171" s="99">
        <v>10717.649597932224</v>
      </c>
      <c r="C171" s="99">
        <v>10594.236738914906</v>
      </c>
      <c r="D171" s="99">
        <v>10482.503710887349</v>
      </c>
      <c r="E171" s="99">
        <v>10206.521756144281</v>
      </c>
      <c r="F171" s="99">
        <v>10066.618174664098</v>
      </c>
      <c r="G171" s="99">
        <v>9680.1751912694181</v>
      </c>
      <c r="H171" s="99">
        <v>9413.5328940994259</v>
      </c>
      <c r="I171" s="99">
        <v>9201.9941842120425</v>
      </c>
      <c r="J171" s="99">
        <v>9069.5110843982657</v>
      </c>
      <c r="K171" s="99">
        <v>9128.0242497801082</v>
      </c>
      <c r="L171" s="99">
        <v>8853.060593890059</v>
      </c>
      <c r="M171" s="99">
        <v>8702.5824758076233</v>
      </c>
      <c r="N171" s="99">
        <v>8344.977139752933</v>
      </c>
      <c r="O171" s="99">
        <v>8214.648234277447</v>
      </c>
      <c r="P171" s="99">
        <v>8311.7283218844987</v>
      </c>
      <c r="Q171" s="99">
        <v>8352.5660661049533</v>
      </c>
    </row>
    <row r="172" spans="1:17" x14ac:dyDescent="0.25">
      <c r="A172" s="10" t="s">
        <v>15</v>
      </c>
      <c r="B172" s="99">
        <v>17888.860535582779</v>
      </c>
      <c r="C172" s="99">
        <v>18157.580954792418</v>
      </c>
      <c r="D172" s="99">
        <v>17977.409367823824</v>
      </c>
      <c r="E172" s="99">
        <v>17737.46036777283</v>
      </c>
      <c r="F172" s="99">
        <v>17965.89729581913</v>
      </c>
      <c r="G172" s="99">
        <v>17296.43342426751</v>
      </c>
      <c r="H172" s="99">
        <v>17380.383013633258</v>
      </c>
      <c r="I172" s="99">
        <v>17214.979387957908</v>
      </c>
      <c r="J172" s="99">
        <v>16768.709144795823</v>
      </c>
      <c r="K172" s="99">
        <v>16635.239282366449</v>
      </c>
      <c r="L172" s="99">
        <v>15974.276858878378</v>
      </c>
      <c r="M172" s="99">
        <v>15568.047875881768</v>
      </c>
      <c r="N172" s="99">
        <v>15309.008229646823</v>
      </c>
      <c r="O172" s="99">
        <v>14934.396161448272</v>
      </c>
      <c r="P172" s="99">
        <v>15301.329780143897</v>
      </c>
      <c r="Q172" s="99">
        <v>15347.108299933387</v>
      </c>
    </row>
    <row r="173" spans="1:17" x14ac:dyDescent="0.25">
      <c r="A173" s="10" t="s">
        <v>17</v>
      </c>
      <c r="B173" s="99">
        <v>12825.49698323333</v>
      </c>
      <c r="C173" s="99">
        <v>11836.003023571433</v>
      </c>
      <c r="D173" s="99">
        <v>11123.24033886265</v>
      </c>
      <c r="E173" s="99">
        <v>10407.096042264226</v>
      </c>
      <c r="F173" s="99">
        <v>10678.326582481845</v>
      </c>
      <c r="G173" s="99">
        <v>10260.194468039112</v>
      </c>
      <c r="H173" s="99">
        <v>10220.90118286078</v>
      </c>
      <c r="I173" s="99">
        <v>10178.853812392848</v>
      </c>
      <c r="J173" s="99">
        <v>10136.273424677103</v>
      </c>
      <c r="K173" s="99">
        <v>10392.094743668573</v>
      </c>
      <c r="L173" s="99">
        <v>10456.346077000137</v>
      </c>
      <c r="M173" s="99">
        <v>10363.397265273112</v>
      </c>
      <c r="N173" s="99">
        <v>10081.958482831002</v>
      </c>
      <c r="O173" s="99">
        <v>10128.105741955889</v>
      </c>
      <c r="P173" s="99">
        <v>10092.195327480007</v>
      </c>
      <c r="Q173" s="99">
        <v>10357.10809645452</v>
      </c>
    </row>
    <row r="174" spans="1:17" x14ac:dyDescent="0.25">
      <c r="A174" s="10" t="s">
        <v>19</v>
      </c>
      <c r="B174" s="99">
        <v>13305.616955050404</v>
      </c>
      <c r="C174" s="99">
        <v>13212.656796674855</v>
      </c>
      <c r="D174" s="99">
        <v>13139.054310869638</v>
      </c>
      <c r="E174" s="99">
        <v>12925.317016111294</v>
      </c>
      <c r="F174" s="99">
        <v>12944.168872392924</v>
      </c>
      <c r="G174" s="99">
        <v>12141.518115277231</v>
      </c>
      <c r="H174" s="99">
        <v>11878.076995909823</v>
      </c>
      <c r="I174" s="99">
        <v>11638.037107040131</v>
      </c>
      <c r="J174" s="99">
        <v>11496.469323430922</v>
      </c>
      <c r="K174" s="99">
        <v>12196.75285068204</v>
      </c>
      <c r="L174" s="99">
        <v>11528.323918776054</v>
      </c>
      <c r="M174" s="99">
        <v>11546.710489773932</v>
      </c>
      <c r="N174" s="99">
        <v>11118.308082695219</v>
      </c>
      <c r="O174" s="99">
        <v>11333.577970251212</v>
      </c>
      <c r="P174" s="99">
        <v>11895.181145446038</v>
      </c>
      <c r="Q174" s="99">
        <v>11821.538536437583</v>
      </c>
    </row>
    <row r="175" spans="1:17" x14ac:dyDescent="0.25">
      <c r="A175" s="10" t="s">
        <v>21</v>
      </c>
      <c r="B175" s="99" t="s">
        <v>104</v>
      </c>
      <c r="C175" s="99" t="s">
        <v>104</v>
      </c>
      <c r="D175" s="99" t="s">
        <v>104</v>
      </c>
      <c r="E175" s="99" t="s">
        <v>104</v>
      </c>
      <c r="F175" s="99" t="s">
        <v>104</v>
      </c>
      <c r="G175" s="99" t="s">
        <v>104</v>
      </c>
      <c r="H175" s="99" t="s">
        <v>104</v>
      </c>
      <c r="I175" s="99" t="s">
        <v>104</v>
      </c>
      <c r="J175" s="99">
        <v>12458.318250173465</v>
      </c>
      <c r="K175" s="99">
        <v>12380.631736531925</v>
      </c>
      <c r="L175" s="99">
        <v>13314.794513813857</v>
      </c>
      <c r="M175" s="99">
        <v>12503.837302537158</v>
      </c>
      <c r="N175" s="99">
        <v>11079.697877986255</v>
      </c>
      <c r="O175" s="99">
        <v>9291.3338632074046</v>
      </c>
      <c r="P175" s="99">
        <v>9794.4668426404041</v>
      </c>
      <c r="Q175" s="99">
        <v>10492.521222140071</v>
      </c>
    </row>
    <row r="176" spans="1:17" x14ac:dyDescent="0.25">
      <c r="A176" s="10" t="s">
        <v>22</v>
      </c>
      <c r="B176" s="99" t="s">
        <v>104</v>
      </c>
      <c r="C176" s="99" t="s">
        <v>104</v>
      </c>
      <c r="D176" s="99" t="s">
        <v>104</v>
      </c>
      <c r="E176" s="99">
        <v>9339.8505907450108</v>
      </c>
      <c r="F176" s="99">
        <v>9450.8472258070669</v>
      </c>
      <c r="G176" s="99">
        <v>9755.7296212883721</v>
      </c>
      <c r="H176" s="99">
        <v>13360.827911551425</v>
      </c>
      <c r="I176" s="99">
        <v>13249.983372179786</v>
      </c>
      <c r="J176" s="99">
        <v>16221.087780010046</v>
      </c>
      <c r="K176" s="99">
        <v>16309.979642814465</v>
      </c>
      <c r="L176" s="99">
        <v>14455.67345249352</v>
      </c>
      <c r="M176" s="99">
        <v>14278.071748001226</v>
      </c>
      <c r="N176" s="99">
        <v>14286.73343161459</v>
      </c>
      <c r="O176" s="99">
        <v>14265.890146615362</v>
      </c>
      <c r="P176" s="99">
        <v>14197.825837434744</v>
      </c>
      <c r="Q176" s="99">
        <v>14125.889143195776</v>
      </c>
    </row>
    <row r="177" spans="1:17" x14ac:dyDescent="0.25">
      <c r="A177" s="11" t="s">
        <v>23</v>
      </c>
      <c r="B177" s="98">
        <v>38785.128995966676</v>
      </c>
      <c r="C177" s="98">
        <v>38726.77070123476</v>
      </c>
      <c r="D177" s="98">
        <v>39117.065061520989</v>
      </c>
      <c r="E177" s="98">
        <v>38965.017914008815</v>
      </c>
      <c r="F177" s="98">
        <v>39139.762169670816</v>
      </c>
      <c r="G177" s="98">
        <v>39477.732811579619</v>
      </c>
      <c r="H177" s="98">
        <v>39931.870836802867</v>
      </c>
      <c r="I177" s="98">
        <v>40311.690040590591</v>
      </c>
      <c r="J177" s="98">
        <v>40098.560671076208</v>
      </c>
      <c r="K177" s="98">
        <v>39826.449955906603</v>
      </c>
      <c r="L177" s="98">
        <v>40034.621145849866</v>
      </c>
      <c r="M177" s="98">
        <v>40090.725690351734</v>
      </c>
      <c r="N177" s="98">
        <v>39578.484952995452</v>
      </c>
      <c r="O177" s="98">
        <v>39656.495826504586</v>
      </c>
      <c r="P177" s="98">
        <v>39691.7249086015</v>
      </c>
      <c r="Q177" s="98">
        <v>39678.27982434845</v>
      </c>
    </row>
    <row r="178" spans="1:17" x14ac:dyDescent="0.25">
      <c r="A178" s="10" t="s">
        <v>13</v>
      </c>
      <c r="B178" s="99">
        <v>22213.170572151379</v>
      </c>
      <c r="C178" s="99">
        <v>22292.714331862502</v>
      </c>
      <c r="D178" s="99">
        <v>22414.445917735036</v>
      </c>
      <c r="E178" s="99">
        <v>21531.582728073488</v>
      </c>
      <c r="F178" s="99">
        <v>21055.504711237034</v>
      </c>
      <c r="G178" s="99">
        <v>20715.65323644138</v>
      </c>
      <c r="H178" s="99">
        <v>20449.215771934741</v>
      </c>
      <c r="I178" s="99">
        <v>20208.645403196806</v>
      </c>
      <c r="J178" s="99">
        <v>20142.766908185629</v>
      </c>
      <c r="K178" s="99">
        <v>19881.328311028796</v>
      </c>
      <c r="L178" s="99">
        <v>19553.198367395598</v>
      </c>
      <c r="M178" s="99">
        <v>18898.383065097183</v>
      </c>
      <c r="N178" s="99">
        <v>18117.314601185433</v>
      </c>
      <c r="O178" s="99">
        <v>17190.18696061541</v>
      </c>
      <c r="P178" s="99">
        <v>17437.68326535499</v>
      </c>
      <c r="Q178" s="99">
        <v>16967.710511127287</v>
      </c>
    </row>
    <row r="179" spans="1:17" x14ac:dyDescent="0.25">
      <c r="A179" s="10" t="s">
        <v>15</v>
      </c>
      <c r="B179" s="99">
        <v>39162.589414187139</v>
      </c>
      <c r="C179" s="99">
        <v>39065.627754645</v>
      </c>
      <c r="D179" s="99">
        <v>39423.899078181777</v>
      </c>
      <c r="E179" s="99">
        <v>39222.036694235823</v>
      </c>
      <c r="F179" s="99">
        <v>39403.688788724212</v>
      </c>
      <c r="G179" s="99">
        <v>39734.440654929269</v>
      </c>
      <c r="H179" s="99">
        <v>40125.57068569777</v>
      </c>
      <c r="I179" s="99">
        <v>40515.637288233207</v>
      </c>
      <c r="J179" s="99">
        <v>40293.014333294741</v>
      </c>
      <c r="K179" s="99">
        <v>39903.650324098649</v>
      </c>
      <c r="L179" s="99">
        <v>40051.565997313417</v>
      </c>
      <c r="M179" s="99">
        <v>39985.040020365741</v>
      </c>
      <c r="N179" s="99">
        <v>39367.445712329289</v>
      </c>
      <c r="O179" s="99">
        <v>39533.571114450373</v>
      </c>
      <c r="P179" s="99">
        <v>39604.618058627719</v>
      </c>
      <c r="Q179" s="99">
        <v>39498.690049004574</v>
      </c>
    </row>
    <row r="180" spans="1:17" x14ac:dyDescent="0.25">
      <c r="A180" s="10" t="s">
        <v>17</v>
      </c>
      <c r="B180" s="99">
        <v>23756.285201169278</v>
      </c>
      <c r="C180" s="99">
        <v>23584.995202040947</v>
      </c>
      <c r="D180" s="99">
        <v>23628.063586568631</v>
      </c>
      <c r="E180" s="99">
        <v>23619.272943776406</v>
      </c>
      <c r="F180" s="99">
        <v>23182.030051307211</v>
      </c>
      <c r="G180" s="99">
        <v>23520.435840709164</v>
      </c>
      <c r="H180" s="99">
        <v>23618.112311279096</v>
      </c>
      <c r="I180" s="99">
        <v>23886.957276754438</v>
      </c>
      <c r="J180" s="99">
        <v>24093.012284657798</v>
      </c>
      <c r="K180" s="99">
        <v>24093.195877527232</v>
      </c>
      <c r="L180" s="99">
        <v>24614.475810656473</v>
      </c>
      <c r="M180" s="99">
        <v>24788.995136197613</v>
      </c>
      <c r="N180" s="99">
        <v>24753.564776339976</v>
      </c>
      <c r="O180" s="99">
        <v>24791.82143533523</v>
      </c>
      <c r="P180" s="99">
        <v>24765.087458239002</v>
      </c>
      <c r="Q180" s="99">
        <v>24720.392890790325</v>
      </c>
    </row>
    <row r="181" spans="1:17" x14ac:dyDescent="0.25">
      <c r="A181" s="10" t="s">
        <v>19</v>
      </c>
      <c r="B181" s="99">
        <v>42603.480276206508</v>
      </c>
      <c r="C181" s="99">
        <v>42463.400767078725</v>
      </c>
      <c r="D181" s="99">
        <v>45291.876274648937</v>
      </c>
      <c r="E181" s="99">
        <v>44223.558530818882</v>
      </c>
      <c r="F181" s="99">
        <v>44142.988051651286</v>
      </c>
      <c r="G181" s="99">
        <v>43274.637931447192</v>
      </c>
      <c r="H181" s="99">
        <v>46039.341383555562</v>
      </c>
      <c r="I181" s="99">
        <v>44348.607919732269</v>
      </c>
      <c r="J181" s="99">
        <v>43056.71703576768</v>
      </c>
      <c r="K181" s="99">
        <v>46388.252730807726</v>
      </c>
      <c r="L181" s="99">
        <v>47985.876142297733</v>
      </c>
      <c r="M181" s="99">
        <v>50845.52833989387</v>
      </c>
      <c r="N181" s="99">
        <v>52303.681434644495</v>
      </c>
      <c r="O181" s="99">
        <v>49479.948511200717</v>
      </c>
      <c r="P181" s="99">
        <v>46835.655485707059</v>
      </c>
      <c r="Q181" s="99">
        <v>46510.222532436135</v>
      </c>
    </row>
    <row r="182" spans="1:17" x14ac:dyDescent="0.25">
      <c r="A182" s="10" t="s">
        <v>22</v>
      </c>
      <c r="B182" s="99">
        <v>41484.524968672027</v>
      </c>
      <c r="C182" s="99">
        <v>41442.181153981262</v>
      </c>
      <c r="D182" s="99">
        <v>41557.129607624469</v>
      </c>
      <c r="E182" s="99">
        <v>41670.077612275505</v>
      </c>
      <c r="F182" s="99">
        <v>41862.251248666158</v>
      </c>
      <c r="G182" s="99">
        <v>41583.021174907102</v>
      </c>
      <c r="H182" s="99">
        <v>41468.650040150831</v>
      </c>
      <c r="I182" s="99">
        <v>41477.500082967708</v>
      </c>
      <c r="J182" s="99">
        <v>41464.556084893549</v>
      </c>
      <c r="K182" s="99">
        <v>41491.310235428689</v>
      </c>
      <c r="L182" s="99">
        <v>41921.45581319202</v>
      </c>
      <c r="M182" s="99">
        <v>42002.035689775475</v>
      </c>
      <c r="N182" s="99">
        <v>42078.045943763405</v>
      </c>
      <c r="O182" s="99">
        <v>41402.936165364648</v>
      </c>
      <c r="P182" s="99">
        <v>41302.833129880732</v>
      </c>
      <c r="Q182" s="99">
        <v>41529.364391979303</v>
      </c>
    </row>
    <row r="183" spans="1:17" x14ac:dyDescent="0.25">
      <c r="A183" s="13" t="s">
        <v>25</v>
      </c>
      <c r="B183" s="101">
        <v>16924.053724488957</v>
      </c>
      <c r="C183" s="101">
        <v>17009.201240767026</v>
      </c>
      <c r="D183" s="101">
        <v>17087.173089063686</v>
      </c>
      <c r="E183" s="101">
        <v>17394.273592460457</v>
      </c>
      <c r="F183" s="101">
        <v>17864.204157467193</v>
      </c>
      <c r="G183" s="101">
        <v>18052.585468320158</v>
      </c>
      <c r="H183" s="101">
        <v>17823.533629644222</v>
      </c>
      <c r="I183" s="101">
        <v>17994.763155489287</v>
      </c>
      <c r="J183" s="101">
        <v>17678.548439940383</v>
      </c>
      <c r="K183" s="101">
        <v>17411.215556103736</v>
      </c>
      <c r="L183" s="101">
        <v>17750.986433607934</v>
      </c>
      <c r="M183" s="101">
        <v>17831.490901943638</v>
      </c>
      <c r="N183" s="101">
        <v>17437.200650070252</v>
      </c>
      <c r="O183" s="101">
        <v>17312.798534390193</v>
      </c>
      <c r="P183" s="101">
        <v>17446.278989414823</v>
      </c>
      <c r="Q183" s="101">
        <v>17284.324496381119</v>
      </c>
    </row>
    <row r="184" spans="1:17" x14ac:dyDescent="0.25">
      <c r="A184" s="12" t="s">
        <v>26</v>
      </c>
      <c r="B184" s="100">
        <v>15009.22632156156</v>
      </c>
      <c r="C184" s="100">
        <v>15049.979736682169</v>
      </c>
      <c r="D184" s="100">
        <v>15104.821987885742</v>
      </c>
      <c r="E184" s="100">
        <v>15447.606655970176</v>
      </c>
      <c r="F184" s="100">
        <v>15579.15498590194</v>
      </c>
      <c r="G184" s="100">
        <v>15738.753094903244</v>
      </c>
      <c r="H184" s="100">
        <v>15482.28404896193</v>
      </c>
      <c r="I184" s="100">
        <v>15584.76457128037</v>
      </c>
      <c r="J184" s="100">
        <v>15385.419824965247</v>
      </c>
      <c r="K184" s="100">
        <v>15496.531910409938</v>
      </c>
      <c r="L184" s="100">
        <v>15868.681096740653</v>
      </c>
      <c r="M184" s="100">
        <v>15993.609043459499</v>
      </c>
      <c r="N184" s="100">
        <v>15665.481812570022</v>
      </c>
      <c r="O184" s="100">
        <v>15465.546915519819</v>
      </c>
      <c r="P184" s="100">
        <v>15647.207053141736</v>
      </c>
      <c r="Q184" s="100">
        <v>15438.944356348686</v>
      </c>
    </row>
    <row r="185" spans="1:17" x14ac:dyDescent="0.25">
      <c r="A185" s="10" t="s">
        <v>13</v>
      </c>
      <c r="B185" s="99">
        <v>12165.334570590579</v>
      </c>
      <c r="C185" s="99">
        <v>11963.551686016353</v>
      </c>
      <c r="D185" s="99">
        <v>11929.831587577952</v>
      </c>
      <c r="E185" s="99">
        <v>11849.589626668318</v>
      </c>
      <c r="F185" s="99">
        <v>11648.860026539231</v>
      </c>
      <c r="G185" s="99">
        <v>11471.262115002583</v>
      </c>
      <c r="H185" s="99">
        <v>11315.125881655447</v>
      </c>
      <c r="I185" s="99">
        <v>11136.238223735243</v>
      </c>
      <c r="J185" s="99">
        <v>10611.017904433344</v>
      </c>
      <c r="K185" s="99">
        <v>10542.509371445416</v>
      </c>
      <c r="L185" s="99">
        <v>10355.122327905134</v>
      </c>
      <c r="M185" s="99">
        <v>10185.401244643575</v>
      </c>
      <c r="N185" s="99">
        <v>9914.6586404717273</v>
      </c>
      <c r="O185" s="99">
        <v>9858.3467376806329</v>
      </c>
      <c r="P185" s="99">
        <v>9922.1376796446875</v>
      </c>
      <c r="Q185" s="99">
        <v>9873.0436264660511</v>
      </c>
    </row>
    <row r="186" spans="1:17" x14ac:dyDescent="0.25">
      <c r="A186" s="10" t="s">
        <v>15</v>
      </c>
      <c r="B186" s="99">
        <v>15726.862706694312</v>
      </c>
      <c r="C186" s="99">
        <v>15771.355127119486</v>
      </c>
      <c r="D186" s="99">
        <v>15789.891391838406</v>
      </c>
      <c r="E186" s="99">
        <v>16166.167020599052</v>
      </c>
      <c r="F186" s="99">
        <v>16286.867647386805</v>
      </c>
      <c r="G186" s="99">
        <v>16446.361996392294</v>
      </c>
      <c r="H186" s="99">
        <v>16127.634899129836</v>
      </c>
      <c r="I186" s="99">
        <v>16207.376449408213</v>
      </c>
      <c r="J186" s="99">
        <v>16028.958973173072</v>
      </c>
      <c r="K186" s="99">
        <v>16137.940300858871</v>
      </c>
      <c r="L186" s="99">
        <v>16550.211897327787</v>
      </c>
      <c r="M186" s="99">
        <v>16676.644449827025</v>
      </c>
      <c r="N186" s="99">
        <v>16315.295798177058</v>
      </c>
      <c r="O186" s="99">
        <v>16076.899090995554</v>
      </c>
      <c r="P186" s="99">
        <v>16241.880543259515</v>
      </c>
      <c r="Q186" s="99">
        <v>16003.014122074244</v>
      </c>
    </row>
    <row r="187" spans="1:17" x14ac:dyDescent="0.25">
      <c r="A187" s="10" t="s">
        <v>17</v>
      </c>
      <c r="B187" s="99">
        <v>7677.8073160485983</v>
      </c>
      <c r="C187" s="99">
        <v>8726.0694937522385</v>
      </c>
      <c r="D187" s="99">
        <v>9409.8704936921858</v>
      </c>
      <c r="E187" s="99">
        <v>9709.0832342552931</v>
      </c>
      <c r="F187" s="99">
        <v>9865.8029725799915</v>
      </c>
      <c r="G187" s="99">
        <v>9900.1302893633092</v>
      </c>
      <c r="H187" s="99">
        <v>9972.3353883972613</v>
      </c>
      <c r="I187" s="99">
        <v>10015.679983548815</v>
      </c>
      <c r="J187" s="99">
        <v>9836.831051283385</v>
      </c>
      <c r="K187" s="99">
        <v>9600.3082109898642</v>
      </c>
      <c r="L187" s="99">
        <v>9659.0909254425715</v>
      </c>
      <c r="M187" s="99">
        <v>9588.6875004371614</v>
      </c>
      <c r="N187" s="99">
        <v>9594.8121917408662</v>
      </c>
      <c r="O187" s="99">
        <v>9655.1681786102617</v>
      </c>
      <c r="P187" s="99">
        <v>9622.5422301912713</v>
      </c>
      <c r="Q187" s="99">
        <v>9545.9202022711052</v>
      </c>
    </row>
    <row r="188" spans="1:17" x14ac:dyDescent="0.25">
      <c r="A188" s="10" t="s">
        <v>19</v>
      </c>
      <c r="B188" s="99">
        <v>13622.333779965176</v>
      </c>
      <c r="C188" s="99">
        <v>13663.931087649526</v>
      </c>
      <c r="D188" s="99">
        <v>13668.190121243226</v>
      </c>
      <c r="E188" s="99">
        <v>13605.954744101218</v>
      </c>
      <c r="F188" s="99">
        <v>13621.313447824974</v>
      </c>
      <c r="G188" s="99">
        <v>13603.825490597585</v>
      </c>
      <c r="H188" s="99">
        <v>13650.82662846235</v>
      </c>
      <c r="I188" s="99">
        <v>14045.995094959788</v>
      </c>
      <c r="J188" s="99">
        <v>13851.701534059899</v>
      </c>
      <c r="K188" s="99">
        <v>13640.832537895551</v>
      </c>
      <c r="L188" s="99">
        <v>13707.465484594937</v>
      </c>
      <c r="M188" s="99">
        <v>13543.410413873189</v>
      </c>
      <c r="N188" s="99">
        <v>13072.633183911288</v>
      </c>
      <c r="O188" s="99">
        <v>12745.125171347396</v>
      </c>
      <c r="P188" s="99">
        <v>12750.212695922128</v>
      </c>
      <c r="Q188" s="99">
        <v>12215.10480058117</v>
      </c>
    </row>
    <row r="189" spans="1:17" x14ac:dyDescent="0.25">
      <c r="A189" s="10" t="s">
        <v>22</v>
      </c>
      <c r="B189" s="99">
        <v>9529.4044733039245</v>
      </c>
      <c r="C189" s="99">
        <v>9492.578709609159</v>
      </c>
      <c r="D189" s="99">
        <v>9471.7332141445841</v>
      </c>
      <c r="E189" s="99">
        <v>9450.3737631829899</v>
      </c>
      <c r="F189" s="99">
        <v>9976.7497051581195</v>
      </c>
      <c r="G189" s="99">
        <v>9986.099496635341</v>
      </c>
      <c r="H189" s="99">
        <v>9942.6009747954831</v>
      </c>
      <c r="I189" s="99">
        <v>9899.8814894649331</v>
      </c>
      <c r="J189" s="99">
        <v>9968.6040247596411</v>
      </c>
      <c r="K189" s="99">
        <v>9954.2022708970289</v>
      </c>
      <c r="L189" s="99">
        <v>10128.309010481669</v>
      </c>
      <c r="M189" s="99">
        <v>10322.64625609</v>
      </c>
      <c r="N189" s="99">
        <v>10253.662882997674</v>
      </c>
      <c r="O189" s="99">
        <v>10125.714331774772</v>
      </c>
      <c r="P189" s="99">
        <v>10276.230849477726</v>
      </c>
      <c r="Q189" s="99">
        <v>10317.547759055555</v>
      </c>
    </row>
    <row r="190" spans="1:17" x14ac:dyDescent="0.25">
      <c r="A190" s="11" t="s">
        <v>28</v>
      </c>
      <c r="B190" s="98">
        <v>25184.159503268362</v>
      </c>
      <c r="C190" s="98">
        <v>25591.809454756469</v>
      </c>
      <c r="D190" s="98">
        <v>25759.225207568365</v>
      </c>
      <c r="E190" s="98">
        <v>26035.826538409019</v>
      </c>
      <c r="F190" s="98">
        <v>28224.570369312663</v>
      </c>
      <c r="G190" s="98">
        <v>28748.34410128152</v>
      </c>
      <c r="H190" s="98">
        <v>28674.304165673708</v>
      </c>
      <c r="I190" s="98">
        <v>29668.250803610968</v>
      </c>
      <c r="J190" s="98">
        <v>28735.479712499087</v>
      </c>
      <c r="K190" s="98">
        <v>26622.042350422191</v>
      </c>
      <c r="L190" s="98">
        <v>26902.885675693109</v>
      </c>
      <c r="M190" s="98">
        <v>26742.751364130399</v>
      </c>
      <c r="N190" s="98">
        <v>26052.178751574502</v>
      </c>
      <c r="O190" s="98">
        <v>26318.576386981847</v>
      </c>
      <c r="P190" s="98">
        <v>26256.006529155347</v>
      </c>
      <c r="Q190" s="98">
        <v>26344.222116274821</v>
      </c>
    </row>
    <row r="191" spans="1:17" x14ac:dyDescent="0.25">
      <c r="A191" s="10" t="s">
        <v>12</v>
      </c>
      <c r="B191" s="99">
        <v>21217.45894762241</v>
      </c>
      <c r="C191" s="99">
        <v>21460.94378507974</v>
      </c>
      <c r="D191" s="99">
        <v>21509.140502036338</v>
      </c>
      <c r="E191" s="99">
        <v>21750.787347383448</v>
      </c>
      <c r="F191" s="99">
        <v>23389.879174149486</v>
      </c>
      <c r="G191" s="99">
        <v>23828.528979845029</v>
      </c>
      <c r="H191" s="99">
        <v>23625.055153973412</v>
      </c>
      <c r="I191" s="99">
        <v>24539.884137243054</v>
      </c>
      <c r="J191" s="99">
        <v>23619.856193482279</v>
      </c>
      <c r="K191" s="99">
        <v>21875.627602152981</v>
      </c>
      <c r="L191" s="99">
        <v>21968.130302908226</v>
      </c>
      <c r="M191" s="99">
        <v>21837.31144595068</v>
      </c>
      <c r="N191" s="99">
        <v>21000.165604593298</v>
      </c>
      <c r="O191" s="99">
        <v>20997.718216691734</v>
      </c>
      <c r="P191" s="99">
        <v>20969.523255026128</v>
      </c>
      <c r="Q191" s="99">
        <v>21067.142605465018</v>
      </c>
    </row>
    <row r="192" spans="1:17" x14ac:dyDescent="0.25">
      <c r="A192" s="9" t="s">
        <v>29</v>
      </c>
      <c r="B192" s="96">
        <v>85000.000000000015</v>
      </c>
      <c r="C192" s="96">
        <v>85000</v>
      </c>
      <c r="D192" s="96">
        <v>84999.999999999985</v>
      </c>
      <c r="E192" s="96">
        <v>85000</v>
      </c>
      <c r="F192" s="96">
        <v>85000.000000000015</v>
      </c>
      <c r="G192" s="96">
        <v>85000.000000000015</v>
      </c>
      <c r="H192" s="96">
        <v>85000.000000000044</v>
      </c>
      <c r="I192" s="96">
        <v>84999.999999999985</v>
      </c>
      <c r="J192" s="96">
        <v>84999.999999999985</v>
      </c>
      <c r="K192" s="96">
        <v>85000.000000000015</v>
      </c>
      <c r="L192" s="96">
        <v>85000</v>
      </c>
      <c r="M192" s="96">
        <v>85000</v>
      </c>
      <c r="N192" s="96">
        <v>85000</v>
      </c>
      <c r="O192" s="96">
        <v>85000</v>
      </c>
      <c r="P192" s="96">
        <v>85000</v>
      </c>
      <c r="Q192" s="96">
        <v>85000</v>
      </c>
    </row>
    <row r="194" spans="1:17" x14ac:dyDescent="0.25">
      <c r="A194" s="14" t="s">
        <v>107</v>
      </c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</row>
    <row r="195" spans="1:17" x14ac:dyDescent="0.25">
      <c r="A195" s="13" t="s">
        <v>108</v>
      </c>
      <c r="B195" s="101">
        <v>21743.326138745229</v>
      </c>
      <c r="C195" s="101">
        <v>21530.184397289588</v>
      </c>
      <c r="D195" s="101">
        <v>21378.110104396852</v>
      </c>
      <c r="E195" s="101">
        <v>21176.367336658492</v>
      </c>
      <c r="F195" s="101">
        <v>21079.230830566969</v>
      </c>
      <c r="G195" s="101">
        <v>20457.186573736264</v>
      </c>
      <c r="H195" s="101">
        <v>20137.750036456393</v>
      </c>
      <c r="I195" s="101">
        <v>19876.475419539511</v>
      </c>
      <c r="J195" s="101">
        <v>19611.956772805024</v>
      </c>
      <c r="K195" s="101">
        <v>19625.280068858647</v>
      </c>
      <c r="L195" s="101">
        <v>19118.522317774481</v>
      </c>
      <c r="M195" s="101">
        <v>18788.141196925011</v>
      </c>
      <c r="N195" s="101">
        <v>18322.642862322446</v>
      </c>
      <c r="O195" s="101">
        <v>18208.56287478696</v>
      </c>
      <c r="P195" s="101">
        <v>18224.279827783004</v>
      </c>
      <c r="Q195" s="101">
        <v>18404.314625662202</v>
      </c>
    </row>
    <row r="196" spans="1:17" x14ac:dyDescent="0.25">
      <c r="A196" s="12" t="s">
        <v>9</v>
      </c>
      <c r="B196" s="100">
        <v>3903.7648430334493</v>
      </c>
      <c r="C196" s="100">
        <v>3926.4849442250788</v>
      </c>
      <c r="D196" s="100">
        <v>3841.2168409117876</v>
      </c>
      <c r="E196" s="100">
        <v>3843.3192892167676</v>
      </c>
      <c r="F196" s="100">
        <v>3879.0828490574859</v>
      </c>
      <c r="G196" s="100">
        <v>3840.4113918022972</v>
      </c>
      <c r="H196" s="100">
        <v>3702.0534906019834</v>
      </c>
      <c r="I196" s="100">
        <v>3442.4163033023829</v>
      </c>
      <c r="J196" s="100">
        <v>3468.7199246032537</v>
      </c>
      <c r="K196" s="100">
        <v>3335.1246886714225</v>
      </c>
      <c r="L196" s="100">
        <v>3330.2046771211299</v>
      </c>
      <c r="M196" s="100">
        <v>3367.0720928647634</v>
      </c>
      <c r="N196" s="100">
        <v>3400.1963889712965</v>
      </c>
      <c r="O196" s="100">
        <v>3373.1939198858877</v>
      </c>
      <c r="P196" s="100">
        <v>3408.0648524446879</v>
      </c>
      <c r="Q196" s="100">
        <v>3363.4876526243183</v>
      </c>
    </row>
    <row r="197" spans="1:17" x14ac:dyDescent="0.25">
      <c r="A197" s="11" t="s">
        <v>11</v>
      </c>
      <c r="B197" s="98">
        <v>21440.028629777771</v>
      </c>
      <c r="C197" s="98">
        <v>21288.004283910148</v>
      </c>
      <c r="D197" s="98">
        <v>21258.070923654584</v>
      </c>
      <c r="E197" s="98">
        <v>21062.697244059829</v>
      </c>
      <c r="F197" s="98">
        <v>21004.78032595633</v>
      </c>
      <c r="G197" s="98">
        <v>20388.246309254031</v>
      </c>
      <c r="H197" s="98">
        <v>20129.323883853598</v>
      </c>
      <c r="I197" s="98">
        <v>19899.69807569504</v>
      </c>
      <c r="J197" s="98">
        <v>19634.070680667628</v>
      </c>
      <c r="K197" s="98">
        <v>19801.72294940316</v>
      </c>
      <c r="L197" s="98">
        <v>19273.311741585105</v>
      </c>
      <c r="M197" s="98">
        <v>18904.811372643289</v>
      </c>
      <c r="N197" s="98">
        <v>18362.666713425497</v>
      </c>
      <c r="O197" s="98">
        <v>18257.525950790354</v>
      </c>
      <c r="P197" s="98">
        <v>18311.236246374123</v>
      </c>
      <c r="Q197" s="98">
        <v>18508.793215325488</v>
      </c>
    </row>
    <row r="198" spans="1:17" x14ac:dyDescent="0.25">
      <c r="A198" s="10" t="s">
        <v>13</v>
      </c>
      <c r="B198" s="99">
        <v>18839.397785694768</v>
      </c>
      <c r="C198" s="99">
        <v>18448.145576619587</v>
      </c>
      <c r="D198" s="99">
        <v>18249.977766601056</v>
      </c>
      <c r="E198" s="99">
        <v>17830.41142427289</v>
      </c>
      <c r="F198" s="99">
        <v>17353.356746863254</v>
      </c>
      <c r="G198" s="99">
        <v>16659.951195125239</v>
      </c>
      <c r="H198" s="99">
        <v>15984.300862989767</v>
      </c>
      <c r="I198" s="99">
        <v>15586.436884960794</v>
      </c>
      <c r="J198" s="99">
        <v>15275.586016862711</v>
      </c>
      <c r="K198" s="99">
        <v>15358.569594438457</v>
      </c>
      <c r="L198" s="99">
        <v>14839.128240094251</v>
      </c>
      <c r="M198" s="99">
        <v>14471.427586374422</v>
      </c>
      <c r="N198" s="99">
        <v>13799.835662957381</v>
      </c>
      <c r="O198" s="99">
        <v>13609.565588664027</v>
      </c>
      <c r="P198" s="99">
        <v>13491.44792764741</v>
      </c>
      <c r="Q198" s="99">
        <v>13555.978447046038</v>
      </c>
    </row>
    <row r="199" spans="1:17" x14ac:dyDescent="0.25">
      <c r="A199" s="10" t="s">
        <v>15</v>
      </c>
      <c r="B199" s="99">
        <v>32107.14931102658</v>
      </c>
      <c r="C199" s="99">
        <v>32195.545086553229</v>
      </c>
      <c r="D199" s="99">
        <v>31804.091593093573</v>
      </c>
      <c r="E199" s="99">
        <v>31395.396124056202</v>
      </c>
      <c r="F199" s="99">
        <v>31410.890352597915</v>
      </c>
      <c r="G199" s="99">
        <v>30094.171495580013</v>
      </c>
      <c r="H199" s="99">
        <v>29894.748587928985</v>
      </c>
      <c r="I199" s="99">
        <v>29349.589285064798</v>
      </c>
      <c r="J199" s="99">
        <v>28382.215458082595</v>
      </c>
      <c r="K199" s="99">
        <v>28041.053511530306</v>
      </c>
      <c r="L199" s="99">
        <v>26935.714107348147</v>
      </c>
      <c r="M199" s="99">
        <v>26063.11936456577</v>
      </c>
      <c r="N199" s="99">
        <v>25351.416388541114</v>
      </c>
      <c r="O199" s="99">
        <v>24901.72498486238</v>
      </c>
      <c r="P199" s="99">
        <v>24959.187768665532</v>
      </c>
      <c r="Q199" s="99">
        <v>25056.648082154381</v>
      </c>
    </row>
    <row r="200" spans="1:17" x14ac:dyDescent="0.25">
      <c r="A200" s="10" t="s">
        <v>17</v>
      </c>
      <c r="B200" s="99">
        <v>23942.9196422965</v>
      </c>
      <c r="C200" s="99">
        <v>21670.732010656826</v>
      </c>
      <c r="D200" s="99">
        <v>20441.839084687243</v>
      </c>
      <c r="E200" s="99">
        <v>19059.229903945441</v>
      </c>
      <c r="F200" s="99">
        <v>19028.324340064537</v>
      </c>
      <c r="G200" s="99">
        <v>18432.613316254028</v>
      </c>
      <c r="H200" s="99">
        <v>17697.94229387298</v>
      </c>
      <c r="I200" s="99">
        <v>17217.338162505217</v>
      </c>
      <c r="J200" s="99">
        <v>16885.06313238469</v>
      </c>
      <c r="K200" s="99">
        <v>17374.697489204544</v>
      </c>
      <c r="L200" s="99">
        <v>17359.753240604758</v>
      </c>
      <c r="M200" s="99">
        <v>17033.956344145496</v>
      </c>
      <c r="N200" s="99">
        <v>16107.582884478667</v>
      </c>
      <c r="O200" s="99">
        <v>17078.781197693097</v>
      </c>
      <c r="P200" s="99">
        <v>16563.774551011513</v>
      </c>
      <c r="Q200" s="99">
        <v>17032.849415355387</v>
      </c>
    </row>
    <row r="201" spans="1:17" x14ac:dyDescent="0.25">
      <c r="A201" s="10" t="s">
        <v>19</v>
      </c>
      <c r="B201" s="99">
        <v>26215.51470810502</v>
      </c>
      <c r="C201" s="99">
        <v>25067.350179599787</v>
      </c>
      <c r="D201" s="99">
        <v>24857.739220776592</v>
      </c>
      <c r="E201" s="99">
        <v>24437.856143714573</v>
      </c>
      <c r="F201" s="99">
        <v>24254.301908826339</v>
      </c>
      <c r="G201" s="99">
        <v>22162.488175772152</v>
      </c>
      <c r="H201" s="99">
        <v>21423.374111808615</v>
      </c>
      <c r="I201" s="99">
        <v>21116.137013657644</v>
      </c>
      <c r="J201" s="99">
        <v>20916.669823245727</v>
      </c>
      <c r="K201" s="99">
        <v>22196.059265379587</v>
      </c>
      <c r="L201" s="99">
        <v>21085.398901036111</v>
      </c>
      <c r="M201" s="99">
        <v>20549.714824884199</v>
      </c>
      <c r="N201" s="99">
        <v>18413.116870928796</v>
      </c>
      <c r="O201" s="99">
        <v>19473.438090763528</v>
      </c>
      <c r="P201" s="99">
        <v>19650.351887583591</v>
      </c>
      <c r="Q201" s="99">
        <v>20115.63995805191</v>
      </c>
    </row>
    <row r="202" spans="1:17" x14ac:dyDescent="0.25">
      <c r="A202" s="10" t="s">
        <v>21</v>
      </c>
      <c r="B202" s="99" t="s">
        <v>104</v>
      </c>
      <c r="C202" s="99" t="s">
        <v>104</v>
      </c>
      <c r="D202" s="99" t="s">
        <v>104</v>
      </c>
      <c r="E202" s="99" t="s">
        <v>104</v>
      </c>
      <c r="F202" s="99" t="s">
        <v>104</v>
      </c>
      <c r="G202" s="99" t="s">
        <v>104</v>
      </c>
      <c r="H202" s="99" t="s">
        <v>104</v>
      </c>
      <c r="I202" s="99" t="s">
        <v>104</v>
      </c>
      <c r="J202" s="99">
        <v>22804.923737930734</v>
      </c>
      <c r="K202" s="99">
        <v>22614.077695990673</v>
      </c>
      <c r="L202" s="99">
        <v>18892.082916093201</v>
      </c>
      <c r="M202" s="99">
        <v>18901.69596132739</v>
      </c>
      <c r="N202" s="99">
        <v>15708.170471547286</v>
      </c>
      <c r="O202" s="99">
        <v>14685.573330721949</v>
      </c>
      <c r="P202" s="99">
        <v>15203.900919469148</v>
      </c>
      <c r="Q202" s="99">
        <v>15958.611871320825</v>
      </c>
    </row>
    <row r="203" spans="1:17" x14ac:dyDescent="0.25">
      <c r="A203" s="10" t="s">
        <v>22</v>
      </c>
      <c r="B203" s="99" t="s">
        <v>104</v>
      </c>
      <c r="C203" s="99" t="s">
        <v>104</v>
      </c>
      <c r="D203" s="99" t="s">
        <v>104</v>
      </c>
      <c r="E203" s="99">
        <v>11014.237730227404</v>
      </c>
      <c r="F203" s="99">
        <v>11709.127775551893</v>
      </c>
      <c r="G203" s="99">
        <v>11179.245414764815</v>
      </c>
      <c r="H203" s="99">
        <v>19443.039393859635</v>
      </c>
      <c r="I203" s="99">
        <v>19475.689823190285</v>
      </c>
      <c r="J203" s="99">
        <v>25335.27426212118</v>
      </c>
      <c r="K203" s="99">
        <v>25572.303322278989</v>
      </c>
      <c r="L203" s="99">
        <v>23121.8012080464</v>
      </c>
      <c r="M203" s="99">
        <v>21915.176478692665</v>
      </c>
      <c r="N203" s="99">
        <v>21218.824996896157</v>
      </c>
      <c r="O203" s="99">
        <v>21393.022670020109</v>
      </c>
      <c r="P203" s="99">
        <v>20685.011026020125</v>
      </c>
      <c r="Q203" s="99">
        <v>20608.633863461906</v>
      </c>
    </row>
    <row r="204" spans="1:17" x14ac:dyDescent="0.25">
      <c r="A204" s="11" t="s">
        <v>23</v>
      </c>
      <c r="B204" s="98">
        <v>830229.56660089374</v>
      </c>
      <c r="C204" s="98">
        <v>819116.95737806847</v>
      </c>
      <c r="D204" s="98">
        <v>813083.01604711544</v>
      </c>
      <c r="E204" s="98">
        <v>817317.1933130502</v>
      </c>
      <c r="F204" s="98">
        <v>814060.56880310108</v>
      </c>
      <c r="G204" s="98">
        <v>822295.09430471284</v>
      </c>
      <c r="H204" s="98">
        <v>816186.80738789937</v>
      </c>
      <c r="I204" s="98">
        <v>832792.4325145802</v>
      </c>
      <c r="J204" s="98">
        <v>837086.35020503961</v>
      </c>
      <c r="K204" s="98">
        <v>805883.29867243406</v>
      </c>
      <c r="L204" s="98">
        <v>802303.48887745477</v>
      </c>
      <c r="M204" s="98">
        <v>803727.52400074934</v>
      </c>
      <c r="N204" s="98">
        <v>802970.91551791481</v>
      </c>
      <c r="O204" s="98">
        <v>792876.52121220203</v>
      </c>
      <c r="P204" s="98">
        <v>774270.40155470383</v>
      </c>
      <c r="Q204" s="98">
        <v>765296.62389375537</v>
      </c>
    </row>
    <row r="205" spans="1:17" x14ac:dyDescent="0.25">
      <c r="A205" s="10" t="s">
        <v>13</v>
      </c>
      <c r="B205" s="99">
        <v>172293.94906543382</v>
      </c>
      <c r="C205" s="99">
        <v>172060.50564110326</v>
      </c>
      <c r="D205" s="99">
        <v>173472.73011412335</v>
      </c>
      <c r="E205" s="99">
        <v>171984.26656771923</v>
      </c>
      <c r="F205" s="99">
        <v>170878.7997524539</v>
      </c>
      <c r="G205" s="99">
        <v>170849.07101058515</v>
      </c>
      <c r="H205" s="99">
        <v>164854.34853045701</v>
      </c>
      <c r="I205" s="99">
        <v>168885.33888175464</v>
      </c>
      <c r="J205" s="99">
        <v>170232.98907581251</v>
      </c>
      <c r="K205" s="99">
        <v>166654.1365800662</v>
      </c>
      <c r="L205" s="99">
        <v>164802.75529883304</v>
      </c>
      <c r="M205" s="99">
        <v>162409.60768131126</v>
      </c>
      <c r="N205" s="99">
        <v>158403.35127710496</v>
      </c>
      <c r="O205" s="99">
        <v>152195.96525197959</v>
      </c>
      <c r="P205" s="99">
        <v>148369.50911187573</v>
      </c>
      <c r="Q205" s="99">
        <v>144588.41570643464</v>
      </c>
    </row>
    <row r="206" spans="1:17" x14ac:dyDescent="0.25">
      <c r="A206" s="10" t="s">
        <v>15</v>
      </c>
      <c r="B206" s="99">
        <v>844728.97234469862</v>
      </c>
      <c r="C206" s="99">
        <v>832325.2812970595</v>
      </c>
      <c r="D206" s="99">
        <v>825287.09675982199</v>
      </c>
      <c r="E206" s="99">
        <v>827180.31066508824</v>
      </c>
      <c r="F206" s="99">
        <v>822694.10784527904</v>
      </c>
      <c r="G206" s="99">
        <v>829989.42427175259</v>
      </c>
      <c r="H206" s="99">
        <v>822284.76087508886</v>
      </c>
      <c r="I206" s="99">
        <v>838379.96354239783</v>
      </c>
      <c r="J206" s="99">
        <v>842969.70518731815</v>
      </c>
      <c r="K206" s="99">
        <v>808379.74564233737</v>
      </c>
      <c r="L206" s="99">
        <v>803165.04608558922</v>
      </c>
      <c r="M206" s="99">
        <v>803528.55338049028</v>
      </c>
      <c r="N206" s="99">
        <v>800106.40433871851</v>
      </c>
      <c r="O206" s="99">
        <v>791561.45782659063</v>
      </c>
      <c r="P206" s="99">
        <v>773516.4148920778</v>
      </c>
      <c r="Q206" s="99">
        <v>759576.73133064364</v>
      </c>
    </row>
    <row r="207" spans="1:17" x14ac:dyDescent="0.25">
      <c r="A207" s="10" t="s">
        <v>17</v>
      </c>
      <c r="B207" s="99">
        <v>675188.44182699139</v>
      </c>
      <c r="C207" s="99">
        <v>635354.87434215832</v>
      </c>
      <c r="D207" s="99">
        <v>605533.25603822793</v>
      </c>
      <c r="E207" s="99">
        <v>607708.89824352704</v>
      </c>
      <c r="F207" s="99">
        <v>639590.71835998388</v>
      </c>
      <c r="G207" s="99">
        <v>611501.47193422168</v>
      </c>
      <c r="H207" s="99">
        <v>628645.55500022578</v>
      </c>
      <c r="I207" s="99">
        <v>599580.90188192332</v>
      </c>
      <c r="J207" s="99">
        <v>605935.53273705265</v>
      </c>
      <c r="K207" s="99">
        <v>563763.71201951371</v>
      </c>
      <c r="L207" s="99">
        <v>552922.03243339702</v>
      </c>
      <c r="M207" s="99">
        <v>535845.92630294664</v>
      </c>
      <c r="N207" s="99">
        <v>539016.91627093975</v>
      </c>
      <c r="O207" s="99">
        <v>525479.50192994135</v>
      </c>
      <c r="P207" s="99">
        <v>534191.47887889214</v>
      </c>
      <c r="Q207" s="99">
        <v>490550.08201409038</v>
      </c>
    </row>
    <row r="208" spans="1:17" x14ac:dyDescent="0.25">
      <c r="A208" s="10" t="s">
        <v>19</v>
      </c>
      <c r="B208" s="99">
        <v>880717.28136049397</v>
      </c>
      <c r="C208" s="99">
        <v>873354.61074799916</v>
      </c>
      <c r="D208" s="99">
        <v>899051.39894980507</v>
      </c>
      <c r="E208" s="99">
        <v>918495.06381353945</v>
      </c>
      <c r="F208" s="99">
        <v>934793.79753710038</v>
      </c>
      <c r="G208" s="99">
        <v>928211.96359295398</v>
      </c>
      <c r="H208" s="99">
        <v>947009.21631302638</v>
      </c>
      <c r="I208" s="99">
        <v>947036.13899493124</v>
      </c>
      <c r="J208" s="99">
        <v>898113.58389321284</v>
      </c>
      <c r="K208" s="99">
        <v>965321.24709091114</v>
      </c>
      <c r="L208" s="99">
        <v>998338.08718761278</v>
      </c>
      <c r="M208" s="99">
        <v>1002301.2029602379</v>
      </c>
      <c r="N208" s="99">
        <v>1057225.1263557822</v>
      </c>
      <c r="O208" s="99">
        <v>983119.47622632573</v>
      </c>
      <c r="P208" s="99">
        <v>901946.36342115875</v>
      </c>
      <c r="Q208" s="99">
        <v>950604.34837890707</v>
      </c>
    </row>
    <row r="209" spans="1:17" x14ac:dyDescent="0.25">
      <c r="A209" s="10" t="s">
        <v>22</v>
      </c>
      <c r="B209" s="99">
        <v>1006169.7029547456</v>
      </c>
      <c r="C209" s="99">
        <v>980504.70301276748</v>
      </c>
      <c r="D209" s="99">
        <v>960622.85807318345</v>
      </c>
      <c r="E209" s="99">
        <v>980656.08040681458</v>
      </c>
      <c r="F209" s="99">
        <v>963941.08295383712</v>
      </c>
      <c r="G209" s="99">
        <v>1015464.964191306</v>
      </c>
      <c r="H209" s="99">
        <v>1023355.7908553166</v>
      </c>
      <c r="I209" s="99">
        <v>1012490.7081394861</v>
      </c>
      <c r="J209" s="99">
        <v>1012998.9920313517</v>
      </c>
      <c r="K209" s="99">
        <v>944262.18289548683</v>
      </c>
      <c r="L209" s="99">
        <v>908571.35033210204</v>
      </c>
      <c r="M209" s="99">
        <v>892979.22012782132</v>
      </c>
      <c r="N209" s="99">
        <v>895889.85678780859</v>
      </c>
      <c r="O209" s="99">
        <v>923104.27615927416</v>
      </c>
      <c r="P209" s="99">
        <v>924297.61924594361</v>
      </c>
      <c r="Q209" s="99">
        <v>893681.28573507036</v>
      </c>
    </row>
    <row r="210" spans="1:17" x14ac:dyDescent="0.25">
      <c r="A210" s="13" t="s">
        <v>109</v>
      </c>
      <c r="B210" s="101">
        <v>55459.931082795083</v>
      </c>
      <c r="C210" s="101">
        <v>55421.251425102295</v>
      </c>
      <c r="D210" s="101">
        <v>56206.166654793684</v>
      </c>
      <c r="E210" s="101">
        <v>55443.368005633063</v>
      </c>
      <c r="F210" s="101">
        <v>58830.769181601179</v>
      </c>
      <c r="G210" s="101">
        <v>58976.695891787909</v>
      </c>
      <c r="H210" s="101">
        <v>59343.964614335317</v>
      </c>
      <c r="I210" s="101">
        <v>59220.707079115098</v>
      </c>
      <c r="J210" s="101">
        <v>57701.951306124996</v>
      </c>
      <c r="K210" s="101">
        <v>52858.237214027591</v>
      </c>
      <c r="L210" s="101">
        <v>54193.750177852606</v>
      </c>
      <c r="M210" s="101">
        <v>53688.932455848473</v>
      </c>
      <c r="N210" s="101">
        <v>52533.748112031768</v>
      </c>
      <c r="O210" s="101">
        <v>53037.664337868919</v>
      </c>
      <c r="P210" s="101">
        <v>52374.746137122667</v>
      </c>
      <c r="Q210" s="101">
        <v>52444.244346547304</v>
      </c>
    </row>
    <row r="211" spans="1:17" x14ac:dyDescent="0.25">
      <c r="A211" s="12" t="s">
        <v>26</v>
      </c>
      <c r="B211" s="100">
        <v>3782.8039903069903</v>
      </c>
      <c r="C211" s="100">
        <v>3827.7309388491012</v>
      </c>
      <c r="D211" s="100">
        <v>3834.6146703834961</v>
      </c>
      <c r="E211" s="100">
        <v>3913.7380746559579</v>
      </c>
      <c r="F211" s="100">
        <v>3952.765989638784</v>
      </c>
      <c r="G211" s="100">
        <v>3981.7576796049666</v>
      </c>
      <c r="H211" s="100">
        <v>3961.9791289178729</v>
      </c>
      <c r="I211" s="100">
        <v>4001.4575731477694</v>
      </c>
      <c r="J211" s="100">
        <v>3946.1806688609527</v>
      </c>
      <c r="K211" s="100">
        <v>3959.5500486378705</v>
      </c>
      <c r="L211" s="100">
        <v>4021.5727453455156</v>
      </c>
      <c r="M211" s="100">
        <v>4053.748579887907</v>
      </c>
      <c r="N211" s="100">
        <v>4008.3415486147774</v>
      </c>
      <c r="O211" s="100">
        <v>3995.7226438054545</v>
      </c>
      <c r="P211" s="100">
        <v>4040.0674317679041</v>
      </c>
      <c r="Q211" s="100">
        <v>4024.930001013226</v>
      </c>
    </row>
    <row r="212" spans="1:17" x14ac:dyDescent="0.25">
      <c r="A212" s="10" t="s">
        <v>13</v>
      </c>
      <c r="B212" s="99">
        <v>2360.1206173095293</v>
      </c>
      <c r="C212" s="99">
        <v>2322.7555176168371</v>
      </c>
      <c r="D212" s="99">
        <v>2315.8272861669211</v>
      </c>
      <c r="E212" s="99">
        <v>2293.9844628415308</v>
      </c>
      <c r="F212" s="99">
        <v>2256.5741388305037</v>
      </c>
      <c r="G212" s="99">
        <v>2223.4583821413471</v>
      </c>
      <c r="H212" s="99">
        <v>2185.9863330107773</v>
      </c>
      <c r="I212" s="99">
        <v>2156.8121147257712</v>
      </c>
      <c r="J212" s="99">
        <v>2054.9708466740199</v>
      </c>
      <c r="K212" s="99">
        <v>2037.5574048798755</v>
      </c>
      <c r="L212" s="99">
        <v>2010.5637484548031</v>
      </c>
      <c r="M212" s="99">
        <v>1991.8859302283911</v>
      </c>
      <c r="N212" s="99">
        <v>1955.2324939077109</v>
      </c>
      <c r="O212" s="99">
        <v>1952.2279726402223</v>
      </c>
      <c r="P212" s="99">
        <v>1973.0491815253072</v>
      </c>
      <c r="Q212" s="99">
        <v>1980.0127815801141</v>
      </c>
    </row>
    <row r="213" spans="1:17" x14ac:dyDescent="0.25">
      <c r="A213" s="10" t="s">
        <v>15</v>
      </c>
      <c r="B213" s="99">
        <v>4132.5064289416041</v>
      </c>
      <c r="C213" s="99">
        <v>4171.7758307763697</v>
      </c>
      <c r="D213" s="99">
        <v>4154.6567672985648</v>
      </c>
      <c r="E213" s="99">
        <v>4230.5312508748066</v>
      </c>
      <c r="F213" s="99">
        <v>4252.8892660162037</v>
      </c>
      <c r="G213" s="99">
        <v>4268.8198525805128</v>
      </c>
      <c r="H213" s="99">
        <v>4231.9216686514073</v>
      </c>
      <c r="I213" s="99">
        <v>4255.4770347152898</v>
      </c>
      <c r="J213" s="99">
        <v>4198.022026161615</v>
      </c>
      <c r="K213" s="99">
        <v>4205.3277214760719</v>
      </c>
      <c r="L213" s="99">
        <v>4268.5820883198412</v>
      </c>
      <c r="M213" s="99">
        <v>4295.3483342806376</v>
      </c>
      <c r="N213" s="99">
        <v>4240.210964230937</v>
      </c>
      <c r="O213" s="99">
        <v>4218.6930543594126</v>
      </c>
      <c r="P213" s="99">
        <v>4255.3226250053631</v>
      </c>
      <c r="Q213" s="99">
        <v>4233.196127438724</v>
      </c>
    </row>
    <row r="214" spans="1:17" x14ac:dyDescent="0.25">
      <c r="A214" s="10" t="s">
        <v>17</v>
      </c>
      <c r="B214" s="99">
        <v>1247.844829256306</v>
      </c>
      <c r="C214" s="99">
        <v>1572.1472453064246</v>
      </c>
      <c r="D214" s="99">
        <v>1799.0040445508698</v>
      </c>
      <c r="E214" s="99">
        <v>1901.5792763609488</v>
      </c>
      <c r="F214" s="99">
        <v>1951.4217078705856</v>
      </c>
      <c r="G214" s="99">
        <v>1976.4105510016386</v>
      </c>
      <c r="H214" s="99">
        <v>1996.6606183211914</v>
      </c>
      <c r="I214" s="99">
        <v>2010.6382700904687</v>
      </c>
      <c r="J214" s="99">
        <v>1989.744457344731</v>
      </c>
      <c r="K214" s="99">
        <v>1919.1986719567828</v>
      </c>
      <c r="L214" s="99">
        <v>1928.6594250818841</v>
      </c>
      <c r="M214" s="99">
        <v>1904.8557095956187</v>
      </c>
      <c r="N214" s="99">
        <v>1910.63219209106</v>
      </c>
      <c r="O214" s="99">
        <v>1937.1807892745949</v>
      </c>
      <c r="P214" s="99">
        <v>1904.1248529902341</v>
      </c>
      <c r="Q214" s="99">
        <v>1869.399850724913</v>
      </c>
    </row>
    <row r="215" spans="1:17" x14ac:dyDescent="0.25">
      <c r="A215" s="10" t="s">
        <v>19</v>
      </c>
      <c r="B215" s="99">
        <v>2257.7607297974509</v>
      </c>
      <c r="C215" s="99">
        <v>2262.6059894990262</v>
      </c>
      <c r="D215" s="99">
        <v>2262.6428374535135</v>
      </c>
      <c r="E215" s="99">
        <v>2256.2565148888184</v>
      </c>
      <c r="F215" s="99">
        <v>2256.9311939704849</v>
      </c>
      <c r="G215" s="99">
        <v>2254.5713629126917</v>
      </c>
      <c r="H215" s="99">
        <v>3114.2965775719881</v>
      </c>
      <c r="I215" s="99">
        <v>3377.5045529869176</v>
      </c>
      <c r="J215" s="99">
        <v>3275.3703317095342</v>
      </c>
      <c r="K215" s="99">
        <v>3163.4987468560025</v>
      </c>
      <c r="L215" s="99">
        <v>3023.7251903720771</v>
      </c>
      <c r="M215" s="99">
        <v>2957.8663463320136</v>
      </c>
      <c r="N215" s="99">
        <v>2854.288547008161</v>
      </c>
      <c r="O215" s="99">
        <v>2752.4383367235368</v>
      </c>
      <c r="P215" s="99">
        <v>2712.5462992200519</v>
      </c>
      <c r="Q215" s="99">
        <v>2550.9564672890879</v>
      </c>
    </row>
    <row r="216" spans="1:17" x14ac:dyDescent="0.25">
      <c r="A216" s="10" t="s">
        <v>22</v>
      </c>
      <c r="B216" s="99">
        <v>2193.1039229971925</v>
      </c>
      <c r="C216" s="99">
        <v>2137.7008168974494</v>
      </c>
      <c r="D216" s="99">
        <v>2108.5542083113205</v>
      </c>
      <c r="E216" s="99">
        <v>2080.7022163092988</v>
      </c>
      <c r="F216" s="99">
        <v>2238.9495609087471</v>
      </c>
      <c r="G216" s="99">
        <v>2231.3418512433691</v>
      </c>
      <c r="H216" s="99">
        <v>2201.6290903113941</v>
      </c>
      <c r="I216" s="99">
        <v>2164.1910719648213</v>
      </c>
      <c r="J216" s="99">
        <v>2198.7041519554896</v>
      </c>
      <c r="K216" s="99">
        <v>2190.5640554936695</v>
      </c>
      <c r="L216" s="99">
        <v>2284.430483991192</v>
      </c>
      <c r="M216" s="99">
        <v>2386.9877999784408</v>
      </c>
      <c r="N216" s="99">
        <v>2306.5325621015231</v>
      </c>
      <c r="O216" s="99">
        <v>2242.5210015935313</v>
      </c>
      <c r="P216" s="99">
        <v>2295.4719594327707</v>
      </c>
      <c r="Q216" s="99">
        <v>2319.1252273448631</v>
      </c>
    </row>
    <row r="217" spans="1:17" x14ac:dyDescent="0.25">
      <c r="A217" s="11" t="s">
        <v>28</v>
      </c>
      <c r="B217" s="98">
        <v>278382.65272068011</v>
      </c>
      <c r="C217" s="98">
        <v>281432.94626957172</v>
      </c>
      <c r="D217" s="98">
        <v>285312.31645132008</v>
      </c>
      <c r="E217" s="98">
        <v>284191.29451868922</v>
      </c>
      <c r="F217" s="98">
        <v>307646.51333212893</v>
      </c>
      <c r="G217" s="98">
        <v>313192.42556605901</v>
      </c>
      <c r="H217" s="98">
        <v>316017.6747947142</v>
      </c>
      <c r="I217" s="98">
        <v>326690.25302411796</v>
      </c>
      <c r="J217" s="98">
        <v>316899.73792748369</v>
      </c>
      <c r="K217" s="98">
        <v>288091.52965005423</v>
      </c>
      <c r="L217" s="98">
        <v>298134.3604629623</v>
      </c>
      <c r="M217" s="98">
        <v>294352.96075853339</v>
      </c>
      <c r="N217" s="98">
        <v>288488.40754335624</v>
      </c>
      <c r="O217" s="98">
        <v>292128.44539051852</v>
      </c>
      <c r="P217" s="98">
        <v>289060.86275632976</v>
      </c>
      <c r="Q217" s="98">
        <v>290158.96841867198</v>
      </c>
    </row>
    <row r="218" spans="1:17" x14ac:dyDescent="0.25">
      <c r="A218" s="10" t="s">
        <v>12</v>
      </c>
      <c r="B218" s="97">
        <v>218415.04496366117</v>
      </c>
      <c r="C218" s="97">
        <v>218735.30273321079</v>
      </c>
      <c r="D218" s="97">
        <v>220258.44335140739</v>
      </c>
      <c r="E218" s="97">
        <v>218539.74500647956</v>
      </c>
      <c r="F218" s="97">
        <v>233849.06574680223</v>
      </c>
      <c r="G218" s="97">
        <v>237818.13970958788</v>
      </c>
      <c r="H218" s="97">
        <v>238132.20690729833</v>
      </c>
      <c r="I218" s="97">
        <v>246964.32897231015</v>
      </c>
      <c r="J218" s="97">
        <v>239161.41372895654</v>
      </c>
      <c r="K218" s="97">
        <v>217390.04790466902</v>
      </c>
      <c r="L218" s="97">
        <v>221926.28840834685</v>
      </c>
      <c r="M218" s="97">
        <v>218838.26867478937</v>
      </c>
      <c r="N218" s="97">
        <v>211458.8147664078</v>
      </c>
      <c r="O218" s="97">
        <v>210794.6946000639</v>
      </c>
      <c r="P218" s="97">
        <v>207851.67083863041</v>
      </c>
      <c r="Q218" s="97">
        <v>209905.37096287828</v>
      </c>
    </row>
    <row r="219" spans="1:17" x14ac:dyDescent="0.25">
      <c r="A219" s="9" t="s">
        <v>29</v>
      </c>
      <c r="B219" s="96">
        <v>1182663.8834929112</v>
      </c>
      <c r="C219" s="96">
        <v>1183121.3214902971</v>
      </c>
      <c r="D219" s="96">
        <v>1192080.5605456277</v>
      </c>
      <c r="E219" s="96">
        <v>1187587.7818991619</v>
      </c>
      <c r="F219" s="96">
        <v>1174275.1403056122</v>
      </c>
      <c r="G219" s="96">
        <v>1174998.8729538375</v>
      </c>
      <c r="H219" s="96">
        <v>1184850.4782423512</v>
      </c>
      <c r="I219" s="96">
        <v>1186881.2497044078</v>
      </c>
      <c r="J219" s="96">
        <v>1171909.7875773059</v>
      </c>
      <c r="K219" s="96">
        <v>1157675.9056466031</v>
      </c>
      <c r="L219" s="96">
        <v>1195335.6886198667</v>
      </c>
      <c r="M219" s="96">
        <v>1191169.2026780283</v>
      </c>
      <c r="N219" s="96">
        <v>1187283.9042589273</v>
      </c>
      <c r="O219" s="96">
        <v>1189122.9021907249</v>
      </c>
      <c r="P219" s="96">
        <v>1191466.4871402818</v>
      </c>
      <c r="Q219" s="96">
        <v>1182193.5070482695</v>
      </c>
    </row>
    <row r="221" spans="1:17" x14ac:dyDescent="0.25">
      <c r="A221" s="14" t="s">
        <v>45</v>
      </c>
      <c r="B221" s="95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</row>
    <row r="222" spans="1:17" x14ac:dyDescent="0.25">
      <c r="A222" s="13" t="s">
        <v>46</v>
      </c>
      <c r="B222" s="94">
        <v>1</v>
      </c>
      <c r="C222" s="94">
        <v>1</v>
      </c>
      <c r="D222" s="94">
        <v>1</v>
      </c>
      <c r="E222" s="94">
        <v>1</v>
      </c>
      <c r="F222" s="94">
        <v>1</v>
      </c>
      <c r="G222" s="94">
        <v>1</v>
      </c>
      <c r="H222" s="94">
        <v>1</v>
      </c>
      <c r="I222" s="94">
        <v>1</v>
      </c>
      <c r="J222" s="94">
        <v>1</v>
      </c>
      <c r="K222" s="94">
        <v>1</v>
      </c>
      <c r="L222" s="94">
        <v>1</v>
      </c>
      <c r="M222" s="94">
        <v>1</v>
      </c>
      <c r="N222" s="94">
        <v>1</v>
      </c>
      <c r="O222" s="94">
        <v>1</v>
      </c>
      <c r="P222" s="94">
        <v>1</v>
      </c>
      <c r="Q222" s="94">
        <v>1</v>
      </c>
    </row>
    <row r="223" spans="1:17" x14ac:dyDescent="0.25">
      <c r="A223" s="93" t="s">
        <v>9</v>
      </c>
      <c r="B223" s="92">
        <v>2.1014038252386288E-2</v>
      </c>
      <c r="C223" s="92">
        <v>2.1483070495110564E-2</v>
      </c>
      <c r="D223" s="92">
        <v>2.1511588152508261E-2</v>
      </c>
      <c r="E223" s="92">
        <v>2.1930842259673792E-2</v>
      </c>
      <c r="F223" s="92">
        <v>2.2442096638256571E-2</v>
      </c>
      <c r="G223" s="92">
        <v>2.3199564260678002E-2</v>
      </c>
      <c r="H223" s="92">
        <v>2.2931085331114143E-2</v>
      </c>
      <c r="I223" s="92">
        <v>2.1887327854223208E-2</v>
      </c>
      <c r="J223" s="92">
        <v>2.2777833028066401E-2</v>
      </c>
      <c r="K223" s="92">
        <v>2.2058118131847226E-2</v>
      </c>
      <c r="L223" s="92">
        <v>2.2603794828013599E-2</v>
      </c>
      <c r="M223" s="92">
        <v>2.3254190244592028E-2</v>
      </c>
      <c r="N223" s="92">
        <v>2.3736791137636465E-2</v>
      </c>
      <c r="O223" s="92">
        <v>2.344307201937175E-2</v>
      </c>
      <c r="P223" s="92">
        <v>2.3634728010962898E-2</v>
      </c>
      <c r="Q223" s="92">
        <v>2.3120773977345493E-2</v>
      </c>
    </row>
    <row r="224" spans="1:17" x14ac:dyDescent="0.25">
      <c r="A224" s="89" t="s">
        <v>11</v>
      </c>
      <c r="B224" s="88">
        <v>0.86776678858474288</v>
      </c>
      <c r="C224" s="88">
        <v>0.86944332588750584</v>
      </c>
      <c r="D224" s="88">
        <v>0.87256612901789155</v>
      </c>
      <c r="E224" s="88">
        <v>0.87170262072809401</v>
      </c>
      <c r="F224" s="88">
        <v>0.87222898561269491</v>
      </c>
      <c r="G224" s="88">
        <v>0.87083930861274672</v>
      </c>
      <c r="H224" s="88">
        <v>0.87231392975095767</v>
      </c>
      <c r="I224" s="88">
        <v>0.87211055990202646</v>
      </c>
      <c r="J224" s="88">
        <v>0.86967516816021817</v>
      </c>
      <c r="K224" s="88">
        <v>0.87550738632517922</v>
      </c>
      <c r="L224" s="88">
        <v>0.87481425458195283</v>
      </c>
      <c r="M224" s="88">
        <v>0.87321118542695508</v>
      </c>
      <c r="N224" s="88">
        <v>0.87160105082230033</v>
      </c>
      <c r="O224" s="88">
        <v>0.87342784722881384</v>
      </c>
      <c r="P224" s="88">
        <v>0.87539623641855646</v>
      </c>
      <c r="Q224" s="88">
        <v>0.87600691967370459</v>
      </c>
    </row>
    <row r="225" spans="1:17" x14ac:dyDescent="0.25">
      <c r="A225" s="91" t="s">
        <v>13</v>
      </c>
      <c r="B225" s="90">
        <v>0.60383540294337779</v>
      </c>
      <c r="C225" s="90">
        <v>0.58525436349890503</v>
      </c>
      <c r="D225" s="90">
        <v>0.56800983018387219</v>
      </c>
      <c r="E225" s="90">
        <v>0.54470299668746969</v>
      </c>
      <c r="F225" s="90">
        <v>0.5163523321209621</v>
      </c>
      <c r="G225" s="90">
        <v>0.49683153561618848</v>
      </c>
      <c r="H225" s="90">
        <v>0.46894360761629983</v>
      </c>
      <c r="I225" s="90">
        <v>0.45144290906421092</v>
      </c>
      <c r="J225" s="90">
        <v>0.4339918238219217</v>
      </c>
      <c r="K225" s="90">
        <v>0.42381927305209044</v>
      </c>
      <c r="L225" s="90">
        <v>0.40978906161450879</v>
      </c>
      <c r="M225" s="90">
        <v>0.39661198205649101</v>
      </c>
      <c r="N225" s="90">
        <v>0.37924769520212531</v>
      </c>
      <c r="O225" s="90">
        <v>0.36808157279522874</v>
      </c>
      <c r="P225" s="90">
        <v>0.35786902512964469</v>
      </c>
      <c r="Q225" s="90">
        <v>0.34986499629808232</v>
      </c>
    </row>
    <row r="226" spans="1:17" x14ac:dyDescent="0.25">
      <c r="A226" s="91" t="s">
        <v>15</v>
      </c>
      <c r="B226" s="90">
        <v>0.24438248133777191</v>
      </c>
      <c r="C226" s="90">
        <v>0.26422310773661839</v>
      </c>
      <c r="D226" s="90">
        <v>0.28391114387367355</v>
      </c>
      <c r="E226" s="90">
        <v>0.30566080025061471</v>
      </c>
      <c r="F226" s="90">
        <v>0.33373912476935247</v>
      </c>
      <c r="G226" s="90">
        <v>0.35115440399895703</v>
      </c>
      <c r="H226" s="90">
        <v>0.38055647457832054</v>
      </c>
      <c r="I226" s="90">
        <v>0.39759060557676396</v>
      </c>
      <c r="J226" s="90">
        <v>0.41219499607132398</v>
      </c>
      <c r="K226" s="90">
        <v>0.42656908799087628</v>
      </c>
      <c r="L226" s="90">
        <v>0.4382481172832588</v>
      </c>
      <c r="M226" s="90">
        <v>0.45023190876857067</v>
      </c>
      <c r="N226" s="90">
        <v>0.46605307393097595</v>
      </c>
      <c r="O226" s="90">
        <v>0.47632252107307199</v>
      </c>
      <c r="P226" s="90">
        <v>0.48832221749802657</v>
      </c>
      <c r="Q226" s="90">
        <v>0.49580626793969429</v>
      </c>
    </row>
    <row r="227" spans="1:17" x14ac:dyDescent="0.25">
      <c r="A227" s="91" t="s">
        <v>17</v>
      </c>
      <c r="B227" s="90">
        <v>1.8019209712401479E-2</v>
      </c>
      <c r="C227" s="90">
        <v>1.8285666267664001E-2</v>
      </c>
      <c r="D227" s="90">
        <v>1.8995124858095978E-2</v>
      </c>
      <c r="E227" s="90">
        <v>1.9739728657807327E-2</v>
      </c>
      <c r="F227" s="90">
        <v>2.0523788976331097E-2</v>
      </c>
      <c r="G227" s="90">
        <v>2.0942068949087976E-2</v>
      </c>
      <c r="H227" s="90">
        <v>2.0653558087678724E-2</v>
      </c>
      <c r="I227" s="90">
        <v>2.0692597088194622E-2</v>
      </c>
      <c r="J227" s="90">
        <v>2.0802571377699579E-2</v>
      </c>
      <c r="K227" s="90">
        <v>2.1980116971630402E-2</v>
      </c>
      <c r="L227" s="90">
        <v>2.304362876069381E-2</v>
      </c>
      <c r="M227" s="90">
        <v>2.2487918732445576E-2</v>
      </c>
      <c r="N227" s="90">
        <v>2.2229931450810363E-2</v>
      </c>
      <c r="O227" s="90">
        <v>2.4274674694537098E-2</v>
      </c>
      <c r="P227" s="90">
        <v>2.3921550477293135E-2</v>
      </c>
      <c r="Q227" s="90">
        <v>2.4295028997447638E-2</v>
      </c>
    </row>
    <row r="228" spans="1:17" x14ac:dyDescent="0.25">
      <c r="A228" s="91" t="s">
        <v>19</v>
      </c>
      <c r="B228" s="90">
        <v>1.5296945911917196E-3</v>
      </c>
      <c r="C228" s="90">
        <v>1.6801883843184336E-3</v>
      </c>
      <c r="D228" s="90">
        <v>1.6500301022498349E-3</v>
      </c>
      <c r="E228" s="90">
        <v>1.5990759119077944E-3</v>
      </c>
      <c r="F228" s="90">
        <v>1.6137105784095448E-3</v>
      </c>
      <c r="G228" s="90">
        <v>1.9112676575982891E-3</v>
      </c>
      <c r="H228" s="90">
        <v>2.1601030591904017E-3</v>
      </c>
      <c r="I228" s="90">
        <v>2.3841673647975376E-3</v>
      </c>
      <c r="J228" s="90">
        <v>2.6801147237136762E-3</v>
      </c>
      <c r="K228" s="90">
        <v>3.1280291436122879E-3</v>
      </c>
      <c r="L228" s="90">
        <v>3.6963387019004587E-3</v>
      </c>
      <c r="M228" s="90">
        <v>3.7750332795207864E-3</v>
      </c>
      <c r="N228" s="90">
        <v>3.8872774077052447E-3</v>
      </c>
      <c r="O228" s="90">
        <v>4.39590558011437E-3</v>
      </c>
      <c r="P228" s="90">
        <v>4.6175110330043496E-3</v>
      </c>
      <c r="Q228" s="90">
        <v>4.9021940555712745E-3</v>
      </c>
    </row>
    <row r="229" spans="1:17" x14ac:dyDescent="0.25">
      <c r="A229" s="91" t="s">
        <v>21</v>
      </c>
      <c r="B229" s="90">
        <v>0</v>
      </c>
      <c r="C229" s="90">
        <v>0</v>
      </c>
      <c r="D229" s="90">
        <v>0</v>
      </c>
      <c r="E229" s="90">
        <v>0</v>
      </c>
      <c r="F229" s="90">
        <v>0</v>
      </c>
      <c r="G229" s="90">
        <v>0</v>
      </c>
      <c r="H229" s="90">
        <v>0</v>
      </c>
      <c r="I229" s="90">
        <v>0</v>
      </c>
      <c r="J229" s="90">
        <v>5.6877711746248895E-7</v>
      </c>
      <c r="K229" s="90">
        <v>6.987100459194172E-7</v>
      </c>
      <c r="L229" s="90">
        <v>1.3900623940992665E-6</v>
      </c>
      <c r="M229" s="90">
        <v>2.1860156746325284E-6</v>
      </c>
      <c r="N229" s="90">
        <v>2.0721031916524315E-5</v>
      </c>
      <c r="O229" s="90">
        <v>8.6991312653058507E-5</v>
      </c>
      <c r="P229" s="90">
        <v>2.680533229865652E-4</v>
      </c>
      <c r="Q229" s="90">
        <v>5.3777047177022859E-4</v>
      </c>
    </row>
    <row r="230" spans="1:17" x14ac:dyDescent="0.25">
      <c r="A230" s="91" t="s">
        <v>22</v>
      </c>
      <c r="B230" s="90">
        <v>0</v>
      </c>
      <c r="C230" s="90">
        <v>0</v>
      </c>
      <c r="D230" s="90">
        <v>0</v>
      </c>
      <c r="E230" s="90">
        <v>1.9220294589545381E-8</v>
      </c>
      <c r="F230" s="90">
        <v>2.9167639412335438E-8</v>
      </c>
      <c r="G230" s="90">
        <v>3.2390914926062108E-8</v>
      </c>
      <c r="H230" s="90">
        <v>1.8640946807959623E-7</v>
      </c>
      <c r="I230" s="90">
        <v>2.8080805956857313E-7</v>
      </c>
      <c r="J230" s="90">
        <v>5.0933884418474185E-6</v>
      </c>
      <c r="K230" s="90">
        <v>1.0180456923744433E-5</v>
      </c>
      <c r="L230" s="90">
        <v>3.5718159196624768E-5</v>
      </c>
      <c r="M230" s="90">
        <v>1.0215657425238778E-4</v>
      </c>
      <c r="N230" s="90">
        <v>1.6235179876689481E-4</v>
      </c>
      <c r="O230" s="90">
        <v>2.6618177320857864E-4</v>
      </c>
      <c r="P230" s="90">
        <v>3.9787895760132219E-4</v>
      </c>
      <c r="Q230" s="90">
        <v>6.0066191113892652E-4</v>
      </c>
    </row>
    <row r="231" spans="1:17" x14ac:dyDescent="0.25">
      <c r="A231" s="89" t="s">
        <v>23</v>
      </c>
      <c r="B231" s="88">
        <v>0.11121917316287078</v>
      </c>
      <c r="C231" s="88">
        <v>0.10907360361738373</v>
      </c>
      <c r="D231" s="88">
        <v>0.10592228282960013</v>
      </c>
      <c r="E231" s="88">
        <v>0.10636653701223213</v>
      </c>
      <c r="F231" s="88">
        <v>0.10532891774904853</v>
      </c>
      <c r="G231" s="88">
        <v>0.10596112712657525</v>
      </c>
      <c r="H231" s="88">
        <v>0.10475498491792833</v>
      </c>
      <c r="I231" s="88">
        <v>0.10600211224375032</v>
      </c>
      <c r="J231" s="88">
        <v>0.10754699881171534</v>
      </c>
      <c r="K231" s="88">
        <v>0.10243449554297349</v>
      </c>
      <c r="L231" s="88">
        <v>0.10258195059003357</v>
      </c>
      <c r="M231" s="88">
        <v>0.10353462432845292</v>
      </c>
      <c r="N231" s="88">
        <v>0.10466215804006315</v>
      </c>
      <c r="O231" s="88">
        <v>0.10312908075181446</v>
      </c>
      <c r="P231" s="88">
        <v>0.10096903557048063</v>
      </c>
      <c r="Q231" s="88">
        <v>0.10087230634894979</v>
      </c>
    </row>
    <row r="232" spans="1:17" x14ac:dyDescent="0.25">
      <c r="A232" s="91" t="s">
        <v>13</v>
      </c>
      <c r="B232" s="90">
        <v>5.0771458584294537E-4</v>
      </c>
      <c r="C232" s="90">
        <v>4.712899989265404E-4</v>
      </c>
      <c r="D232" s="90">
        <v>4.4404421649668478E-4</v>
      </c>
      <c r="E232" s="90">
        <v>3.7488268690928173E-4</v>
      </c>
      <c r="F232" s="90">
        <v>3.3260576933116445E-4</v>
      </c>
      <c r="G232" s="90">
        <v>2.9942151173737157E-4</v>
      </c>
      <c r="H232" s="90">
        <v>2.672369199932507E-4</v>
      </c>
      <c r="I232" s="90">
        <v>2.4103834593897127E-4</v>
      </c>
      <c r="J232" s="90">
        <v>2.2277465129715761E-4</v>
      </c>
      <c r="K232" s="90">
        <v>1.9301451292264729E-4</v>
      </c>
      <c r="L232" s="90">
        <v>1.7656009873026973E-4</v>
      </c>
      <c r="M232" s="90">
        <v>1.6212667011440048E-4</v>
      </c>
      <c r="N232" s="90">
        <v>1.4987555956652216E-4</v>
      </c>
      <c r="O232" s="90">
        <v>1.5547935752575299E-4</v>
      </c>
      <c r="P232" s="90">
        <v>1.2711110314006068E-4</v>
      </c>
      <c r="Q232" s="90">
        <v>1.1429383486545422E-4</v>
      </c>
    </row>
    <row r="233" spans="1:17" x14ac:dyDescent="0.25">
      <c r="A233" s="91" t="s">
        <v>15</v>
      </c>
      <c r="B233" s="90">
        <v>0.10958507898414227</v>
      </c>
      <c r="C233" s="90">
        <v>0.10716083210162791</v>
      </c>
      <c r="D233" s="90">
        <v>0.10403376219006542</v>
      </c>
      <c r="E233" s="90">
        <v>0.10412824333643127</v>
      </c>
      <c r="F233" s="90">
        <v>0.10287113985214473</v>
      </c>
      <c r="G233" s="90">
        <v>0.10326249803101351</v>
      </c>
      <c r="H233" s="90">
        <v>0.10167166501290495</v>
      </c>
      <c r="I233" s="90">
        <v>0.10268273993593074</v>
      </c>
      <c r="J233" s="90">
        <v>0.10408523920984029</v>
      </c>
      <c r="K233" s="90">
        <v>9.8648989962488109E-2</v>
      </c>
      <c r="L233" s="90">
        <v>9.8468936157602438E-2</v>
      </c>
      <c r="M233" s="90">
        <v>9.8962323603401445E-2</v>
      </c>
      <c r="N233" s="90">
        <v>9.9530699596953709E-2</v>
      </c>
      <c r="O233" s="90">
        <v>9.7781834778816107E-2</v>
      </c>
      <c r="P233" s="90">
        <v>9.5596211277300253E-2</v>
      </c>
      <c r="Q233" s="90">
        <v>9.3733737420785071E-2</v>
      </c>
    </row>
    <row r="234" spans="1:17" x14ac:dyDescent="0.25">
      <c r="A234" s="91" t="s">
        <v>17</v>
      </c>
      <c r="B234" s="90">
        <v>1.6688186378801048E-4</v>
      </c>
      <c r="C234" s="90">
        <v>1.5146703839476308E-4</v>
      </c>
      <c r="D234" s="90">
        <v>1.3471095954354913E-4</v>
      </c>
      <c r="E234" s="90">
        <v>1.2996732856672435E-4</v>
      </c>
      <c r="F234" s="90">
        <v>2.7550649670228354E-4</v>
      </c>
      <c r="G234" s="90">
        <v>2.6541168877443181E-4</v>
      </c>
      <c r="H234" s="90">
        <v>2.6121527364093665E-4</v>
      </c>
      <c r="I234" s="90">
        <v>2.574159611766921E-4</v>
      </c>
      <c r="J234" s="90">
        <v>2.6126523301264163E-4</v>
      </c>
      <c r="K234" s="90">
        <v>2.5294033831017106E-4</v>
      </c>
      <c r="L234" s="90">
        <v>2.4838900039554743E-4</v>
      </c>
      <c r="M234" s="90">
        <v>2.3585886662363286E-4</v>
      </c>
      <c r="N234" s="90">
        <v>2.3112406225798602E-4</v>
      </c>
      <c r="O234" s="90">
        <v>2.1724899453897897E-4</v>
      </c>
      <c r="P234" s="90">
        <v>2.1438843642732831E-4</v>
      </c>
      <c r="Q234" s="90">
        <v>1.8245792662528358E-4</v>
      </c>
    </row>
    <row r="235" spans="1:17" x14ac:dyDescent="0.25">
      <c r="A235" s="91" t="s">
        <v>19</v>
      </c>
      <c r="B235" s="90">
        <v>6.0950699150141385E-4</v>
      </c>
      <c r="C235" s="90">
        <v>9.4376149733745008E-4</v>
      </c>
      <c r="D235" s="90">
        <v>9.6911195433793359E-4</v>
      </c>
      <c r="E235" s="90">
        <v>1.397651533612996E-3</v>
      </c>
      <c r="F235" s="90">
        <v>1.5221797274607234E-3</v>
      </c>
      <c r="G235" s="90">
        <v>1.70795807149924E-3</v>
      </c>
      <c r="H235" s="90">
        <v>2.1372950266454411E-3</v>
      </c>
      <c r="I235" s="90">
        <v>2.4158100628488433E-3</v>
      </c>
      <c r="J235" s="90">
        <v>2.5656292168611573E-3</v>
      </c>
      <c r="K235" s="90">
        <v>2.9496667823029573E-3</v>
      </c>
      <c r="L235" s="90">
        <v>3.2496614959490332E-3</v>
      </c>
      <c r="M235" s="90">
        <v>3.7221487508144954E-3</v>
      </c>
      <c r="N235" s="90">
        <v>4.2893782852933358E-3</v>
      </c>
      <c r="O235" s="90">
        <v>4.3048324503385076E-3</v>
      </c>
      <c r="P235" s="90">
        <v>4.3790054329201399E-3</v>
      </c>
      <c r="Q235" s="90">
        <v>6.1587700357403933E-3</v>
      </c>
    </row>
    <row r="236" spans="1:17" x14ac:dyDescent="0.25">
      <c r="A236" s="91" t="s">
        <v>22</v>
      </c>
      <c r="B236" s="90">
        <v>3.4999073759613928E-4</v>
      </c>
      <c r="C236" s="90">
        <v>3.4625298109705946E-4</v>
      </c>
      <c r="D236" s="90">
        <v>3.4065350915652852E-4</v>
      </c>
      <c r="E236" s="90">
        <v>3.3579212671185315E-4</v>
      </c>
      <c r="F236" s="90">
        <v>3.2748590340961234E-4</v>
      </c>
      <c r="G236" s="90">
        <v>4.2583782355069512E-4</v>
      </c>
      <c r="H236" s="90">
        <v>4.1757268474373242E-4</v>
      </c>
      <c r="I236" s="90">
        <v>4.0510793785504513E-4</v>
      </c>
      <c r="J236" s="90">
        <v>4.1209050070407433E-4</v>
      </c>
      <c r="K236" s="90">
        <v>3.8988394694961296E-4</v>
      </c>
      <c r="L236" s="90">
        <v>4.3840383735629874E-4</v>
      </c>
      <c r="M236" s="90">
        <v>4.5216643749895947E-4</v>
      </c>
      <c r="N236" s="90">
        <v>4.610805359915832E-4</v>
      </c>
      <c r="O236" s="90">
        <v>6.6968517059511198E-4</v>
      </c>
      <c r="P236" s="90">
        <v>6.5231932069282749E-4</v>
      </c>
      <c r="Q236" s="90">
        <v>6.8304713093359155E-4</v>
      </c>
    </row>
    <row r="237" spans="1:17" x14ac:dyDescent="0.25">
      <c r="A237" s="13" t="s">
        <v>47</v>
      </c>
      <c r="B237" s="94">
        <v>1</v>
      </c>
      <c r="C237" s="94">
        <v>1</v>
      </c>
      <c r="D237" s="94">
        <v>1</v>
      </c>
      <c r="E237" s="94">
        <v>1</v>
      </c>
      <c r="F237" s="94">
        <v>1</v>
      </c>
      <c r="G237" s="94">
        <v>1</v>
      </c>
      <c r="H237" s="94">
        <v>1</v>
      </c>
      <c r="I237" s="94">
        <v>1</v>
      </c>
      <c r="J237" s="94">
        <v>1</v>
      </c>
      <c r="K237" s="94">
        <v>1</v>
      </c>
      <c r="L237" s="94">
        <v>1</v>
      </c>
      <c r="M237" s="94">
        <v>1</v>
      </c>
      <c r="N237" s="94">
        <v>1</v>
      </c>
      <c r="O237" s="94">
        <v>1</v>
      </c>
      <c r="P237" s="94">
        <v>1</v>
      </c>
      <c r="Q237" s="94">
        <v>1</v>
      </c>
    </row>
    <row r="238" spans="1:17" x14ac:dyDescent="0.25">
      <c r="A238" s="93" t="s">
        <v>26</v>
      </c>
      <c r="B238" s="92">
        <v>5.5371789079080982E-2</v>
      </c>
      <c r="C238" s="92">
        <v>5.6230036525613536E-2</v>
      </c>
      <c r="D238" s="92">
        <v>5.5530363093509796E-2</v>
      </c>
      <c r="E238" s="92">
        <v>5.7611740588519006E-2</v>
      </c>
      <c r="F238" s="92">
        <v>5.5047624776284672E-2</v>
      </c>
      <c r="G238" s="92">
        <v>5.5506307676013222E-2</v>
      </c>
      <c r="H238" s="92">
        <v>5.4914230325523457E-2</v>
      </c>
      <c r="I238" s="92">
        <v>5.6006067902219847E-2</v>
      </c>
      <c r="J238" s="92">
        <v>5.6641906273941708E-2</v>
      </c>
      <c r="K238" s="92">
        <v>6.2017153842316243E-2</v>
      </c>
      <c r="L238" s="92">
        <v>6.1548421937598845E-2</v>
      </c>
      <c r="M238" s="92">
        <v>6.2594671631182278E-2</v>
      </c>
      <c r="N238" s="92">
        <v>6.3285330257223368E-2</v>
      </c>
      <c r="O238" s="92">
        <v>6.2514561890835915E-2</v>
      </c>
      <c r="P238" s="92">
        <v>6.4056457816351331E-2</v>
      </c>
      <c r="Q238" s="92">
        <v>6.3759816428976462E-2</v>
      </c>
    </row>
    <row r="239" spans="1:17" x14ac:dyDescent="0.25">
      <c r="A239" s="91" t="s">
        <v>13</v>
      </c>
      <c r="B239" s="90">
        <v>6.4225897796616463E-3</v>
      </c>
      <c r="C239" s="90">
        <v>5.956988667932166E-3</v>
      </c>
      <c r="D239" s="90">
        <v>5.4064115369725774E-3</v>
      </c>
      <c r="E239" s="90">
        <v>5.0821938559114464E-3</v>
      </c>
      <c r="F239" s="90">
        <v>4.3213388440791244E-3</v>
      </c>
      <c r="G239" s="90">
        <v>3.9510138784777877E-3</v>
      </c>
      <c r="H239" s="90">
        <v>3.594965370188078E-3</v>
      </c>
      <c r="I239" s="90">
        <v>3.2754606691813835E-3</v>
      </c>
      <c r="J239" s="90">
        <v>3.0954145071223683E-3</v>
      </c>
      <c r="K239" s="90">
        <v>3.1927381373871664E-3</v>
      </c>
      <c r="L239" s="90">
        <v>2.9387502148316095E-3</v>
      </c>
      <c r="M239" s="90">
        <v>2.7853784403865968E-3</v>
      </c>
      <c r="N239" s="90">
        <v>2.687402406218896E-3</v>
      </c>
      <c r="O239" s="90">
        <v>2.5628518560956793E-3</v>
      </c>
      <c r="P239" s="90">
        <v>2.4664157632728824E-3</v>
      </c>
      <c r="Q239" s="90">
        <v>2.3964992285326007E-3</v>
      </c>
    </row>
    <row r="240" spans="1:17" x14ac:dyDescent="0.25">
      <c r="A240" s="91" t="s">
        <v>15</v>
      </c>
      <c r="B240" s="90">
        <v>4.8809852643674746E-2</v>
      </c>
      <c r="C240" s="90">
        <v>5.0074894720825866E-2</v>
      </c>
      <c r="D240" s="90">
        <v>4.9855606575979088E-2</v>
      </c>
      <c r="E240" s="90">
        <v>5.2218747112044397E-2</v>
      </c>
      <c r="F240" s="90">
        <v>5.0417013106114773E-2</v>
      </c>
      <c r="G240" s="90">
        <v>5.1231996191142666E-2</v>
      </c>
      <c r="H240" s="90">
        <v>5.0946992756835854E-2</v>
      </c>
      <c r="I240" s="90">
        <v>5.2353320233952547E-2</v>
      </c>
      <c r="J240" s="90">
        <v>5.3136478533300412E-2</v>
      </c>
      <c r="K240" s="90">
        <v>5.8356241230916039E-2</v>
      </c>
      <c r="L240" s="90">
        <v>5.8113774561628834E-2</v>
      </c>
      <c r="M240" s="90">
        <v>5.9298787589504298E-2</v>
      </c>
      <c r="N240" s="90">
        <v>6.0067713570930104E-2</v>
      </c>
      <c r="O240" s="90">
        <v>5.9418258906128195E-2</v>
      </c>
      <c r="P240" s="90">
        <v>6.1028864868304236E-2</v>
      </c>
      <c r="Q240" s="90">
        <v>6.0807674772282154E-2</v>
      </c>
    </row>
    <row r="241" spans="1:17" x14ac:dyDescent="0.25">
      <c r="A241" s="91" t="s">
        <v>17</v>
      </c>
      <c r="B241" s="90">
        <v>1.2122134865515124E-4</v>
      </c>
      <c r="C241" s="90">
        <v>1.778276127948191E-4</v>
      </c>
      <c r="D241" s="90">
        <v>2.4588869274214516E-4</v>
      </c>
      <c r="E241" s="90">
        <v>2.8539456779571676E-4</v>
      </c>
      <c r="F241" s="90">
        <v>2.814454297021659E-4</v>
      </c>
      <c r="G241" s="90">
        <v>2.9322600875666944E-4</v>
      </c>
      <c r="H241" s="90">
        <v>3.1342523312066355E-4</v>
      </c>
      <c r="I241" s="90">
        <v>3.0849620913481608E-4</v>
      </c>
      <c r="J241" s="90">
        <v>3.2141885554350916E-4</v>
      </c>
      <c r="K241" s="90">
        <v>3.4005492535127174E-4</v>
      </c>
      <c r="L241" s="90">
        <v>3.388078626533093E-4</v>
      </c>
      <c r="M241" s="90">
        <v>3.4232970890880822E-4</v>
      </c>
      <c r="N241" s="90">
        <v>3.4864526615839135E-4</v>
      </c>
      <c r="O241" s="90">
        <v>3.39571051390257E-4</v>
      </c>
      <c r="P241" s="90">
        <v>3.4452500836010339E-4</v>
      </c>
      <c r="Q241" s="90">
        <v>3.2589455319685488E-4</v>
      </c>
    </row>
    <row r="242" spans="1:17" x14ac:dyDescent="0.25">
      <c r="A242" s="91" t="s">
        <v>19</v>
      </c>
      <c r="B242" s="90">
        <v>1.083950083624643E-5</v>
      </c>
      <c r="C242" s="90">
        <v>1.2486437554600508E-5</v>
      </c>
      <c r="D242" s="90">
        <v>1.4614290867341952E-5</v>
      </c>
      <c r="E242" s="90">
        <v>1.7556570473352442E-5</v>
      </c>
      <c r="F242" s="90">
        <v>1.8589031404632968E-5</v>
      </c>
      <c r="G242" s="90">
        <v>2.122963898723493E-5</v>
      </c>
      <c r="H242" s="90">
        <v>5.0249364819312332E-5</v>
      </c>
      <c r="I242" s="90">
        <v>6.0444853527674231E-5</v>
      </c>
      <c r="J242" s="90">
        <v>8.0526694169982897E-5</v>
      </c>
      <c r="K242" s="90">
        <v>1.1880634793820075E-4</v>
      </c>
      <c r="L242" s="90">
        <v>1.4789710865983896E-4</v>
      </c>
      <c r="M242" s="90">
        <v>1.5706292073220423E-4</v>
      </c>
      <c r="N242" s="90">
        <v>1.6182330343068456E-4</v>
      </c>
      <c r="O242" s="90">
        <v>1.6557085833258483E-4</v>
      </c>
      <c r="P242" s="90">
        <v>1.7689147318075647E-4</v>
      </c>
      <c r="Q242" s="90">
        <v>1.7869603581026109E-4</v>
      </c>
    </row>
    <row r="243" spans="1:17" x14ac:dyDescent="0.25">
      <c r="A243" s="91" t="s">
        <v>22</v>
      </c>
      <c r="B243" s="90">
        <v>2.2991981834583598E-6</v>
      </c>
      <c r="C243" s="90">
        <v>2.5010905332276371E-6</v>
      </c>
      <c r="D243" s="90">
        <v>2.5453317829014314E-6</v>
      </c>
      <c r="E243" s="90">
        <v>2.5404269274821064E-6</v>
      </c>
      <c r="F243" s="90">
        <v>3.2103578141441111E-6</v>
      </c>
      <c r="G243" s="90">
        <v>3.1752377354214343E-6</v>
      </c>
      <c r="H243" s="90">
        <v>3.1586075241751447E-6</v>
      </c>
      <c r="I243" s="90">
        <v>3.1471024950273166E-6</v>
      </c>
      <c r="J243" s="90">
        <v>2.9807685983260384E-6</v>
      </c>
      <c r="K243" s="90">
        <v>3.0879462405117948E-6</v>
      </c>
      <c r="L243" s="90">
        <v>3.1685785792424949E-6</v>
      </c>
      <c r="M243" s="90">
        <v>3.8325957957564111E-6</v>
      </c>
      <c r="N243" s="90">
        <v>6.7236843199484246E-6</v>
      </c>
      <c r="O243" s="90">
        <v>9.6898176676334508E-6</v>
      </c>
      <c r="P243" s="90">
        <v>1.3508294337367035E-5</v>
      </c>
      <c r="Q243" s="90">
        <v>1.7434270505572646E-5</v>
      </c>
    </row>
    <row r="244" spans="1:17" x14ac:dyDescent="0.25">
      <c r="A244" s="89" t="s">
        <v>28</v>
      </c>
      <c r="B244" s="88">
        <v>0.94462821092091898</v>
      </c>
      <c r="C244" s="88">
        <v>0.94376996347438635</v>
      </c>
      <c r="D244" s="88">
        <v>0.94446963690649022</v>
      </c>
      <c r="E244" s="88">
        <v>0.94238825941148097</v>
      </c>
      <c r="F244" s="88">
        <v>0.94495237522371534</v>
      </c>
      <c r="G244" s="88">
        <v>0.94449369232398683</v>
      </c>
      <c r="H244" s="88">
        <v>0.94508576967447655</v>
      </c>
      <c r="I244" s="88">
        <v>0.94399393209778015</v>
      </c>
      <c r="J244" s="88">
        <v>0.94335809372605828</v>
      </c>
      <c r="K244" s="88">
        <v>0.93798284615768368</v>
      </c>
      <c r="L244" s="88">
        <v>0.9384515780624012</v>
      </c>
      <c r="M244" s="88">
        <v>0.93740532836881763</v>
      </c>
      <c r="N244" s="88">
        <v>0.93671466974277673</v>
      </c>
      <c r="O244" s="88">
        <v>0.93748543810916407</v>
      </c>
      <c r="P244" s="88">
        <v>0.93594354218364861</v>
      </c>
      <c r="Q244" s="88">
        <v>0.93624018357102345</v>
      </c>
    </row>
    <row r="245" spans="1:17" x14ac:dyDescent="0.25">
      <c r="A245" s="91" t="s">
        <v>12</v>
      </c>
      <c r="B245" s="90">
        <v>0.69504941984899926</v>
      </c>
      <c r="C245" s="90">
        <v>0.68582870884702585</v>
      </c>
      <c r="D245" s="90">
        <v>0.68031425331532058</v>
      </c>
      <c r="E245" s="90">
        <v>0.67558907836157756</v>
      </c>
      <c r="F245" s="90">
        <v>0.66191455582701009</v>
      </c>
      <c r="G245" s="90">
        <v>0.6595066459256349</v>
      </c>
      <c r="H245" s="90">
        <v>0.65357200024875606</v>
      </c>
      <c r="I245" s="90">
        <v>0.6530894665652861</v>
      </c>
      <c r="J245" s="90">
        <v>0.6526082064210883</v>
      </c>
      <c r="K245" s="90">
        <v>0.65456968600676513</v>
      </c>
      <c r="L245" s="90">
        <v>0.6438770693700715</v>
      </c>
      <c r="M245" s="90">
        <v>0.64279374462977967</v>
      </c>
      <c r="N245" s="90">
        <v>0.63240261435988487</v>
      </c>
      <c r="O245" s="90">
        <v>0.62023396170458356</v>
      </c>
      <c r="P245" s="90">
        <v>0.61743409678837291</v>
      </c>
      <c r="Q245" s="90">
        <v>0.62138607045512539</v>
      </c>
    </row>
    <row r="246" spans="1:17" x14ac:dyDescent="0.25">
      <c r="A246" s="85" t="s">
        <v>29</v>
      </c>
      <c r="B246" s="84">
        <v>0.24957879107191963</v>
      </c>
      <c r="C246" s="84">
        <v>0.25794125462736062</v>
      </c>
      <c r="D246" s="84">
        <v>0.26415538359116963</v>
      </c>
      <c r="E246" s="84">
        <v>0.2667991810499033</v>
      </c>
      <c r="F246" s="84">
        <v>0.28303781939670519</v>
      </c>
      <c r="G246" s="84">
        <v>0.28498704639835187</v>
      </c>
      <c r="H246" s="84">
        <v>0.29151376942572033</v>
      </c>
      <c r="I246" s="84">
        <v>0.29090446553249399</v>
      </c>
      <c r="J246" s="84">
        <v>0.29074988730497003</v>
      </c>
      <c r="K246" s="84">
        <v>0.28341316015091855</v>
      </c>
      <c r="L246" s="84">
        <v>0.29457450869232965</v>
      </c>
      <c r="M246" s="84">
        <v>0.29461158373903801</v>
      </c>
      <c r="N246" s="84">
        <v>0.30431205538289186</v>
      </c>
      <c r="O246" s="84">
        <v>0.31725147640458051</v>
      </c>
      <c r="P246" s="84">
        <v>0.31850944539527576</v>
      </c>
      <c r="Q246" s="84">
        <v>0.31485411311589806</v>
      </c>
    </row>
    <row r="248" spans="1:17" x14ac:dyDescent="0.25">
      <c r="A248" s="14" t="s">
        <v>48</v>
      </c>
      <c r="B248" s="95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</row>
    <row r="249" spans="1:17" x14ac:dyDescent="0.25">
      <c r="A249" s="13" t="s">
        <v>7</v>
      </c>
      <c r="B249" s="94">
        <v>1</v>
      </c>
      <c r="C249" s="94">
        <v>1</v>
      </c>
      <c r="D249" s="94">
        <v>1</v>
      </c>
      <c r="E249" s="94">
        <v>1</v>
      </c>
      <c r="F249" s="94">
        <v>1</v>
      </c>
      <c r="G249" s="94">
        <v>1</v>
      </c>
      <c r="H249" s="94">
        <v>1</v>
      </c>
      <c r="I249" s="94">
        <v>1</v>
      </c>
      <c r="J249" s="94">
        <v>1</v>
      </c>
      <c r="K249" s="94">
        <v>1</v>
      </c>
      <c r="L249" s="94">
        <v>1</v>
      </c>
      <c r="M249" s="94">
        <v>1</v>
      </c>
      <c r="N249" s="94">
        <v>1</v>
      </c>
      <c r="O249" s="94">
        <v>1</v>
      </c>
      <c r="P249" s="94">
        <v>1</v>
      </c>
      <c r="Q249" s="94">
        <v>1</v>
      </c>
    </row>
    <row r="250" spans="1:17" x14ac:dyDescent="0.25">
      <c r="A250" s="93" t="s">
        <v>9</v>
      </c>
      <c r="B250" s="92">
        <v>3.3758217544051644E-2</v>
      </c>
      <c r="C250" s="92">
        <v>3.394304933543292E-2</v>
      </c>
      <c r="D250" s="92">
        <v>3.4000438157538476E-2</v>
      </c>
      <c r="E250" s="92">
        <v>3.4882439205428432E-2</v>
      </c>
      <c r="F250" s="92">
        <v>3.4856377556214957E-2</v>
      </c>
      <c r="G250" s="92">
        <v>3.6192969384738732E-2</v>
      </c>
      <c r="H250" s="92">
        <v>3.5068735419267624E-2</v>
      </c>
      <c r="I250" s="92">
        <v>3.3770743793289329E-2</v>
      </c>
      <c r="J250" s="92">
        <v>3.4709405693884206E-2</v>
      </c>
      <c r="K250" s="92">
        <v>3.3966156746109942E-2</v>
      </c>
      <c r="L250" s="92">
        <v>3.4931640664812871E-2</v>
      </c>
      <c r="M250" s="92">
        <v>3.5229164838144776E-2</v>
      </c>
      <c r="N250" s="92">
        <v>3.5211977631541339E-2</v>
      </c>
      <c r="O250" s="92">
        <v>3.490700471268067E-2</v>
      </c>
      <c r="P250" s="92">
        <v>3.490913673860617E-2</v>
      </c>
      <c r="Q250" s="92">
        <v>3.4693683765193765E-2</v>
      </c>
    </row>
    <row r="251" spans="1:17" x14ac:dyDescent="0.25">
      <c r="A251" s="89" t="s">
        <v>11</v>
      </c>
      <c r="B251" s="88">
        <v>0.95610592466595834</v>
      </c>
      <c r="C251" s="88">
        <v>0.95611598878838211</v>
      </c>
      <c r="D251" s="88">
        <v>0.95621387643283051</v>
      </c>
      <c r="E251" s="88">
        <v>0.95535257273054219</v>
      </c>
      <c r="F251" s="88">
        <v>0.95551966330732685</v>
      </c>
      <c r="G251" s="88">
        <v>0.95416109821993056</v>
      </c>
      <c r="H251" s="88">
        <v>0.95534108177015264</v>
      </c>
      <c r="I251" s="88">
        <v>0.95666578793047263</v>
      </c>
      <c r="J251" s="88">
        <v>0.95573310408767909</v>
      </c>
      <c r="K251" s="88">
        <v>0.95671684852544658</v>
      </c>
      <c r="L251" s="88">
        <v>0.95566652004159069</v>
      </c>
      <c r="M251" s="88">
        <v>0.95534283332791803</v>
      </c>
      <c r="N251" s="88">
        <v>0.95543805075806032</v>
      </c>
      <c r="O251" s="88">
        <v>0.95570368925221827</v>
      </c>
      <c r="P251" s="88">
        <v>0.95588855424636332</v>
      </c>
      <c r="Q251" s="88">
        <v>0.95600721782968656</v>
      </c>
    </row>
    <row r="252" spans="1:17" x14ac:dyDescent="0.25">
      <c r="A252" s="91" t="s">
        <v>13</v>
      </c>
      <c r="B252" s="90">
        <v>0.67013902912828005</v>
      </c>
      <c r="C252" s="90">
        <v>0.64789554841473707</v>
      </c>
      <c r="D252" s="90">
        <v>0.62651443532582074</v>
      </c>
      <c r="E252" s="90">
        <v>0.60042479333821108</v>
      </c>
      <c r="F252" s="90">
        <v>0.56923412695014819</v>
      </c>
      <c r="G252" s="90">
        <v>0.54738360698738153</v>
      </c>
      <c r="H252" s="90">
        <v>0.51677526634532067</v>
      </c>
      <c r="I252" s="90">
        <v>0.49675770431364907</v>
      </c>
      <c r="J252" s="90">
        <v>0.47802937672675322</v>
      </c>
      <c r="K252" s="90">
        <v>0.46359302542283914</v>
      </c>
      <c r="L252" s="90">
        <v>0.44904538639838409</v>
      </c>
      <c r="M252" s="90">
        <v>0.43541318151414754</v>
      </c>
      <c r="N252" s="90">
        <v>0.41565732962185753</v>
      </c>
      <c r="O252" s="90">
        <v>0.40441974750901127</v>
      </c>
      <c r="P252" s="90">
        <v>0.39197482765619673</v>
      </c>
      <c r="Q252" s="90">
        <v>0.38329698053056205</v>
      </c>
    </row>
    <row r="253" spans="1:17" x14ac:dyDescent="0.25">
      <c r="A253" s="91" t="s">
        <v>15</v>
      </c>
      <c r="B253" s="90">
        <v>0.26562246497577818</v>
      </c>
      <c r="C253" s="90">
        <v>0.28726081106656454</v>
      </c>
      <c r="D253" s="90">
        <v>0.30817620078563757</v>
      </c>
      <c r="E253" s="90">
        <v>0.33254289114834373</v>
      </c>
      <c r="F253" s="90">
        <v>0.36276090247786885</v>
      </c>
      <c r="G253" s="90">
        <v>0.38268851437065143</v>
      </c>
      <c r="H253" s="90">
        <v>0.41400506352999372</v>
      </c>
      <c r="I253" s="90">
        <v>0.43465758174668756</v>
      </c>
      <c r="J253" s="90">
        <v>0.45179674479764237</v>
      </c>
      <c r="K253" s="90">
        <v>0.46575152172842016</v>
      </c>
      <c r="L253" s="90">
        <v>0.47737272385273122</v>
      </c>
      <c r="M253" s="90">
        <v>0.49095649116255419</v>
      </c>
      <c r="N253" s="90">
        <v>0.5100837182113126</v>
      </c>
      <c r="O253" s="90">
        <v>0.51999949373147214</v>
      </c>
      <c r="P253" s="90">
        <v>0.53223876272489801</v>
      </c>
      <c r="Q253" s="90">
        <v>0.53995982958807542</v>
      </c>
    </row>
    <row r="254" spans="1:17" x14ac:dyDescent="0.25">
      <c r="A254" s="91" t="s">
        <v>17</v>
      </c>
      <c r="B254" s="90">
        <v>1.8829840297775229E-2</v>
      </c>
      <c r="C254" s="90">
        <v>1.9252434490807185E-2</v>
      </c>
      <c r="D254" s="90">
        <v>1.9848425126142915E-2</v>
      </c>
      <c r="E254" s="90">
        <v>2.0756199850450342E-2</v>
      </c>
      <c r="F254" s="90">
        <v>2.1887939489205057E-2</v>
      </c>
      <c r="G254" s="90">
        <v>2.2103518195127941E-2</v>
      </c>
      <c r="H254" s="90">
        <v>2.2319445220995694E-2</v>
      </c>
      <c r="I254" s="90">
        <v>2.2801033654421498E-2</v>
      </c>
      <c r="J254" s="90">
        <v>2.3167527758196943E-2</v>
      </c>
      <c r="K254" s="90">
        <v>2.4196136233073769E-2</v>
      </c>
      <c r="L254" s="90">
        <v>2.5493654716322034E-2</v>
      </c>
      <c r="M254" s="90">
        <v>2.4976688050112442E-2</v>
      </c>
      <c r="N254" s="90">
        <v>2.5218189840364284E-2</v>
      </c>
      <c r="O254" s="90">
        <v>2.6204045245270931E-2</v>
      </c>
      <c r="P254" s="90">
        <v>2.5912955631814821E-2</v>
      </c>
      <c r="Q254" s="90">
        <v>2.6267242180422225E-2</v>
      </c>
    </row>
    <row r="255" spans="1:17" x14ac:dyDescent="0.25">
      <c r="A255" s="91" t="s">
        <v>19</v>
      </c>
      <c r="B255" s="90">
        <v>1.5145902641249458E-3</v>
      </c>
      <c r="C255" s="90">
        <v>1.7071948162732291E-3</v>
      </c>
      <c r="D255" s="90">
        <v>1.6748151952292725E-3</v>
      </c>
      <c r="E255" s="90">
        <v>1.6286570081150476E-3</v>
      </c>
      <c r="F255" s="90">
        <v>1.6366496504978492E-3</v>
      </c>
      <c r="G255" s="90">
        <v>1.9854050693820123E-3</v>
      </c>
      <c r="H255" s="90">
        <v>2.2410669786732335E-3</v>
      </c>
      <c r="I255" s="90">
        <v>2.4491121429806081E-3</v>
      </c>
      <c r="J255" s="90">
        <v>2.732828457192599E-3</v>
      </c>
      <c r="K255" s="90">
        <v>3.1635107504064909E-3</v>
      </c>
      <c r="L255" s="90">
        <v>3.7119399080636252E-3</v>
      </c>
      <c r="M255" s="90">
        <v>3.8723288517200612E-3</v>
      </c>
      <c r="N255" s="90">
        <v>4.2542027583275886E-3</v>
      </c>
      <c r="O255" s="90">
        <v>4.657108197224937E-3</v>
      </c>
      <c r="P255" s="90">
        <v>4.9694687013159527E-3</v>
      </c>
      <c r="Q255" s="90">
        <v>5.1224355395492593E-3</v>
      </c>
    </row>
    <row r="256" spans="1:17" x14ac:dyDescent="0.25">
      <c r="A256" s="91" t="s">
        <v>21</v>
      </c>
      <c r="B256" s="90">
        <v>0</v>
      </c>
      <c r="C256" s="90">
        <v>0</v>
      </c>
      <c r="D256" s="90">
        <v>0</v>
      </c>
      <c r="E256" s="90">
        <v>0</v>
      </c>
      <c r="F256" s="90">
        <v>0</v>
      </c>
      <c r="G256" s="90">
        <v>0</v>
      </c>
      <c r="H256" s="90">
        <v>0</v>
      </c>
      <c r="I256" s="90">
        <v>0</v>
      </c>
      <c r="J256" s="90">
        <v>5.7644775932536042E-7</v>
      </c>
      <c r="K256" s="90">
        <v>7.0402987631247587E-7</v>
      </c>
      <c r="L256" s="90">
        <v>1.7994249920059001E-6</v>
      </c>
      <c r="M256" s="90">
        <v>2.6399444139904305E-6</v>
      </c>
      <c r="N256" s="90">
        <v>2.6489572430936616E-5</v>
      </c>
      <c r="O256" s="90">
        <v>1.001859021942063E-4</v>
      </c>
      <c r="P256" s="90">
        <v>3.0700698365899884E-4</v>
      </c>
      <c r="Q256" s="90">
        <v>6.2867696853696352E-4</v>
      </c>
    </row>
    <row r="257" spans="1:17" x14ac:dyDescent="0.25">
      <c r="A257" s="91" t="s">
        <v>22</v>
      </c>
      <c r="B257" s="90">
        <v>0</v>
      </c>
      <c r="C257" s="90">
        <v>0</v>
      </c>
      <c r="D257" s="90">
        <v>0</v>
      </c>
      <c r="E257" s="90">
        <v>3.1385422119636934E-8</v>
      </c>
      <c r="F257" s="90">
        <v>4.4739607015717821E-8</v>
      </c>
      <c r="G257" s="90">
        <v>5.3597387460883274E-8</v>
      </c>
      <c r="H257" s="90">
        <v>2.3969516932021372E-7</v>
      </c>
      <c r="I257" s="90">
        <v>3.5607273378686057E-7</v>
      </c>
      <c r="J257" s="90">
        <v>6.0499001343352092E-6</v>
      </c>
      <c r="K257" s="90">
        <v>1.1950360830682466E-5</v>
      </c>
      <c r="L257" s="90">
        <v>4.1015741097503121E-5</v>
      </c>
      <c r="M257" s="90">
        <v>1.2150380496968605E-4</v>
      </c>
      <c r="N257" s="90">
        <v>1.9812075376742972E-4</v>
      </c>
      <c r="O257" s="90">
        <v>3.2310866704481718E-4</v>
      </c>
      <c r="P257" s="90">
        <v>4.8553254847876203E-4</v>
      </c>
      <c r="Q257" s="90">
        <v>7.3205302254079169E-4</v>
      </c>
    </row>
    <row r="258" spans="1:17" x14ac:dyDescent="0.25">
      <c r="A258" s="89" t="s">
        <v>23</v>
      </c>
      <c r="B258" s="88">
        <v>1.0135857789990203E-2</v>
      </c>
      <c r="C258" s="88">
        <v>9.9409618761849925E-3</v>
      </c>
      <c r="D258" s="88">
        <v>9.7856854096309686E-3</v>
      </c>
      <c r="E258" s="88">
        <v>9.7649880640292824E-3</v>
      </c>
      <c r="F258" s="88">
        <v>9.6239591364582298E-3</v>
      </c>
      <c r="G258" s="88">
        <v>9.6459323953307311E-3</v>
      </c>
      <c r="H258" s="88">
        <v>9.5901828105796234E-3</v>
      </c>
      <c r="I258" s="88">
        <v>9.5634682762380779E-3</v>
      </c>
      <c r="J258" s="88">
        <v>9.5574902184367323E-3</v>
      </c>
      <c r="K258" s="88">
        <v>9.3169947284435194E-3</v>
      </c>
      <c r="L258" s="88">
        <v>9.4018392935965641E-3</v>
      </c>
      <c r="M258" s="88">
        <v>9.42800183393727E-3</v>
      </c>
      <c r="N258" s="88">
        <v>9.3499716103983069E-3</v>
      </c>
      <c r="O258" s="88">
        <v>9.3893060351009743E-3</v>
      </c>
      <c r="P258" s="88">
        <v>9.202309015030526E-3</v>
      </c>
      <c r="Q258" s="88">
        <v>9.2990984051197333E-3</v>
      </c>
    </row>
    <row r="259" spans="1:17" x14ac:dyDescent="0.25">
      <c r="A259" s="91" t="s">
        <v>13</v>
      </c>
      <c r="B259" s="90">
        <v>1.2769502230222657E-4</v>
      </c>
      <c r="C259" s="90">
        <v>1.1770999982094521E-4</v>
      </c>
      <c r="D259" s="90">
        <v>1.1017817058898227E-4</v>
      </c>
      <c r="E259" s="90">
        <v>9.0378488011131811E-5</v>
      </c>
      <c r="F259" s="90">
        <v>7.7884661109851598E-5</v>
      </c>
      <c r="G259" s="90">
        <v>6.8840204238389857E-5</v>
      </c>
      <c r="H259" s="90">
        <v>6.2029004024654997E-5</v>
      </c>
      <c r="I259" s="90">
        <v>5.3757375611171188E-5</v>
      </c>
      <c r="J259" s="90">
        <v>4.8902179755557695E-5</v>
      </c>
      <c r="K259" s="90">
        <v>4.2378876648145901E-5</v>
      </c>
      <c r="L259" s="90">
        <v>3.8476072042122304E-5</v>
      </c>
      <c r="M259" s="90">
        <v>3.4440255394949989E-5</v>
      </c>
      <c r="N259" s="90">
        <v>3.1068589297889229E-5</v>
      </c>
      <c r="O259" s="90">
        <v>3.1966402821144535E-5</v>
      </c>
      <c r="P259" s="90">
        <v>2.6560050878001305E-5</v>
      </c>
      <c r="Q259" s="90">
        <v>2.3848353803083774E-5</v>
      </c>
    </row>
    <row r="260" spans="1:17" x14ac:dyDescent="0.25">
      <c r="A260" s="91" t="s">
        <v>15</v>
      </c>
      <c r="B260" s="90">
        <v>9.9110401760855275E-3</v>
      </c>
      <c r="C260" s="90">
        <v>9.6957448382793271E-3</v>
      </c>
      <c r="D260" s="90">
        <v>9.5433613558181633E-3</v>
      </c>
      <c r="E260" s="90">
        <v>9.5078198976634391E-3</v>
      </c>
      <c r="F260" s="90">
        <v>9.3634679998799864E-3</v>
      </c>
      <c r="G260" s="90">
        <v>9.373684080457384E-3</v>
      </c>
      <c r="H260" s="90">
        <v>9.2836982599365844E-3</v>
      </c>
      <c r="I260" s="90">
        <v>9.24881087830705E-3</v>
      </c>
      <c r="J260" s="90">
        <v>9.2298358806683668E-3</v>
      </c>
      <c r="K260" s="90">
        <v>8.9623112366108149E-3</v>
      </c>
      <c r="L260" s="90">
        <v>9.0190080805946059E-3</v>
      </c>
      <c r="M260" s="90">
        <v>8.9901114308489107E-3</v>
      </c>
      <c r="N260" s="90">
        <v>8.8758060492245636E-3</v>
      </c>
      <c r="O260" s="90">
        <v>8.8896192186095277E-3</v>
      </c>
      <c r="P260" s="90">
        <v>8.7019836930531998E-3</v>
      </c>
      <c r="Q260" s="90">
        <v>8.6666813458690824E-3</v>
      </c>
    </row>
    <row r="261" spans="1:17" x14ac:dyDescent="0.25">
      <c r="A261" s="91" t="s">
        <v>17</v>
      </c>
      <c r="B261" s="90">
        <v>1.1454508916890194E-5</v>
      </c>
      <c r="C261" s="90">
        <v>1.0838793423504981E-5</v>
      </c>
      <c r="D261" s="90">
        <v>1.0094053583026935E-5</v>
      </c>
      <c r="E261" s="90">
        <v>9.7271938995826475E-6</v>
      </c>
      <c r="F261" s="90">
        <v>1.8976925004217563E-5</v>
      </c>
      <c r="G261" s="90">
        <v>1.9357133448616464E-5</v>
      </c>
      <c r="H261" s="90">
        <v>1.8363692071908001E-5</v>
      </c>
      <c r="I261" s="90">
        <v>1.9114158374162577E-5</v>
      </c>
      <c r="J261" s="90">
        <v>1.9272291040128745E-5</v>
      </c>
      <c r="K261" s="90">
        <v>1.9895074264645355E-5</v>
      </c>
      <c r="L261" s="90">
        <v>2.0309717555577441E-5</v>
      </c>
      <c r="M261" s="90">
        <v>1.9919120831053195E-5</v>
      </c>
      <c r="N261" s="90">
        <v>1.9237196187749456E-5</v>
      </c>
      <c r="O261" s="90">
        <v>1.8657523637352891E-5</v>
      </c>
      <c r="P261" s="90">
        <v>1.7670366468611952E-5</v>
      </c>
      <c r="Q261" s="90">
        <v>1.6348601428785605E-5</v>
      </c>
    </row>
    <row r="262" spans="1:17" x14ac:dyDescent="0.25">
      <c r="A262" s="91" t="s">
        <v>19</v>
      </c>
      <c r="B262" s="90">
        <v>5.7517639379618259E-5</v>
      </c>
      <c r="C262" s="90">
        <v>8.8456507820991782E-5</v>
      </c>
      <c r="D262" s="90">
        <v>9.3752376825289227E-5</v>
      </c>
      <c r="E262" s="90">
        <v>1.2958603927239418E-4</v>
      </c>
      <c r="F262" s="90">
        <v>1.3660183206158887E-4</v>
      </c>
      <c r="G262" s="90">
        <v>1.5098598157077046E-4</v>
      </c>
      <c r="H262" s="90">
        <v>1.9442919229587378E-4</v>
      </c>
      <c r="I262" s="90">
        <v>2.1085450890607495E-4</v>
      </c>
      <c r="J262" s="90">
        <v>2.2818683430916349E-4</v>
      </c>
      <c r="K262" s="90">
        <v>2.6087909718618075E-4</v>
      </c>
      <c r="L262" s="90">
        <v>2.8689220051473141E-4</v>
      </c>
      <c r="M262" s="90">
        <v>3.4470470235999415E-4</v>
      </c>
      <c r="N262" s="90">
        <v>3.8460983637722128E-4</v>
      </c>
      <c r="O262" s="90">
        <v>3.943871550154253E-4</v>
      </c>
      <c r="P262" s="90">
        <v>4.042710705973255E-4</v>
      </c>
      <c r="Q262" s="90">
        <v>5.3578242482964504E-4</v>
      </c>
    </row>
    <row r="263" spans="1:17" x14ac:dyDescent="0.25">
      <c r="A263" s="91" t="s">
        <v>22</v>
      </c>
      <c r="B263" s="90">
        <v>2.8150443305941424E-5</v>
      </c>
      <c r="C263" s="90">
        <v>2.8211736840225243E-5</v>
      </c>
      <c r="D263" s="90">
        <v>2.8299452815507148E-5</v>
      </c>
      <c r="E263" s="90">
        <v>2.7476445182732843E-5</v>
      </c>
      <c r="F263" s="90">
        <v>2.7027718402585759E-5</v>
      </c>
      <c r="G263" s="90">
        <v>3.3064995615570558E-5</v>
      </c>
      <c r="H263" s="90">
        <v>3.1662662250603846E-5</v>
      </c>
      <c r="I263" s="90">
        <v>3.0931355039618953E-5</v>
      </c>
      <c r="J263" s="90">
        <v>3.1293032663514797E-5</v>
      </c>
      <c r="K263" s="90">
        <v>3.1530443733731242E-5</v>
      </c>
      <c r="L263" s="90">
        <v>3.7153222889526722E-5</v>
      </c>
      <c r="M263" s="90">
        <v>3.8826324502361238E-5</v>
      </c>
      <c r="N263" s="90">
        <v>3.9249939310882808E-5</v>
      </c>
      <c r="O263" s="90">
        <v>5.467573501752595E-5</v>
      </c>
      <c r="P263" s="90">
        <v>5.1823834033387264E-5</v>
      </c>
      <c r="Q263" s="90">
        <v>5.6437679189136012E-5</v>
      </c>
    </row>
    <row r="264" spans="1:17" x14ac:dyDescent="0.25">
      <c r="A264" s="13" t="s">
        <v>25</v>
      </c>
      <c r="B264" s="94">
        <v>1</v>
      </c>
      <c r="C264" s="94">
        <v>1</v>
      </c>
      <c r="D264" s="94">
        <v>1</v>
      </c>
      <c r="E264" s="94">
        <v>1</v>
      </c>
      <c r="F264" s="94">
        <v>1</v>
      </c>
      <c r="G264" s="94">
        <v>1</v>
      </c>
      <c r="H264" s="94">
        <v>1</v>
      </c>
      <c r="I264" s="94">
        <v>1</v>
      </c>
      <c r="J264" s="94">
        <v>1</v>
      </c>
      <c r="K264" s="94">
        <v>1</v>
      </c>
      <c r="L264" s="94">
        <v>1</v>
      </c>
      <c r="M264" s="94">
        <v>1</v>
      </c>
      <c r="N264" s="94">
        <v>1</v>
      </c>
      <c r="O264" s="94">
        <v>1</v>
      </c>
      <c r="P264" s="94">
        <v>1</v>
      </c>
      <c r="Q264" s="94">
        <v>1</v>
      </c>
    </row>
    <row r="265" spans="1:17" x14ac:dyDescent="0.25">
      <c r="A265" s="93" t="s">
        <v>26</v>
      </c>
      <c r="B265" s="92">
        <v>0.71995931321560747</v>
      </c>
      <c r="C265" s="92">
        <v>0.72036945046219769</v>
      </c>
      <c r="D265" s="92">
        <v>0.71951216846574462</v>
      </c>
      <c r="E265" s="92">
        <v>0.72480928686406121</v>
      </c>
      <c r="F265" s="92">
        <v>0.71449999729720926</v>
      </c>
      <c r="G265" s="92">
        <v>0.71676842050291778</v>
      </c>
      <c r="H265" s="92">
        <v>0.7144806899046644</v>
      </c>
      <c r="I265" s="92">
        <v>0.71786795247886759</v>
      </c>
      <c r="J265" s="92">
        <v>0.72079894908258468</v>
      </c>
      <c r="K265" s="92">
        <v>0.73685849157792471</v>
      </c>
      <c r="L265" s="92">
        <v>0.74146138622423452</v>
      </c>
      <c r="M265" s="92">
        <v>0.74357391127626682</v>
      </c>
      <c r="N265" s="92">
        <v>0.74515000639056761</v>
      </c>
      <c r="O265" s="92">
        <v>0.74125605696267416</v>
      </c>
      <c r="P265" s="92">
        <v>0.74478385348501619</v>
      </c>
      <c r="Q265" s="92">
        <v>0.74208174667235349</v>
      </c>
    </row>
    <row r="266" spans="1:17" x14ac:dyDescent="0.25">
      <c r="A266" s="91" t="s">
        <v>13</v>
      </c>
      <c r="B266" s="90">
        <v>0.10848631878466647</v>
      </c>
      <c r="C266" s="90">
        <v>9.9971408821172641E-2</v>
      </c>
      <c r="D266" s="90">
        <v>9.1611711199559479E-2</v>
      </c>
      <c r="E266" s="90">
        <v>8.3677244911983972E-2</v>
      </c>
      <c r="F266" s="90">
        <v>7.3463733332294154E-2</v>
      </c>
      <c r="G266" s="90">
        <v>6.6593490934425861E-2</v>
      </c>
      <c r="H266" s="90">
        <v>6.1956860920588532E-2</v>
      </c>
      <c r="I266" s="90">
        <v>5.5657800639962417E-2</v>
      </c>
      <c r="J266" s="90">
        <v>5.2169189915319457E-2</v>
      </c>
      <c r="K266" s="90">
        <v>5.0151164987924643E-2</v>
      </c>
      <c r="L266" s="90">
        <v>4.6209021559560248E-2</v>
      </c>
      <c r="M266" s="90">
        <v>4.2883971659071936E-2</v>
      </c>
      <c r="N266" s="90">
        <v>4.1055721064131856E-2</v>
      </c>
      <c r="O266" s="90">
        <v>3.9647351012327151E-2</v>
      </c>
      <c r="P266" s="90">
        <v>3.7235118754151232E-2</v>
      </c>
      <c r="Q266" s="90">
        <v>3.6258161311981334E-2</v>
      </c>
    </row>
    <row r="267" spans="1:17" x14ac:dyDescent="0.25">
      <c r="A267" s="91" t="s">
        <v>15</v>
      </c>
      <c r="B267" s="90">
        <v>0.60871076794960455</v>
      </c>
      <c r="C267" s="90">
        <v>0.61682291690986102</v>
      </c>
      <c r="D267" s="90">
        <v>0.62326357226795137</v>
      </c>
      <c r="E267" s="90">
        <v>0.63603630960023338</v>
      </c>
      <c r="F267" s="90">
        <v>0.6358452895422021</v>
      </c>
      <c r="G267" s="90">
        <v>0.64482864788425764</v>
      </c>
      <c r="H267" s="90">
        <v>0.64644914281939669</v>
      </c>
      <c r="I267" s="90">
        <v>0.6561998877455989</v>
      </c>
      <c r="J267" s="90">
        <v>0.66221234236034177</v>
      </c>
      <c r="K267" s="90">
        <v>0.67985947216780729</v>
      </c>
      <c r="L267" s="90">
        <v>0.68790064728775147</v>
      </c>
      <c r="M267" s="90">
        <v>0.6931914650590042</v>
      </c>
      <c r="N267" s="90">
        <v>0.69632215097302885</v>
      </c>
      <c r="O267" s="90">
        <v>0.69368354864946336</v>
      </c>
      <c r="P267" s="90">
        <v>0.69929146799395747</v>
      </c>
      <c r="Q267" s="90">
        <v>0.69748876431271534</v>
      </c>
    </row>
    <row r="268" spans="1:17" x14ac:dyDescent="0.25">
      <c r="A268" s="91" t="s">
        <v>17</v>
      </c>
      <c r="B268" s="90">
        <v>2.4441658214201427E-3</v>
      </c>
      <c r="C268" s="90">
        <v>3.2160075179162384E-3</v>
      </c>
      <c r="D268" s="90">
        <v>4.2306179982642767E-3</v>
      </c>
      <c r="E268" s="90">
        <v>4.6446479201743551E-3</v>
      </c>
      <c r="F268" s="90">
        <v>4.6859360797905647E-3</v>
      </c>
      <c r="G268" s="90">
        <v>4.7985194959303552E-3</v>
      </c>
      <c r="H268" s="90">
        <v>5.2120590668001494E-3</v>
      </c>
      <c r="I268" s="90">
        <v>5.0573589646555218E-3</v>
      </c>
      <c r="J268" s="90">
        <v>5.1864853592015767E-3</v>
      </c>
      <c r="K268" s="90">
        <v>5.1641386558119347E-3</v>
      </c>
      <c r="L268" s="90">
        <v>5.1803714787259864E-3</v>
      </c>
      <c r="M268" s="90">
        <v>5.188463717250476E-3</v>
      </c>
      <c r="N268" s="90">
        <v>5.274785244558944E-3</v>
      </c>
      <c r="O268" s="90">
        <v>5.1848651298293819E-3</v>
      </c>
      <c r="P268" s="90">
        <v>5.2267806411557902E-3</v>
      </c>
      <c r="Q268" s="90">
        <v>5.0493807373591607E-3</v>
      </c>
    </row>
    <row r="269" spans="1:17" x14ac:dyDescent="0.25">
      <c r="A269" s="91" t="s">
        <v>19</v>
      </c>
      <c r="B269" s="90">
        <v>2.1431758946838407E-4</v>
      </c>
      <c r="C269" s="90">
        <v>2.4569577521347684E-4</v>
      </c>
      <c r="D269" s="90">
        <v>2.9039323899762509E-4</v>
      </c>
      <c r="E269" s="90">
        <v>3.3746096227332438E-4</v>
      </c>
      <c r="F269" s="90">
        <v>3.6946923561604109E-4</v>
      </c>
      <c r="G269" s="90">
        <v>4.1848577767474883E-4</v>
      </c>
      <c r="H269" s="90">
        <v>7.3335170492037569E-4</v>
      </c>
      <c r="I269" s="90">
        <v>8.2726252711416357E-4</v>
      </c>
      <c r="J269" s="90">
        <v>1.1115435473644168E-3</v>
      </c>
      <c r="K269" s="90">
        <v>1.5552364991827379E-3</v>
      </c>
      <c r="L269" s="90">
        <v>2.0469217451102696E-3</v>
      </c>
      <c r="M269" s="90">
        <v>2.1653109631639554E-3</v>
      </c>
      <c r="N269" s="90">
        <v>2.2328928608240056E-3</v>
      </c>
      <c r="O269" s="90">
        <v>2.3486998620983733E-3</v>
      </c>
      <c r="P269" s="90">
        <v>2.4961247502735652E-3</v>
      </c>
      <c r="Q269" s="90">
        <v>2.596297704097186E-3</v>
      </c>
    </row>
    <row r="270" spans="1:17" x14ac:dyDescent="0.25">
      <c r="A270" s="91" t="s">
        <v>22</v>
      </c>
      <c r="B270" s="90">
        <v>1.0374307044807645E-4</v>
      </c>
      <c r="C270" s="90">
        <v>1.134214380342913E-4</v>
      </c>
      <c r="D270" s="90">
        <v>1.1587376097195363E-4</v>
      </c>
      <c r="E270" s="90">
        <v>1.1362346939619156E-4</v>
      </c>
      <c r="F270" s="90">
        <v>1.3556910730634728E-4</v>
      </c>
      <c r="G270" s="90">
        <v>1.2927641062921273E-4</v>
      </c>
      <c r="H270" s="90">
        <v>1.29275392958732E-4</v>
      </c>
      <c r="I270" s="90">
        <v>1.2564260153649512E-4</v>
      </c>
      <c r="J270" s="90">
        <v>1.1938790035753206E-4</v>
      </c>
      <c r="K270" s="90">
        <v>1.2847926719809733E-4</v>
      </c>
      <c r="L270" s="90">
        <v>1.2442415308666188E-4</v>
      </c>
      <c r="M270" s="90">
        <v>1.4469987777621679E-4</v>
      </c>
      <c r="N270" s="90">
        <v>2.6445624802385524E-4</v>
      </c>
      <c r="O270" s="90">
        <v>3.9159230895598559E-4</v>
      </c>
      <c r="P270" s="90">
        <v>5.3436134547810209E-4</v>
      </c>
      <c r="Q270" s="90">
        <v>6.8914260620048815E-4</v>
      </c>
    </row>
    <row r="271" spans="1:17" x14ac:dyDescent="0.25">
      <c r="A271" s="89" t="s">
        <v>28</v>
      </c>
      <c r="B271" s="88">
        <v>0.28004068678439259</v>
      </c>
      <c r="C271" s="88">
        <v>0.27963054953780231</v>
      </c>
      <c r="D271" s="88">
        <v>0.28048783153425533</v>
      </c>
      <c r="E271" s="88">
        <v>0.27519071313593874</v>
      </c>
      <c r="F271" s="88">
        <v>0.28550000270279074</v>
      </c>
      <c r="G271" s="88">
        <v>0.28323157949708222</v>
      </c>
      <c r="H271" s="88">
        <v>0.28551931009533554</v>
      </c>
      <c r="I271" s="88">
        <v>0.28213204752113247</v>
      </c>
      <c r="J271" s="88">
        <v>0.27920105091741537</v>
      </c>
      <c r="K271" s="88">
        <v>0.26314150842207534</v>
      </c>
      <c r="L271" s="88">
        <v>0.25853861377576548</v>
      </c>
      <c r="M271" s="88">
        <v>0.25642608872373324</v>
      </c>
      <c r="N271" s="88">
        <v>0.25484999360943233</v>
      </c>
      <c r="O271" s="88">
        <v>0.25874394303732573</v>
      </c>
      <c r="P271" s="88">
        <v>0.25521614651498375</v>
      </c>
      <c r="Q271" s="88">
        <v>0.25791825332764656</v>
      </c>
    </row>
    <row r="272" spans="1:17" x14ac:dyDescent="0.25">
      <c r="A272" s="87" t="s">
        <v>12</v>
      </c>
      <c r="B272" s="86">
        <v>0.22125924986070025</v>
      </c>
      <c r="C272" s="86">
        <v>0.21924919362986281</v>
      </c>
      <c r="D272" s="86">
        <v>0.21853138031470726</v>
      </c>
      <c r="E272" s="86">
        <v>0.21432383817973547</v>
      </c>
      <c r="F272" s="86">
        <v>0.21802943229557453</v>
      </c>
      <c r="G272" s="86">
        <v>0.21588002494168751</v>
      </c>
      <c r="H272" s="86">
        <v>0.21588918141062818</v>
      </c>
      <c r="I272" s="86">
        <v>0.21356909705955718</v>
      </c>
      <c r="J272" s="86">
        <v>0.21036939837138138</v>
      </c>
      <c r="K272" s="86">
        <v>0.19996792283261414</v>
      </c>
      <c r="L272" s="86">
        <v>0.19458708742210631</v>
      </c>
      <c r="M272" s="86">
        <v>0.19312773712373013</v>
      </c>
      <c r="N272" s="86">
        <v>0.1892135373509114</v>
      </c>
      <c r="O272" s="86">
        <v>0.1892714395610853</v>
      </c>
      <c r="P272" s="86">
        <v>0.18700135940576373</v>
      </c>
      <c r="Q272" s="86">
        <v>0.18922957688362926</v>
      </c>
    </row>
    <row r="273" spans="1:17" x14ac:dyDescent="0.25">
      <c r="A273" s="85" t="s">
        <v>29</v>
      </c>
      <c r="B273" s="84">
        <v>5.8781436923692337E-2</v>
      </c>
      <c r="C273" s="84">
        <v>6.0381355907939548E-2</v>
      </c>
      <c r="D273" s="84">
        <v>6.1956451219548056E-2</v>
      </c>
      <c r="E273" s="84">
        <v>6.0866874956203278E-2</v>
      </c>
      <c r="F273" s="84">
        <v>6.7470570407216227E-2</v>
      </c>
      <c r="G273" s="84">
        <v>6.735155455539471E-2</v>
      </c>
      <c r="H273" s="84">
        <v>6.963012868470736E-2</v>
      </c>
      <c r="I273" s="84">
        <v>6.8562950461575276E-2</v>
      </c>
      <c r="J273" s="84">
        <v>6.8831652546033933E-2</v>
      </c>
      <c r="K273" s="84">
        <v>6.317358558946122E-2</v>
      </c>
      <c r="L273" s="84">
        <v>6.3951526353659152E-2</v>
      </c>
      <c r="M273" s="84">
        <v>6.3298351600003105E-2</v>
      </c>
      <c r="N273" s="84">
        <v>6.5636456258520923E-2</v>
      </c>
      <c r="O273" s="84">
        <v>6.9472503476240441E-2</v>
      </c>
      <c r="P273" s="84">
        <v>6.8214787109220007E-2</v>
      </c>
      <c r="Q273" s="84">
        <v>6.8688676444017285E-2</v>
      </c>
    </row>
    <row r="275" spans="1:17" x14ac:dyDescent="0.25">
      <c r="A275" s="75" t="s">
        <v>119</v>
      </c>
      <c r="Q275" s="76">
        <v>2015</v>
      </c>
    </row>
    <row r="276" spans="1:17" x14ac:dyDescent="0.25">
      <c r="A276" s="14" t="s">
        <v>120</v>
      </c>
      <c r="Q276" s="102">
        <v>30819</v>
      </c>
    </row>
    <row r="277" spans="1:17" x14ac:dyDescent="0.25">
      <c r="A277" s="13" t="s">
        <v>7</v>
      </c>
      <c r="Q277" s="109">
        <v>25061</v>
      </c>
    </row>
    <row r="278" spans="1:17" x14ac:dyDescent="0.25">
      <c r="A278" s="124" t="s">
        <v>55</v>
      </c>
      <c r="Q278" s="128">
        <v>12071</v>
      </c>
    </row>
    <row r="279" spans="1:17" x14ac:dyDescent="0.25">
      <c r="A279" s="11" t="s">
        <v>53</v>
      </c>
      <c r="Q279" s="107">
        <v>12285</v>
      </c>
    </row>
    <row r="280" spans="1:17" x14ac:dyDescent="0.25">
      <c r="A280" s="10" t="s">
        <v>112</v>
      </c>
      <c r="Q280" s="106">
        <v>4092</v>
      </c>
    </row>
    <row r="281" spans="1:17" x14ac:dyDescent="0.25">
      <c r="A281" s="10" t="s">
        <v>113</v>
      </c>
      <c r="Q281" s="106">
        <v>8193</v>
      </c>
    </row>
    <row r="282" spans="1:17" x14ac:dyDescent="0.25">
      <c r="A282" s="125" t="s">
        <v>54</v>
      </c>
      <c r="Q282" s="127">
        <v>705</v>
      </c>
    </row>
    <row r="283" spans="1:17" x14ac:dyDescent="0.25">
      <c r="A283" s="13" t="s">
        <v>25</v>
      </c>
      <c r="Q283" s="109">
        <v>5758</v>
      </c>
    </row>
    <row r="284" spans="1:17" x14ac:dyDescent="0.25">
      <c r="A284" s="22" t="s">
        <v>112</v>
      </c>
      <c r="Q284" s="106">
        <v>1640.5</v>
      </c>
    </row>
    <row r="285" spans="1:17" x14ac:dyDescent="0.25">
      <c r="A285" s="21" t="s">
        <v>113</v>
      </c>
      <c r="Q285" s="105">
        <v>4117.5</v>
      </c>
    </row>
    <row r="288" spans="1:17" x14ac:dyDescent="0.25">
      <c r="A288" s="75" t="s">
        <v>121</v>
      </c>
      <c r="Q288" s="76">
        <v>2015</v>
      </c>
    </row>
    <row r="289" spans="1:17" x14ac:dyDescent="0.25">
      <c r="Q289" s="77"/>
    </row>
    <row r="290" spans="1:17" x14ac:dyDescent="0.25">
      <c r="A290" s="14" t="s">
        <v>115</v>
      </c>
      <c r="Q290" s="102">
        <v>14053817.860116277</v>
      </c>
    </row>
    <row r="291" spans="1:17" x14ac:dyDescent="0.25">
      <c r="A291" s="140" t="s">
        <v>116</v>
      </c>
      <c r="Q291" s="106">
        <v>934012.70063174493</v>
      </c>
    </row>
    <row r="292" spans="1:17" x14ac:dyDescent="0.25">
      <c r="A292" s="139" t="s">
        <v>117</v>
      </c>
      <c r="Q292" s="105">
        <v>13119805.159484532</v>
      </c>
    </row>
    <row r="294" spans="1:17" x14ac:dyDescent="0.25">
      <c r="A294" s="14" t="s">
        <v>24</v>
      </c>
      <c r="Q294" s="141">
        <v>367.14488211210704</v>
      </c>
    </row>
    <row r="295" spans="1:17" x14ac:dyDescent="0.25">
      <c r="A295" s="140" t="s">
        <v>116</v>
      </c>
      <c r="Q295" s="143">
        <v>83.780844053560372</v>
      </c>
    </row>
    <row r="296" spans="1:17" x14ac:dyDescent="0.25">
      <c r="A296" s="139" t="s">
        <v>117</v>
      </c>
      <c r="Q296" s="142">
        <v>283.36403805854667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A4B06-C1D8-47FC-8EB2-8CD8018D3D32}">
  <sheetPr>
    <tabColor theme="1" tint="0.249977111117893"/>
    <pageSetUpPr fitToPage="1"/>
  </sheetPr>
  <dimension ref="A1:CL248"/>
  <sheetViews>
    <sheetView showGridLines="0" workbookViewId="0">
      <pane xSplit="1" ySplit="1" topLeftCell="G2" activePane="bottomRight" state="frozen"/>
      <selection activeCell="B2" sqref="B2"/>
      <selection pane="topRight" activeCell="B2" sqref="B2"/>
      <selection pane="bottomLeft" activeCell="B2" sqref="B2"/>
      <selection pane="bottomRight" activeCell="H10" sqref="H10"/>
    </sheetView>
  </sheetViews>
  <sheetFormatPr defaultColWidth="9.140625" defaultRowHeight="11.25" x14ac:dyDescent="0.25"/>
  <cols>
    <col min="1" max="1" width="50.7109375" style="146" customWidth="1"/>
    <col min="2" max="8" width="9.7109375" style="146" customWidth="1"/>
    <col min="9" max="88" width="0" style="146" hidden="1" customWidth="1"/>
    <col min="89" max="89" width="2.7109375" style="146" customWidth="1"/>
    <col min="90" max="90" width="9.7109375" style="194" customWidth="1"/>
    <col min="91" max="16384" width="9.140625" style="146"/>
  </cols>
  <sheetData>
    <row r="1" spans="1:90" ht="13.5" customHeight="1" x14ac:dyDescent="0.25">
      <c r="A1" s="144" t="s">
        <v>155</v>
      </c>
      <c r="B1" s="145">
        <v>2000</v>
      </c>
      <c r="C1" s="145">
        <v>2001</v>
      </c>
      <c r="D1" s="145">
        <v>2002</v>
      </c>
      <c r="E1" s="145">
        <v>2003</v>
      </c>
      <c r="F1" s="145">
        <v>2004</v>
      </c>
      <c r="G1" s="145">
        <v>2020</v>
      </c>
      <c r="H1" s="145">
        <v>2021</v>
      </c>
      <c r="CL1" s="147" t="s">
        <v>156</v>
      </c>
    </row>
    <row r="2" spans="1:90" x14ac:dyDescent="0.25">
      <c r="A2" s="148"/>
      <c r="B2" s="148"/>
      <c r="C2" s="148"/>
      <c r="D2" s="148"/>
      <c r="E2" s="148"/>
      <c r="F2" s="148"/>
      <c r="G2" s="148"/>
      <c r="H2" s="148"/>
      <c r="CL2" s="149"/>
    </row>
    <row r="3" spans="1:90" ht="11.45" customHeight="1" x14ac:dyDescent="0.25">
      <c r="A3" s="150" t="s">
        <v>6</v>
      </c>
      <c r="B3" s="151" t="e">
        <f>#REF!</f>
        <v>#REF!</v>
      </c>
      <c r="C3" s="151" t="e">
        <f>#REF!</f>
        <v>#REF!</v>
      </c>
      <c r="D3" s="151" t="e">
        <f>#REF!</f>
        <v>#REF!</v>
      </c>
      <c r="E3" s="151" t="e">
        <f>#REF!</f>
        <v>#REF!</v>
      </c>
      <c r="F3" s="151" t="e">
        <f>#REF!</f>
        <v>#REF!</v>
      </c>
      <c r="G3" s="276">
        <v>323283817</v>
      </c>
      <c r="H3" s="276">
        <v>327182759</v>
      </c>
      <c r="CL3" s="152" t="s">
        <v>157</v>
      </c>
    </row>
    <row r="4" spans="1:90" ht="11.45" customHeight="1" x14ac:dyDescent="0.25">
      <c r="A4" s="153" t="s">
        <v>7</v>
      </c>
      <c r="B4" s="154" t="e">
        <f>#REF!</f>
        <v>#REF!</v>
      </c>
      <c r="C4" s="154" t="e">
        <f>#REF!</f>
        <v>#REF!</v>
      </c>
      <c r="D4" s="154" t="e">
        <f>#REF!</f>
        <v>#REF!</v>
      </c>
      <c r="E4" s="154" t="e">
        <f>#REF!</f>
        <v>#REF!</v>
      </c>
      <c r="F4" s="154" t="e">
        <f>#REF!</f>
        <v>#REF!</v>
      </c>
      <c r="G4" s="275">
        <v>289988428</v>
      </c>
      <c r="H4" s="275">
        <v>293306392</v>
      </c>
      <c r="CL4" s="155" t="s">
        <v>158</v>
      </c>
    </row>
    <row r="5" spans="1:90" ht="11.45" customHeight="1" x14ac:dyDescent="0.25">
      <c r="A5" s="156" t="s">
        <v>159</v>
      </c>
      <c r="B5" s="157" t="e">
        <f>#REF!</f>
        <v>#REF!</v>
      </c>
      <c r="C5" s="157" t="e">
        <f>#REF!</f>
        <v>#REF!</v>
      </c>
      <c r="D5" s="157" t="e">
        <f>#REF!</f>
        <v>#REF!</v>
      </c>
      <c r="E5" s="157" t="e">
        <f>#REF!</f>
        <v>#REF!</v>
      </c>
      <c r="F5" s="157" t="e">
        <f>#REF!</f>
        <v>#REF!</v>
      </c>
      <c r="G5" s="280">
        <v>38153010</v>
      </c>
      <c r="H5" s="280">
        <v>38728491</v>
      </c>
      <c r="CL5" s="158" t="s">
        <v>160</v>
      </c>
    </row>
    <row r="6" spans="1:90" ht="11.45" customHeight="1" x14ac:dyDescent="0.25">
      <c r="A6" s="159" t="s">
        <v>11</v>
      </c>
      <c r="B6" s="160" t="e">
        <f>#REF!</f>
        <v>#REF!</v>
      </c>
      <c r="C6" s="160" t="e">
        <f>#REF!</f>
        <v>#REF!</v>
      </c>
      <c r="D6" s="160" t="e">
        <f>#REF!</f>
        <v>#REF!</v>
      </c>
      <c r="E6" s="160" t="e">
        <f>#REF!</f>
        <v>#REF!</v>
      </c>
      <c r="F6" s="160" t="e">
        <f>#REF!</f>
        <v>#REF!</v>
      </c>
      <c r="G6" s="279">
        <v>251179437</v>
      </c>
      <c r="H6" s="279">
        <v>253908526</v>
      </c>
      <c r="CL6" s="161" t="s">
        <v>161</v>
      </c>
    </row>
    <row r="7" spans="1:90" ht="11.45" customHeight="1" x14ac:dyDescent="0.25">
      <c r="A7" s="162" t="s">
        <v>13</v>
      </c>
      <c r="B7" s="163" t="e">
        <f>#REF!</f>
        <v>#REF!</v>
      </c>
      <c r="C7" s="163" t="e">
        <f>#REF!</f>
        <v>#REF!</v>
      </c>
      <c r="D7" s="163" t="e">
        <f>#REF!</f>
        <v>#REF!</v>
      </c>
      <c r="E7" s="163" t="e">
        <f>#REF!</f>
        <v>#REF!</v>
      </c>
      <c r="F7" s="163" t="e">
        <f>#REF!</f>
        <v>#REF!</v>
      </c>
      <c r="G7" s="277">
        <v>134981095</v>
      </c>
      <c r="H7" s="277">
        <v>136334311</v>
      </c>
      <c r="CL7" s="149" t="s">
        <v>162</v>
      </c>
    </row>
    <row r="8" spans="1:90" ht="11.45" customHeight="1" x14ac:dyDescent="0.25">
      <c r="A8" s="162" t="s">
        <v>15</v>
      </c>
      <c r="B8" s="163" t="e">
        <f>#REF!</f>
        <v>#REF!</v>
      </c>
      <c r="C8" s="163" t="e">
        <f>#REF!</f>
        <v>#REF!</v>
      </c>
      <c r="D8" s="163" t="e">
        <f>#REF!</f>
        <v>#REF!</v>
      </c>
      <c r="E8" s="163" t="e">
        <f>#REF!</f>
        <v>#REF!</v>
      </c>
      <c r="F8" s="163" t="e">
        <f>#REF!</f>
        <v>#REF!</v>
      </c>
      <c r="G8" s="277">
        <v>104567197</v>
      </c>
      <c r="H8" s="277">
        <v>104152218</v>
      </c>
      <c r="CL8" s="149" t="s">
        <v>163</v>
      </c>
    </row>
    <row r="9" spans="1:90" ht="11.45" customHeight="1" x14ac:dyDescent="0.25">
      <c r="A9" s="162" t="s">
        <v>17</v>
      </c>
      <c r="B9" s="163" t="e">
        <f>#REF!</f>
        <v>#REF!</v>
      </c>
      <c r="C9" s="163" t="e">
        <f>#REF!</f>
        <v>#REF!</v>
      </c>
      <c r="D9" s="163" t="e">
        <f>#REF!</f>
        <v>#REF!</v>
      </c>
      <c r="E9" s="163" t="e">
        <f>#REF!</f>
        <v>#REF!</v>
      </c>
      <c r="F9" s="163" t="e">
        <f>#REF!</f>
        <v>#REF!</v>
      </c>
      <c r="G9" s="277">
        <v>8130915</v>
      </c>
      <c r="H9" s="277">
        <v>8160425</v>
      </c>
      <c r="CL9" s="149" t="s">
        <v>164</v>
      </c>
    </row>
    <row r="10" spans="1:90" ht="11.45" customHeight="1" x14ac:dyDescent="0.25">
      <c r="A10" s="162" t="s">
        <v>19</v>
      </c>
      <c r="B10" s="163" t="e">
        <f>#REF!</f>
        <v>#REF!</v>
      </c>
      <c r="C10" s="163" t="e">
        <f>#REF!</f>
        <v>#REF!</v>
      </c>
      <c r="D10" s="163" t="e">
        <f>#REF!</f>
        <v>#REF!</v>
      </c>
      <c r="E10" s="163" t="e">
        <f>#REF!</f>
        <v>#REF!</v>
      </c>
      <c r="F10" s="163" t="e">
        <f>#REF!</f>
        <v>#REF!</v>
      </c>
      <c r="G10" s="277">
        <v>1332762</v>
      </c>
      <c r="H10" s="277">
        <v>1326093</v>
      </c>
      <c r="CL10" s="149" t="s">
        <v>165</v>
      </c>
    </row>
    <row r="11" spans="1:90" ht="11.45" customHeight="1" x14ac:dyDescent="0.25">
      <c r="A11" s="162" t="s">
        <v>21</v>
      </c>
      <c r="B11" s="163" t="e">
        <f>#REF!</f>
        <v>#REF!</v>
      </c>
      <c r="C11" s="163" t="e">
        <f>#REF!</f>
        <v>#REF!</v>
      </c>
      <c r="D11" s="163" t="e">
        <f>#REF!</f>
        <v>#REF!</v>
      </c>
      <c r="E11" s="163" t="e">
        <f>#REF!</f>
        <v>#REF!</v>
      </c>
      <c r="F11" s="163" t="e">
        <f>#REF!</f>
        <v>#REF!</v>
      </c>
      <c r="G11" s="277">
        <v>1023292</v>
      </c>
      <c r="H11" s="277">
        <v>1900038</v>
      </c>
      <c r="CL11" s="149" t="s">
        <v>166</v>
      </c>
    </row>
    <row r="12" spans="1:90" ht="11.45" customHeight="1" x14ac:dyDescent="0.25">
      <c r="A12" s="162" t="s">
        <v>22</v>
      </c>
      <c r="B12" s="163" t="e">
        <f>#REF!</f>
        <v>#REF!</v>
      </c>
      <c r="C12" s="163" t="e">
        <f>#REF!</f>
        <v>#REF!</v>
      </c>
      <c r="D12" s="163" t="e">
        <f>#REF!</f>
        <v>#REF!</v>
      </c>
      <c r="E12" s="163" t="e">
        <f>#REF!</f>
        <v>#REF!</v>
      </c>
      <c r="F12" s="163" t="e">
        <f>#REF!</f>
        <v>#REF!</v>
      </c>
      <c r="G12" s="277">
        <v>1144176</v>
      </c>
      <c r="H12" s="277">
        <v>2035441</v>
      </c>
      <c r="CL12" s="149" t="s">
        <v>167</v>
      </c>
    </row>
    <row r="13" spans="1:90" ht="11.45" customHeight="1" x14ac:dyDescent="0.25">
      <c r="A13" s="159" t="s">
        <v>23</v>
      </c>
      <c r="B13" s="160" t="e">
        <f>#REF!</f>
        <v>#REF!</v>
      </c>
      <c r="C13" s="160" t="e">
        <f>#REF!</f>
        <v>#REF!</v>
      </c>
      <c r="D13" s="160" t="e">
        <f>#REF!</f>
        <v>#REF!</v>
      </c>
      <c r="E13" s="160" t="e">
        <f>#REF!</f>
        <v>#REF!</v>
      </c>
      <c r="F13" s="160" t="e">
        <f>#REF!</f>
        <v>#REF!</v>
      </c>
      <c r="G13" s="279">
        <v>655981</v>
      </c>
      <c r="H13" s="279">
        <v>669375</v>
      </c>
      <c r="CL13" s="161" t="s">
        <v>168</v>
      </c>
    </row>
    <row r="14" spans="1:90" ht="11.45" customHeight="1" x14ac:dyDescent="0.25">
      <c r="A14" s="162" t="s">
        <v>13</v>
      </c>
      <c r="B14" s="163" t="e">
        <f>#REF!</f>
        <v>#REF!</v>
      </c>
      <c r="C14" s="163" t="e">
        <f>#REF!</f>
        <v>#REF!</v>
      </c>
      <c r="D14" s="163" t="e">
        <f>#REF!</f>
        <v>#REF!</v>
      </c>
      <c r="E14" s="163" t="e">
        <f>#REF!</f>
        <v>#REF!</v>
      </c>
      <c r="F14" s="163" t="e">
        <f>#REF!</f>
        <v>#REF!</v>
      </c>
      <c r="G14" s="277">
        <v>4608</v>
      </c>
      <c r="H14" s="277">
        <v>4506</v>
      </c>
      <c r="CL14" s="149" t="s">
        <v>169</v>
      </c>
    </row>
    <row r="15" spans="1:90" ht="11.45" customHeight="1" x14ac:dyDescent="0.25">
      <c r="A15" s="162" t="s">
        <v>15</v>
      </c>
      <c r="B15" s="163" t="e">
        <f>#REF!</f>
        <v>#REF!</v>
      </c>
      <c r="C15" s="163" t="e">
        <f>#REF!</f>
        <v>#REF!</v>
      </c>
      <c r="D15" s="163" t="e">
        <f>#REF!</f>
        <v>#REF!</v>
      </c>
      <c r="E15" s="163" t="e">
        <f>#REF!</f>
        <v>#REF!</v>
      </c>
      <c r="F15" s="163" t="e">
        <f>#REF!</f>
        <v>#REF!</v>
      </c>
      <c r="G15" s="277">
        <v>605933</v>
      </c>
      <c r="H15" s="277">
        <v>611121</v>
      </c>
      <c r="CL15" s="149" t="s">
        <v>170</v>
      </c>
    </row>
    <row r="16" spans="1:90" ht="11.45" customHeight="1" x14ac:dyDescent="0.25">
      <c r="A16" s="162" t="s">
        <v>17</v>
      </c>
      <c r="B16" s="163" t="e">
        <f>#REF!</f>
        <v>#REF!</v>
      </c>
      <c r="C16" s="163" t="e">
        <f>#REF!</f>
        <v>#REF!</v>
      </c>
      <c r="D16" s="163" t="e">
        <f>#REF!</f>
        <v>#REF!</v>
      </c>
      <c r="E16" s="163" t="e">
        <f>#REF!</f>
        <v>#REF!</v>
      </c>
      <c r="F16" s="163" t="e">
        <f>#REF!</f>
        <v>#REF!</v>
      </c>
      <c r="G16" s="277">
        <v>1665</v>
      </c>
      <c r="H16" s="277">
        <v>1804</v>
      </c>
      <c r="CL16" s="149" t="s">
        <v>171</v>
      </c>
    </row>
    <row r="17" spans="1:90" ht="11.45" customHeight="1" x14ac:dyDescent="0.25">
      <c r="A17" s="162" t="s">
        <v>19</v>
      </c>
      <c r="B17" s="163" t="e">
        <f>#REF!</f>
        <v>#REF!</v>
      </c>
      <c r="C17" s="163" t="e">
        <f>#REF!</f>
        <v>#REF!</v>
      </c>
      <c r="D17" s="163" t="e">
        <f>#REF!</f>
        <v>#REF!</v>
      </c>
      <c r="E17" s="163" t="e">
        <f>#REF!</f>
        <v>#REF!</v>
      </c>
      <c r="F17" s="163" t="e">
        <f>#REF!</f>
        <v>#REF!</v>
      </c>
      <c r="G17" s="277">
        <v>35624</v>
      </c>
      <c r="H17" s="277">
        <v>41157</v>
      </c>
      <c r="CL17" s="149" t="s">
        <v>172</v>
      </c>
    </row>
    <row r="18" spans="1:90" ht="11.45" customHeight="1" x14ac:dyDescent="0.25">
      <c r="A18" s="162" t="s">
        <v>22</v>
      </c>
      <c r="B18" s="163" t="e">
        <f>#REF!</f>
        <v>#REF!</v>
      </c>
      <c r="C18" s="163" t="e">
        <f>#REF!</f>
        <v>#REF!</v>
      </c>
      <c r="D18" s="163" t="e">
        <f>#REF!</f>
        <v>#REF!</v>
      </c>
      <c r="E18" s="163" t="e">
        <f>#REF!</f>
        <v>#REF!</v>
      </c>
      <c r="F18" s="163" t="e">
        <f>#REF!</f>
        <v>#REF!</v>
      </c>
      <c r="G18" s="277">
        <v>8151</v>
      </c>
      <c r="H18" s="277">
        <v>10787</v>
      </c>
      <c r="CL18" s="149" t="s">
        <v>173</v>
      </c>
    </row>
    <row r="19" spans="1:90" ht="11.45" customHeight="1" x14ac:dyDescent="0.25">
      <c r="A19" s="153" t="s">
        <v>25</v>
      </c>
      <c r="B19" s="154" t="e">
        <f>#REF!</f>
        <v>#REF!</v>
      </c>
      <c r="C19" s="154" t="e">
        <f>#REF!</f>
        <v>#REF!</v>
      </c>
      <c r="D19" s="154" t="e">
        <f>#REF!</f>
        <v>#REF!</v>
      </c>
      <c r="E19" s="154" t="e">
        <f>#REF!</f>
        <v>#REF!</v>
      </c>
      <c r="F19" s="154" t="e">
        <f>#REF!</f>
        <v>#REF!</v>
      </c>
      <c r="G19" s="275">
        <v>33295389</v>
      </c>
      <c r="H19" s="275">
        <v>33876367</v>
      </c>
      <c r="CL19" s="155" t="s">
        <v>174</v>
      </c>
    </row>
    <row r="20" spans="1:90" ht="11.45" customHeight="1" x14ac:dyDescent="0.25">
      <c r="A20" s="156" t="s">
        <v>57</v>
      </c>
      <c r="B20" s="157" t="e">
        <f>#REF!</f>
        <v>#REF!</v>
      </c>
      <c r="C20" s="157" t="e">
        <f>#REF!</f>
        <v>#REF!</v>
      </c>
      <c r="D20" s="157" t="e">
        <f>#REF!</f>
        <v>#REF!</v>
      </c>
      <c r="E20" s="157" t="e">
        <f>#REF!</f>
        <v>#REF!</v>
      </c>
      <c r="F20" s="157" t="e">
        <f>#REF!</f>
        <v>#REF!</v>
      </c>
      <c r="G20" s="280">
        <v>27646115</v>
      </c>
      <c r="H20" s="280">
        <v>28118762</v>
      </c>
      <c r="CL20" s="158" t="s">
        <v>175</v>
      </c>
    </row>
    <row r="21" spans="1:90" ht="11.45" customHeight="1" x14ac:dyDescent="0.25">
      <c r="A21" s="162" t="s">
        <v>13</v>
      </c>
      <c r="B21" s="163" t="e">
        <f>#REF!</f>
        <v>#REF!</v>
      </c>
      <c r="C21" s="163" t="e">
        <f>#REF!</f>
        <v>#REF!</v>
      </c>
      <c r="D21" s="163" t="e">
        <f>#REF!</f>
        <v>#REF!</v>
      </c>
      <c r="E21" s="163" t="e">
        <f>#REF!</f>
        <v>#REF!</v>
      </c>
      <c r="F21" s="163" t="e">
        <f>#REF!</f>
        <v>#REF!</v>
      </c>
      <c r="G21" s="277">
        <v>2016308</v>
      </c>
      <c r="H21" s="277">
        <v>2025326</v>
      </c>
      <c r="CL21" s="149" t="s">
        <v>176</v>
      </c>
    </row>
    <row r="22" spans="1:90" ht="11.45" customHeight="1" x14ac:dyDescent="0.25">
      <c r="A22" s="162" t="s">
        <v>15</v>
      </c>
      <c r="B22" s="163" t="e">
        <f>#REF!</f>
        <v>#REF!</v>
      </c>
      <c r="C22" s="163" t="e">
        <f>#REF!</f>
        <v>#REF!</v>
      </c>
      <c r="D22" s="163" t="e">
        <f>#REF!</f>
        <v>#REF!</v>
      </c>
      <c r="E22" s="163" t="e">
        <f>#REF!</f>
        <v>#REF!</v>
      </c>
      <c r="F22" s="163" t="e">
        <f>#REF!</f>
        <v>#REF!</v>
      </c>
      <c r="G22" s="277">
        <v>25030457</v>
      </c>
      <c r="H22" s="277">
        <v>25445973</v>
      </c>
      <c r="CL22" s="149" t="s">
        <v>177</v>
      </c>
    </row>
    <row r="23" spans="1:90" ht="11.45" customHeight="1" x14ac:dyDescent="0.25">
      <c r="A23" s="162" t="s">
        <v>17</v>
      </c>
      <c r="B23" s="163" t="e">
        <f>#REF!</f>
        <v>#REF!</v>
      </c>
      <c r="C23" s="163" t="e">
        <f>#REF!</f>
        <v>#REF!</v>
      </c>
      <c r="D23" s="163" t="e">
        <f>#REF!</f>
        <v>#REF!</v>
      </c>
      <c r="E23" s="163" t="e">
        <f>#REF!</f>
        <v>#REF!</v>
      </c>
      <c r="F23" s="163" t="e">
        <f>#REF!</f>
        <v>#REF!</v>
      </c>
      <c r="G23" s="277">
        <v>306131</v>
      </c>
      <c r="H23" s="277">
        <v>308078</v>
      </c>
      <c r="CL23" s="149" t="s">
        <v>178</v>
      </c>
    </row>
    <row r="24" spans="1:90" ht="11.45" customHeight="1" x14ac:dyDescent="0.25">
      <c r="A24" s="162" t="s">
        <v>19</v>
      </c>
      <c r="B24" s="163" t="e">
        <f>#REF!</f>
        <v>#REF!</v>
      </c>
      <c r="C24" s="163" t="e">
        <f>#REF!</f>
        <v>#REF!</v>
      </c>
      <c r="D24" s="163" t="e">
        <f>#REF!</f>
        <v>#REF!</v>
      </c>
      <c r="E24" s="163" t="e">
        <f>#REF!</f>
        <v>#REF!</v>
      </c>
      <c r="F24" s="163" t="e">
        <f>#REF!</f>
        <v>#REF!</v>
      </c>
      <c r="G24" s="277">
        <v>171920</v>
      </c>
      <c r="H24" s="277">
        <v>172080</v>
      </c>
      <c r="CL24" s="149" t="s">
        <v>179</v>
      </c>
    </row>
    <row r="25" spans="1:90" ht="11.45" customHeight="1" x14ac:dyDescent="0.25">
      <c r="A25" s="162" t="s">
        <v>22</v>
      </c>
      <c r="B25" s="163" t="e">
        <f>#REF!</f>
        <v>#REF!</v>
      </c>
      <c r="C25" s="163" t="e">
        <f>#REF!</f>
        <v>#REF!</v>
      </c>
      <c r="D25" s="163" t="e">
        <f>#REF!</f>
        <v>#REF!</v>
      </c>
      <c r="E25" s="163" t="e">
        <f>#REF!</f>
        <v>#REF!</v>
      </c>
      <c r="F25" s="163" t="e">
        <f>#REF!</f>
        <v>#REF!</v>
      </c>
      <c r="G25" s="277">
        <v>121299</v>
      </c>
      <c r="H25" s="277">
        <v>167305</v>
      </c>
      <c r="CL25" s="149" t="s">
        <v>180</v>
      </c>
    </row>
    <row r="26" spans="1:90" ht="11.45" customHeight="1" x14ac:dyDescent="0.25">
      <c r="A26" s="159" t="s">
        <v>58</v>
      </c>
      <c r="B26" s="160" t="e">
        <f>#REF!</f>
        <v>#REF!</v>
      </c>
      <c r="C26" s="160" t="e">
        <f>#REF!</f>
        <v>#REF!</v>
      </c>
      <c r="D26" s="160" t="e">
        <f>#REF!</f>
        <v>#REF!</v>
      </c>
      <c r="E26" s="160" t="e">
        <f>#REF!</f>
        <v>#REF!</v>
      </c>
      <c r="F26" s="160" t="e">
        <f>#REF!</f>
        <v>#REF!</v>
      </c>
      <c r="G26" s="279">
        <v>5649274</v>
      </c>
      <c r="H26" s="279">
        <v>5757605</v>
      </c>
      <c r="CL26" s="161" t="s">
        <v>181</v>
      </c>
    </row>
    <row r="27" spans="1:90" ht="11.45" customHeight="1" x14ac:dyDescent="0.25">
      <c r="A27" s="162" t="s">
        <v>12</v>
      </c>
      <c r="B27" s="163" t="e">
        <f>#REF!</f>
        <v>#REF!</v>
      </c>
      <c r="C27" s="163" t="e">
        <f>#REF!</f>
        <v>#REF!</v>
      </c>
      <c r="D27" s="163" t="e">
        <f>#REF!</f>
        <v>#REF!</v>
      </c>
      <c r="E27" s="163" t="e">
        <f>#REF!</f>
        <v>#REF!</v>
      </c>
      <c r="F27" s="163" t="e">
        <f>#REF!</f>
        <v>#REF!</v>
      </c>
      <c r="G27" s="277">
        <v>5109388</v>
      </c>
      <c r="H27" s="277">
        <v>5184112</v>
      </c>
      <c r="CL27" s="149" t="s">
        <v>182</v>
      </c>
    </row>
    <row r="28" spans="1:90" ht="11.45" customHeight="1" x14ac:dyDescent="0.25">
      <c r="A28" s="164" t="s">
        <v>29</v>
      </c>
      <c r="B28" s="165" t="e">
        <f>#REF!</f>
        <v>#REF!</v>
      </c>
      <c r="C28" s="165" t="e">
        <f>#REF!</f>
        <v>#REF!</v>
      </c>
      <c r="D28" s="165" t="e">
        <f>#REF!</f>
        <v>#REF!</v>
      </c>
      <c r="E28" s="165" t="e">
        <f>#REF!</f>
        <v>#REF!</v>
      </c>
      <c r="F28" s="165" t="e">
        <f>#REF!</f>
        <v>#REF!</v>
      </c>
      <c r="G28" s="278">
        <v>539886</v>
      </c>
      <c r="H28" s="278">
        <v>573493</v>
      </c>
      <c r="CL28" s="166" t="s">
        <v>183</v>
      </c>
    </row>
    <row r="29" spans="1:90" ht="11.45" customHeight="1" x14ac:dyDescent="0.25">
      <c r="A29" s="148"/>
      <c r="B29" s="148"/>
      <c r="C29" s="148"/>
      <c r="D29" s="148"/>
      <c r="E29" s="148"/>
      <c r="F29" s="148"/>
      <c r="G29" s="148"/>
      <c r="H29" s="148"/>
      <c r="CL29" s="149"/>
    </row>
    <row r="30" spans="1:90" ht="11.45" customHeight="1" x14ac:dyDescent="0.25">
      <c r="A30" s="150" t="s">
        <v>101</v>
      </c>
      <c r="B30" s="151" t="e">
        <f>#REF!</f>
        <v>#REF!</v>
      </c>
      <c r="C30" s="151" t="e">
        <f>#REF!</f>
        <v>#REF!</v>
      </c>
      <c r="D30" s="151" t="e">
        <f>#REF!</f>
        <v>#REF!</v>
      </c>
      <c r="E30" s="151" t="e">
        <f>#REF!</f>
        <v>#REF!</v>
      </c>
      <c r="F30" s="151" t="e">
        <f>#REF!</f>
        <v>#REF!</v>
      </c>
      <c r="G30" s="282">
        <v>18876475</v>
      </c>
      <c r="H30" s="282">
        <v>20900869</v>
      </c>
      <c r="CL30" s="152" t="s">
        <v>184</v>
      </c>
    </row>
    <row r="31" spans="1:90" ht="11.45" customHeight="1" x14ac:dyDescent="0.25">
      <c r="A31" s="153" t="s">
        <v>7</v>
      </c>
      <c r="B31" s="154" t="e">
        <f>#REF!</f>
        <v>#REF!</v>
      </c>
      <c r="C31" s="154" t="e">
        <f>#REF!</f>
        <v>#REF!</v>
      </c>
      <c r="D31" s="154" t="e">
        <f>#REF!</f>
        <v>#REF!</v>
      </c>
      <c r="E31" s="154" t="e">
        <f>#REF!</f>
        <v>#REF!</v>
      </c>
      <c r="F31" s="154" t="e">
        <f>#REF!</f>
        <v>#REF!</v>
      </c>
      <c r="G31" s="281">
        <v>16552454</v>
      </c>
      <c r="H31" s="281">
        <v>18354565</v>
      </c>
      <c r="CL31" s="155" t="s">
        <v>185</v>
      </c>
    </row>
    <row r="32" spans="1:90" ht="11.45" customHeight="1" x14ac:dyDescent="0.25">
      <c r="A32" s="156" t="s">
        <v>159</v>
      </c>
      <c r="B32" s="157" t="e">
        <f>#REF!</f>
        <v>#REF!</v>
      </c>
      <c r="C32" s="157" t="e">
        <f>#REF!</f>
        <v>#REF!</v>
      </c>
      <c r="D32" s="157" t="e">
        <f>#REF!</f>
        <v>#REF!</v>
      </c>
      <c r="E32" s="157" t="e">
        <f>#REF!</f>
        <v>#REF!</v>
      </c>
      <c r="F32" s="157" t="e">
        <f>#REF!</f>
        <v>#REF!</v>
      </c>
      <c r="G32" s="286">
        <v>2099186</v>
      </c>
      <c r="H32" s="286">
        <v>2662297</v>
      </c>
      <c r="CL32" s="158" t="s">
        <v>186</v>
      </c>
    </row>
    <row r="33" spans="1:90" ht="11.45" customHeight="1" x14ac:dyDescent="0.25">
      <c r="A33" s="159" t="s">
        <v>11</v>
      </c>
      <c r="B33" s="160" t="e">
        <f>#REF!</f>
        <v>#REF!</v>
      </c>
      <c r="C33" s="160" t="e">
        <f>#REF!</f>
        <v>#REF!</v>
      </c>
      <c r="D33" s="160" t="e">
        <f>#REF!</f>
        <v>#REF!</v>
      </c>
      <c r="E33" s="160" t="e">
        <f>#REF!</f>
        <v>#REF!</v>
      </c>
      <c r="F33" s="160" t="e">
        <f>#REF!</f>
        <v>#REF!</v>
      </c>
      <c r="G33" s="285">
        <v>14402716</v>
      </c>
      <c r="H33" s="285">
        <v>15637945</v>
      </c>
      <c r="CL33" s="161" t="s">
        <v>187</v>
      </c>
    </row>
    <row r="34" spans="1:90" ht="11.45" customHeight="1" x14ac:dyDescent="0.25">
      <c r="A34" s="162" t="s">
        <v>13</v>
      </c>
      <c r="B34" s="163" t="e">
        <f>#REF!</f>
        <v>#REF!</v>
      </c>
      <c r="C34" s="163" t="e">
        <f>#REF!</f>
        <v>#REF!</v>
      </c>
      <c r="D34" s="163" t="e">
        <f>#REF!</f>
        <v>#REF!</v>
      </c>
      <c r="E34" s="163" t="e">
        <f>#REF!</f>
        <v>#REF!</v>
      </c>
      <c r="F34" s="163" t="e">
        <f>#REF!</f>
        <v>#REF!</v>
      </c>
      <c r="G34" s="283">
        <v>7750639</v>
      </c>
      <c r="H34" s="283">
        <v>8666825</v>
      </c>
      <c r="CL34" s="149" t="s">
        <v>188</v>
      </c>
    </row>
    <row r="35" spans="1:90" ht="11.45" customHeight="1" x14ac:dyDescent="0.25">
      <c r="A35" s="162" t="s">
        <v>15</v>
      </c>
      <c r="B35" s="163" t="e">
        <f>#REF!</f>
        <v>#REF!</v>
      </c>
      <c r="C35" s="163" t="e">
        <f>#REF!</f>
        <v>#REF!</v>
      </c>
      <c r="D35" s="163" t="e">
        <f>#REF!</f>
        <v>#REF!</v>
      </c>
      <c r="E35" s="163" t="e">
        <f>#REF!</f>
        <v>#REF!</v>
      </c>
      <c r="F35" s="163" t="e">
        <f>#REF!</f>
        <v>#REF!</v>
      </c>
      <c r="G35" s="283">
        <v>5222216</v>
      </c>
      <c r="H35" s="283">
        <v>4763630</v>
      </c>
      <c r="CL35" s="149" t="s">
        <v>189</v>
      </c>
    </row>
    <row r="36" spans="1:90" ht="11.45" customHeight="1" x14ac:dyDescent="0.25">
      <c r="A36" s="162" t="s">
        <v>17</v>
      </c>
      <c r="B36" s="163" t="e">
        <f>#REF!</f>
        <v>#REF!</v>
      </c>
      <c r="C36" s="163" t="e">
        <f>#REF!</f>
        <v>#REF!</v>
      </c>
      <c r="D36" s="163" t="e">
        <f>#REF!</f>
        <v>#REF!</v>
      </c>
      <c r="E36" s="163" t="e">
        <f>#REF!</f>
        <v>#REF!</v>
      </c>
      <c r="F36" s="163" t="e">
        <f>#REF!</f>
        <v>#REF!</v>
      </c>
      <c r="G36" s="283">
        <v>282170</v>
      </c>
      <c r="H36" s="283">
        <v>350292</v>
      </c>
      <c r="CL36" s="149" t="s">
        <v>190</v>
      </c>
    </row>
    <row r="37" spans="1:90" ht="11.45" customHeight="1" x14ac:dyDescent="0.25">
      <c r="A37" s="162" t="s">
        <v>19</v>
      </c>
      <c r="B37" s="163" t="e">
        <f>#REF!</f>
        <v>#REF!</v>
      </c>
      <c r="C37" s="163" t="e">
        <f>#REF!</f>
        <v>#REF!</v>
      </c>
      <c r="D37" s="163" t="e">
        <f>#REF!</f>
        <v>#REF!</v>
      </c>
      <c r="E37" s="163" t="e">
        <f>#REF!</f>
        <v>#REF!</v>
      </c>
      <c r="F37" s="163" t="e">
        <f>#REF!</f>
        <v>#REF!</v>
      </c>
      <c r="G37" s="283">
        <v>65586</v>
      </c>
      <c r="H37" s="283">
        <v>51731</v>
      </c>
      <c r="CL37" s="149" t="s">
        <v>191</v>
      </c>
    </row>
    <row r="38" spans="1:90" ht="11.45" customHeight="1" x14ac:dyDescent="0.25">
      <c r="A38" s="162" t="s">
        <v>21</v>
      </c>
      <c r="B38" s="163" t="e">
        <f>#REF!</f>
        <v>#REF!</v>
      </c>
      <c r="C38" s="163" t="e">
        <f>#REF!</f>
        <v>#REF!</v>
      </c>
      <c r="D38" s="163" t="e">
        <f>#REF!</f>
        <v>#REF!</v>
      </c>
      <c r="E38" s="163" t="e">
        <f>#REF!</f>
        <v>#REF!</v>
      </c>
      <c r="F38" s="163" t="e">
        <f>#REF!</f>
        <v>#REF!</v>
      </c>
      <c r="G38" s="283">
        <v>534415</v>
      </c>
      <c r="H38" s="283">
        <v>888427</v>
      </c>
      <c r="CL38" s="149" t="s">
        <v>192</v>
      </c>
    </row>
    <row r="39" spans="1:90" ht="11.45" customHeight="1" x14ac:dyDescent="0.25">
      <c r="A39" s="162" t="s">
        <v>22</v>
      </c>
      <c r="B39" s="163" t="e">
        <f>#REF!</f>
        <v>#REF!</v>
      </c>
      <c r="C39" s="163" t="e">
        <f>#REF!</f>
        <v>#REF!</v>
      </c>
      <c r="D39" s="163" t="e">
        <f>#REF!</f>
        <v>#REF!</v>
      </c>
      <c r="E39" s="163" t="e">
        <f>#REF!</f>
        <v>#REF!</v>
      </c>
      <c r="F39" s="163" t="e">
        <f>#REF!</f>
        <v>#REF!</v>
      </c>
      <c r="G39" s="283">
        <v>547690</v>
      </c>
      <c r="H39" s="283">
        <v>917040</v>
      </c>
      <c r="CL39" s="149" t="s">
        <v>193</v>
      </c>
    </row>
    <row r="40" spans="1:90" ht="11.45" customHeight="1" x14ac:dyDescent="0.25">
      <c r="A40" s="159" t="s">
        <v>23</v>
      </c>
      <c r="B40" s="160" t="e">
        <f>#REF!</f>
        <v>#REF!</v>
      </c>
      <c r="C40" s="160" t="e">
        <f>#REF!</f>
        <v>#REF!</v>
      </c>
      <c r="D40" s="160" t="e">
        <f>#REF!</f>
        <v>#REF!</v>
      </c>
      <c r="E40" s="160" t="e">
        <f>#REF!</f>
        <v>#REF!</v>
      </c>
      <c r="F40" s="160" t="e">
        <f>#REF!</f>
        <v>#REF!</v>
      </c>
      <c r="G40" s="285">
        <v>50552</v>
      </c>
      <c r="H40" s="285">
        <v>54323</v>
      </c>
      <c r="CL40" s="161" t="s">
        <v>194</v>
      </c>
    </row>
    <row r="41" spans="1:90" ht="11.45" customHeight="1" x14ac:dyDescent="0.25">
      <c r="A41" s="162" t="s">
        <v>13</v>
      </c>
      <c r="B41" s="163" t="e">
        <f>#REF!</f>
        <v>#REF!</v>
      </c>
      <c r="C41" s="163" t="e">
        <f>#REF!</f>
        <v>#REF!</v>
      </c>
      <c r="D41" s="163" t="e">
        <f>#REF!</f>
        <v>#REF!</v>
      </c>
      <c r="E41" s="163" t="e">
        <f>#REF!</f>
        <v>#REF!</v>
      </c>
      <c r="F41" s="163" t="e">
        <f>#REF!</f>
        <v>#REF!</v>
      </c>
      <c r="G41" s="283">
        <v>29</v>
      </c>
      <c r="H41" s="283">
        <v>36</v>
      </c>
      <c r="CL41" s="149" t="s">
        <v>195</v>
      </c>
    </row>
    <row r="42" spans="1:90" ht="11.45" customHeight="1" x14ac:dyDescent="0.25">
      <c r="A42" s="162" t="s">
        <v>15</v>
      </c>
      <c r="B42" s="163" t="e">
        <f>#REF!</f>
        <v>#REF!</v>
      </c>
      <c r="C42" s="163" t="e">
        <f>#REF!</f>
        <v>#REF!</v>
      </c>
      <c r="D42" s="163" t="e">
        <f>#REF!</f>
        <v>#REF!</v>
      </c>
      <c r="E42" s="163" t="e">
        <f>#REF!</f>
        <v>#REF!</v>
      </c>
      <c r="F42" s="163" t="e">
        <f>#REF!</f>
        <v>#REF!</v>
      </c>
      <c r="G42" s="283">
        <v>41414</v>
      </c>
      <c r="H42" s="283">
        <v>44233</v>
      </c>
      <c r="CL42" s="149" t="s">
        <v>196</v>
      </c>
    </row>
    <row r="43" spans="1:90" ht="11.45" customHeight="1" x14ac:dyDescent="0.25">
      <c r="A43" s="162" t="s">
        <v>17</v>
      </c>
      <c r="B43" s="163" t="e">
        <f>#REF!</f>
        <v>#REF!</v>
      </c>
      <c r="C43" s="163" t="e">
        <f>#REF!</f>
        <v>#REF!</v>
      </c>
      <c r="D43" s="163" t="e">
        <f>#REF!</f>
        <v>#REF!</v>
      </c>
      <c r="E43" s="163" t="e">
        <f>#REF!</f>
        <v>#REF!</v>
      </c>
      <c r="F43" s="163" t="e">
        <f>#REF!</f>
        <v>#REF!</v>
      </c>
      <c r="G43" s="283">
        <v>70</v>
      </c>
      <c r="H43" s="283">
        <v>205</v>
      </c>
      <c r="CL43" s="149" t="s">
        <v>197</v>
      </c>
    </row>
    <row r="44" spans="1:90" ht="11.45" customHeight="1" x14ac:dyDescent="0.25">
      <c r="A44" s="162" t="s">
        <v>19</v>
      </c>
      <c r="B44" s="163" t="e">
        <f>#REF!</f>
        <v>#REF!</v>
      </c>
      <c r="C44" s="163" t="e">
        <f>#REF!</f>
        <v>#REF!</v>
      </c>
      <c r="D44" s="163" t="e">
        <f>#REF!</f>
        <v>#REF!</v>
      </c>
      <c r="E44" s="163" t="e">
        <f>#REF!</f>
        <v>#REF!</v>
      </c>
      <c r="F44" s="163" t="e">
        <f>#REF!</f>
        <v>#REF!</v>
      </c>
      <c r="G44" s="283">
        <v>6931</v>
      </c>
      <c r="H44" s="283">
        <v>6823</v>
      </c>
      <c r="CL44" s="149" t="s">
        <v>198</v>
      </c>
    </row>
    <row r="45" spans="1:90" ht="11.45" customHeight="1" x14ac:dyDescent="0.25">
      <c r="A45" s="162" t="s">
        <v>22</v>
      </c>
      <c r="B45" s="163" t="e">
        <f>#REF!</f>
        <v>#REF!</v>
      </c>
      <c r="C45" s="163" t="e">
        <f>#REF!</f>
        <v>#REF!</v>
      </c>
      <c r="D45" s="163" t="e">
        <f>#REF!</f>
        <v>#REF!</v>
      </c>
      <c r="E45" s="163" t="e">
        <f>#REF!</f>
        <v>#REF!</v>
      </c>
      <c r="F45" s="163" t="e">
        <f>#REF!</f>
        <v>#REF!</v>
      </c>
      <c r="G45" s="283">
        <v>2108</v>
      </c>
      <c r="H45" s="283">
        <v>3026</v>
      </c>
      <c r="CL45" s="149" t="s">
        <v>199</v>
      </c>
    </row>
    <row r="46" spans="1:90" ht="11.45" customHeight="1" x14ac:dyDescent="0.25">
      <c r="A46" s="153" t="s">
        <v>25</v>
      </c>
      <c r="B46" s="154" t="e">
        <f>#REF!</f>
        <v>#REF!</v>
      </c>
      <c r="C46" s="154" t="e">
        <f>#REF!</f>
        <v>#REF!</v>
      </c>
      <c r="D46" s="154" t="e">
        <f>#REF!</f>
        <v>#REF!</v>
      </c>
      <c r="E46" s="154" t="e">
        <f>#REF!</f>
        <v>#REF!</v>
      </c>
      <c r="F46" s="154" t="e">
        <f>#REF!</f>
        <v>#REF!</v>
      </c>
      <c r="G46" s="281">
        <v>2324021</v>
      </c>
      <c r="H46" s="281">
        <v>2546304</v>
      </c>
      <c r="CL46" s="155" t="s">
        <v>200</v>
      </c>
    </row>
    <row r="47" spans="1:90" ht="11.45" customHeight="1" x14ac:dyDescent="0.25">
      <c r="A47" s="156" t="s">
        <v>57</v>
      </c>
      <c r="B47" s="157" t="e">
        <f>#REF!</f>
        <v>#REF!</v>
      </c>
      <c r="C47" s="157" t="e">
        <f>#REF!</f>
        <v>#REF!</v>
      </c>
      <c r="D47" s="157" t="e">
        <f>#REF!</f>
        <v>#REF!</v>
      </c>
      <c r="E47" s="157" t="e">
        <f>#REF!</f>
        <v>#REF!</v>
      </c>
      <c r="F47" s="157" t="e">
        <f>#REF!</f>
        <v>#REF!</v>
      </c>
      <c r="G47" s="286">
        <v>1958292</v>
      </c>
      <c r="H47" s="286">
        <v>2067716</v>
      </c>
      <c r="CL47" s="158" t="s">
        <v>201</v>
      </c>
    </row>
    <row r="48" spans="1:90" ht="11.45" customHeight="1" x14ac:dyDescent="0.25">
      <c r="A48" s="162" t="s">
        <v>13</v>
      </c>
      <c r="B48" s="163" t="e">
        <f>#REF!</f>
        <v>#REF!</v>
      </c>
      <c r="C48" s="163" t="e">
        <f>#REF!</f>
        <v>#REF!</v>
      </c>
      <c r="D48" s="163" t="e">
        <f>#REF!</f>
        <v>#REF!</v>
      </c>
      <c r="E48" s="163" t="e">
        <f>#REF!</f>
        <v>#REF!</v>
      </c>
      <c r="F48" s="163" t="e">
        <f>#REF!</f>
        <v>#REF!</v>
      </c>
      <c r="G48" s="283">
        <v>149671</v>
      </c>
      <c r="H48" s="283">
        <v>176754</v>
      </c>
      <c r="CL48" s="149" t="s">
        <v>202</v>
      </c>
    </row>
    <row r="49" spans="1:90" ht="11.45" customHeight="1" x14ac:dyDescent="0.25">
      <c r="A49" s="162" t="s">
        <v>15</v>
      </c>
      <c r="B49" s="163" t="e">
        <f>#REF!</f>
        <v>#REF!</v>
      </c>
      <c r="C49" s="163" t="e">
        <f>#REF!</f>
        <v>#REF!</v>
      </c>
      <c r="D49" s="163" t="e">
        <f>#REF!</f>
        <v>#REF!</v>
      </c>
      <c r="E49" s="163" t="e">
        <f>#REF!</f>
        <v>#REF!</v>
      </c>
      <c r="F49" s="163" t="e">
        <f>#REF!</f>
        <v>#REF!</v>
      </c>
      <c r="G49" s="283">
        <v>1753667</v>
      </c>
      <c r="H49" s="283">
        <v>1820504</v>
      </c>
      <c r="CL49" s="149" t="s">
        <v>203</v>
      </c>
    </row>
    <row r="50" spans="1:90" ht="11.45" customHeight="1" x14ac:dyDescent="0.25">
      <c r="A50" s="162" t="s">
        <v>17</v>
      </c>
      <c r="B50" s="163" t="e">
        <f>#REF!</f>
        <v>#REF!</v>
      </c>
      <c r="C50" s="163" t="e">
        <f>#REF!</f>
        <v>#REF!</v>
      </c>
      <c r="D50" s="163" t="e">
        <f>#REF!</f>
        <v>#REF!</v>
      </c>
      <c r="E50" s="163" t="e">
        <f>#REF!</f>
        <v>#REF!</v>
      </c>
      <c r="F50" s="163" t="e">
        <f>#REF!</f>
        <v>#REF!</v>
      </c>
      <c r="G50" s="283">
        <v>14929</v>
      </c>
      <c r="H50" s="283">
        <v>14637</v>
      </c>
      <c r="CL50" s="149" t="s">
        <v>204</v>
      </c>
    </row>
    <row r="51" spans="1:90" ht="11.45" customHeight="1" x14ac:dyDescent="0.25">
      <c r="A51" s="162" t="s">
        <v>19</v>
      </c>
      <c r="B51" s="163" t="e">
        <f>#REF!</f>
        <v>#REF!</v>
      </c>
      <c r="C51" s="163" t="e">
        <f>#REF!</f>
        <v>#REF!</v>
      </c>
      <c r="D51" s="163" t="e">
        <f>#REF!</f>
        <v>#REF!</v>
      </c>
      <c r="E51" s="163" t="e">
        <f>#REF!</f>
        <v>#REF!</v>
      </c>
      <c r="F51" s="163" t="e">
        <f>#REF!</f>
        <v>#REF!</v>
      </c>
      <c r="G51" s="283">
        <v>11586</v>
      </c>
      <c r="H51" s="283">
        <v>8345</v>
      </c>
      <c r="CL51" s="149" t="s">
        <v>205</v>
      </c>
    </row>
    <row r="52" spans="1:90" ht="11.45" customHeight="1" x14ac:dyDescent="0.25">
      <c r="A52" s="162" t="s">
        <v>22</v>
      </c>
      <c r="B52" s="163" t="e">
        <f>#REF!</f>
        <v>#REF!</v>
      </c>
      <c r="C52" s="163" t="e">
        <f>#REF!</f>
        <v>#REF!</v>
      </c>
      <c r="D52" s="163" t="e">
        <f>#REF!</f>
        <v>#REF!</v>
      </c>
      <c r="E52" s="163" t="e">
        <f>#REF!</f>
        <v>#REF!</v>
      </c>
      <c r="F52" s="163" t="e">
        <f>#REF!</f>
        <v>#REF!</v>
      </c>
      <c r="G52" s="283">
        <v>28439</v>
      </c>
      <c r="H52" s="283">
        <v>47476</v>
      </c>
      <c r="CL52" s="149" t="s">
        <v>206</v>
      </c>
    </row>
    <row r="53" spans="1:90" ht="11.45" customHeight="1" x14ac:dyDescent="0.25">
      <c r="A53" s="159" t="s">
        <v>58</v>
      </c>
      <c r="B53" s="160" t="e">
        <f>#REF!</f>
        <v>#REF!</v>
      </c>
      <c r="C53" s="160" t="e">
        <f>#REF!</f>
        <v>#REF!</v>
      </c>
      <c r="D53" s="160" t="e">
        <f>#REF!</f>
        <v>#REF!</v>
      </c>
      <c r="E53" s="160" t="e">
        <f>#REF!</f>
        <v>#REF!</v>
      </c>
      <c r="F53" s="160" t="e">
        <f>#REF!</f>
        <v>#REF!</v>
      </c>
      <c r="G53" s="285">
        <v>365729</v>
      </c>
      <c r="H53" s="285">
        <v>478588</v>
      </c>
      <c r="CL53" s="161" t="s">
        <v>207</v>
      </c>
    </row>
    <row r="54" spans="1:90" ht="11.45" customHeight="1" x14ac:dyDescent="0.25">
      <c r="A54" s="162" t="s">
        <v>12</v>
      </c>
      <c r="B54" s="163" t="e">
        <f>#REF!</f>
        <v>#REF!</v>
      </c>
      <c r="C54" s="163" t="e">
        <f>#REF!</f>
        <v>#REF!</v>
      </c>
      <c r="D54" s="163" t="e">
        <f>#REF!</f>
        <v>#REF!</v>
      </c>
      <c r="E54" s="163" t="e">
        <f>#REF!</f>
        <v>#REF!</v>
      </c>
      <c r="F54" s="163" t="e">
        <f>#REF!</f>
        <v>#REF!</v>
      </c>
      <c r="G54" s="283">
        <v>313605</v>
      </c>
      <c r="H54" s="283">
        <v>393027</v>
      </c>
      <c r="CL54" s="149" t="s">
        <v>208</v>
      </c>
    </row>
    <row r="55" spans="1:90" ht="11.45" customHeight="1" x14ac:dyDescent="0.25">
      <c r="A55" s="164" t="s">
        <v>29</v>
      </c>
      <c r="B55" s="165" t="e">
        <f>#REF!</f>
        <v>#REF!</v>
      </c>
      <c r="C55" s="165" t="e">
        <f>#REF!</f>
        <v>#REF!</v>
      </c>
      <c r="D55" s="165" t="e">
        <f>#REF!</f>
        <v>#REF!</v>
      </c>
      <c r="E55" s="165" t="e">
        <f>#REF!</f>
        <v>#REF!</v>
      </c>
      <c r="F55" s="165" t="e">
        <f>#REF!</f>
        <v>#REF!</v>
      </c>
      <c r="G55" s="284">
        <v>52124</v>
      </c>
      <c r="H55" s="284">
        <v>85561</v>
      </c>
      <c r="CL55" s="166" t="s">
        <v>209</v>
      </c>
    </row>
    <row r="56" spans="1:90" x14ac:dyDescent="0.25">
      <c r="A56" s="148"/>
      <c r="B56" s="148"/>
      <c r="C56" s="148"/>
      <c r="D56" s="148"/>
      <c r="E56" s="148"/>
      <c r="F56" s="148"/>
      <c r="G56" s="148"/>
      <c r="H56" s="148"/>
      <c r="CL56" s="149"/>
    </row>
    <row r="57" spans="1:90" ht="11.45" customHeight="1" x14ac:dyDescent="0.25">
      <c r="A57" s="167"/>
      <c r="B57" s="272">
        <v>2020</v>
      </c>
      <c r="C57" s="272"/>
      <c r="D57" s="272"/>
      <c r="E57" s="272"/>
      <c r="F57" s="272"/>
      <c r="G57" s="272"/>
      <c r="H57" s="168"/>
      <c r="CL57" s="169"/>
    </row>
    <row r="58" spans="1:90" ht="11.45" customHeight="1" x14ac:dyDescent="0.25">
      <c r="A58" s="170" t="s">
        <v>210</v>
      </c>
      <c r="B58" s="171" t="s">
        <v>211</v>
      </c>
      <c r="C58" s="171">
        <v>2001</v>
      </c>
      <c r="D58" s="171">
        <v>2002</v>
      </c>
      <c r="E58" s="171">
        <v>2003</v>
      </c>
      <c r="F58" s="171">
        <v>2004</v>
      </c>
      <c r="G58" s="171">
        <v>2020</v>
      </c>
      <c r="H58" s="171">
        <v>2021</v>
      </c>
      <c r="CL58" s="172"/>
    </row>
    <row r="59" spans="1:90" ht="11.45" customHeight="1" x14ac:dyDescent="0.25">
      <c r="A59" s="150" t="s">
        <v>212</v>
      </c>
      <c r="B59" s="151">
        <f t="shared" ref="B59:H59" si="0">B60+B75</f>
        <v>14297544</v>
      </c>
      <c r="C59" s="151">
        <f t="shared" si="0"/>
        <v>5367018</v>
      </c>
      <c r="D59" s="151">
        <f t="shared" si="0"/>
        <v>6283876</v>
      </c>
      <c r="E59" s="151">
        <f t="shared" si="0"/>
        <v>6759708</v>
      </c>
      <c r="F59" s="151">
        <f t="shared" si="0"/>
        <v>8236065</v>
      </c>
      <c r="G59" s="151">
        <f t="shared" si="0"/>
        <v>18726607</v>
      </c>
      <c r="H59" s="151">
        <f t="shared" si="0"/>
        <v>20900869</v>
      </c>
      <c r="CL59" s="152" t="s">
        <v>213</v>
      </c>
    </row>
    <row r="60" spans="1:90" ht="11.45" customHeight="1" x14ac:dyDescent="0.25">
      <c r="A60" s="153" t="s">
        <v>7</v>
      </c>
      <c r="B60" s="154">
        <f t="shared" ref="B60:H60" si="1">B61+B62+B69</f>
        <v>14043925</v>
      </c>
      <c r="C60" s="154">
        <f t="shared" si="1"/>
        <v>5228291</v>
      </c>
      <c r="D60" s="154">
        <f t="shared" si="1"/>
        <v>6076900</v>
      </c>
      <c r="E60" s="154">
        <f t="shared" si="1"/>
        <v>6506539</v>
      </c>
      <c r="F60" s="154">
        <f t="shared" si="1"/>
        <v>7892402</v>
      </c>
      <c r="G60" s="154">
        <f t="shared" si="1"/>
        <v>16431350</v>
      </c>
      <c r="H60" s="154">
        <f t="shared" si="1"/>
        <v>18354565</v>
      </c>
      <c r="CL60" s="155" t="s">
        <v>214</v>
      </c>
    </row>
    <row r="61" spans="1:90" ht="11.45" customHeight="1" x14ac:dyDescent="0.25">
      <c r="A61" s="156" t="s">
        <v>159</v>
      </c>
      <c r="B61" s="157">
        <v>1027418</v>
      </c>
      <c r="C61" s="157">
        <v>687300</v>
      </c>
      <c r="D61" s="157">
        <v>1166218</v>
      </c>
      <c r="E61" s="157">
        <v>1141903</v>
      </c>
      <c r="F61" s="157">
        <v>1259123</v>
      </c>
      <c r="G61" s="157">
        <v>2098360</v>
      </c>
      <c r="H61" s="157">
        <v>2662297</v>
      </c>
      <c r="CL61" s="158" t="s">
        <v>215</v>
      </c>
    </row>
    <row r="62" spans="1:90" ht="11.45" customHeight="1" x14ac:dyDescent="0.25">
      <c r="A62" s="159" t="s">
        <v>11</v>
      </c>
      <c r="B62" s="160">
        <f t="shared" ref="B62:F62" si="2">SUM(B63:B68)</f>
        <v>13012073</v>
      </c>
      <c r="C62" s="160">
        <f t="shared" si="2"/>
        <v>4539413</v>
      </c>
      <c r="D62" s="160">
        <f t="shared" si="2"/>
        <v>4907304</v>
      </c>
      <c r="E62" s="160">
        <f t="shared" si="2"/>
        <v>5358397</v>
      </c>
      <c r="F62" s="160">
        <f t="shared" si="2"/>
        <v>6623838</v>
      </c>
      <c r="G62" s="160">
        <f t="shared" ref="G62:H62" si="3">SUM(G63:G68)</f>
        <v>14282931</v>
      </c>
      <c r="H62" s="160">
        <f t="shared" si="3"/>
        <v>15637945</v>
      </c>
      <c r="CL62" s="161" t="s">
        <v>216</v>
      </c>
    </row>
    <row r="63" spans="1:90" ht="11.45" customHeight="1" x14ac:dyDescent="0.25">
      <c r="A63" s="162" t="s">
        <v>13</v>
      </c>
      <c r="B63" s="163">
        <v>10053472</v>
      </c>
      <c r="C63" s="163">
        <v>3325599</v>
      </c>
      <c r="D63" s="163">
        <v>3402676</v>
      </c>
      <c r="E63" s="163">
        <v>3514347</v>
      </c>
      <c r="F63" s="163">
        <v>3911517</v>
      </c>
      <c r="G63" s="163">
        <v>7699480</v>
      </c>
      <c r="H63" s="163">
        <v>8666825</v>
      </c>
      <c r="CL63" s="149" t="s">
        <v>217</v>
      </c>
    </row>
    <row r="64" spans="1:90" ht="11.45" customHeight="1" x14ac:dyDescent="0.25">
      <c r="A64" s="162" t="s">
        <v>15</v>
      </c>
      <c r="B64" s="163">
        <v>2269823</v>
      </c>
      <c r="C64" s="163">
        <v>963469</v>
      </c>
      <c r="D64" s="163">
        <v>1189793</v>
      </c>
      <c r="E64" s="163">
        <v>1481300</v>
      </c>
      <c r="F64" s="163">
        <v>2489723</v>
      </c>
      <c r="G64" s="163">
        <v>5163994</v>
      </c>
      <c r="H64" s="163">
        <v>4763630</v>
      </c>
      <c r="CL64" s="149" t="s">
        <v>218</v>
      </c>
    </row>
    <row r="65" spans="1:90" ht="11.45" customHeight="1" x14ac:dyDescent="0.25">
      <c r="A65" s="162" t="s">
        <v>17</v>
      </c>
      <c r="B65" s="163">
        <v>597776</v>
      </c>
      <c r="C65" s="163">
        <v>223392</v>
      </c>
      <c r="D65" s="163">
        <v>314835</v>
      </c>
      <c r="E65" s="163">
        <v>359958</v>
      </c>
      <c r="F65" s="163">
        <v>222598</v>
      </c>
      <c r="G65" s="163">
        <v>281040</v>
      </c>
      <c r="H65" s="163">
        <v>350292</v>
      </c>
      <c r="CL65" s="149" t="s">
        <v>219</v>
      </c>
    </row>
    <row r="66" spans="1:90" ht="11.45" customHeight="1" x14ac:dyDescent="0.25">
      <c r="A66" s="162" t="s">
        <v>19</v>
      </c>
      <c r="B66" s="163">
        <v>91002</v>
      </c>
      <c r="C66" s="163">
        <v>26953</v>
      </c>
      <c r="D66" s="163">
        <v>0</v>
      </c>
      <c r="E66" s="163">
        <v>2792</v>
      </c>
      <c r="F66" s="163">
        <v>0</v>
      </c>
      <c r="G66" s="163">
        <v>65363</v>
      </c>
      <c r="H66" s="163">
        <v>51731</v>
      </c>
      <c r="CL66" s="149" t="s">
        <v>220</v>
      </c>
    </row>
    <row r="67" spans="1:90" ht="11.45" customHeight="1" x14ac:dyDescent="0.25">
      <c r="A67" s="162" t="s">
        <v>21</v>
      </c>
      <c r="B67" s="163">
        <v>0</v>
      </c>
      <c r="C67" s="163">
        <v>0</v>
      </c>
      <c r="D67" s="163">
        <v>0</v>
      </c>
      <c r="E67" s="163">
        <v>0</v>
      </c>
      <c r="F67" s="163">
        <v>0</v>
      </c>
      <c r="G67" s="163">
        <v>532371</v>
      </c>
      <c r="H67" s="163">
        <v>888427</v>
      </c>
      <c r="CL67" s="149" t="s">
        <v>221</v>
      </c>
    </row>
    <row r="68" spans="1:90" ht="11.45" customHeight="1" x14ac:dyDescent="0.25">
      <c r="A68" s="162" t="s">
        <v>22</v>
      </c>
      <c r="B68" s="163">
        <v>0</v>
      </c>
      <c r="C68" s="163">
        <v>0</v>
      </c>
      <c r="D68" s="163">
        <v>0</v>
      </c>
      <c r="E68" s="163">
        <v>0</v>
      </c>
      <c r="F68" s="163">
        <v>0</v>
      </c>
      <c r="G68" s="163">
        <v>540683</v>
      </c>
      <c r="H68" s="163">
        <v>917040</v>
      </c>
      <c r="CL68" s="149" t="s">
        <v>222</v>
      </c>
    </row>
    <row r="69" spans="1:90" ht="11.45" customHeight="1" x14ac:dyDescent="0.25">
      <c r="A69" s="159" t="s">
        <v>23</v>
      </c>
      <c r="B69" s="160">
        <f t="shared" ref="B69:H69" si="4">SUM(B70:B74)</f>
        <v>4434</v>
      </c>
      <c r="C69" s="160">
        <f t="shared" si="4"/>
        <v>1578</v>
      </c>
      <c r="D69" s="160">
        <f t="shared" si="4"/>
        <v>3378</v>
      </c>
      <c r="E69" s="160">
        <f t="shared" si="4"/>
        <v>6239</v>
      </c>
      <c r="F69" s="160">
        <f t="shared" si="4"/>
        <v>9441</v>
      </c>
      <c r="G69" s="160">
        <f t="shared" si="4"/>
        <v>50059</v>
      </c>
      <c r="H69" s="160">
        <f t="shared" si="4"/>
        <v>54323</v>
      </c>
      <c r="CL69" s="161" t="s">
        <v>223</v>
      </c>
    </row>
    <row r="70" spans="1:90" ht="11.45" customHeight="1" x14ac:dyDescent="0.25">
      <c r="A70" s="162" t="s">
        <v>13</v>
      </c>
      <c r="B70" s="163">
        <v>2258</v>
      </c>
      <c r="C70" s="163">
        <v>15</v>
      </c>
      <c r="D70" s="163">
        <v>50</v>
      </c>
      <c r="E70" s="163">
        <v>29</v>
      </c>
      <c r="F70" s="163">
        <v>38</v>
      </c>
      <c r="G70" s="163">
        <v>29</v>
      </c>
      <c r="H70" s="163">
        <v>36</v>
      </c>
      <c r="CL70" s="149" t="s">
        <v>224</v>
      </c>
    </row>
    <row r="71" spans="1:90" ht="11.45" customHeight="1" x14ac:dyDescent="0.25">
      <c r="A71" s="162" t="s">
        <v>15</v>
      </c>
      <c r="B71" s="163">
        <v>2051</v>
      </c>
      <c r="C71" s="163">
        <v>1478</v>
      </c>
      <c r="D71" s="163">
        <v>3279</v>
      </c>
      <c r="E71" s="163">
        <v>6056</v>
      </c>
      <c r="F71" s="163">
        <v>8722</v>
      </c>
      <c r="G71" s="163">
        <v>41019</v>
      </c>
      <c r="H71" s="163">
        <v>44233</v>
      </c>
      <c r="CL71" s="149" t="s">
        <v>225</v>
      </c>
    </row>
    <row r="72" spans="1:90" ht="11.45" customHeight="1" x14ac:dyDescent="0.25">
      <c r="A72" s="162" t="s">
        <v>17</v>
      </c>
      <c r="B72" s="163">
        <v>67</v>
      </c>
      <c r="C72" s="163">
        <v>15</v>
      </c>
      <c r="D72" s="163">
        <v>1</v>
      </c>
      <c r="E72" s="163">
        <v>10</v>
      </c>
      <c r="F72" s="163">
        <v>598</v>
      </c>
      <c r="G72" s="163">
        <v>70</v>
      </c>
      <c r="H72" s="163">
        <v>205</v>
      </c>
      <c r="CL72" s="149" t="s">
        <v>226</v>
      </c>
    </row>
    <row r="73" spans="1:90" ht="11.45" customHeight="1" x14ac:dyDescent="0.25">
      <c r="A73" s="162" t="s">
        <v>19</v>
      </c>
      <c r="B73" s="163">
        <v>3</v>
      </c>
      <c r="C73" s="163">
        <v>57</v>
      </c>
      <c r="D73" s="163">
        <v>44</v>
      </c>
      <c r="E73" s="163">
        <v>138</v>
      </c>
      <c r="F73" s="163">
        <v>80</v>
      </c>
      <c r="G73" s="163">
        <v>6926</v>
      </c>
      <c r="H73" s="163">
        <v>6823</v>
      </c>
      <c r="CL73" s="149" t="s">
        <v>227</v>
      </c>
    </row>
    <row r="74" spans="1:90" ht="11.45" customHeight="1" x14ac:dyDescent="0.25">
      <c r="A74" s="162" t="s">
        <v>22</v>
      </c>
      <c r="B74" s="163">
        <v>55</v>
      </c>
      <c r="C74" s="163">
        <v>13</v>
      </c>
      <c r="D74" s="163">
        <v>4</v>
      </c>
      <c r="E74" s="163">
        <v>6</v>
      </c>
      <c r="F74" s="163">
        <v>3</v>
      </c>
      <c r="G74" s="163">
        <v>2015</v>
      </c>
      <c r="H74" s="163">
        <v>3026</v>
      </c>
      <c r="CL74" s="149" t="s">
        <v>228</v>
      </c>
    </row>
    <row r="75" spans="1:90" ht="11.45" customHeight="1" x14ac:dyDescent="0.25">
      <c r="A75" s="153" t="s">
        <v>25</v>
      </c>
      <c r="B75" s="154">
        <f t="shared" ref="B75:H75" si="5">B76+B82</f>
        <v>253619</v>
      </c>
      <c r="C75" s="154">
        <f t="shared" si="5"/>
        <v>138727</v>
      </c>
      <c r="D75" s="154">
        <f t="shared" si="5"/>
        <v>206976</v>
      </c>
      <c r="E75" s="154">
        <f t="shared" si="5"/>
        <v>253169</v>
      </c>
      <c r="F75" s="154">
        <f t="shared" si="5"/>
        <v>343663</v>
      </c>
      <c r="G75" s="154">
        <f t="shared" si="5"/>
        <v>2295257</v>
      </c>
      <c r="H75" s="154">
        <f t="shared" si="5"/>
        <v>2546304</v>
      </c>
      <c r="CL75" s="155" t="s">
        <v>229</v>
      </c>
    </row>
    <row r="76" spans="1:90" ht="11.45" customHeight="1" x14ac:dyDescent="0.25">
      <c r="A76" s="156" t="s">
        <v>57</v>
      </c>
      <c r="B76" s="157">
        <f t="shared" ref="B76:H76" si="6">SUM(B77:B81)</f>
        <v>251340</v>
      </c>
      <c r="C76" s="157">
        <f t="shared" si="6"/>
        <v>138092</v>
      </c>
      <c r="D76" s="157">
        <f t="shared" si="6"/>
        <v>205536</v>
      </c>
      <c r="E76" s="157">
        <f t="shared" si="6"/>
        <v>249395</v>
      </c>
      <c r="F76" s="157">
        <f t="shared" si="6"/>
        <v>303367</v>
      </c>
      <c r="G76" s="157">
        <f t="shared" si="6"/>
        <v>1931814</v>
      </c>
      <c r="H76" s="157">
        <f t="shared" si="6"/>
        <v>2067716</v>
      </c>
      <c r="CL76" s="158" t="s">
        <v>230</v>
      </c>
    </row>
    <row r="77" spans="1:90" ht="11.45" customHeight="1" x14ac:dyDescent="0.25">
      <c r="A77" s="162" t="s">
        <v>13</v>
      </c>
      <c r="B77" s="163">
        <v>36030</v>
      </c>
      <c r="C77" s="163">
        <v>8732</v>
      </c>
      <c r="D77" s="163">
        <v>13146</v>
      </c>
      <c r="E77" s="163">
        <v>15616</v>
      </c>
      <c r="F77" s="163">
        <v>19347</v>
      </c>
      <c r="G77" s="163">
        <v>148685</v>
      </c>
      <c r="H77" s="163">
        <v>176754</v>
      </c>
      <c r="CL77" s="149" t="s">
        <v>231</v>
      </c>
    </row>
    <row r="78" spans="1:90" ht="11.45" customHeight="1" x14ac:dyDescent="0.25">
      <c r="A78" s="162" t="s">
        <v>15</v>
      </c>
      <c r="B78" s="163">
        <v>174382</v>
      </c>
      <c r="C78" s="163">
        <v>123612</v>
      </c>
      <c r="D78" s="163">
        <v>173694</v>
      </c>
      <c r="E78" s="163">
        <v>222270</v>
      </c>
      <c r="F78" s="163">
        <v>279505</v>
      </c>
      <c r="G78" s="163">
        <v>1728639</v>
      </c>
      <c r="H78" s="163">
        <v>1820504</v>
      </c>
      <c r="CL78" s="149" t="s">
        <v>232</v>
      </c>
    </row>
    <row r="79" spans="1:90" ht="11.45" customHeight="1" x14ac:dyDescent="0.25">
      <c r="A79" s="162" t="s">
        <v>17</v>
      </c>
      <c r="B79" s="163">
        <v>40907</v>
      </c>
      <c r="C79" s="163">
        <v>5747</v>
      </c>
      <c r="D79" s="163">
        <v>18695</v>
      </c>
      <c r="E79" s="163">
        <v>11149</v>
      </c>
      <c r="F79" s="163">
        <v>3667</v>
      </c>
      <c r="G79" s="163">
        <v>14867</v>
      </c>
      <c r="H79" s="163">
        <v>14637</v>
      </c>
      <c r="CL79" s="149" t="s">
        <v>233</v>
      </c>
    </row>
    <row r="80" spans="1:90" ht="11.45" customHeight="1" x14ac:dyDescent="0.25">
      <c r="A80" s="162" t="s">
        <v>19</v>
      </c>
      <c r="B80" s="163">
        <v>0</v>
      </c>
      <c r="C80" s="163">
        <v>0</v>
      </c>
      <c r="D80" s="163">
        <v>0</v>
      </c>
      <c r="E80" s="163">
        <v>360</v>
      </c>
      <c r="F80" s="163">
        <v>848</v>
      </c>
      <c r="G80" s="163">
        <v>11510</v>
      </c>
      <c r="H80" s="163">
        <v>8345</v>
      </c>
      <c r="CL80" s="149" t="s">
        <v>234</v>
      </c>
    </row>
    <row r="81" spans="1:90" ht="11.45" customHeight="1" x14ac:dyDescent="0.25">
      <c r="A81" s="162" t="s">
        <v>22</v>
      </c>
      <c r="B81" s="163">
        <v>21</v>
      </c>
      <c r="C81" s="163">
        <v>1</v>
      </c>
      <c r="D81" s="163">
        <v>1</v>
      </c>
      <c r="E81" s="163">
        <v>0</v>
      </c>
      <c r="F81" s="163">
        <v>0</v>
      </c>
      <c r="G81" s="163">
        <v>28113</v>
      </c>
      <c r="H81" s="163">
        <v>47476</v>
      </c>
      <c r="CL81" s="149" t="s">
        <v>235</v>
      </c>
    </row>
    <row r="82" spans="1:90" ht="11.45" customHeight="1" x14ac:dyDescent="0.25">
      <c r="A82" s="159" t="s">
        <v>58</v>
      </c>
      <c r="B82" s="160">
        <f t="shared" ref="B82:H82" si="7">SUM(B83:B84)</f>
        <v>2279</v>
      </c>
      <c r="C82" s="160">
        <f t="shared" si="7"/>
        <v>635</v>
      </c>
      <c r="D82" s="160">
        <f t="shared" si="7"/>
        <v>1440</v>
      </c>
      <c r="E82" s="160">
        <f t="shared" si="7"/>
        <v>3774</v>
      </c>
      <c r="F82" s="160">
        <f t="shared" si="7"/>
        <v>40296</v>
      </c>
      <c r="G82" s="160">
        <f t="shared" si="7"/>
        <v>363443</v>
      </c>
      <c r="H82" s="160">
        <f t="shared" si="7"/>
        <v>478588</v>
      </c>
      <c r="CL82" s="161" t="s">
        <v>236</v>
      </c>
    </row>
    <row r="83" spans="1:90" ht="11.45" customHeight="1" x14ac:dyDescent="0.25">
      <c r="A83" s="162" t="s">
        <v>12</v>
      </c>
      <c r="B83" s="163">
        <v>37</v>
      </c>
      <c r="C83" s="163">
        <v>22</v>
      </c>
      <c r="D83" s="163">
        <v>921</v>
      </c>
      <c r="E83" s="163">
        <v>3456</v>
      </c>
      <c r="F83" s="163">
        <v>38585</v>
      </c>
      <c r="G83" s="163">
        <v>313605</v>
      </c>
      <c r="H83" s="163">
        <v>393027</v>
      </c>
      <c r="CL83" s="149" t="s">
        <v>237</v>
      </c>
    </row>
    <row r="84" spans="1:90" ht="11.45" customHeight="1" x14ac:dyDescent="0.25">
      <c r="A84" s="164" t="s">
        <v>29</v>
      </c>
      <c r="B84" s="165">
        <v>2242</v>
      </c>
      <c r="C84" s="165">
        <v>613</v>
      </c>
      <c r="D84" s="165">
        <v>519</v>
      </c>
      <c r="E84" s="165">
        <v>318</v>
      </c>
      <c r="F84" s="165">
        <v>1711</v>
      </c>
      <c r="G84" s="165">
        <v>49838</v>
      </c>
      <c r="H84" s="165">
        <v>85561</v>
      </c>
      <c r="CL84" s="166" t="s">
        <v>238</v>
      </c>
    </row>
    <row r="85" spans="1:90" x14ac:dyDescent="0.25">
      <c r="A85" s="148"/>
      <c r="B85" s="148"/>
      <c r="C85" s="148"/>
      <c r="D85" s="148"/>
      <c r="E85" s="148"/>
      <c r="F85" s="148"/>
      <c r="G85" s="148"/>
      <c r="H85" s="148"/>
      <c r="CL85" s="149"/>
    </row>
    <row r="86" spans="1:90" ht="11.45" customHeight="1" x14ac:dyDescent="0.25">
      <c r="A86" s="173" t="s">
        <v>36</v>
      </c>
      <c r="B86" s="174"/>
      <c r="C86" s="174"/>
      <c r="D86" s="174"/>
      <c r="E86" s="174"/>
      <c r="F86" s="174"/>
      <c r="G86" s="174"/>
      <c r="H86" s="174"/>
      <c r="CL86" s="175"/>
    </row>
    <row r="87" spans="1:90" x14ac:dyDescent="0.25">
      <c r="A87" s="148"/>
      <c r="B87" s="148"/>
      <c r="C87" s="148"/>
      <c r="D87" s="148"/>
      <c r="E87" s="148"/>
      <c r="F87" s="148"/>
      <c r="G87" s="148"/>
      <c r="H87" s="148"/>
      <c r="CL87" s="149"/>
    </row>
    <row r="88" spans="1:90" ht="11.45" customHeight="1" x14ac:dyDescent="0.25">
      <c r="A88" s="150" t="s">
        <v>239</v>
      </c>
      <c r="B88" s="176"/>
      <c r="C88" s="176"/>
      <c r="D88" s="176"/>
      <c r="E88" s="176"/>
      <c r="F88" s="176"/>
      <c r="G88" s="176"/>
      <c r="H88" s="176"/>
      <c r="CL88" s="152"/>
    </row>
    <row r="89" spans="1:90" ht="11.45" customHeight="1" x14ac:dyDescent="0.25">
      <c r="A89" s="153" t="s">
        <v>7</v>
      </c>
      <c r="B89" s="177"/>
      <c r="C89" s="177"/>
      <c r="D89" s="177"/>
      <c r="E89" s="177"/>
      <c r="F89" s="177"/>
      <c r="G89" s="177"/>
      <c r="H89" s="177"/>
      <c r="CL89" s="155"/>
    </row>
    <row r="90" spans="1:90" ht="11.45" customHeight="1" x14ac:dyDescent="0.25">
      <c r="A90" s="156" t="s">
        <v>159</v>
      </c>
      <c r="B90" s="178">
        <v>3.8484451341485877</v>
      </c>
      <c r="C90" s="178">
        <v>3.8065040427982169</v>
      </c>
      <c r="D90" s="178">
        <v>3.7622802459910414</v>
      </c>
      <c r="E90" s="178">
        <v>3.7206267368064028</v>
      </c>
      <c r="F90" s="178">
        <v>3.6817010163299924</v>
      </c>
      <c r="G90" s="178">
        <v>2.8762073607270606</v>
      </c>
      <c r="H90" s="178">
        <v>2.8157611539707355</v>
      </c>
      <c r="CL90" s="158" t="s">
        <v>240</v>
      </c>
    </row>
    <row r="91" spans="1:90" ht="11.45" customHeight="1" x14ac:dyDescent="0.25">
      <c r="A91" s="159" t="s">
        <v>11</v>
      </c>
      <c r="B91" s="179">
        <v>7.6650214106961636</v>
      </c>
      <c r="C91" s="179">
        <v>7.5884697765689486</v>
      </c>
      <c r="D91" s="179">
        <v>7.5158507064398785</v>
      </c>
      <c r="E91" s="179">
        <v>7.4424966823487102</v>
      </c>
      <c r="F91" s="179">
        <v>7.3654407557170645</v>
      </c>
      <c r="G91" s="179">
        <v>5.8860597412976041</v>
      </c>
      <c r="H91" s="179">
        <v>5.7642563205707074</v>
      </c>
      <c r="CL91" s="161" t="s">
        <v>241</v>
      </c>
    </row>
    <row r="92" spans="1:90" ht="11.45" customHeight="1" x14ac:dyDescent="0.25">
      <c r="A92" s="162" t="s">
        <v>13</v>
      </c>
      <c r="B92" s="180">
        <v>7.7899416950115317</v>
      </c>
      <c r="C92" s="180">
        <v>7.7423528791106611</v>
      </c>
      <c r="D92" s="180">
        <v>7.6965388366407232</v>
      </c>
      <c r="E92" s="180">
        <v>7.648368968096805</v>
      </c>
      <c r="F92" s="180">
        <v>7.6018315461425479</v>
      </c>
      <c r="G92" s="180">
        <v>6.0831705500035858</v>
      </c>
      <c r="H92" s="180">
        <v>5.9536947505795998</v>
      </c>
      <c r="CL92" s="149" t="s">
        <v>242</v>
      </c>
    </row>
    <row r="93" spans="1:90" ht="11.45" customHeight="1" x14ac:dyDescent="0.25">
      <c r="A93" s="162" t="s">
        <v>15</v>
      </c>
      <c r="B93" s="180">
        <v>7.2035059307084195</v>
      </c>
      <c r="C93" s="180">
        <v>7.0801731558003569</v>
      </c>
      <c r="D93" s="180">
        <v>6.9857505521898977</v>
      </c>
      <c r="E93" s="180">
        <v>6.9001606765554522</v>
      </c>
      <c r="F93" s="180">
        <v>6.8078697993118915</v>
      </c>
      <c r="G93" s="180">
        <v>5.6758900583082461</v>
      </c>
      <c r="H93" s="180">
        <v>5.6125720729593604</v>
      </c>
      <c r="CL93" s="149" t="s">
        <v>243</v>
      </c>
    </row>
    <row r="94" spans="1:90" ht="11.45" customHeight="1" x14ac:dyDescent="0.25">
      <c r="A94" s="162" t="s">
        <v>17</v>
      </c>
      <c r="B94" s="180">
        <v>7.2368230671716836</v>
      </c>
      <c r="C94" s="180">
        <v>7.1468305441996565</v>
      </c>
      <c r="D94" s="180">
        <v>7.0987360937560746</v>
      </c>
      <c r="E94" s="180">
        <v>7.0701633532614787</v>
      </c>
      <c r="F94" s="180">
        <v>7.053713076875229</v>
      </c>
      <c r="G94" s="180">
        <v>6.4588854621820939</v>
      </c>
      <c r="H94" s="180">
        <v>6.3754443599004809</v>
      </c>
      <c r="CL94" s="149" t="s">
        <v>244</v>
      </c>
    </row>
    <row r="95" spans="1:90" ht="11.45" customHeight="1" x14ac:dyDescent="0.25">
      <c r="A95" s="162" t="s">
        <v>19</v>
      </c>
      <c r="B95" s="180">
        <v>8.7607843467309667</v>
      </c>
      <c r="C95" s="180">
        <v>8.5988056384012044</v>
      </c>
      <c r="D95" s="180">
        <v>8.6000509954378277</v>
      </c>
      <c r="E95" s="180">
        <v>8.5634520862640944</v>
      </c>
      <c r="F95" s="180">
        <v>8.558017122435956</v>
      </c>
      <c r="G95" s="180">
        <v>6.2602757842559793</v>
      </c>
      <c r="H95" s="180">
        <v>6.1601930814259918</v>
      </c>
      <c r="CL95" s="149" t="s">
        <v>245</v>
      </c>
    </row>
    <row r="96" spans="1:90" ht="11.45" customHeight="1" x14ac:dyDescent="0.25">
      <c r="A96" s="162" t="s">
        <v>21</v>
      </c>
      <c r="B96" s="180">
        <v>0</v>
      </c>
      <c r="C96" s="180">
        <v>0</v>
      </c>
      <c r="D96" s="180">
        <v>0</v>
      </c>
      <c r="E96" s="180">
        <v>0</v>
      </c>
      <c r="F96" s="180">
        <v>0</v>
      </c>
      <c r="G96" s="180">
        <v>3.1682390988463247</v>
      </c>
      <c r="H96" s="180">
        <v>3.0078726883407403</v>
      </c>
      <c r="CL96" s="149" t="s">
        <v>246</v>
      </c>
    </row>
    <row r="97" spans="1:90" ht="11.45" customHeight="1" x14ac:dyDescent="0.25">
      <c r="A97" s="162" t="s">
        <v>22</v>
      </c>
      <c r="B97" s="180">
        <v>0</v>
      </c>
      <c r="C97" s="180">
        <v>0</v>
      </c>
      <c r="D97" s="180">
        <v>0</v>
      </c>
      <c r="E97" s="180">
        <v>1.2578869614751085</v>
      </c>
      <c r="F97" s="180">
        <v>1.254016540055185</v>
      </c>
      <c r="G97" s="180">
        <v>1.4330404628440638</v>
      </c>
      <c r="H97" s="180">
        <v>1.4334172501057123</v>
      </c>
      <c r="CL97" s="149" t="s">
        <v>247</v>
      </c>
    </row>
    <row r="98" spans="1:90" ht="11.45" customHeight="1" x14ac:dyDescent="0.25">
      <c r="A98" s="159" t="s">
        <v>23</v>
      </c>
      <c r="B98" s="179">
        <v>52.560117581564548</v>
      </c>
      <c r="C98" s="179">
        <v>52.027699580372904</v>
      </c>
      <c r="D98" s="179">
        <v>51.524773520754131</v>
      </c>
      <c r="E98" s="179">
        <v>51.130284355918768</v>
      </c>
      <c r="F98" s="179">
        <v>50.623965526865341</v>
      </c>
      <c r="G98" s="179">
        <v>43.091304004624938</v>
      </c>
      <c r="H98" s="179">
        <v>42.729524754188333</v>
      </c>
      <c r="CL98" s="161" t="s">
        <v>248</v>
      </c>
    </row>
    <row r="99" spans="1:90" ht="11.45" customHeight="1" x14ac:dyDescent="0.25">
      <c r="A99" s="162" t="s">
        <v>13</v>
      </c>
      <c r="B99" s="180">
        <v>18.22449267037052</v>
      </c>
      <c r="C99" s="180">
        <v>18.178925813025817</v>
      </c>
      <c r="D99" s="180">
        <v>18.109771086821539</v>
      </c>
      <c r="E99" s="180">
        <v>18.040398457233426</v>
      </c>
      <c r="F99" s="180">
        <v>17.986860037011446</v>
      </c>
      <c r="G99" s="180">
        <v>14.919988263880603</v>
      </c>
      <c r="H99" s="180">
        <v>14.902162920445921</v>
      </c>
      <c r="CL99" s="149" t="s">
        <v>249</v>
      </c>
    </row>
    <row r="100" spans="1:90" ht="11.45" customHeight="1" x14ac:dyDescent="0.25">
      <c r="A100" s="162" t="s">
        <v>15</v>
      </c>
      <c r="B100" s="180">
        <v>53.519611128412748</v>
      </c>
      <c r="C100" s="180">
        <v>52.948732373019418</v>
      </c>
      <c r="D100" s="180">
        <v>52.42448940800076</v>
      </c>
      <c r="E100" s="180">
        <v>51.946118826281598</v>
      </c>
      <c r="F100" s="180">
        <v>51.401471847265654</v>
      </c>
      <c r="G100" s="180">
        <v>43.984404902480257</v>
      </c>
      <c r="H100" s="180">
        <v>43.752841761113856</v>
      </c>
      <c r="CL100" s="149" t="s">
        <v>250</v>
      </c>
    </row>
    <row r="101" spans="1:90" ht="11.45" customHeight="1" x14ac:dyDescent="0.25">
      <c r="A101" s="162" t="s">
        <v>17</v>
      </c>
      <c r="B101" s="180">
        <v>42.728460716132204</v>
      </c>
      <c r="C101" s="180">
        <v>42.570697985530295</v>
      </c>
      <c r="D101" s="180">
        <v>42.475228344629102</v>
      </c>
      <c r="E101" s="180">
        <v>42.316563042658984</v>
      </c>
      <c r="F101" s="180">
        <v>40.5500217243127</v>
      </c>
      <c r="G101" s="180">
        <v>37.653152718387062</v>
      </c>
      <c r="H101" s="180">
        <v>37.320425639869136</v>
      </c>
      <c r="CL101" s="149" t="s">
        <v>251</v>
      </c>
    </row>
    <row r="102" spans="1:90" ht="11.45" customHeight="1" x14ac:dyDescent="0.25">
      <c r="A102" s="162" t="s">
        <v>19</v>
      </c>
      <c r="B102" s="180">
        <v>44.079641292328098</v>
      </c>
      <c r="C102" s="180">
        <v>42.608630086029486</v>
      </c>
      <c r="D102" s="180">
        <v>42.067435506164315</v>
      </c>
      <c r="E102" s="180">
        <v>41.368940235025299</v>
      </c>
      <c r="F102" s="180">
        <v>41.090085439574544</v>
      </c>
      <c r="G102" s="180">
        <v>35.922063435855804</v>
      </c>
      <c r="H102" s="180">
        <v>35.614915966469432</v>
      </c>
      <c r="CL102" s="149" t="s">
        <v>252</v>
      </c>
    </row>
    <row r="103" spans="1:90" ht="11.45" customHeight="1" x14ac:dyDescent="0.25">
      <c r="A103" s="162" t="s">
        <v>22</v>
      </c>
      <c r="B103" s="180">
        <v>30.196320040628112</v>
      </c>
      <c r="C103" s="180">
        <v>30.040143784511482</v>
      </c>
      <c r="D103" s="180">
        <v>29.899026510807715</v>
      </c>
      <c r="E103" s="180">
        <v>29.801871992722084</v>
      </c>
      <c r="F103" s="180">
        <v>29.657008081524992</v>
      </c>
      <c r="G103" s="180">
        <v>23.1867858381821</v>
      </c>
      <c r="H103" s="180">
        <v>23.122068940001501</v>
      </c>
      <c r="CL103" s="149" t="s">
        <v>253</v>
      </c>
    </row>
    <row r="104" spans="1:90" ht="11.45" customHeight="1" x14ac:dyDescent="0.25">
      <c r="A104" s="153" t="s">
        <v>25</v>
      </c>
      <c r="B104" s="177"/>
      <c r="C104" s="177"/>
      <c r="D104" s="177"/>
      <c r="E104" s="177"/>
      <c r="F104" s="177"/>
      <c r="G104" s="177"/>
      <c r="H104" s="177"/>
      <c r="CL104" s="155"/>
    </row>
    <row r="105" spans="1:90" ht="11.45" customHeight="1" x14ac:dyDescent="0.25">
      <c r="A105" s="156" t="s">
        <v>57</v>
      </c>
      <c r="B105" s="178">
        <v>10.272983959863728</v>
      </c>
      <c r="C105" s="178">
        <v>10.068452399663991</v>
      </c>
      <c r="D105" s="178">
        <v>9.8944004271451966</v>
      </c>
      <c r="E105" s="178">
        <v>9.7117362255230173</v>
      </c>
      <c r="F105" s="178">
        <v>9.5258746213693417</v>
      </c>
      <c r="G105" s="178">
        <v>7.0644056695227189</v>
      </c>
      <c r="H105" s="178">
        <v>6.9751237921766984</v>
      </c>
      <c r="CL105" s="158" t="s">
        <v>254</v>
      </c>
    </row>
    <row r="106" spans="1:90" ht="11.45" customHeight="1" x14ac:dyDescent="0.25">
      <c r="A106" s="162" t="s">
        <v>13</v>
      </c>
      <c r="B106" s="180">
        <v>9.8781811834895432</v>
      </c>
      <c r="C106" s="180">
        <v>9.756630643148263</v>
      </c>
      <c r="D106" s="180">
        <v>9.6465570122770341</v>
      </c>
      <c r="E106" s="180">
        <v>9.5079382095106446</v>
      </c>
      <c r="F106" s="180">
        <v>9.3995617304062264</v>
      </c>
      <c r="G106" s="180">
        <v>6.7365348712204396</v>
      </c>
      <c r="H106" s="180">
        <v>6.6139956221458656</v>
      </c>
      <c r="CL106" s="149" t="s">
        <v>255</v>
      </c>
    </row>
    <row r="107" spans="1:90" ht="11.45" customHeight="1" x14ac:dyDescent="0.25">
      <c r="A107" s="162" t="s">
        <v>15</v>
      </c>
      <c r="B107" s="180">
        <v>10.341975217236627</v>
      </c>
      <c r="C107" s="180">
        <v>10.103171179620112</v>
      </c>
      <c r="D107" s="180">
        <v>9.9096867111687867</v>
      </c>
      <c r="E107" s="180">
        <v>9.7126936407408682</v>
      </c>
      <c r="F107" s="180">
        <v>9.5113274347474164</v>
      </c>
      <c r="G107" s="180">
        <v>7.0939524533048841</v>
      </c>
      <c r="H107" s="180">
        <v>7.015092262276406</v>
      </c>
      <c r="CL107" s="149" t="s">
        <v>256</v>
      </c>
    </row>
    <row r="108" spans="1:90" ht="11.45" customHeight="1" x14ac:dyDescent="0.25">
      <c r="A108" s="162" t="s">
        <v>17</v>
      </c>
      <c r="B108" s="180">
        <v>13.980668484256853</v>
      </c>
      <c r="C108" s="180">
        <v>13.417267667673968</v>
      </c>
      <c r="D108" s="180">
        <v>12.411286337402998</v>
      </c>
      <c r="E108" s="180">
        <v>11.849499190574159</v>
      </c>
      <c r="F108" s="180">
        <v>11.551930085280715</v>
      </c>
      <c r="G108" s="180">
        <v>8.2771537378266515</v>
      </c>
      <c r="H108" s="180">
        <v>8.1640020928890138</v>
      </c>
      <c r="CL108" s="149" t="s">
        <v>257</v>
      </c>
    </row>
    <row r="109" spans="1:90" ht="11.45" customHeight="1" x14ac:dyDescent="0.25">
      <c r="A109" s="162" t="s">
        <v>19</v>
      </c>
      <c r="B109" s="180">
        <v>13.205508113068774</v>
      </c>
      <c r="C109" s="180">
        <v>12.307848139564717</v>
      </c>
      <c r="D109" s="180">
        <v>11.501262561721514</v>
      </c>
      <c r="E109" s="180">
        <v>10.834811829689169</v>
      </c>
      <c r="F109" s="180">
        <v>10.380827552227874</v>
      </c>
      <c r="G109" s="180">
        <v>6.9888323170687734</v>
      </c>
      <c r="H109" s="180">
        <v>7.0863594824235232</v>
      </c>
      <c r="CL109" s="149" t="s">
        <v>258</v>
      </c>
    </row>
    <row r="110" spans="1:90" ht="11.45" customHeight="1" x14ac:dyDescent="0.25">
      <c r="A110" s="162" t="s">
        <v>22</v>
      </c>
      <c r="B110" s="180">
        <v>1.6866168333950748</v>
      </c>
      <c r="C110" s="180">
        <v>1.6614719169517198</v>
      </c>
      <c r="D110" s="180">
        <v>1.6502395641840621</v>
      </c>
      <c r="E110" s="180">
        <v>1.6415290984630118</v>
      </c>
      <c r="F110" s="180">
        <v>1.6274124472026683</v>
      </c>
      <c r="G110" s="180">
        <v>1.6419814301372282</v>
      </c>
      <c r="H110" s="180">
        <v>1.7857535898701509</v>
      </c>
      <c r="CL110" s="149" t="s">
        <v>259</v>
      </c>
    </row>
    <row r="111" spans="1:90" ht="11.45" customHeight="1" x14ac:dyDescent="0.25">
      <c r="A111" s="159" t="s">
        <v>58</v>
      </c>
      <c r="B111" s="179">
        <v>32.992381063203197</v>
      </c>
      <c r="C111" s="179">
        <v>32.835769990996987</v>
      </c>
      <c r="D111" s="179">
        <v>32.660569326043401</v>
      </c>
      <c r="E111" s="179">
        <v>32.512686266017013</v>
      </c>
      <c r="F111" s="179">
        <v>32.333513926393223</v>
      </c>
      <c r="G111" s="179">
        <v>25.279171250524989</v>
      </c>
      <c r="H111" s="179">
        <v>24.604168071674636</v>
      </c>
      <c r="CL111" s="161" t="s">
        <v>260</v>
      </c>
    </row>
    <row r="112" spans="1:90" ht="11.45" customHeight="1" x14ac:dyDescent="0.25">
      <c r="A112" s="162" t="s">
        <v>12</v>
      </c>
      <c r="B112" s="180">
        <v>32.740697625439616</v>
      </c>
      <c r="C112" s="180">
        <v>32.594683465913036</v>
      </c>
      <c r="D112" s="180">
        <v>32.429048543301747</v>
      </c>
      <c r="E112" s="180">
        <v>32.29344832618537</v>
      </c>
      <c r="F112" s="180">
        <v>32.119656757017616</v>
      </c>
      <c r="G112" s="180">
        <v>25.031556828030343</v>
      </c>
      <c r="H112" s="180">
        <v>24.339061328993623</v>
      </c>
      <c r="CL112" s="149" t="s">
        <v>261</v>
      </c>
    </row>
    <row r="113" spans="1:90" ht="11.45" customHeight="1" x14ac:dyDescent="0.25">
      <c r="A113" s="164" t="s">
        <v>29</v>
      </c>
      <c r="B113" s="181">
        <v>36.742268041163946</v>
      </c>
      <c r="C113" s="181">
        <v>36.27991475156265</v>
      </c>
      <c r="D113" s="181">
        <v>35.866067707115981</v>
      </c>
      <c r="E113" s="181">
        <v>35.509480448329519</v>
      </c>
      <c r="F113" s="181">
        <v>34.800423047362621</v>
      </c>
      <c r="G113" s="181">
        <v>27.622551443604792</v>
      </c>
      <c r="H113" s="181">
        <v>27.000610654258132</v>
      </c>
      <c r="CL113" s="166" t="s">
        <v>262</v>
      </c>
    </row>
    <row r="114" spans="1:90" x14ac:dyDescent="0.25">
      <c r="A114" s="148"/>
      <c r="B114" s="148"/>
      <c r="C114" s="148"/>
      <c r="D114" s="148"/>
      <c r="E114" s="148"/>
      <c r="F114" s="148"/>
      <c r="G114" s="148"/>
      <c r="H114" s="148"/>
      <c r="CL114" s="149"/>
    </row>
    <row r="115" spans="1:90" ht="11.45" customHeight="1" x14ac:dyDescent="0.25">
      <c r="A115" s="150" t="s">
        <v>263</v>
      </c>
      <c r="B115" s="182"/>
      <c r="C115" s="182"/>
      <c r="D115" s="182"/>
      <c r="E115" s="182"/>
      <c r="F115" s="182"/>
      <c r="G115" s="182"/>
      <c r="H115" s="182"/>
      <c r="CL115" s="152"/>
    </row>
    <row r="116" spans="1:90" ht="11.45" customHeight="1" x14ac:dyDescent="0.25">
      <c r="A116" s="153" t="s">
        <v>7</v>
      </c>
      <c r="B116" s="183"/>
      <c r="C116" s="183"/>
      <c r="D116" s="183"/>
      <c r="E116" s="183"/>
      <c r="F116" s="183"/>
      <c r="G116" s="183"/>
      <c r="H116" s="183"/>
      <c r="CL116" s="155"/>
    </row>
    <row r="117" spans="1:90" ht="11.45" customHeight="1" x14ac:dyDescent="0.25">
      <c r="A117" s="156" t="s">
        <v>159</v>
      </c>
      <c r="B117" s="184" t="e">
        <f>IF(#REF!=0,0,#REF!/IDEES2021_TrRoad_tech!B90)</f>
        <v>#REF!</v>
      </c>
      <c r="C117" s="184" t="e">
        <f>IF(#REF!=0,0,#REF!/IDEES2021_TrRoad_tech!C90)</f>
        <v>#REF!</v>
      </c>
      <c r="D117" s="184" t="e">
        <f>IF(#REF!=0,0,#REF!/IDEES2021_TrRoad_tech!D90)</f>
        <v>#REF!</v>
      </c>
      <c r="E117" s="184" t="e">
        <f>IF(#REF!=0,0,#REF!/IDEES2021_TrRoad_tech!E90)</f>
        <v>#REF!</v>
      </c>
      <c r="F117" s="184" t="e">
        <f>IF(#REF!=0,0,#REF!/IDEES2021_TrRoad_tech!F90)</f>
        <v>#REF!</v>
      </c>
      <c r="G117" s="184" t="e">
        <f>IF(#REF!=0,0,#REF!/IDEES2021_TrRoad_tech!G90)</f>
        <v>#REF!</v>
      </c>
      <c r="H117" s="184" t="e">
        <f>IF(#REF!=0,0,#REF!/IDEES2021_TrRoad_tech!H90)</f>
        <v>#REF!</v>
      </c>
      <c r="CL117" s="158"/>
    </row>
    <row r="118" spans="1:90" ht="11.45" customHeight="1" x14ac:dyDescent="0.25">
      <c r="A118" s="159" t="s">
        <v>11</v>
      </c>
      <c r="B118" s="185" t="e">
        <f>IF(#REF!=0,0,#REF!/IDEES2021_TrRoad_tech!B91)</f>
        <v>#REF!</v>
      </c>
      <c r="C118" s="185" t="e">
        <f>IF(#REF!=0,0,#REF!/IDEES2021_TrRoad_tech!C91)</f>
        <v>#REF!</v>
      </c>
      <c r="D118" s="185" t="e">
        <f>IF(#REF!=0,0,#REF!/IDEES2021_TrRoad_tech!D91)</f>
        <v>#REF!</v>
      </c>
      <c r="E118" s="185" t="e">
        <f>IF(#REF!=0,0,#REF!/IDEES2021_TrRoad_tech!E91)</f>
        <v>#REF!</v>
      </c>
      <c r="F118" s="185" t="e">
        <f>IF(#REF!=0,0,#REF!/IDEES2021_TrRoad_tech!F91)</f>
        <v>#REF!</v>
      </c>
      <c r="G118" s="185" t="e">
        <f>IF(#REF!=0,0,#REF!/IDEES2021_TrRoad_tech!G91)</f>
        <v>#REF!</v>
      </c>
      <c r="H118" s="185" t="e">
        <f>IF(#REF!=0,0,#REF!/IDEES2021_TrRoad_tech!H91)</f>
        <v>#REF!</v>
      </c>
      <c r="CL118" s="161"/>
    </row>
    <row r="119" spans="1:90" ht="11.45" customHeight="1" x14ac:dyDescent="0.25">
      <c r="A119" s="162" t="s">
        <v>13</v>
      </c>
      <c r="B119" s="186" t="e">
        <f>IF(#REF!=0,0,#REF!/IDEES2021_TrRoad_tech!B92)</f>
        <v>#REF!</v>
      </c>
      <c r="C119" s="186" t="e">
        <f>IF(#REF!=0,0,#REF!/IDEES2021_TrRoad_tech!C92)</f>
        <v>#REF!</v>
      </c>
      <c r="D119" s="186" t="e">
        <f>IF(#REF!=0,0,#REF!/IDEES2021_TrRoad_tech!D92)</f>
        <v>#REF!</v>
      </c>
      <c r="E119" s="186" t="e">
        <f>IF(#REF!=0,0,#REF!/IDEES2021_TrRoad_tech!E92)</f>
        <v>#REF!</v>
      </c>
      <c r="F119" s="186" t="e">
        <f>IF(#REF!=0,0,#REF!/IDEES2021_TrRoad_tech!F92)</f>
        <v>#REF!</v>
      </c>
      <c r="G119" s="186" t="e">
        <f>IF(#REF!=0,0,#REF!/IDEES2021_TrRoad_tech!G92)</f>
        <v>#REF!</v>
      </c>
      <c r="H119" s="186" t="e">
        <f>IF(#REF!=0,0,#REF!/IDEES2021_TrRoad_tech!H92)</f>
        <v>#REF!</v>
      </c>
      <c r="CL119" s="149"/>
    </row>
    <row r="120" spans="1:90" ht="11.45" customHeight="1" x14ac:dyDescent="0.25">
      <c r="A120" s="162" t="s">
        <v>15</v>
      </c>
      <c r="B120" s="186" t="e">
        <f>IF(#REF!=0,0,#REF!/IDEES2021_TrRoad_tech!B93)</f>
        <v>#REF!</v>
      </c>
      <c r="C120" s="186" t="e">
        <f>IF(#REF!=0,0,#REF!/IDEES2021_TrRoad_tech!C93)</f>
        <v>#REF!</v>
      </c>
      <c r="D120" s="186" t="e">
        <f>IF(#REF!=0,0,#REF!/IDEES2021_TrRoad_tech!D93)</f>
        <v>#REF!</v>
      </c>
      <c r="E120" s="186" t="e">
        <f>IF(#REF!=0,0,#REF!/IDEES2021_TrRoad_tech!E93)</f>
        <v>#REF!</v>
      </c>
      <c r="F120" s="186" t="e">
        <f>IF(#REF!=0,0,#REF!/IDEES2021_TrRoad_tech!F93)</f>
        <v>#REF!</v>
      </c>
      <c r="G120" s="186" t="e">
        <f>IF(#REF!=0,0,#REF!/IDEES2021_TrRoad_tech!G93)</f>
        <v>#REF!</v>
      </c>
      <c r="H120" s="186" t="e">
        <f>IF(#REF!=0,0,#REF!/IDEES2021_TrRoad_tech!H93)</f>
        <v>#REF!</v>
      </c>
      <c r="CL120" s="149"/>
    </row>
    <row r="121" spans="1:90" ht="11.45" customHeight="1" x14ac:dyDescent="0.25">
      <c r="A121" s="162" t="s">
        <v>17</v>
      </c>
      <c r="B121" s="186" t="e">
        <f>IF(#REF!=0,0,#REF!/IDEES2021_TrRoad_tech!B94)</f>
        <v>#REF!</v>
      </c>
      <c r="C121" s="186" t="e">
        <f>IF(#REF!=0,0,#REF!/IDEES2021_TrRoad_tech!C94)</f>
        <v>#REF!</v>
      </c>
      <c r="D121" s="186" t="e">
        <f>IF(#REF!=0,0,#REF!/IDEES2021_TrRoad_tech!D94)</f>
        <v>#REF!</v>
      </c>
      <c r="E121" s="186" t="e">
        <f>IF(#REF!=0,0,#REF!/IDEES2021_TrRoad_tech!E94)</f>
        <v>#REF!</v>
      </c>
      <c r="F121" s="186" t="e">
        <f>IF(#REF!=0,0,#REF!/IDEES2021_TrRoad_tech!F94)</f>
        <v>#REF!</v>
      </c>
      <c r="G121" s="186" t="e">
        <f>IF(#REF!=0,0,#REF!/IDEES2021_TrRoad_tech!G94)</f>
        <v>#REF!</v>
      </c>
      <c r="H121" s="186" t="e">
        <f>IF(#REF!=0,0,#REF!/IDEES2021_TrRoad_tech!H94)</f>
        <v>#REF!</v>
      </c>
      <c r="CL121" s="149"/>
    </row>
    <row r="122" spans="1:90" ht="11.45" customHeight="1" x14ac:dyDescent="0.25">
      <c r="A122" s="162" t="s">
        <v>19</v>
      </c>
      <c r="B122" s="186" t="e">
        <f>IF(#REF!=0,0,#REF!/IDEES2021_TrRoad_tech!B95)</f>
        <v>#REF!</v>
      </c>
      <c r="C122" s="186" t="e">
        <f>IF(#REF!=0,0,#REF!/IDEES2021_TrRoad_tech!C95)</f>
        <v>#REF!</v>
      </c>
      <c r="D122" s="186" t="e">
        <f>IF(#REF!=0,0,#REF!/IDEES2021_TrRoad_tech!D95)</f>
        <v>#REF!</v>
      </c>
      <c r="E122" s="186" t="e">
        <f>IF(#REF!=0,0,#REF!/IDEES2021_TrRoad_tech!E95)</f>
        <v>#REF!</v>
      </c>
      <c r="F122" s="186" t="e">
        <f>IF(#REF!=0,0,#REF!/IDEES2021_TrRoad_tech!F95)</f>
        <v>#REF!</v>
      </c>
      <c r="G122" s="186" t="e">
        <f>IF(#REF!=0,0,#REF!/IDEES2021_TrRoad_tech!G95)</f>
        <v>#REF!</v>
      </c>
      <c r="H122" s="186" t="e">
        <f>IF(#REF!=0,0,#REF!/IDEES2021_TrRoad_tech!H95)</f>
        <v>#REF!</v>
      </c>
      <c r="CL122" s="149"/>
    </row>
    <row r="123" spans="1:90" ht="11.45" customHeight="1" x14ac:dyDescent="0.25">
      <c r="A123" s="162" t="s">
        <v>21</v>
      </c>
      <c r="B123" s="186" t="e">
        <f>IF(#REF!=0,0,#REF!/IDEES2021_TrRoad_tech!B96)</f>
        <v>#REF!</v>
      </c>
      <c r="C123" s="186" t="e">
        <f>IF(#REF!=0,0,#REF!/IDEES2021_TrRoad_tech!C96)</f>
        <v>#REF!</v>
      </c>
      <c r="D123" s="186" t="e">
        <f>IF(#REF!=0,0,#REF!/IDEES2021_TrRoad_tech!D96)</f>
        <v>#REF!</v>
      </c>
      <c r="E123" s="186" t="e">
        <f>IF(#REF!=0,0,#REF!/IDEES2021_TrRoad_tech!E96)</f>
        <v>#REF!</v>
      </c>
      <c r="F123" s="186" t="e">
        <f>IF(#REF!=0,0,#REF!/IDEES2021_TrRoad_tech!F96)</f>
        <v>#REF!</v>
      </c>
      <c r="G123" s="186" t="e">
        <f>IF(#REF!=0,0,#REF!/IDEES2021_TrRoad_tech!G96)</f>
        <v>#REF!</v>
      </c>
      <c r="H123" s="186" t="e">
        <f>IF(#REF!=0,0,#REF!/IDEES2021_TrRoad_tech!H96)</f>
        <v>#REF!</v>
      </c>
      <c r="CL123" s="149"/>
    </row>
    <row r="124" spans="1:90" ht="11.45" customHeight="1" x14ac:dyDescent="0.25">
      <c r="A124" s="162" t="s">
        <v>22</v>
      </c>
      <c r="B124" s="186" t="e">
        <f>IF(#REF!=0,0,#REF!/IDEES2021_TrRoad_tech!B97)</f>
        <v>#REF!</v>
      </c>
      <c r="C124" s="186" t="e">
        <f>IF(#REF!=0,0,#REF!/IDEES2021_TrRoad_tech!C97)</f>
        <v>#REF!</v>
      </c>
      <c r="D124" s="186" t="e">
        <f>IF(#REF!=0,0,#REF!/IDEES2021_TrRoad_tech!D97)</f>
        <v>#REF!</v>
      </c>
      <c r="E124" s="186" t="e">
        <f>IF(#REF!=0,0,#REF!/IDEES2021_TrRoad_tech!E97)</f>
        <v>#REF!</v>
      </c>
      <c r="F124" s="186" t="e">
        <f>IF(#REF!=0,0,#REF!/IDEES2021_TrRoad_tech!F97)</f>
        <v>#REF!</v>
      </c>
      <c r="G124" s="186" t="e">
        <f>IF(#REF!=0,0,#REF!/IDEES2021_TrRoad_tech!G97)</f>
        <v>#REF!</v>
      </c>
      <c r="H124" s="186" t="e">
        <f>IF(#REF!=0,0,#REF!/IDEES2021_TrRoad_tech!H97)</f>
        <v>#REF!</v>
      </c>
      <c r="CL124" s="149"/>
    </row>
    <row r="125" spans="1:90" ht="11.45" customHeight="1" x14ac:dyDescent="0.25">
      <c r="A125" s="159" t="s">
        <v>23</v>
      </c>
      <c r="B125" s="185" t="e">
        <f>IF(#REF!=0,0,#REF!/IDEES2021_TrRoad_tech!B98)</f>
        <v>#REF!</v>
      </c>
      <c r="C125" s="185" t="e">
        <f>IF(#REF!=0,0,#REF!/IDEES2021_TrRoad_tech!C98)</f>
        <v>#REF!</v>
      </c>
      <c r="D125" s="185" t="e">
        <f>IF(#REF!=0,0,#REF!/IDEES2021_TrRoad_tech!D98)</f>
        <v>#REF!</v>
      </c>
      <c r="E125" s="185" t="e">
        <f>IF(#REF!=0,0,#REF!/IDEES2021_TrRoad_tech!E98)</f>
        <v>#REF!</v>
      </c>
      <c r="F125" s="185" t="e">
        <f>IF(#REF!=0,0,#REF!/IDEES2021_TrRoad_tech!F98)</f>
        <v>#REF!</v>
      </c>
      <c r="G125" s="185" t="e">
        <f>IF(#REF!=0,0,#REF!/IDEES2021_TrRoad_tech!G98)</f>
        <v>#REF!</v>
      </c>
      <c r="H125" s="185" t="e">
        <f>IF(#REF!=0,0,#REF!/IDEES2021_TrRoad_tech!H98)</f>
        <v>#REF!</v>
      </c>
      <c r="CL125" s="161"/>
    </row>
    <row r="126" spans="1:90" ht="11.45" customHeight="1" x14ac:dyDescent="0.25">
      <c r="A126" s="162" t="s">
        <v>13</v>
      </c>
      <c r="B126" s="186" t="e">
        <f>IF(#REF!=0,0,#REF!/IDEES2021_TrRoad_tech!B99)</f>
        <v>#REF!</v>
      </c>
      <c r="C126" s="186" t="e">
        <f>IF(#REF!=0,0,#REF!/IDEES2021_TrRoad_tech!C99)</f>
        <v>#REF!</v>
      </c>
      <c r="D126" s="186" t="e">
        <f>IF(#REF!=0,0,#REF!/IDEES2021_TrRoad_tech!D99)</f>
        <v>#REF!</v>
      </c>
      <c r="E126" s="186" t="e">
        <f>IF(#REF!=0,0,#REF!/IDEES2021_TrRoad_tech!E99)</f>
        <v>#REF!</v>
      </c>
      <c r="F126" s="186" t="e">
        <f>IF(#REF!=0,0,#REF!/IDEES2021_TrRoad_tech!F99)</f>
        <v>#REF!</v>
      </c>
      <c r="G126" s="186" t="e">
        <f>IF(#REF!=0,0,#REF!/IDEES2021_TrRoad_tech!G99)</f>
        <v>#REF!</v>
      </c>
      <c r="H126" s="186" t="e">
        <f>IF(#REF!=0,0,#REF!/IDEES2021_TrRoad_tech!H99)</f>
        <v>#REF!</v>
      </c>
      <c r="CL126" s="149"/>
    </row>
    <row r="127" spans="1:90" ht="11.45" customHeight="1" x14ac:dyDescent="0.25">
      <c r="A127" s="162" t="s">
        <v>15</v>
      </c>
      <c r="B127" s="186" t="e">
        <f>IF(#REF!=0,0,#REF!/IDEES2021_TrRoad_tech!B100)</f>
        <v>#REF!</v>
      </c>
      <c r="C127" s="186" t="e">
        <f>IF(#REF!=0,0,#REF!/IDEES2021_TrRoad_tech!C100)</f>
        <v>#REF!</v>
      </c>
      <c r="D127" s="186" t="e">
        <f>IF(#REF!=0,0,#REF!/IDEES2021_TrRoad_tech!D100)</f>
        <v>#REF!</v>
      </c>
      <c r="E127" s="186" t="e">
        <f>IF(#REF!=0,0,#REF!/IDEES2021_TrRoad_tech!E100)</f>
        <v>#REF!</v>
      </c>
      <c r="F127" s="186" t="e">
        <f>IF(#REF!=0,0,#REF!/IDEES2021_TrRoad_tech!F100)</f>
        <v>#REF!</v>
      </c>
      <c r="G127" s="186" t="e">
        <f>IF(#REF!=0,0,#REF!/IDEES2021_TrRoad_tech!G100)</f>
        <v>#REF!</v>
      </c>
      <c r="H127" s="186" t="e">
        <f>IF(#REF!=0,0,#REF!/IDEES2021_TrRoad_tech!H100)</f>
        <v>#REF!</v>
      </c>
      <c r="CL127" s="149"/>
    </row>
    <row r="128" spans="1:90" ht="11.45" customHeight="1" x14ac:dyDescent="0.25">
      <c r="A128" s="162" t="s">
        <v>17</v>
      </c>
      <c r="B128" s="186" t="e">
        <f>IF(#REF!=0,0,#REF!/IDEES2021_TrRoad_tech!B101)</f>
        <v>#REF!</v>
      </c>
      <c r="C128" s="186" t="e">
        <f>IF(#REF!=0,0,#REF!/IDEES2021_TrRoad_tech!C101)</f>
        <v>#REF!</v>
      </c>
      <c r="D128" s="186" t="e">
        <f>IF(#REF!=0,0,#REF!/IDEES2021_TrRoad_tech!D101)</f>
        <v>#REF!</v>
      </c>
      <c r="E128" s="186" t="e">
        <f>IF(#REF!=0,0,#REF!/IDEES2021_TrRoad_tech!E101)</f>
        <v>#REF!</v>
      </c>
      <c r="F128" s="186" t="e">
        <f>IF(#REF!=0,0,#REF!/IDEES2021_TrRoad_tech!F101)</f>
        <v>#REF!</v>
      </c>
      <c r="G128" s="186" t="e">
        <f>IF(#REF!=0,0,#REF!/IDEES2021_TrRoad_tech!G101)</f>
        <v>#REF!</v>
      </c>
      <c r="H128" s="186" t="e">
        <f>IF(#REF!=0,0,#REF!/IDEES2021_TrRoad_tech!H101)</f>
        <v>#REF!</v>
      </c>
      <c r="CL128" s="149"/>
    </row>
    <row r="129" spans="1:90" ht="11.45" customHeight="1" x14ac:dyDescent="0.25">
      <c r="A129" s="162" t="s">
        <v>19</v>
      </c>
      <c r="B129" s="186" t="e">
        <f>IF(#REF!=0,0,#REF!/IDEES2021_TrRoad_tech!B102)</f>
        <v>#REF!</v>
      </c>
      <c r="C129" s="186" t="e">
        <f>IF(#REF!=0,0,#REF!/IDEES2021_TrRoad_tech!C102)</f>
        <v>#REF!</v>
      </c>
      <c r="D129" s="186" t="e">
        <f>IF(#REF!=0,0,#REF!/IDEES2021_TrRoad_tech!D102)</f>
        <v>#REF!</v>
      </c>
      <c r="E129" s="186" t="e">
        <f>IF(#REF!=0,0,#REF!/IDEES2021_TrRoad_tech!E102)</f>
        <v>#REF!</v>
      </c>
      <c r="F129" s="186" t="e">
        <f>IF(#REF!=0,0,#REF!/IDEES2021_TrRoad_tech!F102)</f>
        <v>#REF!</v>
      </c>
      <c r="G129" s="186" t="e">
        <f>IF(#REF!=0,0,#REF!/IDEES2021_TrRoad_tech!G102)</f>
        <v>#REF!</v>
      </c>
      <c r="H129" s="186" t="e">
        <f>IF(#REF!=0,0,#REF!/IDEES2021_TrRoad_tech!H102)</f>
        <v>#REF!</v>
      </c>
      <c r="CL129" s="149"/>
    </row>
    <row r="130" spans="1:90" ht="11.45" customHeight="1" x14ac:dyDescent="0.25">
      <c r="A130" s="162" t="s">
        <v>22</v>
      </c>
      <c r="B130" s="186" t="e">
        <f>IF(#REF!=0,0,#REF!/IDEES2021_TrRoad_tech!B103)</f>
        <v>#REF!</v>
      </c>
      <c r="C130" s="186" t="e">
        <f>IF(#REF!=0,0,#REF!/IDEES2021_TrRoad_tech!C103)</f>
        <v>#REF!</v>
      </c>
      <c r="D130" s="186" t="e">
        <f>IF(#REF!=0,0,#REF!/IDEES2021_TrRoad_tech!D103)</f>
        <v>#REF!</v>
      </c>
      <c r="E130" s="186" t="e">
        <f>IF(#REF!=0,0,#REF!/IDEES2021_TrRoad_tech!E103)</f>
        <v>#REF!</v>
      </c>
      <c r="F130" s="186" t="e">
        <f>IF(#REF!=0,0,#REF!/IDEES2021_TrRoad_tech!F103)</f>
        <v>#REF!</v>
      </c>
      <c r="G130" s="186" t="e">
        <f>IF(#REF!=0,0,#REF!/IDEES2021_TrRoad_tech!G103)</f>
        <v>#REF!</v>
      </c>
      <c r="H130" s="186" t="e">
        <f>IF(#REF!=0,0,#REF!/IDEES2021_TrRoad_tech!H103)</f>
        <v>#REF!</v>
      </c>
      <c r="CL130" s="149"/>
    </row>
    <row r="131" spans="1:90" ht="11.45" customHeight="1" x14ac:dyDescent="0.25">
      <c r="A131" s="153" t="s">
        <v>25</v>
      </c>
      <c r="B131" s="183"/>
      <c r="C131" s="183"/>
      <c r="D131" s="183"/>
      <c r="E131" s="183"/>
      <c r="F131" s="183"/>
      <c r="G131" s="183"/>
      <c r="H131" s="183"/>
      <c r="CL131" s="155"/>
    </row>
    <row r="132" spans="1:90" ht="11.45" customHeight="1" x14ac:dyDescent="0.25">
      <c r="A132" s="156" t="s">
        <v>57</v>
      </c>
      <c r="B132" s="184" t="e">
        <f>IF(#REF!=0,0,#REF!/IDEES2021_TrRoad_tech!B105)</f>
        <v>#REF!</v>
      </c>
      <c r="C132" s="184" t="e">
        <f>IF(#REF!=0,0,#REF!/IDEES2021_TrRoad_tech!C105)</f>
        <v>#REF!</v>
      </c>
      <c r="D132" s="184" t="e">
        <f>IF(#REF!=0,0,#REF!/IDEES2021_TrRoad_tech!D105)</f>
        <v>#REF!</v>
      </c>
      <c r="E132" s="184" t="e">
        <f>IF(#REF!=0,0,#REF!/IDEES2021_TrRoad_tech!E105)</f>
        <v>#REF!</v>
      </c>
      <c r="F132" s="184" t="e">
        <f>IF(#REF!=0,0,#REF!/IDEES2021_TrRoad_tech!F105)</f>
        <v>#REF!</v>
      </c>
      <c r="G132" s="184" t="e">
        <f>IF(#REF!=0,0,#REF!/IDEES2021_TrRoad_tech!G105)</f>
        <v>#REF!</v>
      </c>
      <c r="H132" s="184" t="e">
        <f>IF(#REF!=0,0,#REF!/IDEES2021_TrRoad_tech!H105)</f>
        <v>#REF!</v>
      </c>
      <c r="CL132" s="158"/>
    </row>
    <row r="133" spans="1:90" ht="11.45" customHeight="1" x14ac:dyDescent="0.25">
      <c r="A133" s="162" t="s">
        <v>13</v>
      </c>
      <c r="B133" s="186" t="e">
        <f>IF(#REF!=0,0,#REF!/IDEES2021_TrRoad_tech!B106)</f>
        <v>#REF!</v>
      </c>
      <c r="C133" s="186" t="e">
        <f>IF(#REF!=0,0,#REF!/IDEES2021_TrRoad_tech!C106)</f>
        <v>#REF!</v>
      </c>
      <c r="D133" s="186" t="e">
        <f>IF(#REF!=0,0,#REF!/IDEES2021_TrRoad_tech!D106)</f>
        <v>#REF!</v>
      </c>
      <c r="E133" s="186" t="e">
        <f>IF(#REF!=0,0,#REF!/IDEES2021_TrRoad_tech!E106)</f>
        <v>#REF!</v>
      </c>
      <c r="F133" s="186" t="e">
        <f>IF(#REF!=0,0,#REF!/IDEES2021_TrRoad_tech!F106)</f>
        <v>#REF!</v>
      </c>
      <c r="G133" s="186" t="e">
        <f>IF(#REF!=0,0,#REF!/IDEES2021_TrRoad_tech!G106)</f>
        <v>#REF!</v>
      </c>
      <c r="H133" s="186" t="e">
        <f>IF(#REF!=0,0,#REF!/IDEES2021_TrRoad_tech!H106)</f>
        <v>#REF!</v>
      </c>
      <c r="CL133" s="149"/>
    </row>
    <row r="134" spans="1:90" ht="11.45" customHeight="1" x14ac:dyDescent="0.25">
      <c r="A134" s="162" t="s">
        <v>15</v>
      </c>
      <c r="B134" s="186" t="e">
        <f>IF(#REF!=0,0,#REF!/IDEES2021_TrRoad_tech!B107)</f>
        <v>#REF!</v>
      </c>
      <c r="C134" s="186" t="e">
        <f>IF(#REF!=0,0,#REF!/IDEES2021_TrRoad_tech!C107)</f>
        <v>#REF!</v>
      </c>
      <c r="D134" s="186" t="e">
        <f>IF(#REF!=0,0,#REF!/IDEES2021_TrRoad_tech!D107)</f>
        <v>#REF!</v>
      </c>
      <c r="E134" s="186" t="e">
        <f>IF(#REF!=0,0,#REF!/IDEES2021_TrRoad_tech!E107)</f>
        <v>#REF!</v>
      </c>
      <c r="F134" s="186" t="e">
        <f>IF(#REF!=0,0,#REF!/IDEES2021_TrRoad_tech!F107)</f>
        <v>#REF!</v>
      </c>
      <c r="G134" s="186" t="e">
        <f>IF(#REF!=0,0,#REF!/IDEES2021_TrRoad_tech!G107)</f>
        <v>#REF!</v>
      </c>
      <c r="H134" s="186" t="e">
        <f>IF(#REF!=0,0,#REF!/IDEES2021_TrRoad_tech!H107)</f>
        <v>#REF!</v>
      </c>
      <c r="CL134" s="149"/>
    </row>
    <row r="135" spans="1:90" ht="11.45" customHeight="1" x14ac:dyDescent="0.25">
      <c r="A135" s="162" t="s">
        <v>17</v>
      </c>
      <c r="B135" s="186" t="e">
        <f>IF(#REF!=0,0,#REF!/IDEES2021_TrRoad_tech!B108)</f>
        <v>#REF!</v>
      </c>
      <c r="C135" s="186" t="e">
        <f>IF(#REF!=0,0,#REF!/IDEES2021_TrRoad_tech!C108)</f>
        <v>#REF!</v>
      </c>
      <c r="D135" s="186" t="e">
        <f>IF(#REF!=0,0,#REF!/IDEES2021_TrRoad_tech!D108)</f>
        <v>#REF!</v>
      </c>
      <c r="E135" s="186" t="e">
        <f>IF(#REF!=0,0,#REF!/IDEES2021_TrRoad_tech!E108)</f>
        <v>#REF!</v>
      </c>
      <c r="F135" s="186" t="e">
        <f>IF(#REF!=0,0,#REF!/IDEES2021_TrRoad_tech!F108)</f>
        <v>#REF!</v>
      </c>
      <c r="G135" s="186" t="e">
        <f>IF(#REF!=0,0,#REF!/IDEES2021_TrRoad_tech!G108)</f>
        <v>#REF!</v>
      </c>
      <c r="H135" s="186" t="e">
        <f>IF(#REF!=0,0,#REF!/IDEES2021_TrRoad_tech!H108)</f>
        <v>#REF!</v>
      </c>
      <c r="CL135" s="149"/>
    </row>
    <row r="136" spans="1:90" ht="11.45" customHeight="1" x14ac:dyDescent="0.25">
      <c r="A136" s="162" t="s">
        <v>19</v>
      </c>
      <c r="B136" s="186" t="e">
        <f>IF(#REF!=0,0,#REF!/IDEES2021_TrRoad_tech!B109)</f>
        <v>#REF!</v>
      </c>
      <c r="C136" s="186" t="e">
        <f>IF(#REF!=0,0,#REF!/IDEES2021_TrRoad_tech!C109)</f>
        <v>#REF!</v>
      </c>
      <c r="D136" s="186" t="e">
        <f>IF(#REF!=0,0,#REF!/IDEES2021_TrRoad_tech!D109)</f>
        <v>#REF!</v>
      </c>
      <c r="E136" s="186" t="e">
        <f>IF(#REF!=0,0,#REF!/IDEES2021_TrRoad_tech!E109)</f>
        <v>#REF!</v>
      </c>
      <c r="F136" s="186" t="e">
        <f>IF(#REF!=0,0,#REF!/IDEES2021_TrRoad_tech!F109)</f>
        <v>#REF!</v>
      </c>
      <c r="G136" s="186" t="e">
        <f>IF(#REF!=0,0,#REF!/IDEES2021_TrRoad_tech!G109)</f>
        <v>#REF!</v>
      </c>
      <c r="H136" s="186" t="e">
        <f>IF(#REF!=0,0,#REF!/IDEES2021_TrRoad_tech!H109)</f>
        <v>#REF!</v>
      </c>
      <c r="CL136" s="149"/>
    </row>
    <row r="137" spans="1:90" ht="11.45" customHeight="1" x14ac:dyDescent="0.25">
      <c r="A137" s="162" t="s">
        <v>22</v>
      </c>
      <c r="B137" s="186" t="e">
        <f>IF(#REF!=0,0,#REF!/IDEES2021_TrRoad_tech!B110)</f>
        <v>#REF!</v>
      </c>
      <c r="C137" s="186" t="e">
        <f>IF(#REF!=0,0,#REF!/IDEES2021_TrRoad_tech!C110)</f>
        <v>#REF!</v>
      </c>
      <c r="D137" s="186" t="e">
        <f>IF(#REF!=0,0,#REF!/IDEES2021_TrRoad_tech!D110)</f>
        <v>#REF!</v>
      </c>
      <c r="E137" s="186" t="e">
        <f>IF(#REF!=0,0,#REF!/IDEES2021_TrRoad_tech!E110)</f>
        <v>#REF!</v>
      </c>
      <c r="F137" s="186" t="e">
        <f>IF(#REF!=0,0,#REF!/IDEES2021_TrRoad_tech!F110)</f>
        <v>#REF!</v>
      </c>
      <c r="G137" s="186" t="e">
        <f>IF(#REF!=0,0,#REF!/IDEES2021_TrRoad_tech!G110)</f>
        <v>#REF!</v>
      </c>
      <c r="H137" s="186" t="e">
        <f>IF(#REF!=0,0,#REF!/IDEES2021_TrRoad_tech!H110)</f>
        <v>#REF!</v>
      </c>
      <c r="CL137" s="149"/>
    </row>
    <row r="138" spans="1:90" ht="11.45" customHeight="1" x14ac:dyDescent="0.25">
      <c r="A138" s="159" t="s">
        <v>58</v>
      </c>
      <c r="B138" s="185" t="e">
        <f>IF(#REF!=0,0,#REF!/IDEES2021_TrRoad_tech!B111)</f>
        <v>#REF!</v>
      </c>
      <c r="C138" s="185" t="e">
        <f>IF(#REF!=0,0,#REF!/IDEES2021_TrRoad_tech!C111)</f>
        <v>#REF!</v>
      </c>
      <c r="D138" s="185" t="e">
        <f>IF(#REF!=0,0,#REF!/IDEES2021_TrRoad_tech!D111)</f>
        <v>#REF!</v>
      </c>
      <c r="E138" s="185" t="e">
        <f>IF(#REF!=0,0,#REF!/IDEES2021_TrRoad_tech!E111)</f>
        <v>#REF!</v>
      </c>
      <c r="F138" s="185" t="e">
        <f>IF(#REF!=0,0,#REF!/IDEES2021_TrRoad_tech!F111)</f>
        <v>#REF!</v>
      </c>
      <c r="G138" s="185" t="e">
        <f>IF(#REF!=0,0,#REF!/IDEES2021_TrRoad_tech!G111)</f>
        <v>#REF!</v>
      </c>
      <c r="H138" s="185" t="e">
        <f>IF(#REF!=0,0,#REF!/IDEES2021_TrRoad_tech!H111)</f>
        <v>#REF!</v>
      </c>
      <c r="CL138" s="161"/>
    </row>
    <row r="139" spans="1:90" ht="11.45" customHeight="1" x14ac:dyDescent="0.25">
      <c r="A139" s="162" t="s">
        <v>12</v>
      </c>
      <c r="B139" s="186" t="e">
        <f>IF(#REF!=0,0,#REF!/IDEES2021_TrRoad_tech!B112)</f>
        <v>#REF!</v>
      </c>
      <c r="C139" s="186" t="e">
        <f>IF(#REF!=0,0,#REF!/IDEES2021_TrRoad_tech!C112)</f>
        <v>#REF!</v>
      </c>
      <c r="D139" s="186" t="e">
        <f>IF(#REF!=0,0,#REF!/IDEES2021_TrRoad_tech!D112)</f>
        <v>#REF!</v>
      </c>
      <c r="E139" s="186" t="e">
        <f>IF(#REF!=0,0,#REF!/IDEES2021_TrRoad_tech!E112)</f>
        <v>#REF!</v>
      </c>
      <c r="F139" s="186" t="e">
        <f>IF(#REF!=0,0,#REF!/IDEES2021_TrRoad_tech!F112)</f>
        <v>#REF!</v>
      </c>
      <c r="G139" s="186" t="e">
        <f>IF(#REF!=0,0,#REF!/IDEES2021_TrRoad_tech!G112)</f>
        <v>#REF!</v>
      </c>
      <c r="H139" s="186" t="e">
        <f>IF(#REF!=0,0,#REF!/IDEES2021_TrRoad_tech!H112)</f>
        <v>#REF!</v>
      </c>
      <c r="CL139" s="149"/>
    </row>
    <row r="140" spans="1:90" ht="11.45" customHeight="1" x14ac:dyDescent="0.25">
      <c r="A140" s="164" t="s">
        <v>29</v>
      </c>
      <c r="B140" s="187" t="e">
        <f>IF(#REF!=0,0,#REF!/IDEES2021_TrRoad_tech!B113)</f>
        <v>#REF!</v>
      </c>
      <c r="C140" s="187" t="e">
        <f>IF(#REF!=0,0,#REF!/IDEES2021_TrRoad_tech!C113)</f>
        <v>#REF!</v>
      </c>
      <c r="D140" s="187" t="e">
        <f>IF(#REF!=0,0,#REF!/IDEES2021_TrRoad_tech!D113)</f>
        <v>#REF!</v>
      </c>
      <c r="E140" s="187" t="e">
        <f>IF(#REF!=0,0,#REF!/IDEES2021_TrRoad_tech!E113)</f>
        <v>#REF!</v>
      </c>
      <c r="F140" s="187" t="e">
        <f>IF(#REF!=0,0,#REF!/IDEES2021_TrRoad_tech!F113)</f>
        <v>#REF!</v>
      </c>
      <c r="G140" s="187" t="e">
        <f>IF(#REF!=0,0,#REF!/IDEES2021_TrRoad_tech!G113)</f>
        <v>#REF!</v>
      </c>
      <c r="H140" s="187" t="e">
        <f>IF(#REF!=0,0,#REF!/IDEES2021_TrRoad_tech!H113)</f>
        <v>#REF!</v>
      </c>
      <c r="CL140" s="166"/>
    </row>
    <row r="141" spans="1:90" x14ac:dyDescent="0.25">
      <c r="A141" s="148"/>
      <c r="B141" s="148"/>
      <c r="C141" s="148"/>
      <c r="D141" s="148"/>
      <c r="E141" s="148"/>
      <c r="F141" s="148"/>
      <c r="G141" s="148"/>
      <c r="H141" s="148"/>
      <c r="CL141" s="149"/>
    </row>
    <row r="142" spans="1:90" ht="11.45" customHeight="1" x14ac:dyDescent="0.25">
      <c r="A142" s="150" t="s">
        <v>264</v>
      </c>
      <c r="B142" s="176"/>
      <c r="C142" s="176"/>
      <c r="D142" s="176"/>
      <c r="E142" s="176"/>
      <c r="F142" s="176"/>
      <c r="G142" s="176"/>
      <c r="H142" s="176"/>
      <c r="CL142" s="152"/>
    </row>
    <row r="143" spans="1:90" ht="11.45" customHeight="1" x14ac:dyDescent="0.25">
      <c r="A143" s="153" t="s">
        <v>7</v>
      </c>
      <c r="B143" s="177"/>
      <c r="C143" s="177"/>
      <c r="D143" s="177"/>
      <c r="E143" s="177"/>
      <c r="F143" s="177"/>
      <c r="G143" s="177"/>
      <c r="H143" s="177"/>
      <c r="CL143" s="155"/>
    </row>
    <row r="144" spans="1:90" ht="11.45" customHeight="1" x14ac:dyDescent="0.25">
      <c r="A144" s="156" t="s">
        <v>159</v>
      </c>
      <c r="B144" s="178">
        <v>3.3474565985060081</v>
      </c>
      <c r="C144" s="178">
        <v>3.3714886405179509</v>
      </c>
      <c r="D144" s="178">
        <v>3.4156827311854565</v>
      </c>
      <c r="E144" s="178">
        <v>3.3399154001595477</v>
      </c>
      <c r="F144" s="178">
        <v>3.3520756240011624</v>
      </c>
      <c r="G144" s="178">
        <v>2.3711739062582002</v>
      </c>
      <c r="H144" s="178">
        <v>2.3349354310681218</v>
      </c>
      <c r="CL144" s="158" t="s">
        <v>265</v>
      </c>
    </row>
    <row r="145" spans="1:90" ht="11.45" customHeight="1" x14ac:dyDescent="0.25">
      <c r="A145" s="159" t="s">
        <v>11</v>
      </c>
      <c r="B145" s="179">
        <v>6.9164300126706015</v>
      </c>
      <c r="C145" s="179">
        <v>6.9388700589552164</v>
      </c>
      <c r="D145" s="179">
        <v>6.9451346584843341</v>
      </c>
      <c r="E145" s="179">
        <v>6.8918898555783272</v>
      </c>
      <c r="F145" s="179">
        <v>6.8353995786747257</v>
      </c>
      <c r="G145" s="179">
        <v>4.6610418649999996</v>
      </c>
      <c r="H145" s="179">
        <v>4.3556354960750863</v>
      </c>
      <c r="CL145" s="161" t="s">
        <v>266</v>
      </c>
    </row>
    <row r="146" spans="1:90" ht="11.45" customHeight="1" x14ac:dyDescent="0.25">
      <c r="A146" s="162" t="s">
        <v>13</v>
      </c>
      <c r="B146" s="180">
        <v>7.170912081597506</v>
      </c>
      <c r="C146" s="180">
        <v>7.1735105148335805</v>
      </c>
      <c r="D146" s="180">
        <v>7.1763987671890952</v>
      </c>
      <c r="E146" s="180">
        <v>7.1007863424241462</v>
      </c>
      <c r="F146" s="180">
        <v>7.1008640845516267</v>
      </c>
      <c r="G146" s="180">
        <v>4.8767913617905005</v>
      </c>
      <c r="H146" s="180">
        <v>4.6375401957360562</v>
      </c>
      <c r="CL146" s="149" t="s">
        <v>267</v>
      </c>
    </row>
    <row r="147" spans="1:90" ht="11.45" customHeight="1" x14ac:dyDescent="0.25">
      <c r="A147" s="162" t="s">
        <v>15</v>
      </c>
      <c r="B147" s="180">
        <v>6.5372790822190767</v>
      </c>
      <c r="C147" s="180">
        <v>6.5734068110686898</v>
      </c>
      <c r="D147" s="180">
        <v>6.613782945368345</v>
      </c>
      <c r="E147" s="180">
        <v>6.6055561276117469</v>
      </c>
      <c r="F147" s="180">
        <v>6.5428983731112851</v>
      </c>
      <c r="G147" s="180">
        <v>4.8372094588087036</v>
      </c>
      <c r="H147" s="180">
        <v>4.6548403358926427</v>
      </c>
      <c r="CL147" s="149" t="s">
        <v>268</v>
      </c>
    </row>
    <row r="148" spans="1:90" ht="11.45" customHeight="1" x14ac:dyDescent="0.25">
      <c r="A148" s="162" t="s">
        <v>17</v>
      </c>
      <c r="B148" s="180">
        <v>6.6192042750125868</v>
      </c>
      <c r="C148" s="180">
        <v>6.8012191492711196</v>
      </c>
      <c r="D148" s="180">
        <v>7.0093339550378788</v>
      </c>
      <c r="E148" s="180">
        <v>7.1762493652126746</v>
      </c>
      <c r="F148" s="180">
        <v>7.0479052478717925</v>
      </c>
      <c r="G148" s="180">
        <v>4.7731425235998817</v>
      </c>
      <c r="H148" s="180">
        <v>4.5866808264827981</v>
      </c>
      <c r="CL148" s="149" t="s">
        <v>269</v>
      </c>
    </row>
    <row r="149" spans="1:90" ht="11.45" customHeight="1" x14ac:dyDescent="0.25">
      <c r="A149" s="162" t="s">
        <v>19</v>
      </c>
      <c r="B149" s="180">
        <v>7.5087484053591025</v>
      </c>
      <c r="C149" s="180">
        <v>7.6005096516577835</v>
      </c>
      <c r="D149" s="180">
        <v>7.7037823791157631</v>
      </c>
      <c r="E149" s="180">
        <v>7.7343572722218372</v>
      </c>
      <c r="F149" s="180">
        <v>8.1218666378780853</v>
      </c>
      <c r="G149" s="180">
        <v>4.7045983791631469</v>
      </c>
      <c r="H149" s="180">
        <v>4.5271332103614581</v>
      </c>
      <c r="CL149" s="149" t="s">
        <v>270</v>
      </c>
    </row>
    <row r="150" spans="1:90" ht="11.45" customHeight="1" x14ac:dyDescent="0.25">
      <c r="A150" s="162" t="s">
        <v>21</v>
      </c>
      <c r="B150" s="180">
        <v>0</v>
      </c>
      <c r="C150" s="180">
        <v>0</v>
      </c>
      <c r="D150" s="180">
        <v>0</v>
      </c>
      <c r="E150" s="180">
        <v>0</v>
      </c>
      <c r="F150" s="180">
        <v>0</v>
      </c>
      <c r="G150" s="180">
        <v>3.032640919831521</v>
      </c>
      <c r="H150" s="180">
        <v>2.9173880153168286</v>
      </c>
      <c r="CL150" s="149" t="s">
        <v>271</v>
      </c>
    </row>
    <row r="151" spans="1:90" ht="11.45" customHeight="1" x14ac:dyDescent="0.25">
      <c r="A151" s="162" t="s">
        <v>22</v>
      </c>
      <c r="B151" s="180">
        <v>0</v>
      </c>
      <c r="C151" s="180">
        <v>0</v>
      </c>
      <c r="D151" s="180">
        <v>0</v>
      </c>
      <c r="E151" s="180">
        <v>1.4564418446738676</v>
      </c>
      <c r="F151" s="180">
        <v>1.5022893180846082</v>
      </c>
      <c r="G151" s="180">
        <v>1.4540672253553661</v>
      </c>
      <c r="H151" s="180">
        <v>1.4325928433133792</v>
      </c>
      <c r="CL151" s="149" t="s">
        <v>272</v>
      </c>
    </row>
    <row r="152" spans="1:90" ht="11.45" customHeight="1" x14ac:dyDescent="0.25">
      <c r="A152" s="159" t="s">
        <v>23</v>
      </c>
      <c r="B152" s="179">
        <v>47.284948575794211</v>
      </c>
      <c r="C152" s="179">
        <v>46.978544258473782</v>
      </c>
      <c r="D152" s="179">
        <v>46.959644163331944</v>
      </c>
      <c r="E152" s="179">
        <v>46.844326811282393</v>
      </c>
      <c r="F152" s="179">
        <v>46.801361481394913</v>
      </c>
      <c r="G152" s="179">
        <v>39.724978533560218</v>
      </c>
      <c r="H152" s="179">
        <v>39.392188261467837</v>
      </c>
      <c r="CL152" s="161" t="s">
        <v>273</v>
      </c>
    </row>
    <row r="153" spans="1:90" ht="11.45" customHeight="1" x14ac:dyDescent="0.25">
      <c r="A153" s="162" t="s">
        <v>13</v>
      </c>
      <c r="B153" s="180">
        <v>16.893134613908131</v>
      </c>
      <c r="C153" s="180">
        <v>16.816250641674863</v>
      </c>
      <c r="D153" s="180">
        <v>16.731234329637161</v>
      </c>
      <c r="E153" s="180">
        <v>17.695163168746305</v>
      </c>
      <c r="F153" s="180">
        <v>17.382347584505045</v>
      </c>
      <c r="G153" s="180">
        <v>9.6391495164914609</v>
      </c>
      <c r="H153" s="180">
        <v>9.4658296876134109</v>
      </c>
      <c r="CL153" s="149" t="s">
        <v>274</v>
      </c>
    </row>
    <row r="154" spans="1:90" ht="11.45" customHeight="1" x14ac:dyDescent="0.25">
      <c r="A154" s="162" t="s">
        <v>15</v>
      </c>
      <c r="B154" s="180">
        <v>47.407066308679511</v>
      </c>
      <c r="C154" s="180">
        <v>47.322633462524379</v>
      </c>
      <c r="D154" s="180">
        <v>47.228995544801151</v>
      </c>
      <c r="E154" s="180">
        <v>47.143182966004886</v>
      </c>
      <c r="F154" s="180">
        <v>47.126200082983914</v>
      </c>
      <c r="G154" s="180">
        <v>42.084825424364347</v>
      </c>
      <c r="H154" s="180">
        <v>41.934022190860404</v>
      </c>
      <c r="CL154" s="149" t="s">
        <v>275</v>
      </c>
    </row>
    <row r="155" spans="1:90" ht="11.45" customHeight="1" x14ac:dyDescent="0.25">
      <c r="A155" s="162" t="s">
        <v>17</v>
      </c>
      <c r="B155" s="180">
        <v>38.926338152429473</v>
      </c>
      <c r="C155" s="180">
        <v>39.277257820796024</v>
      </c>
      <c r="D155" s="180">
        <v>39.670880111992766</v>
      </c>
      <c r="E155" s="180">
        <v>39.15900133157821</v>
      </c>
      <c r="F155" s="180">
        <v>39.178982543373017</v>
      </c>
      <c r="G155" s="180">
        <v>34.519200907774355</v>
      </c>
      <c r="H155" s="180">
        <v>34.311790484275669</v>
      </c>
      <c r="CL155" s="149" t="s">
        <v>276</v>
      </c>
    </row>
    <row r="156" spans="1:90" ht="11.45" customHeight="1" x14ac:dyDescent="0.25">
      <c r="A156" s="162" t="s">
        <v>19</v>
      </c>
      <c r="B156" s="180">
        <v>0</v>
      </c>
      <c r="C156" s="180">
        <v>39.363110202952605</v>
      </c>
      <c r="D156" s="180">
        <v>39.382835098906369</v>
      </c>
      <c r="E156" s="180">
        <v>39.175908541705518</v>
      </c>
      <c r="F156" s="180">
        <v>39.510962600282554</v>
      </c>
      <c r="G156" s="180">
        <v>30.536050560067689</v>
      </c>
      <c r="H156" s="180">
        <v>29.811153156270553</v>
      </c>
      <c r="CL156" s="149" t="s">
        <v>277</v>
      </c>
    </row>
    <row r="157" spans="1:90" ht="11.45" customHeight="1" x14ac:dyDescent="0.25">
      <c r="A157" s="162" t="s">
        <v>22</v>
      </c>
      <c r="B157" s="180">
        <v>29.556925799675316</v>
      </c>
      <c r="C157" s="180">
        <v>30.446200407463191</v>
      </c>
      <c r="D157" s="180">
        <v>31.465697909004216</v>
      </c>
      <c r="E157" s="180">
        <v>30.180667278848258</v>
      </c>
      <c r="F157" s="180">
        <v>28.889721110425139</v>
      </c>
      <c r="G157" s="180">
        <v>24.162670243149588</v>
      </c>
      <c r="H157" s="180">
        <v>24.540004777304851</v>
      </c>
      <c r="CL157" s="149" t="s">
        <v>278</v>
      </c>
    </row>
    <row r="158" spans="1:90" ht="11.45" customHeight="1" x14ac:dyDescent="0.25">
      <c r="A158" s="153" t="s">
        <v>25</v>
      </c>
      <c r="B158" s="177"/>
      <c r="C158" s="177"/>
      <c r="D158" s="177"/>
      <c r="E158" s="177"/>
      <c r="F158" s="177"/>
      <c r="G158" s="177"/>
      <c r="H158" s="177"/>
      <c r="CL158" s="155"/>
    </row>
    <row r="159" spans="1:90" ht="11.45" customHeight="1" x14ac:dyDescent="0.25">
      <c r="A159" s="156" t="s">
        <v>57</v>
      </c>
      <c r="B159" s="178">
        <v>8.4256926611233585</v>
      </c>
      <c r="C159" s="178">
        <v>8.0226932133470505</v>
      </c>
      <c r="D159" s="178">
        <v>8.0595072011591089</v>
      </c>
      <c r="E159" s="178">
        <v>8.0178776312447457</v>
      </c>
      <c r="F159" s="178">
        <v>8.0148884140713346</v>
      </c>
      <c r="G159" s="178">
        <v>6.4450259741493436</v>
      </c>
      <c r="H159" s="178">
        <v>6.3161178840225345</v>
      </c>
      <c r="CL159" s="158" t="s">
        <v>279</v>
      </c>
    </row>
    <row r="160" spans="1:90" ht="11.45" customHeight="1" x14ac:dyDescent="0.25">
      <c r="A160" s="162" t="s">
        <v>13</v>
      </c>
      <c r="B160" s="180">
        <v>7.7192493978158279</v>
      </c>
      <c r="C160" s="180">
        <v>7.8688260624191058</v>
      </c>
      <c r="D160" s="180">
        <v>8.0384240989568365</v>
      </c>
      <c r="E160" s="180">
        <v>7.6892785774978094</v>
      </c>
      <c r="F160" s="180">
        <v>8.1302842735137943</v>
      </c>
      <c r="G160" s="180">
        <v>5.7432639163317614</v>
      </c>
      <c r="H160" s="180">
        <v>5.7473574419478846</v>
      </c>
      <c r="CL160" s="149" t="s">
        <v>280</v>
      </c>
    </row>
    <row r="161" spans="1:90" ht="11.45" customHeight="1" x14ac:dyDescent="0.25">
      <c r="A161" s="162" t="s">
        <v>15</v>
      </c>
      <c r="B161" s="180">
        <v>8.1405110814894943</v>
      </c>
      <c r="C161" s="180">
        <v>8.1742762639045576</v>
      </c>
      <c r="D161" s="180">
        <v>8.2119574159296711</v>
      </c>
      <c r="E161" s="180">
        <v>8.2257567530940623</v>
      </c>
      <c r="F161" s="180">
        <v>8.0732398467018331</v>
      </c>
      <c r="G161" s="180">
        <v>6.6577312797516592</v>
      </c>
      <c r="H161" s="180">
        <v>6.5601388177128781</v>
      </c>
      <c r="CL161" s="149" t="s">
        <v>281</v>
      </c>
    </row>
    <row r="162" spans="1:90" ht="11.45" customHeight="1" x14ac:dyDescent="0.25">
      <c r="A162" s="162" t="s">
        <v>17</v>
      </c>
      <c r="B162" s="180">
        <v>10.429012618687384</v>
      </c>
      <c r="C162" s="180">
        <v>10.095760156876121</v>
      </c>
      <c r="D162" s="180">
        <v>9.7379541721924667</v>
      </c>
      <c r="E162" s="180">
        <v>9.2606563417880086</v>
      </c>
      <c r="F162" s="180">
        <v>9.1901289570244931</v>
      </c>
      <c r="G162" s="180">
        <v>7.0000490401673279</v>
      </c>
      <c r="H162" s="180">
        <v>8.2064476645502271</v>
      </c>
      <c r="CL162" s="149" t="s">
        <v>282</v>
      </c>
    </row>
    <row r="163" spans="1:90" ht="11.45" customHeight="1" x14ac:dyDescent="0.25">
      <c r="A163" s="162" t="s">
        <v>19</v>
      </c>
      <c r="B163" s="180">
        <v>9.2487382086700585</v>
      </c>
      <c r="C163" s="180">
        <v>9.172522464892964</v>
      </c>
      <c r="D163" s="180">
        <v>9.0885747032578319</v>
      </c>
      <c r="E163" s="180">
        <v>8.7191897396339186</v>
      </c>
      <c r="F163" s="180">
        <v>8.9223743577952082</v>
      </c>
      <c r="G163" s="180">
        <v>7.0302660796965588</v>
      </c>
      <c r="H163" s="180">
        <v>8.7731401242028149</v>
      </c>
      <c r="CL163" s="149" t="s">
        <v>283</v>
      </c>
    </row>
    <row r="164" spans="1:90" ht="11.45" customHeight="1" x14ac:dyDescent="0.25">
      <c r="A164" s="162" t="s">
        <v>22</v>
      </c>
      <c r="B164" s="180">
        <v>1.4498318227226965</v>
      </c>
      <c r="C164" s="180">
        <v>1.4440601216371385</v>
      </c>
      <c r="D164" s="180">
        <v>1.4376740645833241</v>
      </c>
      <c r="E164" s="180">
        <v>1.4658960303508031</v>
      </c>
      <c r="F164" s="180">
        <v>1.4458449105189715</v>
      </c>
      <c r="G164" s="180">
        <v>2.0616820680030363</v>
      </c>
      <c r="H164" s="180">
        <v>2.1342795590309707</v>
      </c>
      <c r="CL164" s="149" t="s">
        <v>284</v>
      </c>
    </row>
    <row r="165" spans="1:90" ht="11.45" customHeight="1" x14ac:dyDescent="0.25">
      <c r="A165" s="159" t="s">
        <v>58</v>
      </c>
      <c r="B165" s="179">
        <v>31.393401081634753</v>
      </c>
      <c r="C165" s="179">
        <v>31.181343161500063</v>
      </c>
      <c r="D165" s="179">
        <v>30.683991232451344</v>
      </c>
      <c r="E165" s="179">
        <v>30.740876674095752</v>
      </c>
      <c r="F165" s="179">
        <v>30.649003554909967</v>
      </c>
      <c r="G165" s="179">
        <v>20.98619976842858</v>
      </c>
      <c r="H165" s="179">
        <v>20.904808018582617</v>
      </c>
      <c r="CL165" s="161" t="s">
        <v>285</v>
      </c>
    </row>
    <row r="166" spans="1:90" ht="11.45" customHeight="1" x14ac:dyDescent="0.25">
      <c r="A166" s="162" t="s">
        <v>12</v>
      </c>
      <c r="B166" s="180">
        <v>30.663657404065606</v>
      </c>
      <c r="C166" s="180">
        <v>30.895106100598287</v>
      </c>
      <c r="D166" s="180">
        <v>30.355541841280829</v>
      </c>
      <c r="E166" s="180">
        <v>30.449913616868617</v>
      </c>
      <c r="F166" s="180">
        <v>30.01964662060012</v>
      </c>
      <c r="G166" s="180">
        <v>20.339121089839708</v>
      </c>
      <c r="H166" s="180">
        <v>20.093719585362937</v>
      </c>
      <c r="CL166" s="149" t="s">
        <v>286</v>
      </c>
    </row>
    <row r="167" spans="1:90" ht="11.45" customHeight="1" x14ac:dyDescent="0.25">
      <c r="A167" s="164" t="s">
        <v>29</v>
      </c>
      <c r="B167" s="181">
        <v>33.546147315091126</v>
      </c>
      <c r="C167" s="181">
        <v>33.402061855603584</v>
      </c>
      <c r="D167" s="181">
        <v>33.242692617271175</v>
      </c>
      <c r="E167" s="181">
        <v>33.04424825123408</v>
      </c>
      <c r="F167" s="181">
        <v>32.807233008364037</v>
      </c>
      <c r="G167" s="181">
        <v>24.879360481322131</v>
      </c>
      <c r="H167" s="181">
        <v>24.630566876508908</v>
      </c>
      <c r="CL167" s="166" t="s">
        <v>287</v>
      </c>
    </row>
    <row r="168" spans="1:90" x14ac:dyDescent="0.25">
      <c r="A168" s="148"/>
      <c r="B168" s="148"/>
      <c r="C168" s="148"/>
      <c r="D168" s="148"/>
      <c r="E168" s="148"/>
      <c r="F168" s="148"/>
      <c r="G168" s="148"/>
      <c r="H168" s="148"/>
      <c r="CL168" s="149"/>
    </row>
    <row r="169" spans="1:90" ht="11.45" customHeight="1" x14ac:dyDescent="0.25">
      <c r="A169" s="150" t="s">
        <v>288</v>
      </c>
      <c r="B169" s="188"/>
      <c r="C169" s="188"/>
      <c r="D169" s="188"/>
      <c r="E169" s="188"/>
      <c r="F169" s="188"/>
      <c r="G169" s="188"/>
      <c r="H169" s="188"/>
      <c r="CL169" s="152"/>
    </row>
    <row r="170" spans="1:90" ht="11.45" customHeight="1" x14ac:dyDescent="0.25">
      <c r="A170" s="153" t="s">
        <v>7</v>
      </c>
      <c r="B170" s="189"/>
      <c r="C170" s="189"/>
      <c r="D170" s="189"/>
      <c r="E170" s="189"/>
      <c r="F170" s="189"/>
      <c r="G170" s="189"/>
      <c r="H170" s="189"/>
      <c r="CL170" s="155"/>
    </row>
    <row r="171" spans="1:90" ht="11.45" customHeight="1" x14ac:dyDescent="0.25">
      <c r="A171" s="156" t="s">
        <v>159</v>
      </c>
      <c r="B171" s="190">
        <v>111.66080370743742</v>
      </c>
      <c r="C171" s="190">
        <v>110.44390290586591</v>
      </c>
      <c r="D171" s="190">
        <v>109.16077049203298</v>
      </c>
      <c r="E171" s="190">
        <v>107.95221375011107</v>
      </c>
      <c r="F171" s="190">
        <v>106.82280249913094</v>
      </c>
      <c r="G171" s="190">
        <v>83.451787496791951</v>
      </c>
      <c r="H171" s="190">
        <v>81.697969580151607</v>
      </c>
      <c r="CL171" s="158" t="s">
        <v>289</v>
      </c>
    </row>
    <row r="172" spans="1:90" ht="11.45" customHeight="1" x14ac:dyDescent="0.25">
      <c r="A172" s="159" t="s">
        <v>11</v>
      </c>
      <c r="B172" s="191">
        <v>226.84964958744888</v>
      </c>
      <c r="C172" s="191">
        <v>224.57654558305549</v>
      </c>
      <c r="D172" s="191">
        <v>222.86598140799339</v>
      </c>
      <c r="E172" s="191">
        <v>221.09879433925545</v>
      </c>
      <c r="F172" s="191">
        <v>219.80593984047115</v>
      </c>
      <c r="G172" s="191">
        <v>170.69602453994517</v>
      </c>
      <c r="H172" s="191">
        <v>164.13004387823952</v>
      </c>
      <c r="CL172" s="161" t="s">
        <v>290</v>
      </c>
    </row>
    <row r="173" spans="1:90" ht="11.45" customHeight="1" x14ac:dyDescent="0.25">
      <c r="A173" s="162" t="s">
        <v>13</v>
      </c>
      <c r="B173" s="192">
        <v>226.02145026851275</v>
      </c>
      <c r="C173" s="192">
        <v>224.64068342742536</v>
      </c>
      <c r="D173" s="192">
        <v>223.31141079264438</v>
      </c>
      <c r="E173" s="192">
        <v>221.91378498570003</v>
      </c>
      <c r="F173" s="192">
        <v>220.56352383951011</v>
      </c>
      <c r="G173" s="192">
        <v>176.50029791917228</v>
      </c>
      <c r="H173" s="192">
        <v>172.74361922936583</v>
      </c>
      <c r="CL173" s="149" t="s">
        <v>291</v>
      </c>
    </row>
    <row r="174" spans="1:90" ht="11.45" customHeight="1" x14ac:dyDescent="0.25">
      <c r="A174" s="162" t="s">
        <v>15</v>
      </c>
      <c r="B174" s="192">
        <v>223.48292225341299</v>
      </c>
      <c r="C174" s="192">
        <v>219.65662305810352</v>
      </c>
      <c r="D174" s="192">
        <v>216.72723845224323</v>
      </c>
      <c r="E174" s="192">
        <v>214.07188205966355</v>
      </c>
      <c r="F174" s="192">
        <v>211.20863253337441</v>
      </c>
      <c r="G174" s="192">
        <v>176.08988023628601</v>
      </c>
      <c r="H174" s="192">
        <v>174.12549115504092</v>
      </c>
      <c r="CL174" s="149" t="s">
        <v>292</v>
      </c>
    </row>
    <row r="175" spans="1:90" ht="11.45" customHeight="1" x14ac:dyDescent="0.25">
      <c r="A175" s="162" t="s">
        <v>17</v>
      </c>
      <c r="B175" s="192">
        <v>191.1875154592731</v>
      </c>
      <c r="C175" s="192">
        <v>188.81002927269185</v>
      </c>
      <c r="D175" s="192">
        <v>187.53943603000241</v>
      </c>
      <c r="E175" s="192">
        <v>186.78458114211588</v>
      </c>
      <c r="F175" s="192">
        <v>186.34998609374824</v>
      </c>
      <c r="G175" s="192">
        <v>170.63540903083378</v>
      </c>
      <c r="H175" s="192">
        <v>168.43100291445771</v>
      </c>
      <c r="CL175" s="149" t="s">
        <v>293</v>
      </c>
    </row>
    <row r="176" spans="1:90" ht="11.45" customHeight="1" x14ac:dyDescent="0.25">
      <c r="A176" s="162" t="s">
        <v>19</v>
      </c>
      <c r="B176" s="192">
        <v>205.77284717523096</v>
      </c>
      <c r="C176" s="192">
        <v>201.96829969687431</v>
      </c>
      <c r="D176" s="192">
        <v>201.99755057819198</v>
      </c>
      <c r="E176" s="192">
        <v>201.1379173026626</v>
      </c>
      <c r="F176" s="192">
        <v>201.0102611548854</v>
      </c>
      <c r="G176" s="192">
        <v>147.04103208626367</v>
      </c>
      <c r="H176" s="192">
        <v>144.69029476649348</v>
      </c>
      <c r="CL176" s="149" t="s">
        <v>294</v>
      </c>
    </row>
    <row r="177" spans="1:90" ht="11.45" customHeight="1" x14ac:dyDescent="0.25">
      <c r="A177" s="162" t="s">
        <v>21</v>
      </c>
      <c r="B177" s="192">
        <v>0</v>
      </c>
      <c r="C177" s="192">
        <v>0</v>
      </c>
      <c r="D177" s="192">
        <v>0</v>
      </c>
      <c r="E177" s="192">
        <v>0</v>
      </c>
      <c r="F177" s="192">
        <v>0</v>
      </c>
      <c r="G177" s="192">
        <v>51.65179412288947</v>
      </c>
      <c r="H177" s="192">
        <v>26.030137777441546</v>
      </c>
      <c r="CL177" s="149" t="s">
        <v>295</v>
      </c>
    </row>
    <row r="178" spans="1:90" ht="11.45" customHeight="1" x14ac:dyDescent="0.25">
      <c r="A178" s="162" t="s">
        <v>22</v>
      </c>
      <c r="B178" s="192">
        <v>0</v>
      </c>
      <c r="C178" s="192">
        <v>0</v>
      </c>
      <c r="D178" s="192">
        <v>0</v>
      </c>
      <c r="E178" s="192">
        <v>0</v>
      </c>
      <c r="F178" s="192">
        <v>0</v>
      </c>
      <c r="G178" s="192">
        <v>0</v>
      </c>
      <c r="H178" s="192">
        <v>0</v>
      </c>
      <c r="CL178" s="149" t="s">
        <v>296</v>
      </c>
    </row>
    <row r="179" spans="1:90" ht="11.45" customHeight="1" x14ac:dyDescent="0.25">
      <c r="A179" s="159" t="s">
        <v>23</v>
      </c>
      <c r="B179" s="191">
        <v>1628.8615578467845</v>
      </c>
      <c r="C179" s="191">
        <v>1602.8781176061693</v>
      </c>
      <c r="D179" s="191">
        <v>1591.3520779787832</v>
      </c>
      <c r="E179" s="191">
        <v>1576.238777408827</v>
      </c>
      <c r="F179" s="191">
        <v>1561.7475031881504</v>
      </c>
      <c r="G179" s="191">
        <v>1268.4881565511723</v>
      </c>
      <c r="H179" s="191">
        <v>1248.3775502221708</v>
      </c>
      <c r="CL179" s="161" t="s">
        <v>297</v>
      </c>
    </row>
    <row r="180" spans="1:90" ht="11.45" customHeight="1" x14ac:dyDescent="0.25">
      <c r="A180" s="162" t="s">
        <v>13</v>
      </c>
      <c r="B180" s="192">
        <v>528.77497997228954</v>
      </c>
      <c r="C180" s="192">
        <v>527.45287929625715</v>
      </c>
      <c r="D180" s="192">
        <v>525.4463878330896</v>
      </c>
      <c r="E180" s="192">
        <v>523.4335740069622</v>
      </c>
      <c r="F180" s="192">
        <v>521.88018222850963</v>
      </c>
      <c r="G180" s="192">
        <v>432.89635756208213</v>
      </c>
      <c r="H180" s="192">
        <v>432.3791637071883</v>
      </c>
      <c r="CL180" s="149" t="s">
        <v>298</v>
      </c>
    </row>
    <row r="181" spans="1:90" ht="11.45" customHeight="1" x14ac:dyDescent="0.25">
      <c r="A181" s="162" t="s">
        <v>15</v>
      </c>
      <c r="B181" s="192">
        <v>1660.4024773347694</v>
      </c>
      <c r="C181" s="192">
        <v>1642.6914275022405</v>
      </c>
      <c r="D181" s="192">
        <v>1626.4272151978246</v>
      </c>
      <c r="E181" s="192">
        <v>1611.5861563368996</v>
      </c>
      <c r="F181" s="192">
        <v>1594.688926066277</v>
      </c>
      <c r="G181" s="192">
        <v>1364.5804467626692</v>
      </c>
      <c r="H181" s="192">
        <v>1357.3963883310475</v>
      </c>
      <c r="CL181" s="149" t="s">
        <v>299</v>
      </c>
    </row>
    <row r="182" spans="1:90" ht="11.45" customHeight="1" x14ac:dyDescent="0.25">
      <c r="A182" s="162" t="s">
        <v>17</v>
      </c>
      <c r="B182" s="192">
        <v>1128.8307269489676</v>
      </c>
      <c r="C182" s="192">
        <v>1124.6628394359132</v>
      </c>
      <c r="D182" s="192">
        <v>1122.1406548700797</v>
      </c>
      <c r="E182" s="192">
        <v>1117.9489225875996</v>
      </c>
      <c r="F182" s="192">
        <v>1071.279183328274</v>
      </c>
      <c r="G182" s="192">
        <v>994.74764694647422</v>
      </c>
      <c r="H182" s="192">
        <v>985.95742741541596</v>
      </c>
      <c r="CL182" s="149" t="s">
        <v>300</v>
      </c>
    </row>
    <row r="183" spans="1:90" ht="11.45" customHeight="1" x14ac:dyDescent="0.25">
      <c r="A183" s="162" t="s">
        <v>19</v>
      </c>
      <c r="B183" s="192">
        <v>1035.3403225328552</v>
      </c>
      <c r="C183" s="192">
        <v>1000.7892878118962</v>
      </c>
      <c r="D183" s="192">
        <v>988.07773766214143</v>
      </c>
      <c r="E183" s="192">
        <v>971.67151705538208</v>
      </c>
      <c r="F183" s="192">
        <v>965.12179012028412</v>
      </c>
      <c r="G183" s="192">
        <v>843.73555803408271</v>
      </c>
      <c r="H183" s="192">
        <v>836.52129424480393</v>
      </c>
      <c r="CL183" s="149" t="s">
        <v>301</v>
      </c>
    </row>
    <row r="184" spans="1:90" ht="11.45" customHeight="1" x14ac:dyDescent="0.25">
      <c r="A184" s="162" t="s">
        <v>22</v>
      </c>
      <c r="B184" s="192">
        <v>0</v>
      </c>
      <c r="C184" s="192">
        <v>0</v>
      </c>
      <c r="D184" s="192">
        <v>0</v>
      </c>
      <c r="E184" s="192">
        <v>0</v>
      </c>
      <c r="F184" s="192">
        <v>0</v>
      </c>
      <c r="G184" s="192">
        <v>0</v>
      </c>
      <c r="H184" s="192">
        <v>0</v>
      </c>
      <c r="CL184" s="149" t="s">
        <v>302</v>
      </c>
    </row>
    <row r="185" spans="1:90" ht="11.45" customHeight="1" x14ac:dyDescent="0.25">
      <c r="A185" s="153" t="s">
        <v>25</v>
      </c>
      <c r="B185" s="189">
        <v>0</v>
      </c>
      <c r="C185" s="189">
        <v>0</v>
      </c>
      <c r="D185" s="189">
        <v>0</v>
      </c>
      <c r="E185" s="189">
        <v>0</v>
      </c>
      <c r="F185" s="189">
        <v>0</v>
      </c>
      <c r="G185" s="189">
        <v>0</v>
      </c>
      <c r="H185" s="189">
        <v>0</v>
      </c>
      <c r="CL185" s="155"/>
    </row>
    <row r="186" spans="1:90" ht="11.45" customHeight="1" x14ac:dyDescent="0.25">
      <c r="A186" s="156" t="s">
        <v>57</v>
      </c>
      <c r="B186" s="190">
        <v>304.92969068308156</v>
      </c>
      <c r="C186" s="190">
        <v>315.42955398735347</v>
      </c>
      <c r="D186" s="190">
        <v>309.8662806674696</v>
      </c>
      <c r="E186" s="190">
        <v>304.74791975606917</v>
      </c>
      <c r="F186" s="190">
        <v>296.22743856386069</v>
      </c>
      <c r="G186" s="190">
        <v>219.31983138887179</v>
      </c>
      <c r="H186" s="190">
        <v>216.24176892271004</v>
      </c>
      <c r="CL186" s="158" t="s">
        <v>303</v>
      </c>
    </row>
    <row r="187" spans="1:90" ht="11.45" customHeight="1" x14ac:dyDescent="0.25">
      <c r="A187" s="162" t="s">
        <v>13</v>
      </c>
      <c r="B187" s="192">
        <v>286.61072502470574</v>
      </c>
      <c r="C187" s="192">
        <v>283.08399395476079</v>
      </c>
      <c r="D187" s="192">
        <v>279.89025995008035</v>
      </c>
      <c r="E187" s="192">
        <v>275.86830137036367</v>
      </c>
      <c r="F187" s="192">
        <v>272.72380941635299</v>
      </c>
      <c r="G187" s="192">
        <v>195.45735269786238</v>
      </c>
      <c r="H187" s="192">
        <v>191.90193471464616</v>
      </c>
      <c r="CL187" s="149" t="s">
        <v>304</v>
      </c>
    </row>
    <row r="188" spans="1:90" ht="11.45" customHeight="1" x14ac:dyDescent="0.25">
      <c r="A188" s="162" t="s">
        <v>15</v>
      </c>
      <c r="B188" s="192">
        <v>320.85138343089</v>
      </c>
      <c r="C188" s="192">
        <v>313.44268207271614</v>
      </c>
      <c r="D188" s="192">
        <v>307.43998354840215</v>
      </c>
      <c r="E188" s="192">
        <v>301.32843349674908</v>
      </c>
      <c r="F188" s="192">
        <v>295.08121046516158</v>
      </c>
      <c r="G188" s="192">
        <v>220.08411457439192</v>
      </c>
      <c r="H188" s="192">
        <v>217.63754118220857</v>
      </c>
      <c r="CL188" s="149" t="s">
        <v>305</v>
      </c>
    </row>
    <row r="189" spans="1:90" ht="11.45" customHeight="1" x14ac:dyDescent="0.25">
      <c r="A189" s="162" t="s">
        <v>17</v>
      </c>
      <c r="B189" s="192">
        <v>369.35119833038442</v>
      </c>
      <c r="C189" s="192">
        <v>354.46687667011969</v>
      </c>
      <c r="D189" s="192">
        <v>327.8901496522393</v>
      </c>
      <c r="E189" s="192">
        <v>313.04845906201513</v>
      </c>
      <c r="F189" s="192">
        <v>305.18706775944634</v>
      </c>
      <c r="G189" s="192">
        <v>218.67170767075092</v>
      </c>
      <c r="H189" s="192">
        <v>215.68238740342375</v>
      </c>
      <c r="CL189" s="149" t="s">
        <v>306</v>
      </c>
    </row>
    <row r="190" spans="1:90" ht="11.45" customHeight="1" x14ac:dyDescent="0.25">
      <c r="A190" s="162" t="s">
        <v>19</v>
      </c>
      <c r="B190" s="192">
        <v>310.17028787333749</v>
      </c>
      <c r="C190" s="192">
        <v>289.08609709399286</v>
      </c>
      <c r="D190" s="192">
        <v>270.14105698406172</v>
      </c>
      <c r="E190" s="192">
        <v>254.48749684552411</v>
      </c>
      <c r="F190" s="192">
        <v>243.82433774369562</v>
      </c>
      <c r="G190" s="192">
        <v>164.15333004403089</v>
      </c>
      <c r="H190" s="192">
        <v>166.44404303247066</v>
      </c>
      <c r="CL190" s="149" t="s">
        <v>307</v>
      </c>
    </row>
    <row r="191" spans="1:90" ht="11.45" customHeight="1" x14ac:dyDescent="0.25">
      <c r="A191" s="162" t="s">
        <v>22</v>
      </c>
      <c r="B191" s="192">
        <v>0</v>
      </c>
      <c r="C191" s="192">
        <v>0</v>
      </c>
      <c r="D191" s="192">
        <v>0</v>
      </c>
      <c r="E191" s="192">
        <v>0</v>
      </c>
      <c r="F191" s="192">
        <v>0</v>
      </c>
      <c r="G191" s="192">
        <v>0</v>
      </c>
      <c r="H191" s="192">
        <v>0</v>
      </c>
      <c r="CL191" s="149" t="s">
        <v>308</v>
      </c>
    </row>
    <row r="192" spans="1:90" ht="11.45" customHeight="1" x14ac:dyDescent="0.25">
      <c r="A192" s="159" t="s">
        <v>58</v>
      </c>
      <c r="B192" s="191">
        <v>1023.561832672456</v>
      </c>
      <c r="C192" s="191">
        <v>1018.7031013254489</v>
      </c>
      <c r="D192" s="191">
        <v>1013.2676429582037</v>
      </c>
      <c r="E192" s="191">
        <v>1008.67969110193</v>
      </c>
      <c r="F192" s="191">
        <v>1003.1210147530415</v>
      </c>
      <c r="G192" s="191">
        <v>784.26576136048232</v>
      </c>
      <c r="H192" s="191">
        <v>763.32433583923137</v>
      </c>
      <c r="CL192" s="161" t="s">
        <v>309</v>
      </c>
    </row>
    <row r="193" spans="1:90" ht="11.45" customHeight="1" x14ac:dyDescent="0.25">
      <c r="A193" s="162" t="s">
        <v>12</v>
      </c>
      <c r="B193" s="192">
        <v>949.95575703006068</v>
      </c>
      <c r="C193" s="192">
        <v>945.71922569413698</v>
      </c>
      <c r="D193" s="192">
        <v>940.91340725679356</v>
      </c>
      <c r="E193" s="192">
        <v>936.97903150286527</v>
      </c>
      <c r="F193" s="192">
        <v>931.93655184824979</v>
      </c>
      <c r="G193" s="192">
        <v>726.27870634425039</v>
      </c>
      <c r="H193" s="192">
        <v>706.18627906755739</v>
      </c>
      <c r="CL193" s="149" t="s">
        <v>310</v>
      </c>
    </row>
    <row r="194" spans="1:90" ht="11.45" customHeight="1" x14ac:dyDescent="0.25">
      <c r="A194" s="164" t="s">
        <v>29</v>
      </c>
      <c r="B194" s="193">
        <v>1066.0594178947845</v>
      </c>
      <c r="C194" s="193">
        <v>1052.6444572771688</v>
      </c>
      <c r="D194" s="193">
        <v>1040.6368822737415</v>
      </c>
      <c r="E194" s="193">
        <v>1030.2906726955875</v>
      </c>
      <c r="F194" s="193">
        <v>1009.717709717856</v>
      </c>
      <c r="G194" s="193">
        <v>801.45518180170586</v>
      </c>
      <c r="H194" s="193">
        <v>783.40986584262828</v>
      </c>
      <c r="CL194" s="166" t="s">
        <v>311</v>
      </c>
    </row>
    <row r="195" spans="1:90" x14ac:dyDescent="0.25">
      <c r="A195" s="148"/>
      <c r="B195" s="148"/>
      <c r="C195" s="148"/>
      <c r="D195" s="148"/>
      <c r="E195" s="148"/>
      <c r="F195" s="148"/>
      <c r="G195" s="148"/>
      <c r="H195" s="148"/>
      <c r="CL195" s="149"/>
    </row>
    <row r="196" spans="1:90" ht="11.45" customHeight="1" x14ac:dyDescent="0.25">
      <c r="A196" s="150" t="s">
        <v>312</v>
      </c>
      <c r="B196" s="182"/>
      <c r="C196" s="182"/>
      <c r="D196" s="182"/>
      <c r="E196" s="182"/>
      <c r="F196" s="182"/>
      <c r="G196" s="182"/>
      <c r="H196" s="182"/>
      <c r="CL196" s="152"/>
    </row>
    <row r="197" spans="1:90" ht="11.45" customHeight="1" x14ac:dyDescent="0.25">
      <c r="A197" s="153" t="s">
        <v>7</v>
      </c>
      <c r="B197" s="183"/>
      <c r="C197" s="183"/>
      <c r="D197" s="183"/>
      <c r="E197" s="183"/>
      <c r="F197" s="183"/>
      <c r="G197" s="183"/>
      <c r="H197" s="183"/>
      <c r="CL197" s="155"/>
    </row>
    <row r="198" spans="1:90" ht="11.45" customHeight="1" x14ac:dyDescent="0.25">
      <c r="A198" s="156" t="s">
        <v>159</v>
      </c>
      <c r="B198" s="184" t="e">
        <f>IF(#REF!=0,0,#REF!/IDEES2021_TrRoad_tech!B171)</f>
        <v>#REF!</v>
      </c>
      <c r="C198" s="184" t="e">
        <f>IF(#REF!=0,0,#REF!/IDEES2021_TrRoad_tech!C171)</f>
        <v>#REF!</v>
      </c>
      <c r="D198" s="184" t="e">
        <f>IF(#REF!=0,0,#REF!/IDEES2021_TrRoad_tech!D171)</f>
        <v>#REF!</v>
      </c>
      <c r="E198" s="184" t="e">
        <f>IF(#REF!=0,0,#REF!/IDEES2021_TrRoad_tech!E171)</f>
        <v>#REF!</v>
      </c>
      <c r="F198" s="184" t="e">
        <f>IF(#REF!=0,0,#REF!/IDEES2021_TrRoad_tech!F171)</f>
        <v>#REF!</v>
      </c>
      <c r="G198" s="184" t="e">
        <f>IF(#REF!=0,0,#REF!/IDEES2021_TrRoad_tech!G171)</f>
        <v>#REF!</v>
      </c>
      <c r="H198" s="184" t="e">
        <f>IF(#REF!=0,0,#REF!/IDEES2021_TrRoad_tech!H171)</f>
        <v>#REF!</v>
      </c>
      <c r="CL198" s="158"/>
    </row>
    <row r="199" spans="1:90" ht="11.45" customHeight="1" x14ac:dyDescent="0.25">
      <c r="A199" s="159" t="s">
        <v>11</v>
      </c>
      <c r="B199" s="185" t="e">
        <f>IF(#REF!=0,0,#REF!/IDEES2021_TrRoad_tech!B172)</f>
        <v>#REF!</v>
      </c>
      <c r="C199" s="185" t="e">
        <f>IF(#REF!=0,0,#REF!/IDEES2021_TrRoad_tech!C172)</f>
        <v>#REF!</v>
      </c>
      <c r="D199" s="185" t="e">
        <f>IF(#REF!=0,0,#REF!/IDEES2021_TrRoad_tech!D172)</f>
        <v>#REF!</v>
      </c>
      <c r="E199" s="185" t="e">
        <f>IF(#REF!=0,0,#REF!/IDEES2021_TrRoad_tech!E172)</f>
        <v>#REF!</v>
      </c>
      <c r="F199" s="185" t="e">
        <f>IF(#REF!=0,0,#REF!/IDEES2021_TrRoad_tech!F172)</f>
        <v>#REF!</v>
      </c>
      <c r="G199" s="185" t="e">
        <f>IF(#REF!=0,0,#REF!/IDEES2021_TrRoad_tech!G172)</f>
        <v>#REF!</v>
      </c>
      <c r="H199" s="185" t="e">
        <f>IF(#REF!=0,0,#REF!/IDEES2021_TrRoad_tech!H172)</f>
        <v>#REF!</v>
      </c>
      <c r="CL199" s="161"/>
    </row>
    <row r="200" spans="1:90" ht="11.45" customHeight="1" x14ac:dyDescent="0.25">
      <c r="A200" s="162" t="s">
        <v>13</v>
      </c>
      <c r="B200" s="186" t="e">
        <f>IF(#REF!=0,0,#REF!/IDEES2021_TrRoad_tech!B173)</f>
        <v>#REF!</v>
      </c>
      <c r="C200" s="186" t="e">
        <f>IF(#REF!=0,0,#REF!/IDEES2021_TrRoad_tech!C173)</f>
        <v>#REF!</v>
      </c>
      <c r="D200" s="186" t="e">
        <f>IF(#REF!=0,0,#REF!/IDEES2021_TrRoad_tech!D173)</f>
        <v>#REF!</v>
      </c>
      <c r="E200" s="186" t="e">
        <f>IF(#REF!=0,0,#REF!/IDEES2021_TrRoad_tech!E173)</f>
        <v>#REF!</v>
      </c>
      <c r="F200" s="186" t="e">
        <f>IF(#REF!=0,0,#REF!/IDEES2021_TrRoad_tech!F173)</f>
        <v>#REF!</v>
      </c>
      <c r="G200" s="186" t="e">
        <f>IF(#REF!=0,0,#REF!/IDEES2021_TrRoad_tech!G173)</f>
        <v>#REF!</v>
      </c>
      <c r="H200" s="186" t="e">
        <f>IF(#REF!=0,0,#REF!/IDEES2021_TrRoad_tech!H173)</f>
        <v>#REF!</v>
      </c>
      <c r="CL200" s="149"/>
    </row>
    <row r="201" spans="1:90" ht="11.45" customHeight="1" x14ac:dyDescent="0.25">
      <c r="A201" s="162" t="s">
        <v>15</v>
      </c>
      <c r="B201" s="186" t="e">
        <f>IF(#REF!=0,0,#REF!/IDEES2021_TrRoad_tech!B174)</f>
        <v>#REF!</v>
      </c>
      <c r="C201" s="186" t="e">
        <f>IF(#REF!=0,0,#REF!/IDEES2021_TrRoad_tech!C174)</f>
        <v>#REF!</v>
      </c>
      <c r="D201" s="186" t="e">
        <f>IF(#REF!=0,0,#REF!/IDEES2021_TrRoad_tech!D174)</f>
        <v>#REF!</v>
      </c>
      <c r="E201" s="186" t="e">
        <f>IF(#REF!=0,0,#REF!/IDEES2021_TrRoad_tech!E174)</f>
        <v>#REF!</v>
      </c>
      <c r="F201" s="186" t="e">
        <f>IF(#REF!=0,0,#REF!/IDEES2021_TrRoad_tech!F174)</f>
        <v>#REF!</v>
      </c>
      <c r="G201" s="186" t="e">
        <f>IF(#REF!=0,0,#REF!/IDEES2021_TrRoad_tech!G174)</f>
        <v>#REF!</v>
      </c>
      <c r="H201" s="186" t="e">
        <f>IF(#REF!=0,0,#REF!/IDEES2021_TrRoad_tech!H174)</f>
        <v>#REF!</v>
      </c>
      <c r="CL201" s="149"/>
    </row>
    <row r="202" spans="1:90" ht="11.45" customHeight="1" x14ac:dyDescent="0.25">
      <c r="A202" s="162" t="s">
        <v>17</v>
      </c>
      <c r="B202" s="186" t="e">
        <f>IF(#REF!=0,0,#REF!/IDEES2021_TrRoad_tech!B175)</f>
        <v>#REF!</v>
      </c>
      <c r="C202" s="186" t="e">
        <f>IF(#REF!=0,0,#REF!/IDEES2021_TrRoad_tech!C175)</f>
        <v>#REF!</v>
      </c>
      <c r="D202" s="186" t="e">
        <f>IF(#REF!=0,0,#REF!/IDEES2021_TrRoad_tech!D175)</f>
        <v>#REF!</v>
      </c>
      <c r="E202" s="186" t="e">
        <f>IF(#REF!=0,0,#REF!/IDEES2021_TrRoad_tech!E175)</f>
        <v>#REF!</v>
      </c>
      <c r="F202" s="186" t="e">
        <f>IF(#REF!=0,0,#REF!/IDEES2021_TrRoad_tech!F175)</f>
        <v>#REF!</v>
      </c>
      <c r="G202" s="186" t="e">
        <f>IF(#REF!=0,0,#REF!/IDEES2021_TrRoad_tech!G175)</f>
        <v>#REF!</v>
      </c>
      <c r="H202" s="186" t="e">
        <f>IF(#REF!=0,0,#REF!/IDEES2021_TrRoad_tech!H175)</f>
        <v>#REF!</v>
      </c>
      <c r="CL202" s="149"/>
    </row>
    <row r="203" spans="1:90" ht="11.45" customHeight="1" x14ac:dyDescent="0.25">
      <c r="A203" s="162" t="s">
        <v>19</v>
      </c>
      <c r="B203" s="186" t="e">
        <f>IF(#REF!=0,0,#REF!/IDEES2021_TrRoad_tech!B176)</f>
        <v>#REF!</v>
      </c>
      <c r="C203" s="186" t="e">
        <f>IF(#REF!=0,0,#REF!/IDEES2021_TrRoad_tech!C176)</f>
        <v>#REF!</v>
      </c>
      <c r="D203" s="186" t="e">
        <f>IF(#REF!=0,0,#REF!/IDEES2021_TrRoad_tech!D176)</f>
        <v>#REF!</v>
      </c>
      <c r="E203" s="186" t="e">
        <f>IF(#REF!=0,0,#REF!/IDEES2021_TrRoad_tech!E176)</f>
        <v>#REF!</v>
      </c>
      <c r="F203" s="186" t="e">
        <f>IF(#REF!=0,0,#REF!/IDEES2021_TrRoad_tech!F176)</f>
        <v>#REF!</v>
      </c>
      <c r="G203" s="186" t="e">
        <f>IF(#REF!=0,0,#REF!/IDEES2021_TrRoad_tech!G176)</f>
        <v>#REF!</v>
      </c>
      <c r="H203" s="186" t="e">
        <f>IF(#REF!=0,0,#REF!/IDEES2021_TrRoad_tech!H176)</f>
        <v>#REF!</v>
      </c>
      <c r="CL203" s="149"/>
    </row>
    <row r="204" spans="1:90" ht="11.45" customHeight="1" x14ac:dyDescent="0.25">
      <c r="A204" s="162" t="s">
        <v>21</v>
      </c>
      <c r="B204" s="186" t="e">
        <f>IF(#REF!=0,0,#REF!/IDEES2021_TrRoad_tech!B177)</f>
        <v>#REF!</v>
      </c>
      <c r="C204" s="186" t="e">
        <f>IF(#REF!=0,0,#REF!/IDEES2021_TrRoad_tech!C177)</f>
        <v>#REF!</v>
      </c>
      <c r="D204" s="186" t="e">
        <f>IF(#REF!=0,0,#REF!/IDEES2021_TrRoad_tech!D177)</f>
        <v>#REF!</v>
      </c>
      <c r="E204" s="186" t="e">
        <f>IF(#REF!=0,0,#REF!/IDEES2021_TrRoad_tech!E177)</f>
        <v>#REF!</v>
      </c>
      <c r="F204" s="186" t="e">
        <f>IF(#REF!=0,0,#REF!/IDEES2021_TrRoad_tech!F177)</f>
        <v>#REF!</v>
      </c>
      <c r="G204" s="186" t="e">
        <f>IF(#REF!=0,0,#REF!/IDEES2021_TrRoad_tech!G177)</f>
        <v>#REF!</v>
      </c>
      <c r="H204" s="186" t="e">
        <f>IF(#REF!=0,0,#REF!/IDEES2021_TrRoad_tech!H177)</f>
        <v>#REF!</v>
      </c>
      <c r="CL204" s="149"/>
    </row>
    <row r="205" spans="1:90" ht="11.45" customHeight="1" x14ac:dyDescent="0.25">
      <c r="A205" s="162" t="s">
        <v>22</v>
      </c>
      <c r="B205" s="186">
        <f>0</f>
        <v>0</v>
      </c>
      <c r="C205" s="186">
        <f>0</f>
        <v>0</v>
      </c>
      <c r="D205" s="186">
        <f>0</f>
        <v>0</v>
      </c>
      <c r="E205" s="186">
        <f>0</f>
        <v>0</v>
      </c>
      <c r="F205" s="186">
        <f>0</f>
        <v>0</v>
      </c>
      <c r="G205" s="186">
        <f>0</f>
        <v>0</v>
      </c>
      <c r="H205" s="186">
        <f>0</f>
        <v>0</v>
      </c>
      <c r="CL205" s="149"/>
    </row>
    <row r="206" spans="1:90" ht="11.45" customHeight="1" x14ac:dyDescent="0.25">
      <c r="A206" s="159" t="s">
        <v>23</v>
      </c>
      <c r="B206" s="185" t="e">
        <f>IF(#REF!=0,0,#REF!/IDEES2021_TrRoad_tech!B179)</f>
        <v>#REF!</v>
      </c>
      <c r="C206" s="185" t="e">
        <f>IF(#REF!=0,0,#REF!/IDEES2021_TrRoad_tech!C179)</f>
        <v>#REF!</v>
      </c>
      <c r="D206" s="185" t="e">
        <f>IF(#REF!=0,0,#REF!/IDEES2021_TrRoad_tech!D179)</f>
        <v>#REF!</v>
      </c>
      <c r="E206" s="185" t="e">
        <f>IF(#REF!=0,0,#REF!/IDEES2021_TrRoad_tech!E179)</f>
        <v>#REF!</v>
      </c>
      <c r="F206" s="185" t="e">
        <f>IF(#REF!=0,0,#REF!/IDEES2021_TrRoad_tech!F179)</f>
        <v>#REF!</v>
      </c>
      <c r="G206" s="185" t="e">
        <f>IF(#REF!=0,0,#REF!/IDEES2021_TrRoad_tech!G179)</f>
        <v>#REF!</v>
      </c>
      <c r="H206" s="185" t="e">
        <f>IF(#REF!=0,0,#REF!/IDEES2021_TrRoad_tech!H179)</f>
        <v>#REF!</v>
      </c>
      <c r="CL206" s="161"/>
    </row>
    <row r="207" spans="1:90" ht="11.45" customHeight="1" x14ac:dyDescent="0.25">
      <c r="A207" s="162" t="s">
        <v>13</v>
      </c>
      <c r="B207" s="186" t="e">
        <f>IF(#REF!=0,0,#REF!/IDEES2021_TrRoad_tech!B180)</f>
        <v>#REF!</v>
      </c>
      <c r="C207" s="186" t="e">
        <f>IF(#REF!=0,0,#REF!/IDEES2021_TrRoad_tech!C180)</f>
        <v>#REF!</v>
      </c>
      <c r="D207" s="186" t="e">
        <f>IF(#REF!=0,0,#REF!/IDEES2021_TrRoad_tech!D180)</f>
        <v>#REF!</v>
      </c>
      <c r="E207" s="186" t="e">
        <f>IF(#REF!=0,0,#REF!/IDEES2021_TrRoad_tech!E180)</f>
        <v>#REF!</v>
      </c>
      <c r="F207" s="186" t="e">
        <f>IF(#REF!=0,0,#REF!/IDEES2021_TrRoad_tech!F180)</f>
        <v>#REF!</v>
      </c>
      <c r="G207" s="186" t="e">
        <f>IF(#REF!=0,0,#REF!/IDEES2021_TrRoad_tech!G180)</f>
        <v>#REF!</v>
      </c>
      <c r="H207" s="186" t="e">
        <f>IF(#REF!=0,0,#REF!/IDEES2021_TrRoad_tech!H180)</f>
        <v>#REF!</v>
      </c>
      <c r="CL207" s="149"/>
    </row>
    <row r="208" spans="1:90" ht="11.45" customHeight="1" x14ac:dyDescent="0.25">
      <c r="A208" s="162" t="s">
        <v>15</v>
      </c>
      <c r="B208" s="186" t="e">
        <f>IF(#REF!=0,0,#REF!/IDEES2021_TrRoad_tech!B181)</f>
        <v>#REF!</v>
      </c>
      <c r="C208" s="186" t="e">
        <f>IF(#REF!=0,0,#REF!/IDEES2021_TrRoad_tech!C181)</f>
        <v>#REF!</v>
      </c>
      <c r="D208" s="186" t="e">
        <f>IF(#REF!=0,0,#REF!/IDEES2021_TrRoad_tech!D181)</f>
        <v>#REF!</v>
      </c>
      <c r="E208" s="186" t="e">
        <f>IF(#REF!=0,0,#REF!/IDEES2021_TrRoad_tech!E181)</f>
        <v>#REF!</v>
      </c>
      <c r="F208" s="186" t="e">
        <f>IF(#REF!=0,0,#REF!/IDEES2021_TrRoad_tech!F181)</f>
        <v>#REF!</v>
      </c>
      <c r="G208" s="186" t="e">
        <f>IF(#REF!=0,0,#REF!/IDEES2021_TrRoad_tech!G181)</f>
        <v>#REF!</v>
      </c>
      <c r="H208" s="186" t="e">
        <f>IF(#REF!=0,0,#REF!/IDEES2021_TrRoad_tech!H181)</f>
        <v>#REF!</v>
      </c>
      <c r="CL208" s="149"/>
    </row>
    <row r="209" spans="1:90" ht="11.45" customHeight="1" x14ac:dyDescent="0.25">
      <c r="A209" s="162" t="s">
        <v>17</v>
      </c>
      <c r="B209" s="186" t="e">
        <f>IF(#REF!=0,0,#REF!/IDEES2021_TrRoad_tech!B182)</f>
        <v>#REF!</v>
      </c>
      <c r="C209" s="186" t="e">
        <f>IF(#REF!=0,0,#REF!/IDEES2021_TrRoad_tech!C182)</f>
        <v>#REF!</v>
      </c>
      <c r="D209" s="186" t="e">
        <f>IF(#REF!=0,0,#REF!/IDEES2021_TrRoad_tech!D182)</f>
        <v>#REF!</v>
      </c>
      <c r="E209" s="186" t="e">
        <f>IF(#REF!=0,0,#REF!/IDEES2021_TrRoad_tech!E182)</f>
        <v>#REF!</v>
      </c>
      <c r="F209" s="186" t="e">
        <f>IF(#REF!=0,0,#REF!/IDEES2021_TrRoad_tech!F182)</f>
        <v>#REF!</v>
      </c>
      <c r="G209" s="186" t="e">
        <f>IF(#REF!=0,0,#REF!/IDEES2021_TrRoad_tech!G182)</f>
        <v>#REF!</v>
      </c>
      <c r="H209" s="186" t="e">
        <f>IF(#REF!=0,0,#REF!/IDEES2021_TrRoad_tech!H182)</f>
        <v>#REF!</v>
      </c>
      <c r="CL209" s="149"/>
    </row>
    <row r="210" spans="1:90" ht="11.45" customHeight="1" x14ac:dyDescent="0.25">
      <c r="A210" s="162" t="s">
        <v>19</v>
      </c>
      <c r="B210" s="186" t="e">
        <f>IF(#REF!=0,0,#REF!/IDEES2021_TrRoad_tech!B183)</f>
        <v>#REF!</v>
      </c>
      <c r="C210" s="186" t="e">
        <f>IF(#REF!=0,0,#REF!/IDEES2021_TrRoad_tech!C183)</f>
        <v>#REF!</v>
      </c>
      <c r="D210" s="186" t="e">
        <f>IF(#REF!=0,0,#REF!/IDEES2021_TrRoad_tech!D183)</f>
        <v>#REF!</v>
      </c>
      <c r="E210" s="186" t="e">
        <f>IF(#REF!=0,0,#REF!/IDEES2021_TrRoad_tech!E183)</f>
        <v>#REF!</v>
      </c>
      <c r="F210" s="186" t="e">
        <f>IF(#REF!=0,0,#REF!/IDEES2021_TrRoad_tech!F183)</f>
        <v>#REF!</v>
      </c>
      <c r="G210" s="186" t="e">
        <f>IF(#REF!=0,0,#REF!/IDEES2021_TrRoad_tech!G183)</f>
        <v>#REF!</v>
      </c>
      <c r="H210" s="186" t="e">
        <f>IF(#REF!=0,0,#REF!/IDEES2021_TrRoad_tech!H183)</f>
        <v>#REF!</v>
      </c>
      <c r="CL210" s="149"/>
    </row>
    <row r="211" spans="1:90" ht="11.45" customHeight="1" x14ac:dyDescent="0.25">
      <c r="A211" s="162" t="s">
        <v>22</v>
      </c>
      <c r="B211" s="186">
        <f>0</f>
        <v>0</v>
      </c>
      <c r="C211" s="186">
        <f>0</f>
        <v>0</v>
      </c>
      <c r="D211" s="186">
        <f>0</f>
        <v>0</v>
      </c>
      <c r="E211" s="186">
        <f>0</f>
        <v>0</v>
      </c>
      <c r="F211" s="186">
        <f>0</f>
        <v>0</v>
      </c>
      <c r="G211" s="186">
        <f>0</f>
        <v>0</v>
      </c>
      <c r="H211" s="186">
        <f>0</f>
        <v>0</v>
      </c>
      <c r="CL211" s="149"/>
    </row>
    <row r="212" spans="1:90" ht="11.45" customHeight="1" x14ac:dyDescent="0.25">
      <c r="A212" s="153" t="s">
        <v>25</v>
      </c>
      <c r="B212" s="183"/>
      <c r="C212" s="183"/>
      <c r="D212" s="183"/>
      <c r="E212" s="183"/>
      <c r="F212" s="183"/>
      <c r="G212" s="183"/>
      <c r="H212" s="183"/>
      <c r="CL212" s="155"/>
    </row>
    <row r="213" spans="1:90" ht="11.45" customHeight="1" x14ac:dyDescent="0.25">
      <c r="A213" s="156" t="s">
        <v>57</v>
      </c>
      <c r="B213" s="184" t="e">
        <f>IF(#REF!=0,0,#REF!/IDEES2021_TrRoad_tech!B186)</f>
        <v>#REF!</v>
      </c>
      <c r="C213" s="184" t="e">
        <f>IF(#REF!=0,0,#REF!/IDEES2021_TrRoad_tech!C186)</f>
        <v>#REF!</v>
      </c>
      <c r="D213" s="184" t="e">
        <f>IF(#REF!=0,0,#REF!/IDEES2021_TrRoad_tech!D186)</f>
        <v>#REF!</v>
      </c>
      <c r="E213" s="184" t="e">
        <f>IF(#REF!=0,0,#REF!/IDEES2021_TrRoad_tech!E186)</f>
        <v>#REF!</v>
      </c>
      <c r="F213" s="184" t="e">
        <f>IF(#REF!=0,0,#REF!/IDEES2021_TrRoad_tech!F186)</f>
        <v>#REF!</v>
      </c>
      <c r="G213" s="184" t="e">
        <f>IF(#REF!=0,0,#REF!/IDEES2021_TrRoad_tech!G186)</f>
        <v>#REF!</v>
      </c>
      <c r="H213" s="184" t="e">
        <f>IF(#REF!=0,0,#REF!/IDEES2021_TrRoad_tech!H186)</f>
        <v>#REF!</v>
      </c>
      <c r="CL213" s="158"/>
    </row>
    <row r="214" spans="1:90" ht="11.45" customHeight="1" x14ac:dyDescent="0.25">
      <c r="A214" s="162" t="s">
        <v>13</v>
      </c>
      <c r="B214" s="186" t="e">
        <f>IF(#REF!=0,0,#REF!/IDEES2021_TrRoad_tech!B187)</f>
        <v>#REF!</v>
      </c>
      <c r="C214" s="186" t="e">
        <f>IF(#REF!=0,0,#REF!/IDEES2021_TrRoad_tech!C187)</f>
        <v>#REF!</v>
      </c>
      <c r="D214" s="186" t="e">
        <f>IF(#REF!=0,0,#REF!/IDEES2021_TrRoad_tech!D187)</f>
        <v>#REF!</v>
      </c>
      <c r="E214" s="186" t="e">
        <f>IF(#REF!=0,0,#REF!/IDEES2021_TrRoad_tech!E187)</f>
        <v>#REF!</v>
      </c>
      <c r="F214" s="186" t="e">
        <f>IF(#REF!=0,0,#REF!/IDEES2021_TrRoad_tech!F187)</f>
        <v>#REF!</v>
      </c>
      <c r="G214" s="186" t="e">
        <f>IF(#REF!=0,0,#REF!/IDEES2021_TrRoad_tech!G187)</f>
        <v>#REF!</v>
      </c>
      <c r="H214" s="186" t="e">
        <f>IF(#REF!=0,0,#REF!/IDEES2021_TrRoad_tech!H187)</f>
        <v>#REF!</v>
      </c>
      <c r="CL214" s="149"/>
    </row>
    <row r="215" spans="1:90" ht="11.45" customHeight="1" x14ac:dyDescent="0.25">
      <c r="A215" s="162" t="s">
        <v>15</v>
      </c>
      <c r="B215" s="186" t="e">
        <f>IF(#REF!=0,0,#REF!/IDEES2021_TrRoad_tech!B188)</f>
        <v>#REF!</v>
      </c>
      <c r="C215" s="186" t="e">
        <f>IF(#REF!=0,0,#REF!/IDEES2021_TrRoad_tech!C188)</f>
        <v>#REF!</v>
      </c>
      <c r="D215" s="186" t="e">
        <f>IF(#REF!=0,0,#REF!/IDEES2021_TrRoad_tech!D188)</f>
        <v>#REF!</v>
      </c>
      <c r="E215" s="186" t="e">
        <f>IF(#REF!=0,0,#REF!/IDEES2021_TrRoad_tech!E188)</f>
        <v>#REF!</v>
      </c>
      <c r="F215" s="186" t="e">
        <f>IF(#REF!=0,0,#REF!/IDEES2021_TrRoad_tech!F188)</f>
        <v>#REF!</v>
      </c>
      <c r="G215" s="186" t="e">
        <f>IF(#REF!=0,0,#REF!/IDEES2021_TrRoad_tech!G188)</f>
        <v>#REF!</v>
      </c>
      <c r="H215" s="186" t="e">
        <f>IF(#REF!=0,0,#REF!/IDEES2021_TrRoad_tech!H188)</f>
        <v>#REF!</v>
      </c>
      <c r="CL215" s="149"/>
    </row>
    <row r="216" spans="1:90" ht="11.45" customHeight="1" x14ac:dyDescent="0.25">
      <c r="A216" s="162" t="s">
        <v>17</v>
      </c>
      <c r="B216" s="186" t="e">
        <f>IF(#REF!=0,0,#REF!/IDEES2021_TrRoad_tech!B189)</f>
        <v>#REF!</v>
      </c>
      <c r="C216" s="186" t="e">
        <f>IF(#REF!=0,0,#REF!/IDEES2021_TrRoad_tech!C189)</f>
        <v>#REF!</v>
      </c>
      <c r="D216" s="186" t="e">
        <f>IF(#REF!=0,0,#REF!/IDEES2021_TrRoad_tech!D189)</f>
        <v>#REF!</v>
      </c>
      <c r="E216" s="186" t="e">
        <f>IF(#REF!=0,0,#REF!/IDEES2021_TrRoad_tech!E189)</f>
        <v>#REF!</v>
      </c>
      <c r="F216" s="186" t="e">
        <f>IF(#REF!=0,0,#REF!/IDEES2021_TrRoad_tech!F189)</f>
        <v>#REF!</v>
      </c>
      <c r="G216" s="186" t="e">
        <f>IF(#REF!=0,0,#REF!/IDEES2021_TrRoad_tech!G189)</f>
        <v>#REF!</v>
      </c>
      <c r="H216" s="186" t="e">
        <f>IF(#REF!=0,0,#REF!/IDEES2021_TrRoad_tech!H189)</f>
        <v>#REF!</v>
      </c>
      <c r="CL216" s="149"/>
    </row>
    <row r="217" spans="1:90" ht="11.45" customHeight="1" x14ac:dyDescent="0.25">
      <c r="A217" s="162" t="s">
        <v>19</v>
      </c>
      <c r="B217" s="186" t="e">
        <f>IF(#REF!=0,0,#REF!/IDEES2021_TrRoad_tech!B190)</f>
        <v>#REF!</v>
      </c>
      <c r="C217" s="186" t="e">
        <f>IF(#REF!=0,0,#REF!/IDEES2021_TrRoad_tech!C190)</f>
        <v>#REF!</v>
      </c>
      <c r="D217" s="186" t="e">
        <f>IF(#REF!=0,0,#REF!/IDEES2021_TrRoad_tech!D190)</f>
        <v>#REF!</v>
      </c>
      <c r="E217" s="186" t="e">
        <f>IF(#REF!=0,0,#REF!/IDEES2021_TrRoad_tech!E190)</f>
        <v>#REF!</v>
      </c>
      <c r="F217" s="186" t="e">
        <f>IF(#REF!=0,0,#REF!/IDEES2021_TrRoad_tech!F190)</f>
        <v>#REF!</v>
      </c>
      <c r="G217" s="186" t="e">
        <f>IF(#REF!=0,0,#REF!/IDEES2021_TrRoad_tech!G190)</f>
        <v>#REF!</v>
      </c>
      <c r="H217" s="186" t="e">
        <f>IF(#REF!=0,0,#REF!/IDEES2021_TrRoad_tech!H190)</f>
        <v>#REF!</v>
      </c>
      <c r="CL217" s="149"/>
    </row>
    <row r="218" spans="1:90" ht="11.45" customHeight="1" x14ac:dyDescent="0.25">
      <c r="A218" s="162" t="s">
        <v>22</v>
      </c>
      <c r="B218" s="186">
        <f>0</f>
        <v>0</v>
      </c>
      <c r="C218" s="186">
        <f>0</f>
        <v>0</v>
      </c>
      <c r="D218" s="186">
        <f>0</f>
        <v>0</v>
      </c>
      <c r="E218" s="186">
        <f>0</f>
        <v>0</v>
      </c>
      <c r="F218" s="186">
        <f>0</f>
        <v>0</v>
      </c>
      <c r="G218" s="186">
        <f>0</f>
        <v>0</v>
      </c>
      <c r="H218" s="186">
        <f>0</f>
        <v>0</v>
      </c>
      <c r="CL218" s="149"/>
    </row>
    <row r="219" spans="1:90" ht="11.45" customHeight="1" x14ac:dyDescent="0.25">
      <c r="A219" s="159" t="s">
        <v>58</v>
      </c>
      <c r="B219" s="185" t="e">
        <f>IF(#REF!=0,0,#REF!/IDEES2021_TrRoad_tech!B192)</f>
        <v>#REF!</v>
      </c>
      <c r="C219" s="185" t="e">
        <f>IF(#REF!=0,0,#REF!/IDEES2021_TrRoad_tech!C192)</f>
        <v>#REF!</v>
      </c>
      <c r="D219" s="185" t="e">
        <f>IF(#REF!=0,0,#REF!/IDEES2021_TrRoad_tech!D192)</f>
        <v>#REF!</v>
      </c>
      <c r="E219" s="185" t="e">
        <f>IF(#REF!=0,0,#REF!/IDEES2021_TrRoad_tech!E192)</f>
        <v>#REF!</v>
      </c>
      <c r="F219" s="185" t="e">
        <f>IF(#REF!=0,0,#REF!/IDEES2021_TrRoad_tech!F192)</f>
        <v>#REF!</v>
      </c>
      <c r="G219" s="185" t="e">
        <f>IF(#REF!=0,0,#REF!/IDEES2021_TrRoad_tech!G192)</f>
        <v>#REF!</v>
      </c>
      <c r="H219" s="185" t="e">
        <f>IF(#REF!=0,0,#REF!/IDEES2021_TrRoad_tech!H192)</f>
        <v>#REF!</v>
      </c>
      <c r="CL219" s="161"/>
    </row>
    <row r="220" spans="1:90" ht="11.45" customHeight="1" x14ac:dyDescent="0.25">
      <c r="A220" s="162" t="s">
        <v>12</v>
      </c>
      <c r="B220" s="186" t="e">
        <f>IF(#REF!=0,0,#REF!/IDEES2021_TrRoad_tech!B193)</f>
        <v>#REF!</v>
      </c>
      <c r="C220" s="186" t="e">
        <f>IF(#REF!=0,0,#REF!/IDEES2021_TrRoad_tech!C193)</f>
        <v>#REF!</v>
      </c>
      <c r="D220" s="186" t="e">
        <f>IF(#REF!=0,0,#REF!/IDEES2021_TrRoad_tech!D193)</f>
        <v>#REF!</v>
      </c>
      <c r="E220" s="186" t="e">
        <f>IF(#REF!=0,0,#REF!/IDEES2021_TrRoad_tech!E193)</f>
        <v>#REF!</v>
      </c>
      <c r="F220" s="186" t="e">
        <f>IF(#REF!=0,0,#REF!/IDEES2021_TrRoad_tech!F193)</f>
        <v>#REF!</v>
      </c>
      <c r="G220" s="186" t="e">
        <f>IF(#REF!=0,0,#REF!/IDEES2021_TrRoad_tech!G193)</f>
        <v>#REF!</v>
      </c>
      <c r="H220" s="186" t="e">
        <f>IF(#REF!=0,0,#REF!/IDEES2021_TrRoad_tech!H193)</f>
        <v>#REF!</v>
      </c>
      <c r="CL220" s="149"/>
    </row>
    <row r="221" spans="1:90" ht="11.45" customHeight="1" x14ac:dyDescent="0.25">
      <c r="A221" s="164" t="s">
        <v>29</v>
      </c>
      <c r="B221" s="187" t="e">
        <f>IF(#REF!=0,0,#REF!/IDEES2021_TrRoad_tech!B194)</f>
        <v>#REF!</v>
      </c>
      <c r="C221" s="187" t="e">
        <f>IF(#REF!=0,0,#REF!/IDEES2021_TrRoad_tech!C194)</f>
        <v>#REF!</v>
      </c>
      <c r="D221" s="187" t="e">
        <f>IF(#REF!=0,0,#REF!/IDEES2021_TrRoad_tech!D194)</f>
        <v>#REF!</v>
      </c>
      <c r="E221" s="187" t="e">
        <f>IF(#REF!=0,0,#REF!/IDEES2021_TrRoad_tech!E194)</f>
        <v>#REF!</v>
      </c>
      <c r="F221" s="187" t="e">
        <f>IF(#REF!=0,0,#REF!/IDEES2021_TrRoad_tech!F194)</f>
        <v>#REF!</v>
      </c>
      <c r="G221" s="187" t="e">
        <f>IF(#REF!=0,0,#REF!/IDEES2021_TrRoad_tech!G194)</f>
        <v>#REF!</v>
      </c>
      <c r="H221" s="187" t="e">
        <f>IF(#REF!=0,0,#REF!/IDEES2021_TrRoad_tech!H194)</f>
        <v>#REF!</v>
      </c>
      <c r="CL221" s="166"/>
    </row>
    <row r="222" spans="1:90" x14ac:dyDescent="0.25">
      <c r="A222" s="148"/>
      <c r="B222" s="148"/>
      <c r="C222" s="148"/>
      <c r="D222" s="148"/>
      <c r="E222" s="148"/>
      <c r="F222" s="148"/>
      <c r="G222" s="148"/>
      <c r="H222" s="148"/>
      <c r="CL222" s="149"/>
    </row>
    <row r="223" spans="1:90" ht="11.45" customHeight="1" x14ac:dyDescent="0.25">
      <c r="A223" s="150" t="s">
        <v>313</v>
      </c>
      <c r="B223" s="151"/>
      <c r="C223" s="151"/>
      <c r="D223" s="151"/>
      <c r="E223" s="151"/>
      <c r="F223" s="151"/>
      <c r="G223" s="151"/>
      <c r="H223" s="151"/>
      <c r="CL223" s="152"/>
    </row>
    <row r="224" spans="1:90" ht="11.45" customHeight="1" x14ac:dyDescent="0.25">
      <c r="A224" s="153" t="s">
        <v>7</v>
      </c>
      <c r="B224" s="154"/>
      <c r="C224" s="154"/>
      <c r="D224" s="154"/>
      <c r="E224" s="154"/>
      <c r="F224" s="154"/>
      <c r="G224" s="154"/>
      <c r="H224" s="154"/>
      <c r="CL224" s="155"/>
    </row>
    <row r="225" spans="1:90" ht="11.45" customHeight="1" x14ac:dyDescent="0.25">
      <c r="A225" s="156" t="s">
        <v>159</v>
      </c>
      <c r="B225" s="190">
        <v>97.124859816310945</v>
      </c>
      <c r="C225" s="190">
        <v>97.822138076035472</v>
      </c>
      <c r="D225" s="190">
        <v>99.104408580365984</v>
      </c>
      <c r="E225" s="190">
        <v>96.906055535898815</v>
      </c>
      <c r="F225" s="190">
        <v>97.258878642396695</v>
      </c>
      <c r="G225" s="190">
        <v>68.7984822113023</v>
      </c>
      <c r="H225" s="190">
        <v>67.747040103176374</v>
      </c>
      <c r="CL225" s="158" t="s">
        <v>314</v>
      </c>
    </row>
    <row r="226" spans="1:90" ht="11.45" customHeight="1" x14ac:dyDescent="0.25">
      <c r="A226" s="159" t="s">
        <v>11</v>
      </c>
      <c r="B226" s="191">
        <v>204.69476087581333</v>
      </c>
      <c r="C226" s="191">
        <v>205.35200296922423</v>
      </c>
      <c r="D226" s="191">
        <v>205.94265534672402</v>
      </c>
      <c r="E226" s="191">
        <v>204.7415810612676</v>
      </c>
      <c r="F226" s="191">
        <v>203.98798638215183</v>
      </c>
      <c r="G226" s="191">
        <v>135.17044534691624</v>
      </c>
      <c r="H226" s="191">
        <v>124.02131434322504</v>
      </c>
      <c r="CL226" s="161" t="s">
        <v>315</v>
      </c>
    </row>
    <row r="227" spans="1:90" ht="11.45" customHeight="1" x14ac:dyDescent="0.25">
      <c r="A227" s="162" t="s">
        <v>13</v>
      </c>
      <c r="B227" s="192">
        <v>208.06060069340077</v>
      </c>
      <c r="C227" s="192">
        <v>208.13599299689128</v>
      </c>
      <c r="D227" s="192">
        <v>208.21979426417846</v>
      </c>
      <c r="E227" s="192">
        <v>206.02593575113764</v>
      </c>
      <c r="F227" s="192">
        <v>206.02819140196124</v>
      </c>
      <c r="G227" s="192">
        <v>141.49778000966319</v>
      </c>
      <c r="H227" s="192">
        <v>134.55602131014851</v>
      </c>
      <c r="CL227" s="149" t="s">
        <v>316</v>
      </c>
    </row>
    <row r="228" spans="1:90" ht="11.45" customHeight="1" x14ac:dyDescent="0.25">
      <c r="A228" s="162" t="s">
        <v>15</v>
      </c>
      <c r="B228" s="192">
        <v>202.81377525523212</v>
      </c>
      <c r="C228" s="192">
        <v>203.93460870707548</v>
      </c>
      <c r="D228" s="192">
        <v>205.18724548830127</v>
      </c>
      <c r="E228" s="192">
        <v>204.93201514757885</v>
      </c>
      <c r="F228" s="192">
        <v>202.98810919229868</v>
      </c>
      <c r="G228" s="192">
        <v>150.07049564545949</v>
      </c>
      <c r="H228" s="192">
        <v>144.4126416907165</v>
      </c>
      <c r="CL228" s="149" t="s">
        <v>317</v>
      </c>
    </row>
    <row r="229" spans="1:90" ht="11.45" customHeight="1" x14ac:dyDescent="0.25">
      <c r="A229" s="162" t="s">
        <v>17</v>
      </c>
      <c r="B229" s="192">
        <v>174.87082493390923</v>
      </c>
      <c r="C229" s="192">
        <v>179.67942274860215</v>
      </c>
      <c r="D229" s="192">
        <v>185.17754703263088</v>
      </c>
      <c r="E229" s="192">
        <v>189.58723651473906</v>
      </c>
      <c r="F229" s="192">
        <v>186.19655075519253</v>
      </c>
      <c r="G229" s="192">
        <v>126.10025857336839</v>
      </c>
      <c r="H229" s="192">
        <v>121.1741814440477</v>
      </c>
      <c r="CL229" s="149" t="s">
        <v>318</v>
      </c>
    </row>
    <row r="230" spans="1:90" ht="11.45" customHeight="1" x14ac:dyDescent="0.25">
      <c r="A230" s="162" t="s">
        <v>19</v>
      </c>
      <c r="B230" s="192">
        <v>176.36509209015756</v>
      </c>
      <c r="C230" s="192">
        <v>178.52037547163616</v>
      </c>
      <c r="D230" s="192">
        <v>180.94603992398737</v>
      </c>
      <c r="E230" s="192">
        <v>181.66418142336838</v>
      </c>
      <c r="F230" s="192">
        <v>190.76598125341533</v>
      </c>
      <c r="G230" s="192">
        <v>110.50136209066829</v>
      </c>
      <c r="H230" s="192">
        <v>106.333069434043</v>
      </c>
      <c r="CL230" s="149" t="s">
        <v>319</v>
      </c>
    </row>
    <row r="231" spans="1:90" ht="11.45" customHeight="1" x14ac:dyDescent="0.25">
      <c r="A231" s="162" t="s">
        <v>21</v>
      </c>
      <c r="B231" s="192">
        <v>0</v>
      </c>
      <c r="C231" s="192">
        <v>0</v>
      </c>
      <c r="D231" s="192">
        <v>0</v>
      </c>
      <c r="E231" s="192">
        <v>0</v>
      </c>
      <c r="F231" s="192">
        <v>0</v>
      </c>
      <c r="G231" s="192">
        <v>44.148700888757702</v>
      </c>
      <c r="H231" s="192">
        <v>42.085110444975058</v>
      </c>
      <c r="CL231" s="149" t="s">
        <v>320</v>
      </c>
    </row>
    <row r="232" spans="1:90" ht="11.45" customHeight="1" x14ac:dyDescent="0.25">
      <c r="A232" s="162" t="s">
        <v>22</v>
      </c>
      <c r="B232" s="192">
        <v>0</v>
      </c>
      <c r="C232" s="192">
        <v>0</v>
      </c>
      <c r="D232" s="192">
        <v>0</v>
      </c>
      <c r="E232" s="192">
        <v>0</v>
      </c>
      <c r="F232" s="192">
        <v>0</v>
      </c>
      <c r="G232" s="192">
        <v>0</v>
      </c>
      <c r="H232" s="192">
        <v>0</v>
      </c>
      <c r="CL232" s="149" t="s">
        <v>321</v>
      </c>
    </row>
    <row r="233" spans="1:90" ht="11.45" customHeight="1" x14ac:dyDescent="0.25">
      <c r="A233" s="159" t="s">
        <v>23</v>
      </c>
      <c r="B233" s="191">
        <v>1465.3817103881104</v>
      </c>
      <c r="C233" s="191">
        <v>1447.3228913874045</v>
      </c>
      <c r="D233" s="191">
        <v>1450.357220694267</v>
      </c>
      <c r="E233" s="191">
        <v>1444.1117500456055</v>
      </c>
      <c r="F233" s="191">
        <v>1443.8203068186324</v>
      </c>
      <c r="G233" s="191">
        <v>1169.3928961551576</v>
      </c>
      <c r="H233" s="191">
        <v>1150.8745712160426</v>
      </c>
      <c r="CL233" s="161" t="s">
        <v>322</v>
      </c>
    </row>
    <row r="234" spans="1:90" ht="11.45" customHeight="1" x14ac:dyDescent="0.25">
      <c r="A234" s="162" t="s">
        <v>13</v>
      </c>
      <c r="B234" s="192">
        <v>490.14625969046824</v>
      </c>
      <c r="C234" s="192">
        <v>487.91550783289074</v>
      </c>
      <c r="D234" s="192">
        <v>485.4488000068813</v>
      </c>
      <c r="E234" s="192">
        <v>513.41673644350567</v>
      </c>
      <c r="F234" s="192">
        <v>504.3405411669637</v>
      </c>
      <c r="G234" s="192">
        <v>279.67533498582992</v>
      </c>
      <c r="H234" s="192">
        <v>274.64654265117184</v>
      </c>
      <c r="CL234" s="149" t="s">
        <v>323</v>
      </c>
    </row>
    <row r="235" spans="1:90" ht="11.45" customHeight="1" x14ac:dyDescent="0.25">
      <c r="A235" s="162" t="s">
        <v>15</v>
      </c>
      <c r="B235" s="192">
        <v>1470.7657376889392</v>
      </c>
      <c r="C235" s="192">
        <v>1468.1462771964473</v>
      </c>
      <c r="D235" s="192">
        <v>1465.2412368330736</v>
      </c>
      <c r="E235" s="192">
        <v>1462.5789712557332</v>
      </c>
      <c r="F235" s="192">
        <v>1462.0520911001086</v>
      </c>
      <c r="G235" s="192">
        <v>1305.6475359126594</v>
      </c>
      <c r="H235" s="192">
        <v>1300.9689880454252</v>
      </c>
      <c r="CL235" s="149" t="s">
        <v>324</v>
      </c>
    </row>
    <row r="236" spans="1:90" ht="11.45" customHeight="1" x14ac:dyDescent="0.25">
      <c r="A236" s="162" t="s">
        <v>17</v>
      </c>
      <c r="B236" s="192">
        <v>1028.3835611582938</v>
      </c>
      <c r="C236" s="192">
        <v>1037.6544054083265</v>
      </c>
      <c r="D236" s="192">
        <v>1048.0533977817443</v>
      </c>
      <c r="E236" s="192">
        <v>1034.5302217505762</v>
      </c>
      <c r="F236" s="192">
        <v>1035.0580995504693</v>
      </c>
      <c r="G236" s="192">
        <v>911.95268917582587</v>
      </c>
      <c r="H236" s="192">
        <v>906.47317376125761</v>
      </c>
      <c r="CL236" s="149" t="s">
        <v>325</v>
      </c>
    </row>
    <row r="237" spans="1:90" ht="11.45" customHeight="1" x14ac:dyDescent="0.25">
      <c r="A237" s="162" t="s">
        <v>19</v>
      </c>
      <c r="B237" s="192">
        <v>0</v>
      </c>
      <c r="C237" s="192">
        <v>924.55868556522034</v>
      </c>
      <c r="D237" s="192">
        <v>925.02198289568787</v>
      </c>
      <c r="E237" s="192">
        <v>920.16170268033511</v>
      </c>
      <c r="F237" s="192">
        <v>928.03143498538145</v>
      </c>
      <c r="G237" s="192">
        <v>717.22916768024095</v>
      </c>
      <c r="H237" s="192">
        <v>700.2028151545187</v>
      </c>
      <c r="CL237" s="149" t="s">
        <v>326</v>
      </c>
    </row>
    <row r="238" spans="1:90" ht="11.45" customHeight="1" x14ac:dyDescent="0.25">
      <c r="A238" s="162" t="s">
        <v>22</v>
      </c>
      <c r="B238" s="192">
        <v>0</v>
      </c>
      <c r="C238" s="192">
        <v>0</v>
      </c>
      <c r="D238" s="192">
        <v>0</v>
      </c>
      <c r="E238" s="192">
        <v>0</v>
      </c>
      <c r="F238" s="192">
        <v>0</v>
      </c>
      <c r="G238" s="192">
        <v>0</v>
      </c>
      <c r="H238" s="192">
        <v>0</v>
      </c>
      <c r="CL238" s="149" t="s">
        <v>327</v>
      </c>
    </row>
    <row r="239" spans="1:90" ht="11.45" customHeight="1" x14ac:dyDescent="0.25">
      <c r="A239" s="153" t="s">
        <v>25</v>
      </c>
      <c r="B239" s="189"/>
      <c r="C239" s="189"/>
      <c r="D239" s="189"/>
      <c r="E239" s="189"/>
      <c r="F239" s="189"/>
      <c r="G239" s="189"/>
      <c r="H239" s="189"/>
      <c r="CL239" s="155"/>
    </row>
    <row r="240" spans="1:90" ht="11.45" customHeight="1" x14ac:dyDescent="0.25">
      <c r="A240" s="156" t="s">
        <v>57</v>
      </c>
      <c r="B240" s="190">
        <v>250.0971350666002</v>
      </c>
      <c r="C240" s="190">
        <v>251.33897858501868</v>
      </c>
      <c r="D240" s="190">
        <v>252.40230965227065</v>
      </c>
      <c r="E240" s="190">
        <v>251.5957468613154</v>
      </c>
      <c r="F240" s="190">
        <v>249.24009181785976</v>
      </c>
      <c r="G240" s="190">
        <v>200.09071903182942</v>
      </c>
      <c r="H240" s="190">
        <v>195.81136402156596</v>
      </c>
      <c r="CL240" s="158" t="s">
        <v>328</v>
      </c>
    </row>
    <row r="241" spans="1:90" ht="11.45" customHeight="1" x14ac:dyDescent="0.25">
      <c r="A241" s="162" t="s">
        <v>13</v>
      </c>
      <c r="B241" s="192">
        <v>223.97034691491291</v>
      </c>
      <c r="C241" s="192">
        <v>228.31024263988468</v>
      </c>
      <c r="D241" s="192">
        <v>233.23104894136154</v>
      </c>
      <c r="E241" s="192">
        <v>223.10075782949608</v>
      </c>
      <c r="F241" s="192">
        <v>235.89632818068856</v>
      </c>
      <c r="G241" s="192">
        <v>166.63806873874191</v>
      </c>
      <c r="H241" s="192">
        <v>166.7568404359755</v>
      </c>
      <c r="CL241" s="149" t="s">
        <v>329</v>
      </c>
    </row>
    <row r="242" spans="1:90" ht="11.45" customHeight="1" x14ac:dyDescent="0.25">
      <c r="A242" s="162" t="s">
        <v>15</v>
      </c>
      <c r="B242" s="192">
        <v>252.55274620821342</v>
      </c>
      <c r="C242" s="192">
        <v>253.6002835753126</v>
      </c>
      <c r="D242" s="192">
        <v>254.76931071979632</v>
      </c>
      <c r="E242" s="192">
        <v>255.19742395025972</v>
      </c>
      <c r="F242" s="192">
        <v>250.46571077316884</v>
      </c>
      <c r="G242" s="192">
        <v>206.55070687649604</v>
      </c>
      <c r="H242" s="192">
        <v>203.52297998682209</v>
      </c>
      <c r="CL242" s="149" t="s">
        <v>330</v>
      </c>
    </row>
    <row r="243" spans="1:90" ht="11.45" customHeight="1" x14ac:dyDescent="0.25">
      <c r="A243" s="162" t="s">
        <v>17</v>
      </c>
      <c r="B243" s="192">
        <v>275.52103910141739</v>
      </c>
      <c r="C243" s="192">
        <v>266.71693962254449</v>
      </c>
      <c r="D243" s="192">
        <v>257.26416779253452</v>
      </c>
      <c r="E243" s="192">
        <v>244.65457578204564</v>
      </c>
      <c r="F243" s="192">
        <v>242.79133339797465</v>
      </c>
      <c r="G243" s="192">
        <v>184.93225157786094</v>
      </c>
      <c r="H243" s="192">
        <v>216.80374456703441</v>
      </c>
      <c r="CL243" s="149" t="s">
        <v>331</v>
      </c>
    </row>
    <row r="244" spans="1:90" ht="11.45" customHeight="1" x14ac:dyDescent="0.25">
      <c r="A244" s="162" t="s">
        <v>19</v>
      </c>
      <c r="B244" s="192">
        <v>217.23388211085549</v>
      </c>
      <c r="C244" s="192">
        <v>215.44373068423781</v>
      </c>
      <c r="D244" s="192">
        <v>213.47197002423539</v>
      </c>
      <c r="E244" s="192">
        <v>204.79587520665504</v>
      </c>
      <c r="F244" s="192">
        <v>209.56826495242726</v>
      </c>
      <c r="G244" s="192">
        <v>165.12652410607669</v>
      </c>
      <c r="H244" s="192">
        <v>206.0630590339893</v>
      </c>
      <c r="CL244" s="149" t="s">
        <v>332</v>
      </c>
    </row>
    <row r="245" spans="1:90" ht="11.45" customHeight="1" x14ac:dyDescent="0.25">
      <c r="A245" s="162" t="s">
        <v>22</v>
      </c>
      <c r="B245" s="192">
        <v>0</v>
      </c>
      <c r="C245" s="192">
        <v>0</v>
      </c>
      <c r="D245" s="192">
        <v>0</v>
      </c>
      <c r="E245" s="192">
        <v>0</v>
      </c>
      <c r="F245" s="192">
        <v>0</v>
      </c>
      <c r="G245" s="192">
        <v>0</v>
      </c>
      <c r="H245" s="192">
        <v>0</v>
      </c>
      <c r="CL245" s="149" t="s">
        <v>333</v>
      </c>
    </row>
    <row r="246" spans="1:90" ht="11.45" customHeight="1" x14ac:dyDescent="0.25">
      <c r="A246" s="159" t="s">
        <v>58</v>
      </c>
      <c r="B246" s="191">
        <v>973.95477711604008</v>
      </c>
      <c r="C246" s="191">
        <v>967.37585233489244</v>
      </c>
      <c r="D246" s="191">
        <v>951.9459125859222</v>
      </c>
      <c r="E246" s="191">
        <v>953.71073722196138</v>
      </c>
      <c r="F246" s="191">
        <v>950.86044830019523</v>
      </c>
      <c r="G246" s="191">
        <v>651.07980702128475</v>
      </c>
      <c r="H246" s="191">
        <v>648.55469407241458</v>
      </c>
      <c r="CL246" s="161" t="s">
        <v>334</v>
      </c>
    </row>
    <row r="247" spans="1:90" ht="11.45" customHeight="1" x14ac:dyDescent="0.25">
      <c r="A247" s="162" t="s">
        <v>12</v>
      </c>
      <c r="B247" s="192">
        <v>889.6914236780392</v>
      </c>
      <c r="C247" s="192">
        <v>896.40679743835551</v>
      </c>
      <c r="D247" s="192">
        <v>880.75159728684685</v>
      </c>
      <c r="E247" s="192">
        <v>883.4897494345613</v>
      </c>
      <c r="F247" s="192">
        <v>871.00575734492111</v>
      </c>
      <c r="G247" s="192">
        <v>590.12991700006046</v>
      </c>
      <c r="H247" s="192">
        <v>583.00970915878304</v>
      </c>
      <c r="CL247" s="149" t="s">
        <v>335</v>
      </c>
    </row>
    <row r="248" spans="1:90" ht="11.45" customHeight="1" x14ac:dyDescent="0.25">
      <c r="A248" s="164" t="s">
        <v>29</v>
      </c>
      <c r="B248" s="193">
        <v>973.32549638124704</v>
      </c>
      <c r="C248" s="193">
        <v>969.14492535889485</v>
      </c>
      <c r="D248" s="193">
        <v>964.5209027684374</v>
      </c>
      <c r="E248" s="193">
        <v>958.76313394738929</v>
      </c>
      <c r="F248" s="193">
        <v>951.8862494947706</v>
      </c>
      <c r="G248" s="193">
        <v>721.86280178997254</v>
      </c>
      <c r="H248" s="193">
        <v>714.6441737720728</v>
      </c>
      <c r="CL248" s="166" t="s">
        <v>336</v>
      </c>
    </row>
  </sheetData>
  <mergeCells count="1">
    <mergeCell ref="B57:G57"/>
  </mergeCells>
  <pageMargins left="0.39370078740157483" right="0.39370078740157483" top="0.39370078740157483" bottom="0.39370078740157483" header="0.31496062992125984" footer="0.31496062992125984"/>
  <pageSetup paperSize="9" scale="52" fitToHeight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F085B-9F0D-4E79-A420-2FD33FE90C6A}">
  <sheetPr>
    <tabColor theme="1" tint="0.249977111117893"/>
    <pageSetUpPr fitToPage="1"/>
  </sheetPr>
  <dimension ref="A1:DA125"/>
  <sheetViews>
    <sheetView showGridLines="0" workbookViewId="0">
      <pane xSplit="1" ySplit="1" topLeftCell="P18" activePane="bottomRight" state="frozen"/>
      <selection activeCell="B2" sqref="B2"/>
      <selection pane="topRight" activeCell="B2" sqref="B2"/>
      <selection pane="bottomLeft" activeCell="B2" sqref="B2"/>
      <selection pane="bottomRight" activeCell="P1" sqref="B1:P1048576"/>
    </sheetView>
  </sheetViews>
  <sheetFormatPr defaultColWidth="9.140625" defaultRowHeight="11.25" x14ac:dyDescent="0.25"/>
  <cols>
    <col min="1" max="1" width="50.7109375" style="146" customWidth="1"/>
    <col min="2" max="16" width="9.7109375" style="146" hidden="1" customWidth="1"/>
    <col min="17" max="23" width="9.7109375" style="146" customWidth="1"/>
    <col min="24" max="103" width="0" style="146" hidden="1" customWidth="1"/>
    <col min="104" max="104" width="2.7109375" style="146" customWidth="1"/>
    <col min="105" max="105" width="9.7109375" style="194" customWidth="1"/>
    <col min="106" max="16384" width="9.140625" style="146"/>
  </cols>
  <sheetData>
    <row r="1" spans="1:105" ht="13.5" customHeight="1" x14ac:dyDescent="0.25">
      <c r="A1" s="144" t="s">
        <v>337</v>
      </c>
      <c r="B1" s="145">
        <v>2000</v>
      </c>
      <c r="C1" s="145">
        <v>2001</v>
      </c>
      <c r="D1" s="145">
        <v>2002</v>
      </c>
      <c r="E1" s="145">
        <v>2003</v>
      </c>
      <c r="F1" s="145">
        <v>2004</v>
      </c>
      <c r="G1" s="145">
        <v>2005</v>
      </c>
      <c r="H1" s="145">
        <v>2006</v>
      </c>
      <c r="I1" s="145">
        <v>2007</v>
      </c>
      <c r="J1" s="145">
        <v>2008</v>
      </c>
      <c r="K1" s="145">
        <v>2009</v>
      </c>
      <c r="L1" s="145">
        <v>2010</v>
      </c>
      <c r="M1" s="145">
        <v>2011</v>
      </c>
      <c r="N1" s="145">
        <v>2012</v>
      </c>
      <c r="O1" s="145">
        <v>2013</v>
      </c>
      <c r="P1" s="145">
        <v>2014</v>
      </c>
      <c r="Q1" s="145">
        <v>2015</v>
      </c>
      <c r="R1" s="145">
        <v>2016</v>
      </c>
      <c r="S1" s="145">
        <v>2017</v>
      </c>
      <c r="T1" s="145">
        <v>2018</v>
      </c>
      <c r="U1" s="145">
        <v>2019</v>
      </c>
      <c r="V1" s="145">
        <v>2020</v>
      </c>
      <c r="W1" s="145">
        <v>2021</v>
      </c>
      <c r="X1" s="145"/>
      <c r="Y1" s="145"/>
      <c r="Z1" s="145"/>
      <c r="AA1" s="145"/>
      <c r="AB1" s="145"/>
      <c r="AC1" s="145"/>
      <c r="AD1" s="145"/>
      <c r="AE1" s="145"/>
      <c r="AF1" s="145"/>
      <c r="DA1" s="147" t="s">
        <v>156</v>
      </c>
    </row>
    <row r="2" spans="1:105" x14ac:dyDescent="0.25">
      <c r="A2" s="195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DA2" s="196"/>
    </row>
    <row r="3" spans="1:105" ht="11.45" customHeight="1" x14ac:dyDescent="0.25">
      <c r="A3" s="150" t="s">
        <v>8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DA3" s="152"/>
    </row>
    <row r="4" spans="1:105" ht="11.45" customHeight="1" x14ac:dyDescent="0.25">
      <c r="A4" s="197" t="s">
        <v>10</v>
      </c>
      <c r="B4" s="198">
        <f t="shared" ref="B4:W4" si="0">SUM(B5:B7)</f>
        <v>716199.53774462477</v>
      </c>
      <c r="C4" s="198">
        <f t="shared" si="0"/>
        <v>702701.5149730664</v>
      </c>
      <c r="D4" s="198">
        <f t="shared" si="0"/>
        <v>691692.46780411829</v>
      </c>
      <c r="E4" s="198">
        <f t="shared" si="0"/>
        <v>710320.05343224725</v>
      </c>
      <c r="F4" s="198">
        <f t="shared" si="0"/>
        <v>786952.10146952374</v>
      </c>
      <c r="G4" s="198">
        <f t="shared" si="0"/>
        <v>851608.1127672554</v>
      </c>
      <c r="H4" s="198">
        <f t="shared" si="0"/>
        <v>891480.92583355145</v>
      </c>
      <c r="I4" s="198">
        <f t="shared" si="0"/>
        <v>948385.37860387494</v>
      </c>
      <c r="J4" s="198">
        <f t="shared" si="0"/>
        <v>955460.26871001243</v>
      </c>
      <c r="K4" s="198">
        <f t="shared" si="0"/>
        <v>900951.79078118061</v>
      </c>
      <c r="L4" s="198">
        <f t="shared" si="0"/>
        <v>948313.48767635156</v>
      </c>
      <c r="M4" s="198">
        <f t="shared" si="0"/>
        <v>1011072.9641622459</v>
      </c>
      <c r="N4" s="198">
        <f t="shared" si="0"/>
        <v>1015595.1353740951</v>
      </c>
      <c r="O4" s="198">
        <f t="shared" si="0"/>
        <v>1034457.3899000011</v>
      </c>
      <c r="P4" s="198">
        <f t="shared" si="0"/>
        <v>1078761.6927241287</v>
      </c>
      <c r="Q4" s="198">
        <f t="shared" si="0"/>
        <v>1121094.9447250029</v>
      </c>
      <c r="R4" s="198">
        <f t="shared" si="0"/>
        <v>1191347.092237446</v>
      </c>
      <c r="S4" s="198">
        <f t="shared" si="0"/>
        <v>1292884.9629762708</v>
      </c>
      <c r="T4" s="198">
        <f t="shared" si="0"/>
        <v>1388337.8232484832</v>
      </c>
      <c r="U4" s="198">
        <f t="shared" si="0"/>
        <v>1453134.9578117444</v>
      </c>
      <c r="V4" s="198">
        <f t="shared" si="0"/>
        <v>406536.0037337814</v>
      </c>
      <c r="W4" s="198">
        <f t="shared" si="0"/>
        <v>534311.64310052525</v>
      </c>
      <c r="DA4" s="199" t="s">
        <v>338</v>
      </c>
    </row>
    <row r="5" spans="1:105" ht="11.45" customHeight="1" x14ac:dyDescent="0.25">
      <c r="A5" s="200" t="s">
        <v>12</v>
      </c>
      <c r="B5" s="163">
        <v>82338.13263915779</v>
      </c>
      <c r="C5" s="163">
        <v>79436.399846937245</v>
      </c>
      <c r="D5" s="163">
        <v>80334.159801210801</v>
      </c>
      <c r="E5" s="163">
        <v>82499.599847427715</v>
      </c>
      <c r="F5" s="163">
        <v>85968.387331822261</v>
      </c>
      <c r="G5" s="163">
        <v>89851.225520774533</v>
      </c>
      <c r="H5" s="163">
        <v>93342.474127942638</v>
      </c>
      <c r="I5" s="163">
        <v>99980.35047151029</v>
      </c>
      <c r="J5" s="163">
        <v>96178.174589889852</v>
      </c>
      <c r="K5" s="163">
        <v>93860.581772900943</v>
      </c>
      <c r="L5" s="163">
        <v>96690.657490001977</v>
      </c>
      <c r="M5" s="163">
        <v>99620.061922682624</v>
      </c>
      <c r="N5" s="163">
        <v>93829.836969139593</v>
      </c>
      <c r="O5" s="163">
        <v>89350.721861301194</v>
      </c>
      <c r="P5" s="163">
        <v>89252.902634975297</v>
      </c>
      <c r="Q5" s="163">
        <v>93857.833057810058</v>
      </c>
      <c r="R5" s="163">
        <v>99825.85302994329</v>
      </c>
      <c r="S5" s="163">
        <v>105723.81490283168</v>
      </c>
      <c r="T5" s="163">
        <v>111868.56176820378</v>
      </c>
      <c r="U5" s="163">
        <v>114681.00020464537</v>
      </c>
      <c r="V5" s="163">
        <v>45844.97419315904</v>
      </c>
      <c r="W5" s="163">
        <v>68551.550106408307</v>
      </c>
      <c r="DA5" s="149" t="s">
        <v>339</v>
      </c>
    </row>
    <row r="6" spans="1:105" ht="11.45" customHeight="1" x14ac:dyDescent="0.25">
      <c r="A6" s="200" t="s">
        <v>340</v>
      </c>
      <c r="B6" s="163">
        <v>306172.9291438543</v>
      </c>
      <c r="C6" s="163">
        <v>305381.90207946062</v>
      </c>
      <c r="D6" s="163">
        <v>295991.4376759681</v>
      </c>
      <c r="E6" s="163">
        <v>310109.51525955868</v>
      </c>
      <c r="F6" s="163">
        <v>332477.50154098193</v>
      </c>
      <c r="G6" s="163">
        <v>357593.62254114007</v>
      </c>
      <c r="H6" s="163">
        <v>373354.14440862497</v>
      </c>
      <c r="I6" s="163">
        <v>387145.48929547123</v>
      </c>
      <c r="J6" s="163">
        <v>378136.70382675598</v>
      </c>
      <c r="K6" s="163">
        <v>349601.12512606301</v>
      </c>
      <c r="L6" s="163">
        <v>361468.37557870039</v>
      </c>
      <c r="M6" s="163">
        <v>396517.93670652737</v>
      </c>
      <c r="N6" s="163">
        <v>396914.91741850402</v>
      </c>
      <c r="O6" s="163">
        <v>408240.02228308714</v>
      </c>
      <c r="P6" s="163">
        <v>434420.82606916764</v>
      </c>
      <c r="Q6" s="163">
        <v>457365.18676886871</v>
      </c>
      <c r="R6" s="163">
        <v>510018.1179450627</v>
      </c>
      <c r="S6" s="163">
        <v>558891.66414181876</v>
      </c>
      <c r="T6" s="163">
        <v>587402.90823263023</v>
      </c>
      <c r="U6" s="163">
        <v>599350.45484837051</v>
      </c>
      <c r="V6" s="163">
        <v>162678.00551652178</v>
      </c>
      <c r="W6" s="163">
        <v>233384.25973631896</v>
      </c>
      <c r="DA6" s="149" t="s">
        <v>341</v>
      </c>
    </row>
    <row r="7" spans="1:105" ht="11.45" customHeight="1" x14ac:dyDescent="0.25">
      <c r="A7" s="200" t="s">
        <v>342</v>
      </c>
      <c r="B7" s="163">
        <v>327688.47596161265</v>
      </c>
      <c r="C7" s="163">
        <v>317883.21304666856</v>
      </c>
      <c r="D7" s="163">
        <v>315366.87032693939</v>
      </c>
      <c r="E7" s="163">
        <v>317710.93832526088</v>
      </c>
      <c r="F7" s="163">
        <v>368506.21259671956</v>
      </c>
      <c r="G7" s="163">
        <v>404163.26470534079</v>
      </c>
      <c r="H7" s="163">
        <v>424784.30729698378</v>
      </c>
      <c r="I7" s="163">
        <v>461259.53883689339</v>
      </c>
      <c r="J7" s="163">
        <v>481145.39029336662</v>
      </c>
      <c r="K7" s="163">
        <v>457490.08388221671</v>
      </c>
      <c r="L7" s="163">
        <v>490154.45460764918</v>
      </c>
      <c r="M7" s="163">
        <v>514934.96553303581</v>
      </c>
      <c r="N7" s="163">
        <v>524850.3809864514</v>
      </c>
      <c r="O7" s="163">
        <v>536866.64575561276</v>
      </c>
      <c r="P7" s="163">
        <v>555087.96401998575</v>
      </c>
      <c r="Q7" s="163">
        <v>569871.92489832407</v>
      </c>
      <c r="R7" s="163">
        <v>581503.12126244011</v>
      </c>
      <c r="S7" s="163">
        <v>628269.48393162049</v>
      </c>
      <c r="T7" s="163">
        <v>689066.35324764939</v>
      </c>
      <c r="U7" s="163">
        <v>739103.50275872857</v>
      </c>
      <c r="V7" s="163">
        <v>198013.02402410054</v>
      </c>
      <c r="W7" s="163">
        <v>232375.83325779802</v>
      </c>
      <c r="DA7" s="149" t="s">
        <v>343</v>
      </c>
    </row>
    <row r="8" spans="1:105" ht="11.45" customHeight="1" x14ac:dyDescent="0.25">
      <c r="A8" s="201" t="s">
        <v>18</v>
      </c>
      <c r="B8" s="202">
        <f t="shared" ref="B8:W8" si="1">SUM(B9:B11)</f>
        <v>25990.504364607496</v>
      </c>
      <c r="C8" s="202">
        <f t="shared" si="1"/>
        <v>25150.487273653893</v>
      </c>
      <c r="D8" s="202">
        <f t="shared" si="1"/>
        <v>25611.901417267523</v>
      </c>
      <c r="E8" s="202">
        <f t="shared" si="1"/>
        <v>25775.984780215138</v>
      </c>
      <c r="F8" s="202">
        <f t="shared" si="1"/>
        <v>27337.70051460098</v>
      </c>
      <c r="G8" s="202">
        <f t="shared" si="1"/>
        <v>29161.590419939268</v>
      </c>
      <c r="H8" s="202">
        <f t="shared" si="1"/>
        <v>31258.293912827739</v>
      </c>
      <c r="I8" s="202">
        <f t="shared" si="1"/>
        <v>33677.920902761107</v>
      </c>
      <c r="J8" s="202">
        <f t="shared" si="1"/>
        <v>34432.291242932326</v>
      </c>
      <c r="K8" s="202">
        <f t="shared" si="1"/>
        <v>30636.013909094465</v>
      </c>
      <c r="L8" s="202">
        <f t="shared" si="1"/>
        <v>36538.745152178075</v>
      </c>
      <c r="M8" s="202">
        <f t="shared" si="1"/>
        <v>39490.256961847736</v>
      </c>
      <c r="N8" s="202">
        <f t="shared" si="1"/>
        <v>37754.571303933873</v>
      </c>
      <c r="O8" s="202">
        <f t="shared" si="1"/>
        <v>37513.182491128173</v>
      </c>
      <c r="P8" s="202">
        <f t="shared" si="1"/>
        <v>41902.932890057717</v>
      </c>
      <c r="Q8" s="202">
        <f t="shared" si="1"/>
        <v>43383.701467300671</v>
      </c>
      <c r="R8" s="202">
        <f t="shared" si="1"/>
        <v>44015.691895198426</v>
      </c>
      <c r="S8" s="202">
        <f t="shared" si="1"/>
        <v>47277.198425138136</v>
      </c>
      <c r="T8" s="202">
        <f t="shared" si="1"/>
        <v>48756.504492687745</v>
      </c>
      <c r="U8" s="202">
        <f t="shared" si="1"/>
        <v>47794.32055552191</v>
      </c>
      <c r="V8" s="202">
        <f t="shared" si="1"/>
        <v>44687.26540335294</v>
      </c>
      <c r="W8" s="202">
        <f t="shared" si="1"/>
        <v>46525.464771967258</v>
      </c>
      <c r="DA8" s="203" t="s">
        <v>344</v>
      </c>
    </row>
    <row r="9" spans="1:105" ht="11.45" customHeight="1" x14ac:dyDescent="0.25">
      <c r="A9" s="200" t="s">
        <v>12</v>
      </c>
      <c r="B9" s="163">
        <v>415.25356894718698</v>
      </c>
      <c r="C9" s="163">
        <v>449.1262276439117</v>
      </c>
      <c r="D9" s="163">
        <v>415.26836419307125</v>
      </c>
      <c r="E9" s="163">
        <v>378.82428268026786</v>
      </c>
      <c r="F9" s="163">
        <v>380.32000827410417</v>
      </c>
      <c r="G9" s="163">
        <v>360.57705964383183</v>
      </c>
      <c r="H9" s="163">
        <v>346.13194447818967</v>
      </c>
      <c r="I9" s="163">
        <v>331.94181890986505</v>
      </c>
      <c r="J9" s="163">
        <v>309.42791310132645</v>
      </c>
      <c r="K9" s="163">
        <v>278.91789452663943</v>
      </c>
      <c r="L9" s="163">
        <v>255.87337828657297</v>
      </c>
      <c r="M9" s="163">
        <v>254.51253353605449</v>
      </c>
      <c r="N9" s="163">
        <v>234.1304633693222</v>
      </c>
      <c r="O9" s="163">
        <v>222.93694548451836</v>
      </c>
      <c r="P9" s="163">
        <v>250.57875135431195</v>
      </c>
      <c r="Q9" s="163">
        <v>245.71006561027897</v>
      </c>
      <c r="R9" s="163">
        <v>249.16581900703417</v>
      </c>
      <c r="S9" s="163">
        <v>249.38452671630412</v>
      </c>
      <c r="T9" s="163">
        <v>252.96236049529722</v>
      </c>
      <c r="U9" s="163">
        <v>262.67151572750964</v>
      </c>
      <c r="V9" s="163">
        <v>228.45080186810708</v>
      </c>
      <c r="W9" s="163">
        <v>272.01753324348954</v>
      </c>
      <c r="DA9" s="149" t="s">
        <v>345</v>
      </c>
    </row>
    <row r="10" spans="1:105" ht="11.45" customHeight="1" x14ac:dyDescent="0.25">
      <c r="A10" s="200" t="s">
        <v>340</v>
      </c>
      <c r="B10" s="163">
        <v>1584.2301623788003</v>
      </c>
      <c r="C10" s="163">
        <v>1548.4561318122164</v>
      </c>
      <c r="D10" s="163">
        <v>1535.2549470385038</v>
      </c>
      <c r="E10" s="163">
        <v>1581.5275406198557</v>
      </c>
      <c r="F10" s="163">
        <v>1654.9073079083378</v>
      </c>
      <c r="G10" s="163">
        <v>1736.1596102198839</v>
      </c>
      <c r="H10" s="163">
        <v>1852.1548762277093</v>
      </c>
      <c r="I10" s="163">
        <v>1933.562251827381</v>
      </c>
      <c r="J10" s="163">
        <v>1903.6870929808006</v>
      </c>
      <c r="K10" s="163">
        <v>1776.8115156524784</v>
      </c>
      <c r="L10" s="163">
        <v>1853.6420323263114</v>
      </c>
      <c r="M10" s="163">
        <v>1860.1834212164858</v>
      </c>
      <c r="N10" s="163">
        <v>1878.9685740053615</v>
      </c>
      <c r="O10" s="163">
        <v>1875.0013508322518</v>
      </c>
      <c r="P10" s="163">
        <v>2137.4599238597216</v>
      </c>
      <c r="Q10" s="163">
        <v>2168.8837952995168</v>
      </c>
      <c r="R10" s="163">
        <v>2191.4782196800415</v>
      </c>
      <c r="S10" s="163">
        <v>2227.8357503763091</v>
      </c>
      <c r="T10" s="163">
        <v>2276.3267130228228</v>
      </c>
      <c r="U10" s="163">
        <v>2374.5443351496892</v>
      </c>
      <c r="V10" s="163">
        <v>2153.2466091142114</v>
      </c>
      <c r="W10" s="163">
        <v>2490.2632392567934</v>
      </c>
      <c r="DA10" s="149" t="s">
        <v>346</v>
      </c>
    </row>
    <row r="11" spans="1:105" ht="11.45" customHeight="1" x14ac:dyDescent="0.25">
      <c r="A11" s="204" t="s">
        <v>342</v>
      </c>
      <c r="B11" s="165">
        <v>23991.020633281507</v>
      </c>
      <c r="C11" s="165">
        <v>23152.904914197763</v>
      </c>
      <c r="D11" s="165">
        <v>23661.378106035947</v>
      </c>
      <c r="E11" s="165">
        <v>23815.632956915015</v>
      </c>
      <c r="F11" s="165">
        <v>25302.473198418538</v>
      </c>
      <c r="G11" s="165">
        <v>27064.853750075552</v>
      </c>
      <c r="H11" s="165">
        <v>29060.007092121839</v>
      </c>
      <c r="I11" s="165">
        <v>31412.41683202386</v>
      </c>
      <c r="J11" s="165">
        <v>32219.176236850202</v>
      </c>
      <c r="K11" s="165">
        <v>28580.284498915345</v>
      </c>
      <c r="L11" s="165">
        <v>34429.229741565192</v>
      </c>
      <c r="M11" s="165">
        <v>37375.561007095195</v>
      </c>
      <c r="N11" s="165">
        <v>35641.472266559191</v>
      </c>
      <c r="O11" s="165">
        <v>35415.244194811399</v>
      </c>
      <c r="P11" s="165">
        <v>39514.894214843684</v>
      </c>
      <c r="Q11" s="165">
        <v>40969.107606390877</v>
      </c>
      <c r="R11" s="165">
        <v>41575.047856511352</v>
      </c>
      <c r="S11" s="165">
        <v>44799.97814804552</v>
      </c>
      <c r="T11" s="165">
        <v>46227.215419169625</v>
      </c>
      <c r="U11" s="165">
        <v>45157.104704644713</v>
      </c>
      <c r="V11" s="165">
        <v>42305.567992370619</v>
      </c>
      <c r="W11" s="165">
        <v>43763.183999466972</v>
      </c>
      <c r="DA11" s="166" t="s">
        <v>347</v>
      </c>
    </row>
    <row r="12" spans="1:105" ht="11.45" customHeight="1" x14ac:dyDescent="0.25">
      <c r="A12" s="195"/>
      <c r="B12" s="195"/>
      <c r="C12" s="195"/>
      <c r="D12" s="195"/>
      <c r="E12" s="195"/>
      <c r="F12" s="195"/>
      <c r="G12" s="195"/>
      <c r="H12" s="195"/>
      <c r="I12" s="195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5"/>
      <c r="W12" s="195"/>
      <c r="DA12" s="196"/>
    </row>
    <row r="13" spans="1:105" ht="11.45" customHeight="1" x14ac:dyDescent="0.25">
      <c r="A13" s="150" t="s">
        <v>24</v>
      </c>
      <c r="B13" s="151">
        <f t="shared" ref="B13:W13" si="2">SUM(B14,B18)</f>
        <v>6342.1877314397871</v>
      </c>
      <c r="C13" s="151">
        <f t="shared" si="2"/>
        <v>6150.3692286143259</v>
      </c>
      <c r="D13" s="151">
        <f t="shared" si="2"/>
        <v>6087.8763428130706</v>
      </c>
      <c r="E13" s="151">
        <f t="shared" si="2"/>
        <v>6285.3984978957196</v>
      </c>
      <c r="F13" s="151">
        <f t="shared" si="2"/>
        <v>6702.7247380844883</v>
      </c>
      <c r="G13" s="151">
        <f t="shared" si="2"/>
        <v>7091.9699073180991</v>
      </c>
      <c r="H13" s="151">
        <f t="shared" si="2"/>
        <v>7469.5683683973684</v>
      </c>
      <c r="I13" s="151">
        <f t="shared" si="2"/>
        <v>7977.5245360541621</v>
      </c>
      <c r="J13" s="151">
        <f t="shared" si="2"/>
        <v>8037.7341404473282</v>
      </c>
      <c r="K13" s="151">
        <f t="shared" si="2"/>
        <v>7362.4452835448392</v>
      </c>
      <c r="L13" s="151">
        <f t="shared" si="2"/>
        <v>7436.7021153392252</v>
      </c>
      <c r="M13" s="151">
        <f t="shared" si="2"/>
        <v>7789.6237389662037</v>
      </c>
      <c r="N13" s="151">
        <f t="shared" si="2"/>
        <v>7479.3482724310452</v>
      </c>
      <c r="O13" s="151">
        <f t="shared" si="2"/>
        <v>7399.3838976150228</v>
      </c>
      <c r="P13" s="151">
        <f t="shared" si="2"/>
        <v>7582.4973806034968</v>
      </c>
      <c r="Q13" s="151">
        <f t="shared" si="2"/>
        <v>7798.4446621547258</v>
      </c>
      <c r="R13" s="151">
        <f t="shared" si="2"/>
        <v>8125.9029822242283</v>
      </c>
      <c r="S13" s="151">
        <f t="shared" si="2"/>
        <v>8603.5009329892619</v>
      </c>
      <c r="T13" s="151">
        <f t="shared" si="2"/>
        <v>9121.5139067525015</v>
      </c>
      <c r="U13" s="151">
        <f t="shared" si="2"/>
        <v>9311.8465208457874</v>
      </c>
      <c r="V13" s="151">
        <f t="shared" si="2"/>
        <v>3896.9122150270882</v>
      </c>
      <c r="W13" s="151">
        <f t="shared" si="2"/>
        <v>5050.5524447727075</v>
      </c>
      <c r="DA13" s="152" t="s">
        <v>348</v>
      </c>
    </row>
    <row r="14" spans="1:105" ht="11.45" customHeight="1" x14ac:dyDescent="0.25">
      <c r="A14" s="197" t="s">
        <v>7</v>
      </c>
      <c r="B14" s="198">
        <f t="shared" ref="B14:C14" si="3">SUM(B15:B17)</f>
        <v>5957.6049012497642</v>
      </c>
      <c r="C14" s="198">
        <f t="shared" si="3"/>
        <v>5789.0134094017067</v>
      </c>
      <c r="D14" s="198">
        <f t="shared" ref="D14:W14" si="4">SUM(D15:D17)</f>
        <v>5706.7281746504577</v>
      </c>
      <c r="E14" s="198">
        <f t="shared" si="4"/>
        <v>5878.4640259418529</v>
      </c>
      <c r="F14" s="198">
        <f t="shared" si="4"/>
        <v>6254.7983374452142</v>
      </c>
      <c r="G14" s="198">
        <f t="shared" si="4"/>
        <v>6593.2569973026093</v>
      </c>
      <c r="H14" s="198">
        <f t="shared" si="4"/>
        <v>6907.8800215794854</v>
      </c>
      <c r="I14" s="198">
        <f t="shared" si="4"/>
        <v>7368.3585654642266</v>
      </c>
      <c r="J14" s="198">
        <f t="shared" si="4"/>
        <v>7406.8662395933989</v>
      </c>
      <c r="K14" s="198">
        <f t="shared" si="4"/>
        <v>6851.0077312438589</v>
      </c>
      <c r="L14" s="198">
        <f t="shared" si="4"/>
        <v>6853.6736004978002</v>
      </c>
      <c r="M14" s="198">
        <f t="shared" si="4"/>
        <v>7193.4007096934174</v>
      </c>
      <c r="N14" s="198">
        <f t="shared" si="4"/>
        <v>6946.6067989533703</v>
      </c>
      <c r="O14" s="198">
        <f t="shared" si="4"/>
        <v>6872.9809966888406</v>
      </c>
      <c r="P14" s="198">
        <f t="shared" si="4"/>
        <v>7068.3167352583523</v>
      </c>
      <c r="Q14" s="198">
        <f t="shared" si="4"/>
        <v>7262.1366274643378</v>
      </c>
      <c r="R14" s="198">
        <f t="shared" si="4"/>
        <v>7627.9722325064376</v>
      </c>
      <c r="S14" s="198">
        <f t="shared" si="4"/>
        <v>8055.3841861644041</v>
      </c>
      <c r="T14" s="198">
        <f t="shared" si="4"/>
        <v>8566.2108392326882</v>
      </c>
      <c r="U14" s="198">
        <f t="shared" si="4"/>
        <v>8786.7239029850152</v>
      </c>
      <c r="V14" s="198">
        <f t="shared" si="4"/>
        <v>3196.4233305898492</v>
      </c>
      <c r="W14" s="198">
        <f t="shared" si="4"/>
        <v>4246.7303284454947</v>
      </c>
      <c r="DA14" s="199" t="s">
        <v>349</v>
      </c>
    </row>
    <row r="15" spans="1:105" ht="11.45" customHeight="1" x14ac:dyDescent="0.25">
      <c r="A15" s="200" t="s">
        <v>12</v>
      </c>
      <c r="B15" s="163">
        <v>1065.1181159720177</v>
      </c>
      <c r="C15" s="163">
        <v>1021.5218772162958</v>
      </c>
      <c r="D15" s="163">
        <v>1019.1815269798445</v>
      </c>
      <c r="E15" s="163">
        <v>1038.0605136798374</v>
      </c>
      <c r="F15" s="163">
        <v>1050.3198491607393</v>
      </c>
      <c r="G15" s="163">
        <v>1075.423899508105</v>
      </c>
      <c r="H15" s="163">
        <v>1104.8616854575255</v>
      </c>
      <c r="I15" s="163">
        <v>1149.7206988334665</v>
      </c>
      <c r="J15" s="163">
        <v>1117.4175263049358</v>
      </c>
      <c r="K15" s="163">
        <v>1065.8711421595383</v>
      </c>
      <c r="L15" s="163">
        <v>1020.2941893188437</v>
      </c>
      <c r="M15" s="163">
        <v>1040.9293835154658</v>
      </c>
      <c r="N15" s="163">
        <v>956.72591404030231</v>
      </c>
      <c r="O15" s="163">
        <v>887.41614935741893</v>
      </c>
      <c r="P15" s="163">
        <v>849.20091446641652</v>
      </c>
      <c r="Q15" s="163">
        <v>856.17826378865823</v>
      </c>
      <c r="R15" s="163">
        <v>890.79518142700442</v>
      </c>
      <c r="S15" s="163">
        <v>913.96428178854205</v>
      </c>
      <c r="T15" s="163">
        <v>952.75078789161455</v>
      </c>
      <c r="U15" s="163">
        <v>975.54393376379107</v>
      </c>
      <c r="V15" s="163">
        <v>481.13050962362513</v>
      </c>
      <c r="W15" s="163">
        <v>628.58856063630049</v>
      </c>
      <c r="DA15" s="149" t="s">
        <v>350</v>
      </c>
    </row>
    <row r="16" spans="1:105" ht="11.45" customHeight="1" x14ac:dyDescent="0.25">
      <c r="A16" s="200" t="s">
        <v>340</v>
      </c>
      <c r="B16" s="163">
        <v>2687.3690624510023</v>
      </c>
      <c r="C16" s="163">
        <v>2648.7724761501795</v>
      </c>
      <c r="D16" s="163">
        <v>2573.4054839906485</v>
      </c>
      <c r="E16" s="163">
        <v>2745.910047508838</v>
      </c>
      <c r="F16" s="163">
        <v>2926.6676297370509</v>
      </c>
      <c r="G16" s="163">
        <v>3089.620005986113</v>
      </c>
      <c r="H16" s="163">
        <v>3267.431098186873</v>
      </c>
      <c r="I16" s="163">
        <v>3490.7726650033992</v>
      </c>
      <c r="J16" s="163">
        <v>3486.6657937141567</v>
      </c>
      <c r="K16" s="163">
        <v>3162.0093200617866</v>
      </c>
      <c r="L16" s="163">
        <v>3168.134228756162</v>
      </c>
      <c r="M16" s="163">
        <v>3326.2940563725533</v>
      </c>
      <c r="N16" s="163">
        <v>3209.2433748504222</v>
      </c>
      <c r="O16" s="163">
        <v>3207.8660938335115</v>
      </c>
      <c r="P16" s="163">
        <v>3349.4379523130006</v>
      </c>
      <c r="Q16" s="163">
        <v>3487.5688292302102</v>
      </c>
      <c r="R16" s="163">
        <v>3799.1849433755879</v>
      </c>
      <c r="S16" s="163">
        <v>4049.1978356228615</v>
      </c>
      <c r="T16" s="163">
        <v>4246.5108820238984</v>
      </c>
      <c r="U16" s="163">
        <v>4252.9295109223685</v>
      </c>
      <c r="V16" s="163">
        <v>1483.743103511456</v>
      </c>
      <c r="W16" s="163">
        <v>2018.3392152895292</v>
      </c>
      <c r="DA16" s="149" t="s">
        <v>351</v>
      </c>
    </row>
    <row r="17" spans="1:105" ht="11.45" customHeight="1" x14ac:dyDescent="0.25">
      <c r="A17" s="200" t="s">
        <v>342</v>
      </c>
      <c r="B17" s="163">
        <v>2205.1177228267438</v>
      </c>
      <c r="C17" s="163">
        <v>2118.7190560352315</v>
      </c>
      <c r="D17" s="163">
        <v>2114.1411636799648</v>
      </c>
      <c r="E17" s="163">
        <v>2094.4934647531772</v>
      </c>
      <c r="F17" s="163">
        <v>2277.8108585474242</v>
      </c>
      <c r="G17" s="163">
        <v>2428.2130918083908</v>
      </c>
      <c r="H17" s="163">
        <v>2535.5872379350863</v>
      </c>
      <c r="I17" s="163">
        <v>2727.8652016273609</v>
      </c>
      <c r="J17" s="163">
        <v>2802.7829195743057</v>
      </c>
      <c r="K17" s="163">
        <v>2623.1272690225346</v>
      </c>
      <c r="L17" s="163">
        <v>2665.2451824227946</v>
      </c>
      <c r="M17" s="163">
        <v>2826.1772698053983</v>
      </c>
      <c r="N17" s="163">
        <v>2780.6375100626456</v>
      </c>
      <c r="O17" s="163">
        <v>2777.6987534979098</v>
      </c>
      <c r="P17" s="163">
        <v>2869.6778684789351</v>
      </c>
      <c r="Q17" s="163">
        <v>2918.3895344454695</v>
      </c>
      <c r="R17" s="163">
        <v>2937.9921077038452</v>
      </c>
      <c r="S17" s="163">
        <v>3092.2220687530007</v>
      </c>
      <c r="T17" s="163">
        <v>3366.9491693171749</v>
      </c>
      <c r="U17" s="163">
        <v>3558.2504582988554</v>
      </c>
      <c r="V17" s="163">
        <v>1231.5497174547681</v>
      </c>
      <c r="W17" s="163">
        <v>1599.8025525196647</v>
      </c>
      <c r="DA17" s="149" t="s">
        <v>352</v>
      </c>
    </row>
    <row r="18" spans="1:105" ht="11.45" customHeight="1" x14ac:dyDescent="0.25">
      <c r="A18" s="201" t="s">
        <v>25</v>
      </c>
      <c r="B18" s="202">
        <f t="shared" ref="B18:W18" si="5">SUM(B19:B21)</f>
        <v>384.58283019002306</v>
      </c>
      <c r="C18" s="202">
        <f t="shared" si="5"/>
        <v>361.35581921261945</v>
      </c>
      <c r="D18" s="202">
        <f t="shared" si="5"/>
        <v>381.14816816261305</v>
      </c>
      <c r="E18" s="202">
        <f t="shared" si="5"/>
        <v>406.93447195386659</v>
      </c>
      <c r="F18" s="202">
        <f t="shared" si="5"/>
        <v>447.92640063927371</v>
      </c>
      <c r="G18" s="202">
        <f t="shared" si="5"/>
        <v>498.71291001548946</v>
      </c>
      <c r="H18" s="202">
        <f t="shared" si="5"/>
        <v>561.6883468178828</v>
      </c>
      <c r="I18" s="202">
        <f t="shared" si="5"/>
        <v>609.16597058993534</v>
      </c>
      <c r="J18" s="202">
        <f t="shared" si="5"/>
        <v>630.86790085392977</v>
      </c>
      <c r="K18" s="202">
        <f t="shared" si="5"/>
        <v>511.43755230098054</v>
      </c>
      <c r="L18" s="202">
        <f t="shared" si="5"/>
        <v>583.02851484142479</v>
      </c>
      <c r="M18" s="202">
        <f t="shared" si="5"/>
        <v>596.22302927278599</v>
      </c>
      <c r="N18" s="202">
        <f t="shared" si="5"/>
        <v>532.7414734776753</v>
      </c>
      <c r="O18" s="202">
        <f t="shared" si="5"/>
        <v>526.40290092618227</v>
      </c>
      <c r="P18" s="202">
        <f t="shared" si="5"/>
        <v>514.18064534514463</v>
      </c>
      <c r="Q18" s="202">
        <f t="shared" si="5"/>
        <v>536.30803469038813</v>
      </c>
      <c r="R18" s="202">
        <f t="shared" si="5"/>
        <v>497.93074971779021</v>
      </c>
      <c r="S18" s="202">
        <f t="shared" si="5"/>
        <v>548.11674682485841</v>
      </c>
      <c r="T18" s="202">
        <f t="shared" si="5"/>
        <v>555.30306751981266</v>
      </c>
      <c r="U18" s="202">
        <f t="shared" si="5"/>
        <v>525.12261786077215</v>
      </c>
      <c r="V18" s="202">
        <f t="shared" si="5"/>
        <v>700.48888443723911</v>
      </c>
      <c r="W18" s="202">
        <f t="shared" si="5"/>
        <v>803.82211632721271</v>
      </c>
      <c r="DA18" s="203" t="s">
        <v>353</v>
      </c>
    </row>
    <row r="19" spans="1:105" ht="11.45" customHeight="1" x14ac:dyDescent="0.25">
      <c r="A19" s="200" t="s">
        <v>12</v>
      </c>
      <c r="B19" s="163">
        <v>37.397959847325474</v>
      </c>
      <c r="C19" s="163">
        <v>40.997124233334148</v>
      </c>
      <c r="D19" s="163">
        <v>36.798887436738923</v>
      </c>
      <c r="E19" s="163">
        <v>31.588037924731413</v>
      </c>
      <c r="F19" s="163">
        <v>33.3387546208819</v>
      </c>
      <c r="G19" s="163">
        <v>32.226223181256422</v>
      </c>
      <c r="H19" s="163">
        <v>32.120386843771321</v>
      </c>
      <c r="I19" s="163">
        <v>30.895175801606896</v>
      </c>
      <c r="J19" s="163">
        <v>29.926126028765516</v>
      </c>
      <c r="K19" s="163">
        <v>26.824517547653876</v>
      </c>
      <c r="L19" s="163">
        <v>22.926108838749698</v>
      </c>
      <c r="M19" s="163">
        <v>20.858809933300044</v>
      </c>
      <c r="N19" s="163">
        <v>18.815544035478915</v>
      </c>
      <c r="O19" s="163">
        <v>17.532674151053655</v>
      </c>
      <c r="P19" s="163">
        <v>17.763054200366859</v>
      </c>
      <c r="Q19" s="163">
        <v>16.956651523944235</v>
      </c>
      <c r="R19" s="163">
        <v>14.974268448547427</v>
      </c>
      <c r="S19" s="163">
        <v>16.297957869613075</v>
      </c>
      <c r="T19" s="163">
        <v>16.208884898250105</v>
      </c>
      <c r="U19" s="163">
        <v>15.325233122884091</v>
      </c>
      <c r="V19" s="163">
        <v>14.672590164513007</v>
      </c>
      <c r="W19" s="163">
        <v>17.096462193767689</v>
      </c>
      <c r="DA19" s="149" t="s">
        <v>354</v>
      </c>
    </row>
    <row r="20" spans="1:105" ht="11.45" customHeight="1" x14ac:dyDescent="0.25">
      <c r="A20" s="200" t="s">
        <v>340</v>
      </c>
      <c r="B20" s="163">
        <v>63.94815037863949</v>
      </c>
      <c r="C20" s="163">
        <v>58.864926276206589</v>
      </c>
      <c r="D20" s="163">
        <v>62.094445339103139</v>
      </c>
      <c r="E20" s="163">
        <v>62.399037411226459</v>
      </c>
      <c r="F20" s="163">
        <v>72.120656079834077</v>
      </c>
      <c r="G20" s="163">
        <v>77.348785338796787</v>
      </c>
      <c r="H20" s="163">
        <v>96.652532623340122</v>
      </c>
      <c r="I20" s="163">
        <v>103.6561992820713</v>
      </c>
      <c r="J20" s="163">
        <v>104.32809456318074</v>
      </c>
      <c r="K20" s="163">
        <v>94.714488873052915</v>
      </c>
      <c r="L20" s="163">
        <v>97.307031200357713</v>
      </c>
      <c r="M20" s="163">
        <v>93.23727428388402</v>
      </c>
      <c r="N20" s="163">
        <v>86.633844888001931</v>
      </c>
      <c r="O20" s="163">
        <v>86.835462233351521</v>
      </c>
      <c r="P20" s="163">
        <v>86.094463089749269</v>
      </c>
      <c r="Q20" s="163">
        <v>88.77251307852471</v>
      </c>
      <c r="R20" s="163">
        <v>81.73518431366513</v>
      </c>
      <c r="S20" s="163">
        <v>91.011124652696225</v>
      </c>
      <c r="T20" s="163">
        <v>92.069359930362751</v>
      </c>
      <c r="U20" s="163">
        <v>91.370948974540212</v>
      </c>
      <c r="V20" s="163">
        <v>98.841573173821843</v>
      </c>
      <c r="W20" s="163">
        <v>122.427557744297</v>
      </c>
      <c r="DA20" s="149" t="s">
        <v>355</v>
      </c>
    </row>
    <row r="21" spans="1:105" ht="11.45" customHeight="1" x14ac:dyDescent="0.25">
      <c r="A21" s="204" t="s">
        <v>342</v>
      </c>
      <c r="B21" s="165">
        <v>283.23671996405812</v>
      </c>
      <c r="C21" s="165">
        <v>261.49376870307873</v>
      </c>
      <c r="D21" s="165">
        <v>282.25483538677099</v>
      </c>
      <c r="E21" s="165">
        <v>312.94739661790874</v>
      </c>
      <c r="F21" s="165">
        <v>342.46698993855773</v>
      </c>
      <c r="G21" s="165">
        <v>389.13790149543621</v>
      </c>
      <c r="H21" s="165">
        <v>432.91542735077138</v>
      </c>
      <c r="I21" s="165">
        <v>474.61459550625722</v>
      </c>
      <c r="J21" s="165">
        <v>496.61368026198357</v>
      </c>
      <c r="K21" s="165">
        <v>389.89854588027379</v>
      </c>
      <c r="L21" s="165">
        <v>462.79537480231744</v>
      </c>
      <c r="M21" s="165">
        <v>482.12694505560194</v>
      </c>
      <c r="N21" s="165">
        <v>427.29208455419445</v>
      </c>
      <c r="O21" s="165">
        <v>422.03476454177707</v>
      </c>
      <c r="P21" s="165">
        <v>410.32312805502846</v>
      </c>
      <c r="Q21" s="165">
        <v>430.57887008791914</v>
      </c>
      <c r="R21" s="165">
        <v>401.22129695557766</v>
      </c>
      <c r="S21" s="165">
        <v>440.80766430254909</v>
      </c>
      <c r="T21" s="165">
        <v>447.02482269119974</v>
      </c>
      <c r="U21" s="165">
        <v>418.4264357633478</v>
      </c>
      <c r="V21" s="165">
        <v>586.9747210989043</v>
      </c>
      <c r="W21" s="165">
        <v>664.29809638914799</v>
      </c>
      <c r="DA21" s="166" t="s">
        <v>356</v>
      </c>
    </row>
    <row r="22" spans="1:105" ht="11.45" customHeight="1" x14ac:dyDescent="0.25">
      <c r="A22" s="195"/>
      <c r="B22" s="195"/>
      <c r="C22" s="195"/>
      <c r="D22" s="195"/>
      <c r="E22" s="195"/>
      <c r="F22" s="195"/>
      <c r="G22" s="195"/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5"/>
      <c r="U22" s="195"/>
      <c r="V22" s="195"/>
      <c r="W22" s="195"/>
      <c r="DA22" s="196"/>
    </row>
    <row r="23" spans="1:105" ht="11.45" customHeight="1" x14ac:dyDescent="0.25">
      <c r="A23" s="150" t="s">
        <v>357</v>
      </c>
      <c r="B23" s="151">
        <f t="shared" ref="B23:W23" si="6">SUM(B24,B28)</f>
        <v>4959343</v>
      </c>
      <c r="C23" s="151">
        <f t="shared" si="6"/>
        <v>4811025</v>
      </c>
      <c r="D23" s="151">
        <f t="shared" si="6"/>
        <v>4731338</v>
      </c>
      <c r="E23" s="151">
        <f t="shared" si="6"/>
        <v>4910408</v>
      </c>
      <c r="F23" s="151">
        <f t="shared" si="6"/>
        <v>5170302</v>
      </c>
      <c r="G23" s="151">
        <f t="shared" si="6"/>
        <v>5387584</v>
      </c>
      <c r="H23" s="151">
        <f t="shared" si="6"/>
        <v>5630096</v>
      </c>
      <c r="I23" s="151">
        <f t="shared" si="6"/>
        <v>5918924</v>
      </c>
      <c r="J23" s="151">
        <f t="shared" si="6"/>
        <v>5901986</v>
      </c>
      <c r="K23" s="151">
        <f t="shared" si="6"/>
        <v>5446831</v>
      </c>
      <c r="L23" s="151">
        <f t="shared" si="6"/>
        <v>5365039</v>
      </c>
      <c r="M23" s="151">
        <f t="shared" si="6"/>
        <v>5576014</v>
      </c>
      <c r="N23" s="151">
        <f t="shared" si="6"/>
        <v>5342237</v>
      </c>
      <c r="O23" s="151">
        <f t="shared" si="6"/>
        <v>5162268</v>
      </c>
      <c r="P23" s="151">
        <f t="shared" si="6"/>
        <v>5167045</v>
      </c>
      <c r="Q23" s="151">
        <f t="shared" si="6"/>
        <v>5294488</v>
      </c>
      <c r="R23" s="151">
        <f t="shared" si="6"/>
        <v>5492334</v>
      </c>
      <c r="S23" s="151">
        <f t="shared" si="6"/>
        <v>5706654</v>
      </c>
      <c r="T23" s="151">
        <f t="shared" si="6"/>
        <v>5960965</v>
      </c>
      <c r="U23" s="151">
        <f t="shared" si="6"/>
        <v>6042487</v>
      </c>
      <c r="V23" s="151">
        <f t="shared" si="6"/>
        <v>2437114</v>
      </c>
      <c r="W23" s="151">
        <f t="shared" si="6"/>
        <v>3076142</v>
      </c>
      <c r="DA23" s="152" t="s">
        <v>358</v>
      </c>
    </row>
    <row r="24" spans="1:105" ht="11.45" customHeight="1" x14ac:dyDescent="0.25">
      <c r="A24" s="197" t="s">
        <v>7</v>
      </c>
      <c r="B24" s="198">
        <f t="shared" ref="B24:C24" si="7">SUM(B25:B27)</f>
        <v>4772748</v>
      </c>
      <c r="C24" s="198">
        <f t="shared" si="7"/>
        <v>4628715</v>
      </c>
      <c r="D24" s="198">
        <f t="shared" ref="D24:W24" si="8">SUM(D25:D27)</f>
        <v>4548184</v>
      </c>
      <c r="E24" s="198">
        <f t="shared" si="8"/>
        <v>4729061</v>
      </c>
      <c r="F24" s="198">
        <f t="shared" si="8"/>
        <v>4969450</v>
      </c>
      <c r="G24" s="198">
        <f t="shared" si="8"/>
        <v>5174564</v>
      </c>
      <c r="H24" s="198">
        <f t="shared" si="8"/>
        <v>5387284</v>
      </c>
      <c r="I24" s="198">
        <f t="shared" si="8"/>
        <v>5663134</v>
      </c>
      <c r="J24" s="198">
        <f t="shared" si="8"/>
        <v>5641057</v>
      </c>
      <c r="K24" s="198">
        <f t="shared" si="8"/>
        <v>5222253</v>
      </c>
      <c r="L24" s="198">
        <f t="shared" si="8"/>
        <v>5133321</v>
      </c>
      <c r="M24" s="198">
        <f t="shared" si="8"/>
        <v>5346555</v>
      </c>
      <c r="N24" s="198">
        <f t="shared" si="8"/>
        <v>5129334</v>
      </c>
      <c r="O24" s="198">
        <f t="shared" si="8"/>
        <v>4952458</v>
      </c>
      <c r="P24" s="198">
        <f t="shared" si="8"/>
        <v>4960881</v>
      </c>
      <c r="Q24" s="198">
        <f t="shared" si="8"/>
        <v>5082752</v>
      </c>
      <c r="R24" s="198">
        <f t="shared" si="8"/>
        <v>5300053</v>
      </c>
      <c r="S24" s="198">
        <f t="shared" si="8"/>
        <v>5496183</v>
      </c>
      <c r="T24" s="198">
        <f t="shared" si="8"/>
        <v>5749281</v>
      </c>
      <c r="U24" s="198">
        <f t="shared" si="8"/>
        <v>5839109</v>
      </c>
      <c r="V24" s="198">
        <f t="shared" si="8"/>
        <v>2207637</v>
      </c>
      <c r="W24" s="198">
        <f t="shared" si="8"/>
        <v>2810377</v>
      </c>
      <c r="DA24" s="199" t="s">
        <v>359</v>
      </c>
    </row>
    <row r="25" spans="1:105" ht="11.45" customHeight="1" x14ac:dyDescent="0.25">
      <c r="A25" s="200" t="s">
        <v>12</v>
      </c>
      <c r="B25" s="163">
        <v>1860604</v>
      </c>
      <c r="C25" s="163">
        <v>1780198</v>
      </c>
      <c r="D25" s="163">
        <v>1771141</v>
      </c>
      <c r="E25" s="163">
        <v>1807119</v>
      </c>
      <c r="F25" s="163">
        <v>1846017</v>
      </c>
      <c r="G25" s="163">
        <v>1891398</v>
      </c>
      <c r="H25" s="163">
        <v>1935525</v>
      </c>
      <c r="I25" s="163">
        <v>1987256</v>
      </c>
      <c r="J25" s="163">
        <v>1933547</v>
      </c>
      <c r="K25" s="163">
        <v>1820352</v>
      </c>
      <c r="L25" s="163">
        <v>1740624</v>
      </c>
      <c r="M25" s="163">
        <v>1786040</v>
      </c>
      <c r="N25" s="163">
        <v>1646091</v>
      </c>
      <c r="O25" s="163">
        <v>1508940</v>
      </c>
      <c r="P25" s="163">
        <v>1430430</v>
      </c>
      <c r="Q25" s="163">
        <v>1440699</v>
      </c>
      <c r="R25" s="163">
        <v>1476509</v>
      </c>
      <c r="S25" s="163">
        <v>1494982</v>
      </c>
      <c r="T25" s="163">
        <v>1543349</v>
      </c>
      <c r="U25" s="163">
        <v>1560251</v>
      </c>
      <c r="V25" s="163">
        <v>745158</v>
      </c>
      <c r="W25" s="163">
        <v>924451</v>
      </c>
      <c r="DA25" s="149" t="s">
        <v>360</v>
      </c>
    </row>
    <row r="26" spans="1:105" ht="11.45" customHeight="1" x14ac:dyDescent="0.25">
      <c r="A26" s="200" t="s">
        <v>340</v>
      </c>
      <c r="B26" s="163">
        <v>2288947</v>
      </c>
      <c r="C26" s="163">
        <v>2248193</v>
      </c>
      <c r="D26" s="163">
        <v>2180691</v>
      </c>
      <c r="E26" s="163">
        <v>2325131</v>
      </c>
      <c r="F26" s="163">
        <v>2474739</v>
      </c>
      <c r="G26" s="163">
        <v>2599331</v>
      </c>
      <c r="H26" s="163">
        <v>2742251</v>
      </c>
      <c r="I26" s="163">
        <v>2906538</v>
      </c>
      <c r="J26" s="163">
        <v>2908897</v>
      </c>
      <c r="K26" s="163">
        <v>2641867</v>
      </c>
      <c r="L26" s="163">
        <v>2609637</v>
      </c>
      <c r="M26" s="163">
        <v>2740425</v>
      </c>
      <c r="N26" s="163">
        <v>2660869</v>
      </c>
      <c r="O26" s="163">
        <v>2617551</v>
      </c>
      <c r="P26" s="163">
        <v>2686320</v>
      </c>
      <c r="Q26" s="163">
        <v>2790944</v>
      </c>
      <c r="R26" s="163">
        <v>2979268</v>
      </c>
      <c r="S26" s="163">
        <v>3112332</v>
      </c>
      <c r="T26" s="163">
        <v>3238550</v>
      </c>
      <c r="U26" s="163">
        <v>3267253</v>
      </c>
      <c r="V26" s="163">
        <v>1139911</v>
      </c>
      <c r="W26" s="163">
        <v>1445842</v>
      </c>
      <c r="DA26" s="149" t="s">
        <v>361</v>
      </c>
    </row>
    <row r="27" spans="1:105" ht="11.45" customHeight="1" x14ac:dyDescent="0.25">
      <c r="A27" s="200" t="s">
        <v>342</v>
      </c>
      <c r="B27" s="163">
        <v>623197</v>
      </c>
      <c r="C27" s="163">
        <v>600324</v>
      </c>
      <c r="D27" s="163">
        <v>596352</v>
      </c>
      <c r="E27" s="163">
        <v>596811</v>
      </c>
      <c r="F27" s="163">
        <v>648694</v>
      </c>
      <c r="G27" s="163">
        <v>683835</v>
      </c>
      <c r="H27" s="163">
        <v>709508</v>
      </c>
      <c r="I27" s="163">
        <v>769340</v>
      </c>
      <c r="J27" s="163">
        <v>798613</v>
      </c>
      <c r="K27" s="163">
        <v>760034</v>
      </c>
      <c r="L27" s="163">
        <v>783060</v>
      </c>
      <c r="M27" s="163">
        <v>820090</v>
      </c>
      <c r="N27" s="163">
        <v>822374</v>
      </c>
      <c r="O27" s="163">
        <v>825967</v>
      </c>
      <c r="P27" s="163">
        <v>844131</v>
      </c>
      <c r="Q27" s="163">
        <v>851109</v>
      </c>
      <c r="R27" s="163">
        <v>844276</v>
      </c>
      <c r="S27" s="163">
        <v>888869</v>
      </c>
      <c r="T27" s="163">
        <v>967382</v>
      </c>
      <c r="U27" s="163">
        <v>1011605</v>
      </c>
      <c r="V27" s="163">
        <v>322568</v>
      </c>
      <c r="W27" s="163">
        <v>440084</v>
      </c>
      <c r="DA27" s="149" t="s">
        <v>362</v>
      </c>
    </row>
    <row r="28" spans="1:105" ht="11.45" customHeight="1" x14ac:dyDescent="0.25">
      <c r="A28" s="201" t="s">
        <v>25</v>
      </c>
      <c r="B28" s="202">
        <f t="shared" ref="B28:W28" si="9">SUM(B29:B31)</f>
        <v>186595</v>
      </c>
      <c r="C28" s="202">
        <f t="shared" si="9"/>
        <v>182310</v>
      </c>
      <c r="D28" s="202">
        <f t="shared" si="9"/>
        <v>183154</v>
      </c>
      <c r="E28" s="202">
        <f t="shared" si="9"/>
        <v>181347</v>
      </c>
      <c r="F28" s="202">
        <f t="shared" si="9"/>
        <v>200852</v>
      </c>
      <c r="G28" s="202">
        <f t="shared" si="9"/>
        <v>213020</v>
      </c>
      <c r="H28" s="202">
        <f t="shared" si="9"/>
        <v>242812</v>
      </c>
      <c r="I28" s="202">
        <f t="shared" si="9"/>
        <v>255790</v>
      </c>
      <c r="J28" s="202">
        <f t="shared" si="9"/>
        <v>260929</v>
      </c>
      <c r="K28" s="202">
        <f t="shared" si="9"/>
        <v>224578</v>
      </c>
      <c r="L28" s="202">
        <f t="shared" si="9"/>
        <v>231718</v>
      </c>
      <c r="M28" s="202">
        <f t="shared" si="9"/>
        <v>229459</v>
      </c>
      <c r="N28" s="202">
        <f t="shared" si="9"/>
        <v>212903</v>
      </c>
      <c r="O28" s="202">
        <f t="shared" si="9"/>
        <v>209810</v>
      </c>
      <c r="P28" s="202">
        <f t="shared" si="9"/>
        <v>206164</v>
      </c>
      <c r="Q28" s="202">
        <f t="shared" si="9"/>
        <v>211736</v>
      </c>
      <c r="R28" s="202">
        <f t="shared" si="9"/>
        <v>192281</v>
      </c>
      <c r="S28" s="202">
        <f t="shared" si="9"/>
        <v>210471</v>
      </c>
      <c r="T28" s="202">
        <f t="shared" si="9"/>
        <v>211684</v>
      </c>
      <c r="U28" s="202">
        <f t="shared" si="9"/>
        <v>203378</v>
      </c>
      <c r="V28" s="202">
        <f t="shared" si="9"/>
        <v>229477</v>
      </c>
      <c r="W28" s="202">
        <f t="shared" si="9"/>
        <v>265765</v>
      </c>
      <c r="DA28" s="203" t="s">
        <v>363</v>
      </c>
    </row>
    <row r="29" spans="1:105" ht="11.45" customHeight="1" x14ac:dyDescent="0.25">
      <c r="A29" s="200" t="s">
        <v>12</v>
      </c>
      <c r="B29" s="163">
        <v>65295</v>
      </c>
      <c r="C29" s="163">
        <v>70135</v>
      </c>
      <c r="D29" s="163">
        <v>63387</v>
      </c>
      <c r="E29" s="163">
        <v>54782</v>
      </c>
      <c r="F29" s="163">
        <v>57251</v>
      </c>
      <c r="G29" s="163">
        <v>55524</v>
      </c>
      <c r="H29" s="163">
        <v>57514</v>
      </c>
      <c r="I29" s="163">
        <v>56365</v>
      </c>
      <c r="J29" s="163">
        <v>57491</v>
      </c>
      <c r="K29" s="163">
        <v>51900</v>
      </c>
      <c r="L29" s="163">
        <v>45577</v>
      </c>
      <c r="M29" s="163">
        <v>42298</v>
      </c>
      <c r="N29" s="163">
        <v>39281</v>
      </c>
      <c r="O29" s="163">
        <v>36403</v>
      </c>
      <c r="P29" s="163">
        <v>36032</v>
      </c>
      <c r="Q29" s="163">
        <v>34698</v>
      </c>
      <c r="R29" s="163">
        <v>30291</v>
      </c>
      <c r="S29" s="163">
        <v>32569</v>
      </c>
      <c r="T29" s="163">
        <v>32013</v>
      </c>
      <c r="U29" s="163">
        <v>29637</v>
      </c>
      <c r="V29" s="163">
        <v>26629</v>
      </c>
      <c r="W29" s="163">
        <v>30017</v>
      </c>
      <c r="DA29" s="149" t="s">
        <v>364</v>
      </c>
    </row>
    <row r="30" spans="1:105" ht="11.45" customHeight="1" x14ac:dyDescent="0.25">
      <c r="A30" s="200" t="s">
        <v>340</v>
      </c>
      <c r="B30" s="163">
        <v>66785</v>
      </c>
      <c r="C30" s="163">
        <v>62133</v>
      </c>
      <c r="D30" s="163">
        <v>65773</v>
      </c>
      <c r="E30" s="163">
        <v>66582</v>
      </c>
      <c r="F30" s="163">
        <v>77864</v>
      </c>
      <c r="G30" s="163">
        <v>83366</v>
      </c>
      <c r="H30" s="163">
        <v>103599</v>
      </c>
      <c r="I30" s="163">
        <v>110953</v>
      </c>
      <c r="J30" s="163">
        <v>112098</v>
      </c>
      <c r="K30" s="163">
        <v>101073</v>
      </c>
      <c r="L30" s="163">
        <v>101608</v>
      </c>
      <c r="M30" s="163">
        <v>99155</v>
      </c>
      <c r="N30" s="163">
        <v>94129</v>
      </c>
      <c r="O30" s="163">
        <v>95084</v>
      </c>
      <c r="P30" s="163">
        <v>94826</v>
      </c>
      <c r="Q30" s="163">
        <v>98782</v>
      </c>
      <c r="R30" s="163">
        <v>90189</v>
      </c>
      <c r="S30" s="163">
        <v>99517</v>
      </c>
      <c r="T30" s="163">
        <v>100181</v>
      </c>
      <c r="U30" s="163">
        <v>99488</v>
      </c>
      <c r="V30" s="163">
        <v>108552</v>
      </c>
      <c r="W30" s="163">
        <v>126404</v>
      </c>
      <c r="DA30" s="149" t="s">
        <v>365</v>
      </c>
    </row>
    <row r="31" spans="1:105" ht="11.45" customHeight="1" x14ac:dyDescent="0.25">
      <c r="A31" s="204" t="s">
        <v>342</v>
      </c>
      <c r="B31" s="165">
        <v>54515</v>
      </c>
      <c r="C31" s="165">
        <v>50042</v>
      </c>
      <c r="D31" s="165">
        <v>53994</v>
      </c>
      <c r="E31" s="165">
        <v>59983</v>
      </c>
      <c r="F31" s="165">
        <v>65737</v>
      </c>
      <c r="G31" s="165">
        <v>74130</v>
      </c>
      <c r="H31" s="165">
        <v>81699</v>
      </c>
      <c r="I31" s="165">
        <v>88472</v>
      </c>
      <c r="J31" s="165">
        <v>91340</v>
      </c>
      <c r="K31" s="165">
        <v>71605</v>
      </c>
      <c r="L31" s="165">
        <v>84533</v>
      </c>
      <c r="M31" s="165">
        <v>88006</v>
      </c>
      <c r="N31" s="165">
        <v>79493</v>
      </c>
      <c r="O31" s="165">
        <v>78323</v>
      </c>
      <c r="P31" s="165">
        <v>75306</v>
      </c>
      <c r="Q31" s="165">
        <v>78256</v>
      </c>
      <c r="R31" s="165">
        <v>71801</v>
      </c>
      <c r="S31" s="165">
        <v>78385</v>
      </c>
      <c r="T31" s="165">
        <v>79490</v>
      </c>
      <c r="U31" s="165">
        <v>74253</v>
      </c>
      <c r="V31" s="165">
        <v>94296</v>
      </c>
      <c r="W31" s="165">
        <v>109344</v>
      </c>
      <c r="DA31" s="166" t="s">
        <v>366</v>
      </c>
    </row>
    <row r="32" spans="1:105" x14ac:dyDescent="0.25">
      <c r="A32" s="195"/>
      <c r="B32" s="195"/>
      <c r="C32" s="195"/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  <c r="W32" s="195"/>
      <c r="DA32" s="196"/>
    </row>
    <row r="33" spans="1:105" ht="11.45" customHeight="1" x14ac:dyDescent="0.25">
      <c r="A33" s="150" t="s">
        <v>367</v>
      </c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DA33" s="152"/>
    </row>
    <row r="34" spans="1:105" ht="11.45" customHeight="1" x14ac:dyDescent="0.25">
      <c r="A34" s="197" t="s">
        <v>32</v>
      </c>
      <c r="B34" s="198">
        <f t="shared" ref="B34:W34" si="10">SUM(B35:B37)</f>
        <v>378675046</v>
      </c>
      <c r="C34" s="198">
        <f t="shared" si="10"/>
        <v>371163632</v>
      </c>
      <c r="D34" s="198">
        <f t="shared" si="10"/>
        <v>368557931</v>
      </c>
      <c r="E34" s="198">
        <f t="shared" si="10"/>
        <v>386004304</v>
      </c>
      <c r="F34" s="198">
        <f t="shared" si="10"/>
        <v>420806235</v>
      </c>
      <c r="G34" s="198">
        <f t="shared" si="10"/>
        <v>451528699</v>
      </c>
      <c r="H34" s="198">
        <f t="shared" si="10"/>
        <v>480331788</v>
      </c>
      <c r="I34" s="198">
        <f t="shared" si="10"/>
        <v>518166485</v>
      </c>
      <c r="J34" s="198">
        <f t="shared" si="10"/>
        <v>520249165</v>
      </c>
      <c r="K34" s="198">
        <f t="shared" si="10"/>
        <v>490829060</v>
      </c>
      <c r="L34" s="198">
        <f t="shared" si="10"/>
        <v>509184544</v>
      </c>
      <c r="M34" s="198">
        <f t="shared" si="10"/>
        <v>540939272</v>
      </c>
      <c r="N34" s="198">
        <f t="shared" si="10"/>
        <v>540703934</v>
      </c>
      <c r="O34" s="198">
        <f t="shared" si="10"/>
        <v>543649634</v>
      </c>
      <c r="P34" s="198">
        <f t="shared" si="10"/>
        <v>566486415</v>
      </c>
      <c r="Q34" s="198">
        <f t="shared" si="10"/>
        <v>598790221</v>
      </c>
      <c r="R34" s="198">
        <f t="shared" si="10"/>
        <v>638225669</v>
      </c>
      <c r="S34" s="198">
        <f t="shared" si="10"/>
        <v>689078051</v>
      </c>
      <c r="T34" s="198">
        <f t="shared" si="10"/>
        <v>730520139</v>
      </c>
      <c r="U34" s="198">
        <f t="shared" si="10"/>
        <v>756670704</v>
      </c>
      <c r="V34" s="198">
        <f t="shared" si="10"/>
        <v>209913328</v>
      </c>
      <c r="W34" s="198">
        <f t="shared" si="10"/>
        <v>292925773</v>
      </c>
      <c r="DA34" s="199" t="s">
        <v>368</v>
      </c>
    </row>
    <row r="35" spans="1:105" ht="11.45" customHeight="1" x14ac:dyDescent="0.25">
      <c r="A35" s="200" t="s">
        <v>12</v>
      </c>
      <c r="B35" s="163">
        <v>125748418</v>
      </c>
      <c r="C35" s="163">
        <v>121125913</v>
      </c>
      <c r="D35" s="163">
        <v>122085997</v>
      </c>
      <c r="E35" s="163">
        <v>125295788</v>
      </c>
      <c r="F35" s="163">
        <v>130555411</v>
      </c>
      <c r="G35" s="163">
        <v>136337388</v>
      </c>
      <c r="H35" s="163">
        <v>141652195</v>
      </c>
      <c r="I35" s="163">
        <v>150201197</v>
      </c>
      <c r="J35" s="163">
        <v>145195043</v>
      </c>
      <c r="K35" s="163">
        <v>139549360</v>
      </c>
      <c r="L35" s="163">
        <v>142441902</v>
      </c>
      <c r="M35" s="163">
        <v>145780220</v>
      </c>
      <c r="N35" s="163">
        <v>138765912</v>
      </c>
      <c r="O35" s="163">
        <v>130931552</v>
      </c>
      <c r="P35" s="163">
        <v>131387527</v>
      </c>
      <c r="Q35" s="163">
        <v>137820959</v>
      </c>
      <c r="R35" s="163">
        <v>144726449</v>
      </c>
      <c r="S35" s="163">
        <v>151419939</v>
      </c>
      <c r="T35" s="163">
        <v>157228523</v>
      </c>
      <c r="U35" s="163">
        <v>159502207</v>
      </c>
      <c r="V35" s="163">
        <v>60439407</v>
      </c>
      <c r="W35" s="163">
        <v>85340793</v>
      </c>
      <c r="DA35" s="149" t="s">
        <v>369</v>
      </c>
    </row>
    <row r="36" spans="1:105" ht="11.45" customHeight="1" x14ac:dyDescent="0.25">
      <c r="A36" s="200" t="s">
        <v>340</v>
      </c>
      <c r="B36" s="163">
        <v>183955803</v>
      </c>
      <c r="C36" s="163">
        <v>183006616</v>
      </c>
      <c r="D36" s="163">
        <v>180224722</v>
      </c>
      <c r="E36" s="163">
        <v>193554159</v>
      </c>
      <c r="F36" s="163">
        <v>212461653</v>
      </c>
      <c r="G36" s="163">
        <v>230918236</v>
      </c>
      <c r="H36" s="163">
        <v>250846683</v>
      </c>
      <c r="I36" s="163">
        <v>271843231</v>
      </c>
      <c r="J36" s="163">
        <v>273936579</v>
      </c>
      <c r="K36" s="163">
        <v>253705525</v>
      </c>
      <c r="L36" s="163">
        <v>260657282</v>
      </c>
      <c r="M36" s="163">
        <v>284407222</v>
      </c>
      <c r="N36" s="163">
        <v>286190780</v>
      </c>
      <c r="O36" s="163">
        <v>293095051</v>
      </c>
      <c r="P36" s="163">
        <v>311775742</v>
      </c>
      <c r="Q36" s="163">
        <v>334800788</v>
      </c>
      <c r="R36" s="163">
        <v>366349304</v>
      </c>
      <c r="S36" s="163">
        <v>398170893</v>
      </c>
      <c r="T36" s="163">
        <v>419699242</v>
      </c>
      <c r="U36" s="163">
        <v>432930437</v>
      </c>
      <c r="V36" s="163">
        <v>110723487</v>
      </c>
      <c r="W36" s="163">
        <v>154420974</v>
      </c>
      <c r="DA36" s="149" t="s">
        <v>370</v>
      </c>
    </row>
    <row r="37" spans="1:105" ht="11.45" customHeight="1" x14ac:dyDescent="0.25">
      <c r="A37" s="200" t="s">
        <v>342</v>
      </c>
      <c r="B37" s="163">
        <v>68970825</v>
      </c>
      <c r="C37" s="163">
        <v>67031103</v>
      </c>
      <c r="D37" s="163">
        <v>66247212</v>
      </c>
      <c r="E37" s="163">
        <v>67154357</v>
      </c>
      <c r="F37" s="163">
        <v>77789171</v>
      </c>
      <c r="G37" s="163">
        <v>84273075</v>
      </c>
      <c r="H37" s="163">
        <v>87832910</v>
      </c>
      <c r="I37" s="163">
        <v>96122057</v>
      </c>
      <c r="J37" s="163">
        <v>101117543</v>
      </c>
      <c r="K37" s="163">
        <v>97574175</v>
      </c>
      <c r="L37" s="163">
        <v>106085360</v>
      </c>
      <c r="M37" s="163">
        <v>110751830</v>
      </c>
      <c r="N37" s="163">
        <v>115747242</v>
      </c>
      <c r="O37" s="163">
        <v>119623031</v>
      </c>
      <c r="P37" s="163">
        <v>123323146</v>
      </c>
      <c r="Q37" s="163">
        <v>126168474</v>
      </c>
      <c r="R37" s="163">
        <v>127149916</v>
      </c>
      <c r="S37" s="163">
        <v>139487219</v>
      </c>
      <c r="T37" s="163">
        <v>153592374</v>
      </c>
      <c r="U37" s="163">
        <v>164238060</v>
      </c>
      <c r="V37" s="163">
        <v>38750434</v>
      </c>
      <c r="W37" s="163">
        <v>53164006</v>
      </c>
      <c r="DA37" s="149" t="s">
        <v>371</v>
      </c>
    </row>
    <row r="38" spans="1:105" ht="11.45" customHeight="1" x14ac:dyDescent="0.25">
      <c r="A38" s="201" t="s">
        <v>33</v>
      </c>
      <c r="B38" s="202">
        <f t="shared" ref="B38:W38" si="11">SUM(B39:B41)</f>
        <v>4569928.6942092925</v>
      </c>
      <c r="C38" s="202">
        <f t="shared" si="11"/>
        <v>4401561.8193916641</v>
      </c>
      <c r="D38" s="202">
        <f t="shared" si="11"/>
        <v>4575821.7756284913</v>
      </c>
      <c r="E38" s="202">
        <f t="shared" si="11"/>
        <v>4661509.8652759707</v>
      </c>
      <c r="F38" s="202">
        <f t="shared" si="11"/>
        <v>4993924.4340905007</v>
      </c>
      <c r="G38" s="202">
        <f t="shared" si="11"/>
        <v>5100013.8363369089</v>
      </c>
      <c r="H38" s="202">
        <f t="shared" si="11"/>
        <v>5693382.2650642972</v>
      </c>
      <c r="I38" s="202">
        <f t="shared" si="11"/>
        <v>6065597.0522974394</v>
      </c>
      <c r="J38" s="202">
        <f t="shared" si="11"/>
        <v>6164686.6594933998</v>
      </c>
      <c r="K38" s="202">
        <f t="shared" si="11"/>
        <v>5434221.2300434392</v>
      </c>
      <c r="L38" s="202">
        <f t="shared" si="11"/>
        <v>6360386.1276521003</v>
      </c>
      <c r="M38" s="202">
        <f t="shared" si="11"/>
        <v>6842828.1798002478</v>
      </c>
      <c r="N38" s="202">
        <f t="shared" si="11"/>
        <v>6659114.4212450478</v>
      </c>
      <c r="O38" s="202">
        <f t="shared" si="11"/>
        <v>6638690.2445228212</v>
      </c>
      <c r="P38" s="202">
        <f t="shared" si="11"/>
        <v>7169224.007953505</v>
      </c>
      <c r="Q38" s="202">
        <f t="shared" si="11"/>
        <v>7414782.6220514439</v>
      </c>
      <c r="R38" s="202">
        <f t="shared" si="11"/>
        <v>7560136.2913911957</v>
      </c>
      <c r="S38" s="202">
        <f t="shared" si="11"/>
        <v>8073165.5133611169</v>
      </c>
      <c r="T38" s="202">
        <f t="shared" si="11"/>
        <v>8174002.9602565542</v>
      </c>
      <c r="U38" s="202">
        <f t="shared" si="11"/>
        <v>7970349.8477078341</v>
      </c>
      <c r="V38" s="202">
        <f t="shared" si="11"/>
        <v>7026258.0614795852</v>
      </c>
      <c r="W38" s="202">
        <f t="shared" si="11"/>
        <v>8497128.0210563261</v>
      </c>
      <c r="DA38" s="203" t="s">
        <v>372</v>
      </c>
    </row>
    <row r="39" spans="1:105" ht="11.45" customHeight="1" x14ac:dyDescent="0.25">
      <c r="A39" s="200" t="s">
        <v>12</v>
      </c>
      <c r="B39" s="163">
        <v>654468.8085757416</v>
      </c>
      <c r="C39" s="163">
        <v>697621.40268962726</v>
      </c>
      <c r="D39" s="163">
        <v>648361.61554408213</v>
      </c>
      <c r="E39" s="163">
        <v>596031.22399702179</v>
      </c>
      <c r="F39" s="163">
        <v>586553.28503803757</v>
      </c>
      <c r="G39" s="163">
        <v>556703.9597564867</v>
      </c>
      <c r="H39" s="163">
        <v>554682.15038891335</v>
      </c>
      <c r="I39" s="163">
        <v>541582.5051405119</v>
      </c>
      <c r="J39" s="163">
        <v>531461.35839631432</v>
      </c>
      <c r="K39" s="163">
        <v>483921.407818657</v>
      </c>
      <c r="L39" s="163">
        <v>454525.25369482627</v>
      </c>
      <c r="M39" s="163">
        <v>460854.2033085837</v>
      </c>
      <c r="N39" s="163">
        <v>439605.82330611686</v>
      </c>
      <c r="O39" s="163">
        <v>417633.43050340033</v>
      </c>
      <c r="P39" s="163">
        <v>463624.4175538178</v>
      </c>
      <c r="Q39" s="163">
        <v>459409.88238759665</v>
      </c>
      <c r="R39" s="163">
        <v>462280.85597832396</v>
      </c>
      <c r="S39" s="163">
        <v>457180.83552908269</v>
      </c>
      <c r="T39" s="163">
        <v>457396.16634572734</v>
      </c>
      <c r="U39" s="163">
        <v>468362.99752674828</v>
      </c>
      <c r="V39" s="163">
        <v>387864.17167428794</v>
      </c>
      <c r="W39" s="163">
        <v>442266.92653427465</v>
      </c>
      <c r="DA39" s="149" t="s">
        <v>373</v>
      </c>
    </row>
    <row r="40" spans="1:105" ht="11.45" customHeight="1" x14ac:dyDescent="0.25">
      <c r="A40" s="200" t="s">
        <v>340</v>
      </c>
      <c r="B40" s="163">
        <v>1073640.6994226847</v>
      </c>
      <c r="C40" s="163">
        <v>1009738.2918752057</v>
      </c>
      <c r="D40" s="163">
        <v>1071829.8782823572</v>
      </c>
      <c r="E40" s="163">
        <v>1143046.8359204475</v>
      </c>
      <c r="F40" s="163">
        <v>1248088.5553601498</v>
      </c>
      <c r="G40" s="163">
        <v>1265581.0778927538</v>
      </c>
      <c r="H40" s="163">
        <v>1448860.3537713832</v>
      </c>
      <c r="I40" s="163">
        <v>1526228.985249165</v>
      </c>
      <c r="J40" s="163">
        <v>1530880.3435544267</v>
      </c>
      <c r="K40" s="163">
        <v>1377297.5433083742</v>
      </c>
      <c r="L40" s="163">
        <v>1465267.311329114</v>
      </c>
      <c r="M40" s="163">
        <v>1535881.5542323673</v>
      </c>
      <c r="N40" s="163">
        <v>1549534.8539477612</v>
      </c>
      <c r="O40" s="163">
        <v>1572883.633229746</v>
      </c>
      <c r="P40" s="163">
        <v>1725620.1269283826</v>
      </c>
      <c r="Q40" s="163">
        <v>1795438.4936025527</v>
      </c>
      <c r="R40" s="163">
        <v>1855504.468671323</v>
      </c>
      <c r="S40" s="163">
        <v>1903570.5383660703</v>
      </c>
      <c r="T40" s="163">
        <v>1904543.4396301419</v>
      </c>
      <c r="U40" s="163">
        <v>1939283.8534764333</v>
      </c>
      <c r="V40" s="163">
        <v>1901740.3354840761</v>
      </c>
      <c r="W40" s="163">
        <v>2231072.1568809086</v>
      </c>
      <c r="DA40" s="149" t="s">
        <v>374</v>
      </c>
    </row>
    <row r="41" spans="1:105" ht="11.45" customHeight="1" x14ac:dyDescent="0.25">
      <c r="A41" s="204" t="s">
        <v>342</v>
      </c>
      <c r="B41" s="165">
        <v>2841819.1862108661</v>
      </c>
      <c r="C41" s="165">
        <v>2694202.1248268317</v>
      </c>
      <c r="D41" s="165">
        <v>2855630.2818020522</v>
      </c>
      <c r="E41" s="165">
        <v>2922431.8053585012</v>
      </c>
      <c r="F41" s="165">
        <v>3159282.5936923134</v>
      </c>
      <c r="G41" s="165">
        <v>3277728.7986876685</v>
      </c>
      <c r="H41" s="165">
        <v>3689839.7609040006</v>
      </c>
      <c r="I41" s="165">
        <v>3997785.5619077631</v>
      </c>
      <c r="J41" s="165">
        <v>4102344.9575426592</v>
      </c>
      <c r="K41" s="165">
        <v>3573002.2789164078</v>
      </c>
      <c r="L41" s="165">
        <v>4440593.5626281602</v>
      </c>
      <c r="M41" s="165">
        <v>4846092.4222592963</v>
      </c>
      <c r="N41" s="165">
        <v>4669973.7439911701</v>
      </c>
      <c r="O41" s="165">
        <v>4648173.1807896746</v>
      </c>
      <c r="P41" s="165">
        <v>4979979.4634713046</v>
      </c>
      <c r="Q41" s="165">
        <v>5159934.2460612943</v>
      </c>
      <c r="R41" s="165">
        <v>5242350.9667415489</v>
      </c>
      <c r="S41" s="165">
        <v>5712414.1394659644</v>
      </c>
      <c r="T41" s="165">
        <v>5812063.3542806851</v>
      </c>
      <c r="U41" s="165">
        <v>5562702.9967046529</v>
      </c>
      <c r="V41" s="165">
        <v>4736653.5543212211</v>
      </c>
      <c r="W41" s="165">
        <v>5823788.9376411429</v>
      </c>
      <c r="DA41" s="166" t="s">
        <v>375</v>
      </c>
    </row>
    <row r="42" spans="1:105" x14ac:dyDescent="0.25">
      <c r="A42" s="195"/>
      <c r="B42" s="195"/>
      <c r="C42" s="195"/>
      <c r="D42" s="195"/>
      <c r="E42" s="195"/>
      <c r="F42" s="195"/>
      <c r="G42" s="195"/>
      <c r="H42" s="195"/>
      <c r="I42" s="195"/>
      <c r="J42" s="195"/>
      <c r="K42" s="195"/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/>
      <c r="W42" s="195"/>
      <c r="DA42" s="196"/>
    </row>
    <row r="43" spans="1:105" ht="11.45" customHeight="1" x14ac:dyDescent="0.25">
      <c r="A43" s="150" t="s">
        <v>30</v>
      </c>
      <c r="B43" s="151">
        <f t="shared" ref="B43:W43" si="12">SUM(B44,B48)</f>
        <v>4246.7309880841503</v>
      </c>
      <c r="C43" s="151">
        <f t="shared" si="12"/>
        <v>4140.7261046086796</v>
      </c>
      <c r="D43" s="151">
        <f t="shared" si="12"/>
        <v>4104.3621159787217</v>
      </c>
      <c r="E43" s="151">
        <f t="shared" si="12"/>
        <v>4230.2332817994129</v>
      </c>
      <c r="F43" s="151">
        <f t="shared" si="12"/>
        <v>4477.9394814054231</v>
      </c>
      <c r="G43" s="151">
        <f t="shared" si="12"/>
        <v>4708.7794013602534</v>
      </c>
      <c r="H43" s="151">
        <f t="shared" si="12"/>
        <v>4951.6948336405976</v>
      </c>
      <c r="I43" s="151">
        <f t="shared" si="12"/>
        <v>5261.5244306589539</v>
      </c>
      <c r="J43" s="151">
        <f t="shared" si="12"/>
        <v>5300.804460128119</v>
      </c>
      <c r="K43" s="151">
        <f t="shared" si="12"/>
        <v>4992.2323423188036</v>
      </c>
      <c r="L43" s="151">
        <f t="shared" si="12"/>
        <v>4941.2023336622524</v>
      </c>
      <c r="M43" s="151">
        <f t="shared" si="12"/>
        <v>5133.3339522479082</v>
      </c>
      <c r="N43" s="151">
        <f t="shared" si="12"/>
        <v>4989.3608624302324</v>
      </c>
      <c r="O43" s="151">
        <f t="shared" si="12"/>
        <v>4890.8903147078208</v>
      </c>
      <c r="P43" s="151">
        <f t="shared" si="12"/>
        <v>4946.1898754922559</v>
      </c>
      <c r="Q43" s="151">
        <f t="shared" si="12"/>
        <v>5043.3261935511891</v>
      </c>
      <c r="R43" s="151">
        <f t="shared" si="12"/>
        <v>5222.9407394273849</v>
      </c>
      <c r="S43" s="151">
        <f t="shared" si="12"/>
        <v>5467.7755840325708</v>
      </c>
      <c r="T43" s="151">
        <f t="shared" si="12"/>
        <v>5770.3225150070475</v>
      </c>
      <c r="U43" s="151">
        <f t="shared" si="12"/>
        <v>5890.7300231614536</v>
      </c>
      <c r="V43" s="151">
        <f t="shared" si="12"/>
        <v>5719.8947291141949</v>
      </c>
      <c r="W43" s="151">
        <f t="shared" si="12"/>
        <v>5514.3246822445699</v>
      </c>
      <c r="DA43" s="152" t="s">
        <v>376</v>
      </c>
    </row>
    <row r="44" spans="1:105" ht="11.45" customHeight="1" x14ac:dyDescent="0.25">
      <c r="A44" s="197" t="s">
        <v>7</v>
      </c>
      <c r="B44" s="198">
        <f t="shared" ref="B44:C44" si="13">SUM(B45:B47)</f>
        <v>3975.38006485186</v>
      </c>
      <c r="C44" s="198">
        <f t="shared" si="13"/>
        <v>3871.7770751355338</v>
      </c>
      <c r="D44" s="198">
        <f t="shared" ref="D44:W44" si="14">SUM(D45:D47)</f>
        <v>3831.4655996265437</v>
      </c>
      <c r="E44" s="198">
        <f t="shared" si="14"/>
        <v>3945.5895136305439</v>
      </c>
      <c r="F44" s="198">
        <f t="shared" si="14"/>
        <v>4167.8182311352175</v>
      </c>
      <c r="G44" s="198">
        <f t="shared" si="14"/>
        <v>4369.9085343885827</v>
      </c>
      <c r="H44" s="198">
        <f t="shared" si="14"/>
        <v>4569.0626024239609</v>
      </c>
      <c r="I44" s="198">
        <f t="shared" si="14"/>
        <v>4849.8651807154438</v>
      </c>
      <c r="J44" s="198">
        <f t="shared" si="14"/>
        <v>4870.0912709757804</v>
      </c>
      <c r="K44" s="198">
        <f t="shared" si="14"/>
        <v>4583.1926791023379</v>
      </c>
      <c r="L44" s="198">
        <f t="shared" si="14"/>
        <v>4532.9442808476379</v>
      </c>
      <c r="M44" s="198">
        <f t="shared" si="14"/>
        <v>4723.4436062031555</v>
      </c>
      <c r="N44" s="198">
        <f t="shared" si="14"/>
        <v>4600.6999963417911</v>
      </c>
      <c r="O44" s="198">
        <f t="shared" si="14"/>
        <v>4519.3843541215465</v>
      </c>
      <c r="P44" s="198">
        <f t="shared" si="14"/>
        <v>4577.6401295777268</v>
      </c>
      <c r="Q44" s="198">
        <f t="shared" si="14"/>
        <v>4677.538364486878</v>
      </c>
      <c r="R44" s="198">
        <f t="shared" si="14"/>
        <v>4876.8994135618486</v>
      </c>
      <c r="S44" s="198">
        <f t="shared" si="14"/>
        <v>5100.5444702091272</v>
      </c>
      <c r="T44" s="198">
        <f t="shared" si="14"/>
        <v>5398.3507853626134</v>
      </c>
      <c r="U44" s="198">
        <f t="shared" si="14"/>
        <v>5535.3071131562228</v>
      </c>
      <c r="V44" s="198">
        <f t="shared" si="14"/>
        <v>5270.591800995614</v>
      </c>
      <c r="W44" s="198">
        <f t="shared" si="14"/>
        <v>5005.8496581239269</v>
      </c>
      <c r="DA44" s="199" t="s">
        <v>377</v>
      </c>
    </row>
    <row r="45" spans="1:105" ht="11.45" customHeight="1" x14ac:dyDescent="0.25">
      <c r="A45" s="200" t="s">
        <v>12</v>
      </c>
      <c r="B45" s="163">
        <v>932.68024797032581</v>
      </c>
      <c r="C45" s="163">
        <v>893.84595768382428</v>
      </c>
      <c r="D45" s="163">
        <v>891.14168976822327</v>
      </c>
      <c r="E45" s="163">
        <v>908.22289287278215</v>
      </c>
      <c r="F45" s="163">
        <v>926.2623333061307</v>
      </c>
      <c r="G45" s="163">
        <v>947.38518392273818</v>
      </c>
      <c r="H45" s="163">
        <v>971.04590965456327</v>
      </c>
      <c r="I45" s="163">
        <v>1000.8757182530635</v>
      </c>
      <c r="J45" s="163">
        <v>972.75445857435602</v>
      </c>
      <c r="K45" s="163">
        <v>928.76592290591884</v>
      </c>
      <c r="L45" s="163">
        <v>885.57639527784045</v>
      </c>
      <c r="M45" s="163">
        <v>908.54010180529804</v>
      </c>
      <c r="N45" s="163">
        <v>856.31415061678513</v>
      </c>
      <c r="O45" s="163">
        <v>796.71369895562441</v>
      </c>
      <c r="P45" s="163">
        <v>743.259138417342</v>
      </c>
      <c r="Q45" s="163">
        <v>738.53366504973667</v>
      </c>
      <c r="R45" s="163">
        <v>758.37981478619054</v>
      </c>
      <c r="S45" s="163">
        <v>771.14322332581514</v>
      </c>
      <c r="T45" s="163">
        <v>798.97994226306378</v>
      </c>
      <c r="U45" s="163">
        <v>812.11051527972643</v>
      </c>
      <c r="V45" s="163">
        <v>750.24185757788644</v>
      </c>
      <c r="W45" s="163">
        <v>688.34636916496777</v>
      </c>
      <c r="DA45" s="149" t="s">
        <v>378</v>
      </c>
    </row>
    <row r="46" spans="1:105" ht="11.45" customHeight="1" x14ac:dyDescent="0.25">
      <c r="A46" s="200" t="s">
        <v>340</v>
      </c>
      <c r="B46" s="163">
        <v>1751.1134859300332</v>
      </c>
      <c r="C46" s="163">
        <v>1724.1998912637853</v>
      </c>
      <c r="D46" s="163">
        <v>1692.7879848786206</v>
      </c>
      <c r="E46" s="163">
        <v>1788.6107004651403</v>
      </c>
      <c r="F46" s="163">
        <v>1903.01891583718</v>
      </c>
      <c r="G46" s="163">
        <v>2000.4663603128115</v>
      </c>
      <c r="H46" s="163">
        <v>2114.8456638569851</v>
      </c>
      <c r="I46" s="163">
        <v>2251.5219270978018</v>
      </c>
      <c r="J46" s="163">
        <v>2253.1094665297151</v>
      </c>
      <c r="K46" s="163">
        <v>2099.301063910611</v>
      </c>
      <c r="L46" s="163">
        <v>2067.1501227303197</v>
      </c>
      <c r="M46" s="163">
        <v>2148.512556776494</v>
      </c>
      <c r="N46" s="163">
        <v>2093.7661320240381</v>
      </c>
      <c r="O46" s="163">
        <v>2072.4533993221362</v>
      </c>
      <c r="P46" s="163">
        <v>2136.6127635527896</v>
      </c>
      <c r="Q46" s="163">
        <v>2215.0557964740442</v>
      </c>
      <c r="R46" s="163">
        <v>2381.2376525585491</v>
      </c>
      <c r="S46" s="163">
        <v>2510.6568311092688</v>
      </c>
      <c r="T46" s="163">
        <v>2619.8333652144947</v>
      </c>
      <c r="U46" s="163">
        <v>2636.4038419537442</v>
      </c>
      <c r="V46" s="163">
        <v>2519.6629428917422</v>
      </c>
      <c r="W46" s="163">
        <v>2402.9220438297402</v>
      </c>
      <c r="DA46" s="149" t="s">
        <v>379</v>
      </c>
    </row>
    <row r="47" spans="1:105" ht="11.45" customHeight="1" x14ac:dyDescent="0.25">
      <c r="A47" s="200" t="s">
        <v>342</v>
      </c>
      <c r="B47" s="163">
        <v>1291.5863309515007</v>
      </c>
      <c r="C47" s="163">
        <v>1253.7312261879244</v>
      </c>
      <c r="D47" s="163">
        <v>1247.5359249797</v>
      </c>
      <c r="E47" s="163">
        <v>1248.7559202926213</v>
      </c>
      <c r="F47" s="163">
        <v>1338.5369819919072</v>
      </c>
      <c r="G47" s="163">
        <v>1422.056990153033</v>
      </c>
      <c r="H47" s="163">
        <v>1483.1710289124126</v>
      </c>
      <c r="I47" s="163">
        <v>1597.4675353645787</v>
      </c>
      <c r="J47" s="163">
        <v>1644.2273458717093</v>
      </c>
      <c r="K47" s="163">
        <v>1555.1256922858081</v>
      </c>
      <c r="L47" s="163">
        <v>1580.2177628394777</v>
      </c>
      <c r="M47" s="163">
        <v>1666.3909476213635</v>
      </c>
      <c r="N47" s="163">
        <v>1650.6197137009681</v>
      </c>
      <c r="O47" s="163">
        <v>1650.2172558437865</v>
      </c>
      <c r="P47" s="163">
        <v>1697.7682276075955</v>
      </c>
      <c r="Q47" s="163">
        <v>1723.9489029630968</v>
      </c>
      <c r="R47" s="163">
        <v>1737.2819462171087</v>
      </c>
      <c r="S47" s="163">
        <v>1818.7444157740435</v>
      </c>
      <c r="T47" s="163">
        <v>1979.5374778850548</v>
      </c>
      <c r="U47" s="163">
        <v>2086.7927559227528</v>
      </c>
      <c r="V47" s="163">
        <v>2000.6870005259852</v>
      </c>
      <c r="W47" s="163">
        <v>1914.5812451292186</v>
      </c>
      <c r="DA47" s="149" t="s">
        <v>380</v>
      </c>
    </row>
    <row r="48" spans="1:105" ht="11.45" customHeight="1" x14ac:dyDescent="0.25">
      <c r="A48" s="201" t="s">
        <v>25</v>
      </c>
      <c r="B48" s="202">
        <f t="shared" ref="B48:W48" si="15">SUM(B49:B51)</f>
        <v>271.35092323229054</v>
      </c>
      <c r="C48" s="202">
        <f t="shared" si="15"/>
        <v>268.94902947314552</v>
      </c>
      <c r="D48" s="202">
        <f t="shared" si="15"/>
        <v>272.8965163521782</v>
      </c>
      <c r="E48" s="202">
        <f t="shared" si="15"/>
        <v>284.64376816886897</v>
      </c>
      <c r="F48" s="202">
        <f t="shared" si="15"/>
        <v>310.12125027020579</v>
      </c>
      <c r="G48" s="202">
        <f t="shared" si="15"/>
        <v>338.87086697167069</v>
      </c>
      <c r="H48" s="202">
        <f t="shared" si="15"/>
        <v>382.63223121663697</v>
      </c>
      <c r="I48" s="202">
        <f t="shared" si="15"/>
        <v>411.6592499435103</v>
      </c>
      <c r="J48" s="202">
        <f t="shared" si="15"/>
        <v>430.71318915233871</v>
      </c>
      <c r="K48" s="202">
        <f t="shared" si="15"/>
        <v>409.03966321646544</v>
      </c>
      <c r="L48" s="202">
        <f t="shared" si="15"/>
        <v>408.25805281461453</v>
      </c>
      <c r="M48" s="202">
        <f t="shared" si="15"/>
        <v>409.89034604475245</v>
      </c>
      <c r="N48" s="202">
        <f t="shared" si="15"/>
        <v>388.66086608844114</v>
      </c>
      <c r="O48" s="202">
        <f t="shared" si="15"/>
        <v>371.50596058627423</v>
      </c>
      <c r="P48" s="202">
        <f t="shared" si="15"/>
        <v>368.54974591452867</v>
      </c>
      <c r="Q48" s="202">
        <f t="shared" si="15"/>
        <v>365.78782906431138</v>
      </c>
      <c r="R48" s="202">
        <f t="shared" si="15"/>
        <v>346.04132586553629</v>
      </c>
      <c r="S48" s="202">
        <f t="shared" si="15"/>
        <v>367.23111382344348</v>
      </c>
      <c r="T48" s="202">
        <f t="shared" si="15"/>
        <v>371.97172964443411</v>
      </c>
      <c r="U48" s="202">
        <f t="shared" si="15"/>
        <v>355.42291000523062</v>
      </c>
      <c r="V48" s="202">
        <f t="shared" si="15"/>
        <v>449.30292811858055</v>
      </c>
      <c r="W48" s="202">
        <f t="shared" si="15"/>
        <v>508.47502412064296</v>
      </c>
      <c r="DA48" s="203" t="s">
        <v>381</v>
      </c>
    </row>
    <row r="49" spans="1:105" ht="11.45" customHeight="1" x14ac:dyDescent="0.25">
      <c r="A49" s="200" t="s">
        <v>12</v>
      </c>
      <c r="B49" s="163">
        <v>51.255053921867983</v>
      </c>
      <c r="C49" s="163">
        <v>55.534444556414449</v>
      </c>
      <c r="D49" s="163">
        <v>51.395555046250273</v>
      </c>
      <c r="E49" s="163">
        <v>46.828717437342895</v>
      </c>
      <c r="F49" s="163">
        <v>46.066222222594213</v>
      </c>
      <c r="G49" s="163">
        <v>44.49322092674219</v>
      </c>
      <c r="H49" s="163">
        <v>45.283643136325338</v>
      </c>
      <c r="I49" s="163">
        <v>44.350736499340506</v>
      </c>
      <c r="J49" s="163">
        <v>44.850222620162675</v>
      </c>
      <c r="K49" s="163">
        <v>42.195567601747655</v>
      </c>
      <c r="L49" s="163">
        <v>37.692477009009416</v>
      </c>
      <c r="M49" s="163">
        <v>34.7083860757959</v>
      </c>
      <c r="N49" s="163">
        <v>32.504160827255383</v>
      </c>
      <c r="O49" s="163">
        <v>29.637390084803922</v>
      </c>
      <c r="P49" s="163">
        <v>29.724435528327607</v>
      </c>
      <c r="Q49" s="163">
        <v>28.309772018581008</v>
      </c>
      <c r="R49" s="163">
        <v>25.309056649840844</v>
      </c>
      <c r="S49" s="163">
        <v>26.411723315539689</v>
      </c>
      <c r="T49" s="163">
        <v>25.601664943580715</v>
      </c>
      <c r="U49" s="163">
        <v>24.000269160497883</v>
      </c>
      <c r="V49" s="163">
        <v>22.295912759534726</v>
      </c>
      <c r="W49" s="163">
        <v>24.595668256317765</v>
      </c>
      <c r="DA49" s="149" t="s">
        <v>382</v>
      </c>
    </row>
    <row r="50" spans="1:105" ht="11.45" customHeight="1" x14ac:dyDescent="0.25">
      <c r="A50" s="200" t="s">
        <v>340</v>
      </c>
      <c r="B50" s="163">
        <v>61.505575381391019</v>
      </c>
      <c r="C50" s="163">
        <v>60.703443692430767</v>
      </c>
      <c r="D50" s="163">
        <v>63.141274833590828</v>
      </c>
      <c r="E50" s="163">
        <v>62.69979609664297</v>
      </c>
      <c r="F50" s="163">
        <v>72.166918728829387</v>
      </c>
      <c r="G50" s="163">
        <v>76.904657685791719</v>
      </c>
      <c r="H50" s="163">
        <v>95.8157186851289</v>
      </c>
      <c r="I50" s="163">
        <v>103.025328161228</v>
      </c>
      <c r="J50" s="163">
        <v>109.1115553669495</v>
      </c>
      <c r="K50" s="163">
        <v>105.76111452231537</v>
      </c>
      <c r="L50" s="163">
        <v>105.61204352966567</v>
      </c>
      <c r="M50" s="163">
        <v>103.9658527918742</v>
      </c>
      <c r="N50" s="163">
        <v>99.30490655289799</v>
      </c>
      <c r="O50" s="163">
        <v>97.008566755073005</v>
      </c>
      <c r="P50" s="163">
        <v>95.599748026014822</v>
      </c>
      <c r="Q50" s="163">
        <v>94.885176994061098</v>
      </c>
      <c r="R50" s="163">
        <v>90.125486156154878</v>
      </c>
      <c r="S50" s="163">
        <v>94.828893191661635</v>
      </c>
      <c r="T50" s="163">
        <v>96.070666122242073</v>
      </c>
      <c r="U50" s="163">
        <v>94.328772636714945</v>
      </c>
      <c r="V50" s="163">
        <v>102.04627887920712</v>
      </c>
      <c r="W50" s="163">
        <v>119.78192201446331</v>
      </c>
      <c r="DA50" s="149" t="s">
        <v>383</v>
      </c>
    </row>
    <row r="51" spans="1:105" ht="11.45" customHeight="1" x14ac:dyDescent="0.25">
      <c r="A51" s="204" t="s">
        <v>342</v>
      </c>
      <c r="B51" s="165">
        <v>158.59029392903153</v>
      </c>
      <c r="C51" s="165">
        <v>152.71114122430026</v>
      </c>
      <c r="D51" s="165">
        <v>158.35968647233707</v>
      </c>
      <c r="E51" s="165">
        <v>175.11525463488309</v>
      </c>
      <c r="F51" s="165">
        <v>191.8881093187822</v>
      </c>
      <c r="G51" s="165">
        <v>217.47298835913679</v>
      </c>
      <c r="H51" s="165">
        <v>241.53286939518273</v>
      </c>
      <c r="I51" s="165">
        <v>264.28318528294176</v>
      </c>
      <c r="J51" s="165">
        <v>276.7514111652265</v>
      </c>
      <c r="K51" s="165">
        <v>261.08298109240241</v>
      </c>
      <c r="L51" s="165">
        <v>264.95353227593944</v>
      </c>
      <c r="M51" s="165">
        <v>271.21610717708234</v>
      </c>
      <c r="N51" s="165">
        <v>256.85179870828773</v>
      </c>
      <c r="O51" s="165">
        <v>244.8600037463973</v>
      </c>
      <c r="P51" s="165">
        <v>243.22556236018622</v>
      </c>
      <c r="Q51" s="165">
        <v>242.59288005166931</v>
      </c>
      <c r="R51" s="165">
        <v>230.60678305954059</v>
      </c>
      <c r="S51" s="165">
        <v>245.99049731624214</v>
      </c>
      <c r="T51" s="165">
        <v>250.29939857861132</v>
      </c>
      <c r="U51" s="165">
        <v>237.09386820801777</v>
      </c>
      <c r="V51" s="165">
        <v>324.96073647983872</v>
      </c>
      <c r="W51" s="165">
        <v>364.09743384986189</v>
      </c>
      <c r="DA51" s="166" t="s">
        <v>384</v>
      </c>
    </row>
    <row r="52" spans="1:105" x14ac:dyDescent="0.25">
      <c r="A52" s="195"/>
      <c r="B52" s="195"/>
      <c r="C52" s="195"/>
      <c r="D52" s="195"/>
      <c r="E52" s="195"/>
      <c r="F52" s="195"/>
      <c r="G52" s="195"/>
      <c r="H52" s="195"/>
      <c r="I52" s="195"/>
      <c r="J52" s="195"/>
      <c r="K52" s="195"/>
      <c r="L52" s="195"/>
      <c r="M52" s="195"/>
      <c r="N52" s="195"/>
      <c r="O52" s="195"/>
      <c r="P52" s="195"/>
      <c r="Q52" s="195"/>
      <c r="R52" s="195"/>
      <c r="S52" s="195"/>
      <c r="T52" s="195"/>
      <c r="U52" s="195"/>
      <c r="V52" s="195"/>
      <c r="W52" s="195"/>
      <c r="DA52" s="196"/>
    </row>
    <row r="53" spans="1:105" ht="11.45" customHeight="1" x14ac:dyDescent="0.25">
      <c r="A53" s="150" t="s">
        <v>35</v>
      </c>
      <c r="B53" s="151">
        <f t="shared" ref="B53:W53" si="16">SUM(B54,B58)</f>
        <v>365.99502299279067</v>
      </c>
      <c r="C53" s="151">
        <f t="shared" si="16"/>
        <v>99.016896597827241</v>
      </c>
      <c r="D53" s="151">
        <f t="shared" si="16"/>
        <v>149.12225572468515</v>
      </c>
      <c r="E53" s="151">
        <f t="shared" si="16"/>
        <v>293.87379446404117</v>
      </c>
      <c r="F53" s="151">
        <f t="shared" si="16"/>
        <v>402.87835896504174</v>
      </c>
      <c r="G53" s="151">
        <f t="shared" si="16"/>
        <v>376.0653606908927</v>
      </c>
      <c r="H53" s="151">
        <f t="shared" si="16"/>
        <v>388.16501421909402</v>
      </c>
      <c r="I53" s="151">
        <f t="shared" si="16"/>
        <v>453.22349485647345</v>
      </c>
      <c r="J53" s="151">
        <f t="shared" si="16"/>
        <v>215.9109902967418</v>
      </c>
      <c r="K53" s="151">
        <f t="shared" si="16"/>
        <v>23.775608794015998</v>
      </c>
      <c r="L53" s="151">
        <f t="shared" si="16"/>
        <v>179.86233732435886</v>
      </c>
      <c r="M53" s="151">
        <f t="shared" si="16"/>
        <v>346.73936066002165</v>
      </c>
      <c r="N53" s="151">
        <f t="shared" si="16"/>
        <v>88.405144117835889</v>
      </c>
      <c r="O53" s="151">
        <f t="shared" si="16"/>
        <v>114.04556745627933</v>
      </c>
      <c r="P53" s="151">
        <f t="shared" si="16"/>
        <v>241.2267591801043</v>
      </c>
      <c r="Q53" s="151">
        <f t="shared" si="16"/>
        <v>254.30644398937719</v>
      </c>
      <c r="R53" s="151">
        <f t="shared" si="16"/>
        <v>340.11945158148194</v>
      </c>
      <c r="S53" s="151">
        <f t="shared" si="16"/>
        <v>386.93697233291044</v>
      </c>
      <c r="T53" s="151">
        <f t="shared" si="16"/>
        <v>447.47724978730105</v>
      </c>
      <c r="U53" s="151">
        <f t="shared" si="16"/>
        <v>280.74429832297216</v>
      </c>
      <c r="V53" s="151">
        <f t="shared" si="16"/>
        <v>104.62859972003818</v>
      </c>
      <c r="W53" s="151">
        <f t="shared" si="16"/>
        <v>68.618861268879343</v>
      </c>
      <c r="DA53" s="152" t="s">
        <v>385</v>
      </c>
    </row>
    <row r="54" spans="1:105" ht="11.45" customHeight="1" x14ac:dyDescent="0.25">
      <c r="A54" s="197" t="s">
        <v>7</v>
      </c>
      <c r="B54" s="198">
        <f t="shared" ref="B54:C54" si="17">SUM(B55:B57)</f>
        <v>339.98211419006816</v>
      </c>
      <c r="C54" s="198">
        <f t="shared" si="17"/>
        <v>87.264479253399756</v>
      </c>
      <c r="D54" s="198">
        <f t="shared" ref="D54:W54" si="18">SUM(D55:D57)</f>
        <v>130.65481244268096</v>
      </c>
      <c r="E54" s="198">
        <f t="shared" si="18"/>
        <v>268.44078273666923</v>
      </c>
      <c r="F54" s="198">
        <f t="shared" si="18"/>
        <v>365.59055034794767</v>
      </c>
      <c r="G54" s="198">
        <f t="shared" si="18"/>
        <v>336.79178923813669</v>
      </c>
      <c r="H54" s="198">
        <f t="shared" si="18"/>
        <v>334.90504895284806</v>
      </c>
      <c r="I54" s="198">
        <f t="shared" si="18"/>
        <v>413.78504329843827</v>
      </c>
      <c r="J54" s="198">
        <f t="shared" si="18"/>
        <v>184.45554158805876</v>
      </c>
      <c r="K54" s="198">
        <f t="shared" si="18"/>
        <v>20.927717932819938</v>
      </c>
      <c r="L54" s="198">
        <f t="shared" si="18"/>
        <v>160.93489763790382</v>
      </c>
      <c r="M54" s="198">
        <f t="shared" si="18"/>
        <v>329.71860279722887</v>
      </c>
      <c r="N54" s="198">
        <f t="shared" si="18"/>
        <v>85.428078725875139</v>
      </c>
      <c r="O54" s="198">
        <f t="shared" si="18"/>
        <v>111.26905176188436</v>
      </c>
      <c r="P54" s="198">
        <f t="shared" si="18"/>
        <v>225.43477322445696</v>
      </c>
      <c r="Q54" s="198">
        <f t="shared" si="18"/>
        <v>243.08135699352238</v>
      </c>
      <c r="R54" s="198">
        <f t="shared" si="18"/>
        <v>337.74233779869809</v>
      </c>
      <c r="S54" s="198">
        <f t="shared" si="18"/>
        <v>354.7237183731603</v>
      </c>
      <c r="T54" s="198">
        <f t="shared" si="18"/>
        <v>431.85135545904922</v>
      </c>
      <c r="U54" s="198">
        <f t="shared" si="18"/>
        <v>276.45512947688349</v>
      </c>
      <c r="V54" s="198">
        <f t="shared" si="18"/>
        <v>0.13783173409735827</v>
      </c>
      <c r="W54" s="198">
        <f t="shared" si="18"/>
        <v>0.11100102301863646</v>
      </c>
      <c r="DA54" s="199" t="s">
        <v>386</v>
      </c>
    </row>
    <row r="55" spans="1:105" ht="11.45" customHeight="1" x14ac:dyDescent="0.25">
      <c r="A55" s="200" t="s">
        <v>12</v>
      </c>
      <c r="B55" s="163">
        <v>85.06561977506685</v>
      </c>
      <c r="C55" s="163">
        <v>16.934852151009849</v>
      </c>
      <c r="D55" s="163">
        <v>36.352581806302297</v>
      </c>
      <c r="E55" s="163">
        <v>48.901669292538386</v>
      </c>
      <c r="F55" s="163">
        <v>58.029130607247268</v>
      </c>
      <c r="G55" s="163">
        <v>52.097795395594865</v>
      </c>
      <c r="H55" s="163">
        <v>55.591957552146916</v>
      </c>
      <c r="I55" s="163">
        <v>62.271995049417846</v>
      </c>
      <c r="J55" s="163">
        <v>15.736015914151039</v>
      </c>
      <c r="K55" s="163">
        <v>12.174409521632729</v>
      </c>
      <c r="L55" s="163">
        <v>11.032701404973725</v>
      </c>
      <c r="M55" s="163">
        <v>57.334519260458528</v>
      </c>
      <c r="N55" s="163">
        <v>10.813448514645339</v>
      </c>
      <c r="O55" s="163">
        <v>8.6981173141265664</v>
      </c>
      <c r="P55" s="163">
        <v>7.808326563921673</v>
      </c>
      <c r="Q55" s="163">
        <v>33.927081996753934</v>
      </c>
      <c r="R55" s="163">
        <v>51.05652460740253</v>
      </c>
      <c r="S55" s="163">
        <v>43.209348762397184</v>
      </c>
      <c r="T55" s="163">
        <v>58.741332939232784</v>
      </c>
      <c r="U55" s="163">
        <v>45.230053543196696</v>
      </c>
      <c r="V55" s="163">
        <v>0.13411249472420161</v>
      </c>
      <c r="W55" s="163">
        <v>0.1072817836454798</v>
      </c>
      <c r="DA55" s="149" t="s">
        <v>387</v>
      </c>
    </row>
    <row r="56" spans="1:105" ht="11.45" customHeight="1" x14ac:dyDescent="0.25">
      <c r="A56" s="200" t="s">
        <v>340</v>
      </c>
      <c r="B56" s="163">
        <v>136.1812207681246</v>
      </c>
      <c r="C56" s="163">
        <v>47.629230481946827</v>
      </c>
      <c r="D56" s="163">
        <v>52.150319375799974</v>
      </c>
      <c r="E56" s="163">
        <v>161.64596501526361</v>
      </c>
      <c r="F56" s="163">
        <v>174.58636029732338</v>
      </c>
      <c r="G56" s="163">
        <v>158.19075972191226</v>
      </c>
      <c r="H56" s="163">
        <v>174.99800070955155</v>
      </c>
      <c r="I56" s="163">
        <v>195.37260534708676</v>
      </c>
      <c r="J56" s="163">
        <v>76.309037812682774</v>
      </c>
      <c r="K56" s="163">
        <v>4.584724989388171</v>
      </c>
      <c r="L56" s="163">
        <v>58.342583791093418</v>
      </c>
      <c r="M56" s="163">
        <v>143.18057284138843</v>
      </c>
      <c r="N56" s="163">
        <v>28.039189222392007</v>
      </c>
      <c r="O56" s="163">
        <v>54.145114293406564</v>
      </c>
      <c r="P56" s="163">
        <v>126.61202213011202</v>
      </c>
      <c r="Q56" s="163">
        <v>138.59079709864375</v>
      </c>
      <c r="R56" s="163">
        <v>225.34027385116818</v>
      </c>
      <c r="S56" s="163">
        <v>188.11333344164706</v>
      </c>
      <c r="T56" s="163">
        <v>170.4821056672603</v>
      </c>
      <c r="U56" s="163">
        <v>80.973576094245715</v>
      </c>
      <c r="V56" s="163">
        <v>3.7192393731566575E-3</v>
      </c>
      <c r="W56" s="163">
        <v>3.7192393731566575E-3</v>
      </c>
      <c r="DA56" s="149" t="s">
        <v>388</v>
      </c>
    </row>
    <row r="57" spans="1:105" ht="11.45" customHeight="1" x14ac:dyDescent="0.25">
      <c r="A57" s="200" t="s">
        <v>342</v>
      </c>
      <c r="B57" s="163">
        <v>118.73527364687668</v>
      </c>
      <c r="C57" s="163">
        <v>22.700396620443076</v>
      </c>
      <c r="D57" s="163">
        <v>42.151911260578679</v>
      </c>
      <c r="E57" s="163">
        <v>57.893148428867235</v>
      </c>
      <c r="F57" s="163">
        <v>132.97505944337698</v>
      </c>
      <c r="G57" s="163">
        <v>126.50323412062957</v>
      </c>
      <c r="H57" s="163">
        <v>104.31509069114961</v>
      </c>
      <c r="I57" s="163">
        <v>156.14044290193365</v>
      </c>
      <c r="J57" s="163">
        <v>92.410487861224951</v>
      </c>
      <c r="K57" s="163">
        <v>4.1685834217990365</v>
      </c>
      <c r="L57" s="163">
        <v>91.559612441836691</v>
      </c>
      <c r="M57" s="163">
        <v>129.20351069538191</v>
      </c>
      <c r="N57" s="163">
        <v>46.575440988837791</v>
      </c>
      <c r="O57" s="163">
        <v>48.425820154351221</v>
      </c>
      <c r="P57" s="163">
        <v>91.01442453042327</v>
      </c>
      <c r="Q57" s="163">
        <v>70.563477898124688</v>
      </c>
      <c r="R57" s="163">
        <v>61.345539340127416</v>
      </c>
      <c r="S57" s="163">
        <v>123.40103616911608</v>
      </c>
      <c r="T57" s="163">
        <v>202.62791685255613</v>
      </c>
      <c r="U57" s="163">
        <v>150.25149983944107</v>
      </c>
      <c r="V57" s="163">
        <v>0</v>
      </c>
      <c r="W57" s="163">
        <v>0</v>
      </c>
      <c r="DA57" s="149" t="s">
        <v>389</v>
      </c>
    </row>
    <row r="58" spans="1:105" ht="11.45" customHeight="1" x14ac:dyDescent="0.25">
      <c r="A58" s="201" t="s">
        <v>25</v>
      </c>
      <c r="B58" s="202">
        <f t="shared" ref="B58:W58" si="19">SUM(B59:B61)</f>
        <v>26.012908802722507</v>
      </c>
      <c r="C58" s="202">
        <f t="shared" si="19"/>
        <v>11.752417344427478</v>
      </c>
      <c r="D58" s="202">
        <f t="shared" si="19"/>
        <v>18.467443282004183</v>
      </c>
      <c r="E58" s="202">
        <f t="shared" si="19"/>
        <v>25.433011727371927</v>
      </c>
      <c r="F58" s="202">
        <f t="shared" si="19"/>
        <v>37.287808617094072</v>
      </c>
      <c r="G58" s="202">
        <f t="shared" si="19"/>
        <v>39.273571452755995</v>
      </c>
      <c r="H58" s="202">
        <f t="shared" si="19"/>
        <v>53.259965266245935</v>
      </c>
      <c r="I58" s="202">
        <f t="shared" si="19"/>
        <v>39.438451558035197</v>
      </c>
      <c r="J58" s="202">
        <f t="shared" si="19"/>
        <v>31.455448708683026</v>
      </c>
      <c r="K58" s="202">
        <f t="shared" si="19"/>
        <v>2.8478908611960612</v>
      </c>
      <c r="L58" s="202">
        <f t="shared" si="19"/>
        <v>18.927439686455035</v>
      </c>
      <c r="M58" s="202">
        <f t="shared" si="19"/>
        <v>17.02075786279277</v>
      </c>
      <c r="N58" s="202">
        <f t="shared" si="19"/>
        <v>2.9770653919607444</v>
      </c>
      <c r="O58" s="202">
        <f t="shared" si="19"/>
        <v>2.7765156943949778</v>
      </c>
      <c r="P58" s="202">
        <f t="shared" si="19"/>
        <v>15.791985955647338</v>
      </c>
      <c r="Q58" s="202">
        <f t="shared" si="19"/>
        <v>11.225086995854818</v>
      </c>
      <c r="R58" s="202">
        <f t="shared" si="19"/>
        <v>2.3771137827838449</v>
      </c>
      <c r="S58" s="202">
        <f t="shared" si="19"/>
        <v>32.213253959750162</v>
      </c>
      <c r="T58" s="202">
        <f t="shared" si="19"/>
        <v>15.625894328251821</v>
      </c>
      <c r="U58" s="202">
        <f t="shared" si="19"/>
        <v>4.289168846088649</v>
      </c>
      <c r="V58" s="202">
        <f t="shared" si="19"/>
        <v>104.49076798594082</v>
      </c>
      <c r="W58" s="202">
        <f t="shared" si="19"/>
        <v>68.507860245860712</v>
      </c>
      <c r="DA58" s="203" t="s">
        <v>390</v>
      </c>
    </row>
    <row r="59" spans="1:105" ht="11.45" customHeight="1" x14ac:dyDescent="0.25">
      <c r="A59" s="200" t="s">
        <v>12</v>
      </c>
      <c r="B59" s="163">
        <v>7.5092904278864463</v>
      </c>
      <c r="C59" s="163">
        <v>6.9919137399637172</v>
      </c>
      <c r="D59" s="163">
        <v>0.12117883593258942</v>
      </c>
      <c r="E59" s="163">
        <v>0.25846331784717724</v>
      </c>
      <c r="F59" s="163">
        <v>3.3219404776469696</v>
      </c>
      <c r="G59" s="163">
        <v>1.1697562217592838</v>
      </c>
      <c r="H59" s="163">
        <v>2.8381896853491067</v>
      </c>
      <c r="I59" s="163">
        <v>1.3923413908112034</v>
      </c>
      <c r="J59" s="163">
        <v>3.1820685981063006</v>
      </c>
      <c r="K59" s="163">
        <v>1.2418507879657674</v>
      </c>
      <c r="L59" s="163">
        <v>0</v>
      </c>
      <c r="M59" s="163">
        <v>0.15696938922184422</v>
      </c>
      <c r="N59" s="163">
        <v>0.88395445297801734</v>
      </c>
      <c r="O59" s="163">
        <v>9.8304534042169878E-2</v>
      </c>
      <c r="P59" s="163">
        <v>2.4974425747688453</v>
      </c>
      <c r="Q59" s="163">
        <v>0.7808285481841587</v>
      </c>
      <c r="R59" s="163">
        <v>7.7764665602926539E-2</v>
      </c>
      <c r="S59" s="163">
        <v>3.1878390576918565</v>
      </c>
      <c r="T59" s="163">
        <v>1.2828718573139752</v>
      </c>
      <c r="U59" s="163">
        <v>0.78424466218619171</v>
      </c>
      <c r="V59" s="163">
        <v>0.8200025917698982</v>
      </c>
      <c r="W59" s="163">
        <v>4.1991749328355867</v>
      </c>
      <c r="DA59" s="149" t="s">
        <v>391</v>
      </c>
    </row>
    <row r="60" spans="1:105" ht="11.45" customHeight="1" x14ac:dyDescent="0.25">
      <c r="A60" s="200" t="s">
        <v>340</v>
      </c>
      <c r="B60" s="163">
        <v>8.2945294522802282</v>
      </c>
      <c r="C60" s="163">
        <v>3.1782320082467059</v>
      </c>
      <c r="D60" s="163">
        <v>6.0807417250820528</v>
      </c>
      <c r="E60" s="163">
        <v>3.2908959828539741</v>
      </c>
      <c r="F60" s="163">
        <v>12.019690577208991</v>
      </c>
      <c r="G60" s="163">
        <v>7.3371673322364757</v>
      </c>
      <c r="H60" s="163">
        <v>21.198953805170824</v>
      </c>
      <c r="I60" s="163">
        <v>10.070238587446605</v>
      </c>
      <c r="J60" s="163">
        <v>9.8576111064492995</v>
      </c>
      <c r="K60" s="163">
        <v>1.4562327758488196</v>
      </c>
      <c r="L60" s="163">
        <v>3.634756989685568</v>
      </c>
      <c r="M60" s="163">
        <v>3.3038750318282348</v>
      </c>
      <c r="N60" s="163">
        <v>0.7973042175092957</v>
      </c>
      <c r="O60" s="163">
        <v>1.8847042847155229</v>
      </c>
      <c r="P60" s="163">
        <v>3.119423609702729</v>
      </c>
      <c r="Q60" s="163">
        <v>2.7260480454611806</v>
      </c>
      <c r="R60" s="163">
        <v>0.46018812943465243</v>
      </c>
      <c r="S60" s="163">
        <v>7.7502119113794645</v>
      </c>
      <c r="T60" s="163">
        <v>4.3274308116109932</v>
      </c>
      <c r="U60" s="163">
        <v>2.5388173506833187</v>
      </c>
      <c r="V60" s="163">
        <v>10.023463666811841</v>
      </c>
      <c r="W60" s="163">
        <v>20.021511905527131</v>
      </c>
      <c r="DA60" s="149" t="s">
        <v>392</v>
      </c>
    </row>
    <row r="61" spans="1:105" ht="11.45" customHeight="1" x14ac:dyDescent="0.25">
      <c r="A61" s="204" t="s">
        <v>342</v>
      </c>
      <c r="B61" s="165">
        <v>10.209088922555832</v>
      </c>
      <c r="C61" s="165">
        <v>1.5822715962170548</v>
      </c>
      <c r="D61" s="165">
        <v>12.265522720989541</v>
      </c>
      <c r="E61" s="165">
        <v>21.883652426670775</v>
      </c>
      <c r="F61" s="165">
        <v>21.946177562238109</v>
      </c>
      <c r="G61" s="165">
        <v>30.766647898760237</v>
      </c>
      <c r="H61" s="165">
        <v>29.222821775726004</v>
      </c>
      <c r="I61" s="165">
        <v>27.97587157977739</v>
      </c>
      <c r="J61" s="165">
        <v>18.415769004127426</v>
      </c>
      <c r="K61" s="165">
        <v>0.14980729738147405</v>
      </c>
      <c r="L61" s="165">
        <v>15.292682696769468</v>
      </c>
      <c r="M61" s="165">
        <v>13.559913441742692</v>
      </c>
      <c r="N61" s="165">
        <v>1.2958067214734312</v>
      </c>
      <c r="O61" s="165">
        <v>0.79350687563728517</v>
      </c>
      <c r="P61" s="165">
        <v>10.175119771175764</v>
      </c>
      <c r="Q61" s="165">
        <v>7.7182104022094791</v>
      </c>
      <c r="R61" s="165">
        <v>1.839160987746266</v>
      </c>
      <c r="S61" s="165">
        <v>21.275202990678839</v>
      </c>
      <c r="T61" s="165">
        <v>10.015591659326851</v>
      </c>
      <c r="U61" s="165">
        <v>0.96610683321913815</v>
      </c>
      <c r="V61" s="165">
        <v>93.647301727359078</v>
      </c>
      <c r="W61" s="165">
        <v>44.287173407497988</v>
      </c>
      <c r="DA61" s="166" t="s">
        <v>393</v>
      </c>
    </row>
    <row r="62" spans="1:105" x14ac:dyDescent="0.25">
      <c r="A62" s="195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  <c r="U62" s="195"/>
      <c r="V62" s="195"/>
      <c r="W62" s="195"/>
      <c r="DA62" s="196"/>
    </row>
    <row r="63" spans="1:105" ht="11.45" customHeight="1" x14ac:dyDescent="0.25">
      <c r="A63" s="173" t="s">
        <v>36</v>
      </c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174"/>
      <c r="S63" s="174"/>
      <c r="T63" s="174"/>
      <c r="U63" s="174"/>
      <c r="V63" s="174"/>
      <c r="W63" s="174"/>
      <c r="DA63" s="175"/>
    </row>
    <row r="64" spans="1:105" x14ac:dyDescent="0.25">
      <c r="A64" s="195"/>
      <c r="B64" s="195"/>
      <c r="C64" s="195"/>
      <c r="D64" s="195"/>
      <c r="E64" s="195"/>
      <c r="F64" s="195"/>
      <c r="G64" s="195"/>
      <c r="H64" s="195"/>
      <c r="I64" s="195"/>
      <c r="J64" s="195"/>
      <c r="K64" s="195"/>
      <c r="L64" s="195"/>
      <c r="M64" s="195"/>
      <c r="N64" s="195"/>
      <c r="O64" s="195"/>
      <c r="P64" s="195"/>
      <c r="Q64" s="195"/>
      <c r="R64" s="195"/>
      <c r="S64" s="195"/>
      <c r="T64" s="195"/>
      <c r="U64" s="195"/>
      <c r="V64" s="195"/>
      <c r="W64" s="195"/>
      <c r="DA64" s="196"/>
    </row>
    <row r="65" spans="1:105" ht="11.45" customHeight="1" x14ac:dyDescent="0.25">
      <c r="A65" s="150" t="s">
        <v>37</v>
      </c>
      <c r="B65" s="188"/>
      <c r="C65" s="188"/>
      <c r="D65" s="188"/>
      <c r="E65" s="188"/>
      <c r="F65" s="188"/>
      <c r="G65" s="188"/>
      <c r="H65" s="188"/>
      <c r="I65" s="188"/>
      <c r="J65" s="188"/>
      <c r="K65" s="188"/>
      <c r="L65" s="188"/>
      <c r="M65" s="188"/>
      <c r="N65" s="188"/>
      <c r="O65" s="188"/>
      <c r="P65" s="188"/>
      <c r="Q65" s="188"/>
      <c r="R65" s="188"/>
      <c r="S65" s="188"/>
      <c r="T65" s="188"/>
      <c r="U65" s="188"/>
      <c r="V65" s="188"/>
      <c r="W65" s="188"/>
      <c r="DA65" s="152"/>
    </row>
    <row r="66" spans="1:105" ht="11.45" customHeight="1" x14ac:dyDescent="0.25">
      <c r="A66" s="197" t="s">
        <v>38</v>
      </c>
      <c r="B66" s="205">
        <f t="shared" ref="B66:W73" si="20">IF(B34=0,0,B34/B24)</f>
        <v>79.341093642488559</v>
      </c>
      <c r="C66" s="205">
        <f t="shared" si="20"/>
        <v>80.187186292523947</v>
      </c>
      <c r="D66" s="205">
        <f t="shared" si="20"/>
        <v>81.034085472355557</v>
      </c>
      <c r="E66" s="205">
        <f t="shared" si="20"/>
        <v>81.623879243680719</v>
      </c>
      <c r="F66" s="205">
        <f t="shared" si="20"/>
        <v>84.678633450381838</v>
      </c>
      <c r="G66" s="205">
        <f t="shared" si="20"/>
        <v>87.259274211315201</v>
      </c>
      <c r="H66" s="205">
        <f t="shared" si="20"/>
        <v>89.160287076010846</v>
      </c>
      <c r="I66" s="205">
        <f t="shared" si="20"/>
        <v>91.498185457027859</v>
      </c>
      <c r="J66" s="205">
        <f t="shared" si="20"/>
        <v>92.22547565110581</v>
      </c>
      <c r="K66" s="205">
        <f t="shared" si="20"/>
        <v>93.987989475040749</v>
      </c>
      <c r="L66" s="205">
        <f t="shared" si="20"/>
        <v>99.192032604234186</v>
      </c>
      <c r="M66" s="205">
        <f t="shared" si="20"/>
        <v>101.17529362365111</v>
      </c>
      <c r="N66" s="205">
        <f t="shared" si="20"/>
        <v>105.41406233245876</v>
      </c>
      <c r="O66" s="205">
        <f t="shared" si="20"/>
        <v>109.77369903995148</v>
      </c>
      <c r="P66" s="205">
        <f t="shared" si="20"/>
        <v>114.1906881056006</v>
      </c>
      <c r="Q66" s="205">
        <f t="shared" si="20"/>
        <v>117.80827020480244</v>
      </c>
      <c r="R66" s="205">
        <f t="shared" si="20"/>
        <v>120.41873335983621</v>
      </c>
      <c r="S66" s="205">
        <f t="shared" si="20"/>
        <v>125.37392786957786</v>
      </c>
      <c r="T66" s="205">
        <f t="shared" si="20"/>
        <v>127.06286907875959</v>
      </c>
      <c r="U66" s="205">
        <f t="shared" si="20"/>
        <v>129.58667221317498</v>
      </c>
      <c r="V66" s="205">
        <f t="shared" si="20"/>
        <v>95.085074221894274</v>
      </c>
      <c r="W66" s="205">
        <f t="shared" si="20"/>
        <v>104.23006343988725</v>
      </c>
      <c r="DA66" s="199" t="s">
        <v>394</v>
      </c>
    </row>
    <row r="67" spans="1:105" ht="11.45" customHeight="1" x14ac:dyDescent="0.25">
      <c r="A67" s="200" t="s">
        <v>12</v>
      </c>
      <c r="B67" s="192">
        <f t="shared" si="20"/>
        <v>67.584729474944695</v>
      </c>
      <c r="C67" s="192">
        <f t="shared" si="20"/>
        <v>68.040697158405976</v>
      </c>
      <c r="D67" s="192">
        <f t="shared" si="20"/>
        <v>68.93070455711883</v>
      </c>
      <c r="E67" s="192">
        <f t="shared" si="20"/>
        <v>69.33455295417734</v>
      </c>
      <c r="F67" s="192">
        <f t="shared" si="20"/>
        <v>70.722756616000822</v>
      </c>
      <c r="G67" s="192">
        <f t="shared" si="20"/>
        <v>72.08286568982308</v>
      </c>
      <c r="H67" s="192">
        <f t="shared" si="20"/>
        <v>73.185412226656851</v>
      </c>
      <c r="I67" s="192">
        <f t="shared" si="20"/>
        <v>75.582208331488246</v>
      </c>
      <c r="J67" s="192">
        <f t="shared" si="20"/>
        <v>75.092585284971094</v>
      </c>
      <c r="K67" s="192">
        <f t="shared" si="20"/>
        <v>76.660645853109727</v>
      </c>
      <c r="L67" s="192">
        <f t="shared" si="20"/>
        <v>81.83381476987563</v>
      </c>
      <c r="M67" s="192">
        <f t="shared" si="20"/>
        <v>81.62203534075384</v>
      </c>
      <c r="N67" s="192">
        <f t="shared" si="20"/>
        <v>84.300267725174365</v>
      </c>
      <c r="O67" s="192">
        <f t="shared" si="20"/>
        <v>86.77054886211512</v>
      </c>
      <c r="P67" s="192">
        <f t="shared" si="20"/>
        <v>91.851769747558421</v>
      </c>
      <c r="Q67" s="192">
        <f t="shared" si="20"/>
        <v>95.66256310304928</v>
      </c>
      <c r="R67" s="192">
        <f t="shared" si="20"/>
        <v>98.019347663983083</v>
      </c>
      <c r="S67" s="192">
        <f t="shared" si="20"/>
        <v>101.28545962426304</v>
      </c>
      <c r="T67" s="192">
        <f t="shared" si="20"/>
        <v>101.87489867813437</v>
      </c>
      <c r="U67" s="192">
        <f t="shared" si="20"/>
        <v>102.22855617461549</v>
      </c>
      <c r="V67" s="192">
        <f t="shared" si="20"/>
        <v>81.109519055019206</v>
      </c>
      <c r="W67" s="192">
        <f t="shared" si="20"/>
        <v>92.315107020274738</v>
      </c>
      <c r="DA67" s="149" t="s">
        <v>395</v>
      </c>
    </row>
    <row r="68" spans="1:105" ht="11.45" customHeight="1" x14ac:dyDescent="0.25">
      <c r="A68" s="200" t="s">
        <v>340</v>
      </c>
      <c r="B68" s="192">
        <f t="shared" si="20"/>
        <v>80.366999760151714</v>
      </c>
      <c r="C68" s="192">
        <f t="shared" si="20"/>
        <v>81.40164834602723</v>
      </c>
      <c r="D68" s="192">
        <f t="shared" si="20"/>
        <v>82.645694415210585</v>
      </c>
      <c r="E68" s="192">
        <f t="shared" si="20"/>
        <v>83.244410314945696</v>
      </c>
      <c r="F68" s="192">
        <f t="shared" si="20"/>
        <v>85.852145620204794</v>
      </c>
      <c r="G68" s="192">
        <f t="shared" si="20"/>
        <v>88.837564742620316</v>
      </c>
      <c r="H68" s="192">
        <f t="shared" si="20"/>
        <v>91.474734807280583</v>
      </c>
      <c r="I68" s="192">
        <f t="shared" si="20"/>
        <v>93.528187486280927</v>
      </c>
      <c r="J68" s="192">
        <f t="shared" si="20"/>
        <v>94.171976182037383</v>
      </c>
      <c r="K68" s="192">
        <f t="shared" si="20"/>
        <v>96.032663642795043</v>
      </c>
      <c r="L68" s="192">
        <f t="shared" si="20"/>
        <v>99.88258213690257</v>
      </c>
      <c r="M68" s="192">
        <f t="shared" si="20"/>
        <v>103.78215860678544</v>
      </c>
      <c r="N68" s="192">
        <f t="shared" si="20"/>
        <v>107.55538134346335</v>
      </c>
      <c r="O68" s="192">
        <f t="shared" si="20"/>
        <v>111.9730049194839</v>
      </c>
      <c r="P68" s="192">
        <f t="shared" si="20"/>
        <v>116.06053709163466</v>
      </c>
      <c r="Q68" s="192">
        <f t="shared" si="20"/>
        <v>119.95969392434961</v>
      </c>
      <c r="R68" s="192">
        <f t="shared" si="20"/>
        <v>122.96621317719655</v>
      </c>
      <c r="S68" s="192">
        <f t="shared" si="20"/>
        <v>127.93329664058976</v>
      </c>
      <c r="T68" s="192">
        <f t="shared" si="20"/>
        <v>129.5948007595992</v>
      </c>
      <c r="U68" s="192">
        <f t="shared" si="20"/>
        <v>132.50594214773082</v>
      </c>
      <c r="V68" s="192">
        <f t="shared" si="20"/>
        <v>97.133449014879233</v>
      </c>
      <c r="W68" s="192">
        <f t="shared" si="20"/>
        <v>106.80349166783093</v>
      </c>
      <c r="DA68" s="149" t="s">
        <v>396</v>
      </c>
    </row>
    <row r="69" spans="1:105" ht="11.45" customHeight="1" x14ac:dyDescent="0.25">
      <c r="A69" s="200" t="s">
        <v>342</v>
      </c>
      <c r="B69" s="192">
        <f t="shared" si="20"/>
        <v>110.67258828267786</v>
      </c>
      <c r="C69" s="192">
        <f t="shared" si="20"/>
        <v>111.6582095668339</v>
      </c>
      <c r="D69" s="192">
        <f t="shared" si="20"/>
        <v>111.08743158403091</v>
      </c>
      <c r="E69" s="192">
        <f t="shared" si="20"/>
        <v>112.52198267123093</v>
      </c>
      <c r="F69" s="192">
        <f t="shared" si="20"/>
        <v>119.916587790237</v>
      </c>
      <c r="G69" s="192">
        <f t="shared" si="20"/>
        <v>123.23597797714361</v>
      </c>
      <c r="H69" s="192">
        <f t="shared" si="20"/>
        <v>123.79410802978965</v>
      </c>
      <c r="I69" s="192">
        <f t="shared" si="20"/>
        <v>124.94093248758676</v>
      </c>
      <c r="J69" s="192">
        <f t="shared" si="20"/>
        <v>126.61645002022256</v>
      </c>
      <c r="K69" s="192">
        <f t="shared" si="20"/>
        <v>128.38132899317662</v>
      </c>
      <c r="L69" s="192">
        <f t="shared" si="20"/>
        <v>135.47539141317395</v>
      </c>
      <c r="M69" s="192">
        <f t="shared" si="20"/>
        <v>135.04838493336098</v>
      </c>
      <c r="N69" s="192">
        <f t="shared" si="20"/>
        <v>140.74769143966128</v>
      </c>
      <c r="O69" s="192">
        <f t="shared" si="20"/>
        <v>144.82785752941703</v>
      </c>
      <c r="P69" s="192">
        <f t="shared" si="20"/>
        <v>146.09479571298769</v>
      </c>
      <c r="Q69" s="192">
        <f t="shared" si="20"/>
        <v>148.24008910727062</v>
      </c>
      <c r="R69" s="192">
        <f t="shared" si="20"/>
        <v>150.60231014502367</v>
      </c>
      <c r="S69" s="192">
        <f t="shared" si="20"/>
        <v>156.92663260840462</v>
      </c>
      <c r="T69" s="192">
        <f t="shared" si="20"/>
        <v>158.77117209127314</v>
      </c>
      <c r="U69" s="192">
        <f t="shared" si="20"/>
        <v>162.35394249731863</v>
      </c>
      <c r="V69" s="192">
        <f t="shared" si="20"/>
        <v>120.13105453733786</v>
      </c>
      <c r="W69" s="192">
        <f t="shared" si="20"/>
        <v>120.80422373910436</v>
      </c>
      <c r="DA69" s="149" t="s">
        <v>397</v>
      </c>
    </row>
    <row r="70" spans="1:105" ht="11.45" customHeight="1" x14ac:dyDescent="0.25">
      <c r="A70" s="201" t="s">
        <v>39</v>
      </c>
      <c r="B70" s="206">
        <f t="shared" si="20"/>
        <v>24.491163719334882</v>
      </c>
      <c r="C70" s="206">
        <f t="shared" si="20"/>
        <v>24.143282427687257</v>
      </c>
      <c r="D70" s="206">
        <f t="shared" si="20"/>
        <v>24.983466239495133</v>
      </c>
      <c r="E70" s="206">
        <f t="shared" si="20"/>
        <v>25.704918555454299</v>
      </c>
      <c r="F70" s="206">
        <f t="shared" si="20"/>
        <v>24.863702796539247</v>
      </c>
      <c r="G70" s="206">
        <f t="shared" si="20"/>
        <v>23.941478904970936</v>
      </c>
      <c r="H70" s="206">
        <f t="shared" si="20"/>
        <v>23.447697251636235</v>
      </c>
      <c r="I70" s="206">
        <f t="shared" si="20"/>
        <v>23.713190712293052</v>
      </c>
      <c r="J70" s="206">
        <f t="shared" si="20"/>
        <v>23.625916090175487</v>
      </c>
      <c r="K70" s="206">
        <f t="shared" si="20"/>
        <v>24.197478070173567</v>
      </c>
      <c r="L70" s="206">
        <f t="shared" si="20"/>
        <v>27.448821963128026</v>
      </c>
      <c r="M70" s="206">
        <f t="shared" si="20"/>
        <v>29.82157239332625</v>
      </c>
      <c r="N70" s="206">
        <f t="shared" si="20"/>
        <v>31.277691818551396</v>
      </c>
      <c r="O70" s="206">
        <f t="shared" si="20"/>
        <v>31.641438656512182</v>
      </c>
      <c r="P70" s="206">
        <f t="shared" si="20"/>
        <v>34.774373838077963</v>
      </c>
      <c r="Q70" s="206">
        <f t="shared" si="20"/>
        <v>35.018998290566763</v>
      </c>
      <c r="R70" s="206">
        <f t="shared" si="20"/>
        <v>39.318166076685664</v>
      </c>
      <c r="S70" s="206">
        <f t="shared" si="20"/>
        <v>38.357614651715046</v>
      </c>
      <c r="T70" s="206">
        <f t="shared" si="20"/>
        <v>38.614174714463793</v>
      </c>
      <c r="U70" s="206">
        <f t="shared" si="20"/>
        <v>39.189832959847351</v>
      </c>
      <c r="V70" s="206">
        <f t="shared" si="20"/>
        <v>30.618572063778004</v>
      </c>
      <c r="W70" s="206">
        <f t="shared" si="20"/>
        <v>31.972336541893501</v>
      </c>
      <c r="DA70" s="203" t="s">
        <v>398</v>
      </c>
    </row>
    <row r="71" spans="1:105" ht="11.45" customHeight="1" x14ac:dyDescent="0.25">
      <c r="A71" s="207" t="s">
        <v>12</v>
      </c>
      <c r="B71" s="208">
        <f t="shared" si="20"/>
        <v>10.023260717907062</v>
      </c>
      <c r="C71" s="208">
        <f t="shared" si="20"/>
        <v>9.9468368530637665</v>
      </c>
      <c r="D71" s="208">
        <f t="shared" si="20"/>
        <v>10.228621255842398</v>
      </c>
      <c r="E71" s="208">
        <f t="shared" si="20"/>
        <v>10.880055930725819</v>
      </c>
      <c r="F71" s="208">
        <f t="shared" si="20"/>
        <v>10.245293270650951</v>
      </c>
      <c r="G71" s="208">
        <f t="shared" si="20"/>
        <v>10.026366251647696</v>
      </c>
      <c r="H71" s="208">
        <f t="shared" si="20"/>
        <v>9.6442979168361322</v>
      </c>
      <c r="I71" s="208">
        <f t="shared" si="20"/>
        <v>9.6084894019429061</v>
      </c>
      <c r="J71" s="208">
        <f t="shared" si="20"/>
        <v>9.2442531595608752</v>
      </c>
      <c r="K71" s="208">
        <f t="shared" si="20"/>
        <v>9.3241119040203664</v>
      </c>
      <c r="L71" s="208">
        <f t="shared" si="20"/>
        <v>9.9726891566980331</v>
      </c>
      <c r="M71" s="208">
        <f t="shared" si="20"/>
        <v>10.895413572948691</v>
      </c>
      <c r="N71" s="208">
        <f t="shared" si="20"/>
        <v>11.191309368552655</v>
      </c>
      <c r="O71" s="208">
        <f t="shared" si="20"/>
        <v>11.472500357206833</v>
      </c>
      <c r="P71" s="208">
        <f t="shared" si="20"/>
        <v>12.867018693212083</v>
      </c>
      <c r="Q71" s="208">
        <f t="shared" si="20"/>
        <v>13.240241004887793</v>
      </c>
      <c r="R71" s="208">
        <f t="shared" si="20"/>
        <v>15.261326994101349</v>
      </c>
      <c r="S71" s="208">
        <f t="shared" si="20"/>
        <v>14.037300363200671</v>
      </c>
      <c r="T71" s="208">
        <f t="shared" si="20"/>
        <v>14.287825769085288</v>
      </c>
      <c r="U71" s="208">
        <f t="shared" si="20"/>
        <v>15.803320090655204</v>
      </c>
      <c r="V71" s="208">
        <f t="shared" si="20"/>
        <v>14.565480178537982</v>
      </c>
      <c r="W71" s="208">
        <f t="shared" si="20"/>
        <v>14.733881684854405</v>
      </c>
      <c r="DA71" s="209" t="s">
        <v>399</v>
      </c>
    </row>
    <row r="72" spans="1:105" ht="11.45" customHeight="1" x14ac:dyDescent="0.25">
      <c r="A72" s="207" t="s">
        <v>340</v>
      </c>
      <c r="B72" s="208">
        <f t="shared" si="20"/>
        <v>16.07607545740338</v>
      </c>
      <c r="C72" s="208">
        <f t="shared" si="20"/>
        <v>16.251239950995537</v>
      </c>
      <c r="D72" s="208">
        <f t="shared" si="20"/>
        <v>16.295894641910163</v>
      </c>
      <c r="E72" s="208">
        <f t="shared" si="20"/>
        <v>17.167505270500246</v>
      </c>
      <c r="F72" s="208">
        <f t="shared" si="20"/>
        <v>16.029083470668727</v>
      </c>
      <c r="G72" s="208">
        <f t="shared" si="20"/>
        <v>15.181021974099199</v>
      </c>
      <c r="H72" s="208">
        <f t="shared" si="20"/>
        <v>13.985273542904691</v>
      </c>
      <c r="I72" s="208">
        <f t="shared" si="20"/>
        <v>13.755635136041072</v>
      </c>
      <c r="J72" s="208">
        <f t="shared" si="20"/>
        <v>13.656624949191125</v>
      </c>
      <c r="K72" s="208">
        <f t="shared" si="20"/>
        <v>13.626760295117135</v>
      </c>
      <c r="L72" s="208">
        <f t="shared" si="20"/>
        <v>14.420786860573124</v>
      </c>
      <c r="M72" s="208">
        <f t="shared" si="20"/>
        <v>15.489703537213124</v>
      </c>
      <c r="N72" s="208">
        <f t="shared" si="20"/>
        <v>16.461822115902233</v>
      </c>
      <c r="O72" s="208">
        <f t="shared" si="20"/>
        <v>16.542043174769109</v>
      </c>
      <c r="P72" s="208">
        <f t="shared" si="20"/>
        <v>18.197753010022385</v>
      </c>
      <c r="Q72" s="208">
        <f t="shared" si="20"/>
        <v>18.175765763019101</v>
      </c>
      <c r="R72" s="208">
        <f t="shared" si="20"/>
        <v>20.573511943488928</v>
      </c>
      <c r="S72" s="208">
        <f t="shared" si="20"/>
        <v>19.128094078057721</v>
      </c>
      <c r="T72" s="208">
        <f t="shared" si="20"/>
        <v>19.011024442061288</v>
      </c>
      <c r="U72" s="208">
        <f t="shared" si="20"/>
        <v>19.492640855946782</v>
      </c>
      <c r="V72" s="208">
        <f t="shared" si="20"/>
        <v>17.51916441414323</v>
      </c>
      <c r="W72" s="208">
        <f t="shared" si="20"/>
        <v>17.650328762388124</v>
      </c>
      <c r="DA72" s="209" t="s">
        <v>400</v>
      </c>
    </row>
    <row r="73" spans="1:105" ht="11.45" customHeight="1" x14ac:dyDescent="0.25">
      <c r="A73" s="210" t="s">
        <v>342</v>
      </c>
      <c r="B73" s="211">
        <f t="shared" si="20"/>
        <v>52.129123841343961</v>
      </c>
      <c r="C73" s="211">
        <f t="shared" si="20"/>
        <v>53.83881788950945</v>
      </c>
      <c r="D73" s="211">
        <f t="shared" si="20"/>
        <v>52.887918691003669</v>
      </c>
      <c r="E73" s="211">
        <f t="shared" si="20"/>
        <v>48.721001039602903</v>
      </c>
      <c r="F73" s="211">
        <f t="shared" si="20"/>
        <v>48.059427623595745</v>
      </c>
      <c r="G73" s="211">
        <f t="shared" si="20"/>
        <v>44.215955735703069</v>
      </c>
      <c r="H73" s="211">
        <f t="shared" si="20"/>
        <v>45.16383016810488</v>
      </c>
      <c r="I73" s="211">
        <f t="shared" si="20"/>
        <v>45.187014670265881</v>
      </c>
      <c r="J73" s="211">
        <f t="shared" si="20"/>
        <v>44.9129073521202</v>
      </c>
      <c r="K73" s="211">
        <f t="shared" si="20"/>
        <v>49.898781913503356</v>
      </c>
      <c r="L73" s="211">
        <f t="shared" si="20"/>
        <v>52.530888086642612</v>
      </c>
      <c r="M73" s="211">
        <f t="shared" si="20"/>
        <v>55.065477606746086</v>
      </c>
      <c r="N73" s="211">
        <f t="shared" si="20"/>
        <v>58.746980790650376</v>
      </c>
      <c r="O73" s="211">
        <f t="shared" si="20"/>
        <v>59.346209680294095</v>
      </c>
      <c r="P73" s="211">
        <f t="shared" si="20"/>
        <v>66.129916121840282</v>
      </c>
      <c r="Q73" s="211">
        <f t="shared" si="20"/>
        <v>65.936595865637074</v>
      </c>
      <c r="R73" s="211">
        <f t="shared" si="20"/>
        <v>73.012227778743323</v>
      </c>
      <c r="S73" s="211">
        <f t="shared" si="20"/>
        <v>72.876368431025895</v>
      </c>
      <c r="T73" s="211">
        <f t="shared" si="20"/>
        <v>73.11691224406448</v>
      </c>
      <c r="U73" s="211">
        <f t="shared" si="20"/>
        <v>74.915531987995806</v>
      </c>
      <c r="V73" s="211">
        <f t="shared" si="20"/>
        <v>50.231754839242612</v>
      </c>
      <c r="W73" s="211">
        <f t="shared" si="20"/>
        <v>53.261166023203309</v>
      </c>
      <c r="DA73" s="212" t="s">
        <v>401</v>
      </c>
    </row>
    <row r="74" spans="1:105" x14ac:dyDescent="0.25">
      <c r="A74" s="195"/>
      <c r="B74" s="195"/>
      <c r="C74" s="195"/>
      <c r="D74" s="195"/>
      <c r="E74" s="195"/>
      <c r="F74" s="195"/>
      <c r="G74" s="195"/>
      <c r="H74" s="195"/>
      <c r="I74" s="195"/>
      <c r="J74" s="195"/>
      <c r="K74" s="195"/>
      <c r="L74" s="195"/>
      <c r="M74" s="195"/>
      <c r="N74" s="195"/>
      <c r="O74" s="195"/>
      <c r="P74" s="195"/>
      <c r="Q74" s="195"/>
      <c r="R74" s="195"/>
      <c r="S74" s="195"/>
      <c r="T74" s="195"/>
      <c r="U74" s="195"/>
      <c r="V74" s="195"/>
      <c r="W74" s="195"/>
      <c r="DA74" s="196"/>
    </row>
    <row r="75" spans="1:105" ht="11.45" customHeight="1" x14ac:dyDescent="0.25">
      <c r="A75" s="150" t="s">
        <v>402</v>
      </c>
      <c r="B75" s="188">
        <f t="shared" ref="B75:W83" si="21">IF(B13=0,0,B13*1000000/B23)</f>
        <v>1278.836275579202</v>
      </c>
      <c r="C75" s="188">
        <f t="shared" si="21"/>
        <v>1278.390619174568</v>
      </c>
      <c r="D75" s="188">
        <f t="shared" si="21"/>
        <v>1286.7134714985634</v>
      </c>
      <c r="E75" s="188">
        <f t="shared" si="21"/>
        <v>1280.0155298491936</v>
      </c>
      <c r="F75" s="188">
        <f t="shared" si="21"/>
        <v>1296.3894058963069</v>
      </c>
      <c r="G75" s="188">
        <f t="shared" si="21"/>
        <v>1316.354400658644</v>
      </c>
      <c r="H75" s="188">
        <f t="shared" si="21"/>
        <v>1326.7213149469153</v>
      </c>
      <c r="I75" s="188">
        <f t="shared" si="21"/>
        <v>1347.7997919983702</v>
      </c>
      <c r="J75" s="188">
        <f t="shared" si="21"/>
        <v>1361.8694013247962</v>
      </c>
      <c r="K75" s="188">
        <f t="shared" si="21"/>
        <v>1351.6933577606574</v>
      </c>
      <c r="L75" s="188">
        <f t="shared" si="21"/>
        <v>1386.1412965197876</v>
      </c>
      <c r="M75" s="188">
        <f t="shared" si="21"/>
        <v>1396.9878373630704</v>
      </c>
      <c r="N75" s="188">
        <f t="shared" si="21"/>
        <v>1400.0405209336548</v>
      </c>
      <c r="O75" s="188">
        <f t="shared" si="21"/>
        <v>1433.3591161123411</v>
      </c>
      <c r="P75" s="188">
        <f t="shared" si="21"/>
        <v>1467.4726813107873</v>
      </c>
      <c r="Q75" s="188">
        <f t="shared" si="21"/>
        <v>1472.9365072042331</v>
      </c>
      <c r="R75" s="188">
        <f t="shared" si="21"/>
        <v>1479.4990585467358</v>
      </c>
      <c r="S75" s="188">
        <f t="shared" si="21"/>
        <v>1507.6261734090172</v>
      </c>
      <c r="T75" s="188">
        <f t="shared" si="21"/>
        <v>1530.2075933598842</v>
      </c>
      <c r="U75" s="188">
        <f t="shared" si="21"/>
        <v>1541.0619039554056</v>
      </c>
      <c r="V75" s="188">
        <f t="shared" si="21"/>
        <v>1598.9864302724814</v>
      </c>
      <c r="W75" s="188">
        <f t="shared" si="21"/>
        <v>1641.8463272413003</v>
      </c>
      <c r="DA75" s="152" t="s">
        <v>403</v>
      </c>
    </row>
    <row r="76" spans="1:105" ht="11.45" customHeight="1" x14ac:dyDescent="0.25">
      <c r="A76" s="197" t="s">
        <v>7</v>
      </c>
      <c r="B76" s="205">
        <f t="shared" si="21"/>
        <v>1248.2546535559313</v>
      </c>
      <c r="C76" s="205">
        <f t="shared" si="21"/>
        <v>1250.673979582175</v>
      </c>
      <c r="D76" s="205">
        <f t="shared" si="21"/>
        <v>1254.7267600981968</v>
      </c>
      <c r="E76" s="205">
        <f t="shared" si="21"/>
        <v>1243.0510044048601</v>
      </c>
      <c r="F76" s="205">
        <f t="shared" si="21"/>
        <v>1258.6500191057792</v>
      </c>
      <c r="G76" s="205">
        <f t="shared" si="21"/>
        <v>1274.1666732313311</v>
      </c>
      <c r="H76" s="205">
        <f t="shared" si="21"/>
        <v>1282.2565176774576</v>
      </c>
      <c r="I76" s="205">
        <f t="shared" si="21"/>
        <v>1301.109697468615</v>
      </c>
      <c r="J76" s="205">
        <f t="shared" si="21"/>
        <v>1313.0280795945509</v>
      </c>
      <c r="K76" s="205">
        <f t="shared" si="21"/>
        <v>1311.8873657105198</v>
      </c>
      <c r="L76" s="205">
        <f t="shared" si="21"/>
        <v>1335.1344286667052</v>
      </c>
      <c r="M76" s="205">
        <f t="shared" si="21"/>
        <v>1345.427234863088</v>
      </c>
      <c r="N76" s="205">
        <f t="shared" si="21"/>
        <v>1354.2902058928839</v>
      </c>
      <c r="O76" s="205">
        <f t="shared" si="21"/>
        <v>1387.7918796461961</v>
      </c>
      <c r="P76" s="205">
        <f t="shared" si="21"/>
        <v>1424.8107816451054</v>
      </c>
      <c r="Q76" s="205">
        <f t="shared" si="21"/>
        <v>1428.7804377361592</v>
      </c>
      <c r="R76" s="205">
        <f t="shared" si="21"/>
        <v>1439.2256516126231</v>
      </c>
      <c r="S76" s="205">
        <f t="shared" si="21"/>
        <v>1465.6324554994628</v>
      </c>
      <c r="T76" s="205">
        <f t="shared" si="21"/>
        <v>1489.9621081719067</v>
      </c>
      <c r="U76" s="205">
        <f t="shared" si="21"/>
        <v>1504.8055967074799</v>
      </c>
      <c r="V76" s="205">
        <f t="shared" si="21"/>
        <v>1447.8935307706154</v>
      </c>
      <c r="W76" s="205">
        <f t="shared" si="21"/>
        <v>1511.0891985116214</v>
      </c>
      <c r="DA76" s="199" t="s">
        <v>404</v>
      </c>
    </row>
    <row r="77" spans="1:105" ht="11.45" customHeight="1" x14ac:dyDescent="0.25">
      <c r="A77" s="207" t="s">
        <v>12</v>
      </c>
      <c r="B77" s="208">
        <f t="shared" si="21"/>
        <v>572.45825332634865</v>
      </c>
      <c r="C77" s="208">
        <f t="shared" si="21"/>
        <v>573.82486510842944</v>
      </c>
      <c r="D77" s="208">
        <f t="shared" si="21"/>
        <v>575.43782622605681</v>
      </c>
      <c r="E77" s="208">
        <f t="shared" si="21"/>
        <v>574.42842097274024</v>
      </c>
      <c r="F77" s="208">
        <f t="shared" si="21"/>
        <v>568.96542619095021</v>
      </c>
      <c r="G77" s="208">
        <f t="shared" si="21"/>
        <v>568.58678052324524</v>
      </c>
      <c r="H77" s="208">
        <f t="shared" si="21"/>
        <v>570.83307395023337</v>
      </c>
      <c r="I77" s="208">
        <f t="shared" si="21"/>
        <v>578.54684994458012</v>
      </c>
      <c r="J77" s="208">
        <f t="shared" si="21"/>
        <v>577.91071347370178</v>
      </c>
      <c r="K77" s="208">
        <f t="shared" si="21"/>
        <v>585.53023929412461</v>
      </c>
      <c r="L77" s="208">
        <f t="shared" si="21"/>
        <v>586.16575970390147</v>
      </c>
      <c r="M77" s="208">
        <f t="shared" si="21"/>
        <v>582.81414946779796</v>
      </c>
      <c r="N77" s="208">
        <f t="shared" si="21"/>
        <v>581.21082858742454</v>
      </c>
      <c r="O77" s="208">
        <f t="shared" si="21"/>
        <v>588.10565652538799</v>
      </c>
      <c r="P77" s="208">
        <f t="shared" si="21"/>
        <v>593.66827769720749</v>
      </c>
      <c r="Q77" s="208">
        <f t="shared" si="21"/>
        <v>594.27976543931675</v>
      </c>
      <c r="R77" s="208">
        <f t="shared" si="21"/>
        <v>603.31171799630374</v>
      </c>
      <c r="S77" s="208">
        <f t="shared" si="21"/>
        <v>611.354706470407</v>
      </c>
      <c r="T77" s="208">
        <f t="shared" si="21"/>
        <v>617.32685730292667</v>
      </c>
      <c r="U77" s="208">
        <f t="shared" si="21"/>
        <v>625.24807467759422</v>
      </c>
      <c r="V77" s="208">
        <f t="shared" si="21"/>
        <v>645.6758293189165</v>
      </c>
      <c r="W77" s="208">
        <f t="shared" si="21"/>
        <v>679.95876540379152</v>
      </c>
      <c r="DA77" s="209" t="s">
        <v>405</v>
      </c>
    </row>
    <row r="78" spans="1:105" ht="11.45" customHeight="1" x14ac:dyDescent="0.25">
      <c r="A78" s="207" t="s">
        <v>340</v>
      </c>
      <c r="B78" s="208">
        <f t="shared" si="21"/>
        <v>1174.063472177819</v>
      </c>
      <c r="C78" s="208">
        <f t="shared" si="21"/>
        <v>1178.1784198021164</v>
      </c>
      <c r="D78" s="208">
        <f t="shared" si="21"/>
        <v>1180.0871760330319</v>
      </c>
      <c r="E78" s="208">
        <f t="shared" si="21"/>
        <v>1180.9700388962335</v>
      </c>
      <c r="F78" s="208">
        <f t="shared" si="21"/>
        <v>1182.616683915779</v>
      </c>
      <c r="G78" s="208">
        <f t="shared" si="21"/>
        <v>1188.6212283030184</v>
      </c>
      <c r="H78" s="208">
        <f t="shared" si="21"/>
        <v>1191.5142334479494</v>
      </c>
      <c r="I78" s="208">
        <f t="shared" si="21"/>
        <v>1201.0070623550764</v>
      </c>
      <c r="J78" s="208">
        <f t="shared" si="21"/>
        <v>1198.6212621877492</v>
      </c>
      <c r="K78" s="208">
        <f t="shared" si="21"/>
        <v>1196.8843700541272</v>
      </c>
      <c r="L78" s="208">
        <f t="shared" si="21"/>
        <v>1214.0133776292114</v>
      </c>
      <c r="M78" s="208">
        <f t="shared" si="21"/>
        <v>1213.7876629984594</v>
      </c>
      <c r="N78" s="208">
        <f t="shared" si="21"/>
        <v>1206.0884526259738</v>
      </c>
      <c r="O78" s="208">
        <f t="shared" si="21"/>
        <v>1225.5219072459377</v>
      </c>
      <c r="P78" s="208">
        <f t="shared" si="21"/>
        <v>1246.8499480006108</v>
      </c>
      <c r="Q78" s="208">
        <f t="shared" si="21"/>
        <v>1249.6018656161536</v>
      </c>
      <c r="R78" s="208">
        <f t="shared" si="21"/>
        <v>1275.2075151935267</v>
      </c>
      <c r="S78" s="208">
        <f t="shared" si="21"/>
        <v>1301.0173193678763</v>
      </c>
      <c r="T78" s="208">
        <f t="shared" si="21"/>
        <v>1311.2383264188907</v>
      </c>
      <c r="U78" s="208">
        <f t="shared" si="21"/>
        <v>1301.6835583049028</v>
      </c>
      <c r="V78" s="208">
        <f t="shared" si="21"/>
        <v>1301.6306567016688</v>
      </c>
      <c r="W78" s="208">
        <f t="shared" si="21"/>
        <v>1395.9611183583884</v>
      </c>
      <c r="DA78" s="209" t="s">
        <v>406</v>
      </c>
    </row>
    <row r="79" spans="1:105" ht="11.45" customHeight="1" x14ac:dyDescent="0.25">
      <c r="A79" s="207" t="s">
        <v>342</v>
      </c>
      <c r="B79" s="208">
        <f t="shared" si="21"/>
        <v>3538.3959210759094</v>
      </c>
      <c r="C79" s="208">
        <f t="shared" si="21"/>
        <v>3529.2926087166784</v>
      </c>
      <c r="D79" s="208">
        <f t="shared" si="21"/>
        <v>3545.1229536917203</v>
      </c>
      <c r="E79" s="208">
        <f t="shared" si="21"/>
        <v>3509.4753024880192</v>
      </c>
      <c r="F79" s="208">
        <f t="shared" si="21"/>
        <v>3511.3795696390353</v>
      </c>
      <c r="G79" s="208">
        <f t="shared" si="21"/>
        <v>3550.8757109659355</v>
      </c>
      <c r="H79" s="208">
        <f t="shared" si="21"/>
        <v>3573.7260720599152</v>
      </c>
      <c r="I79" s="208">
        <f t="shared" si="21"/>
        <v>3545.7212696952724</v>
      </c>
      <c r="J79" s="208">
        <f t="shared" si="21"/>
        <v>3509.5633549344998</v>
      </c>
      <c r="K79" s="208">
        <f t="shared" si="21"/>
        <v>3451.3288471601727</v>
      </c>
      <c r="L79" s="208">
        <f t="shared" si="21"/>
        <v>3403.6283074385037</v>
      </c>
      <c r="M79" s="208">
        <f t="shared" si="21"/>
        <v>3446.1794069009479</v>
      </c>
      <c r="N79" s="208">
        <f t="shared" si="21"/>
        <v>3381.2322739564302</v>
      </c>
      <c r="O79" s="208">
        <f t="shared" si="21"/>
        <v>3362.9657764752224</v>
      </c>
      <c r="P79" s="208">
        <f t="shared" si="21"/>
        <v>3399.5646036917674</v>
      </c>
      <c r="Q79" s="208">
        <f t="shared" si="21"/>
        <v>3428.9257127412229</v>
      </c>
      <c r="R79" s="208">
        <f t="shared" si="21"/>
        <v>3479.8953277172927</v>
      </c>
      <c r="S79" s="208">
        <f t="shared" si="21"/>
        <v>3478.8276661161553</v>
      </c>
      <c r="T79" s="208">
        <f t="shared" si="21"/>
        <v>3480.4753130791919</v>
      </c>
      <c r="U79" s="208">
        <f t="shared" si="21"/>
        <v>3517.4306753118613</v>
      </c>
      <c r="V79" s="208">
        <f t="shared" si="21"/>
        <v>3817.9537878982669</v>
      </c>
      <c r="W79" s="208">
        <f t="shared" si="21"/>
        <v>3635.2208953737577</v>
      </c>
      <c r="DA79" s="209" t="s">
        <v>407</v>
      </c>
    </row>
    <row r="80" spans="1:105" ht="11.45" customHeight="1" x14ac:dyDescent="0.25">
      <c r="A80" s="201" t="s">
        <v>25</v>
      </c>
      <c r="B80" s="206">
        <f t="shared" si="21"/>
        <v>2061.0564601946626</v>
      </c>
      <c r="C80" s="206">
        <f t="shared" si="21"/>
        <v>1982.0954375109397</v>
      </c>
      <c r="D80" s="206">
        <f t="shared" si="21"/>
        <v>2081.0256295937465</v>
      </c>
      <c r="E80" s="206">
        <f t="shared" si="21"/>
        <v>2243.9548046224454</v>
      </c>
      <c r="F80" s="206">
        <f t="shared" si="21"/>
        <v>2230.1316423997455</v>
      </c>
      <c r="G80" s="206">
        <f t="shared" si="21"/>
        <v>2341.1553375997064</v>
      </c>
      <c r="H80" s="206">
        <f t="shared" si="21"/>
        <v>2313.2643642731118</v>
      </c>
      <c r="I80" s="206">
        <f t="shared" si="21"/>
        <v>2381.5081535241225</v>
      </c>
      <c r="J80" s="206">
        <f t="shared" si="21"/>
        <v>2417.7761032845324</v>
      </c>
      <c r="K80" s="206">
        <f t="shared" si="21"/>
        <v>2277.3270413886517</v>
      </c>
      <c r="L80" s="206">
        <f t="shared" si="21"/>
        <v>2516.1123211896565</v>
      </c>
      <c r="M80" s="206">
        <f t="shared" si="21"/>
        <v>2598.3858958366682</v>
      </c>
      <c r="N80" s="206">
        <f t="shared" si="21"/>
        <v>2502.2732111697596</v>
      </c>
      <c r="O80" s="206">
        <f t="shared" si="21"/>
        <v>2508.9504834191998</v>
      </c>
      <c r="P80" s="206">
        <f t="shared" si="21"/>
        <v>2494.0370061947992</v>
      </c>
      <c r="Q80" s="206">
        <f t="shared" si="21"/>
        <v>2532.9090692673335</v>
      </c>
      <c r="R80" s="206">
        <f t="shared" si="21"/>
        <v>2589.5993349201958</v>
      </c>
      <c r="S80" s="206">
        <f t="shared" si="21"/>
        <v>2604.2388111657115</v>
      </c>
      <c r="T80" s="206">
        <f t="shared" si="21"/>
        <v>2623.2642406597224</v>
      </c>
      <c r="U80" s="206">
        <f t="shared" si="21"/>
        <v>2582.0030576599834</v>
      </c>
      <c r="V80" s="206">
        <f t="shared" si="21"/>
        <v>3052.5450674239205</v>
      </c>
      <c r="W80" s="206">
        <f t="shared" si="21"/>
        <v>3024.5597288100867</v>
      </c>
      <c r="DA80" s="203" t="s">
        <v>408</v>
      </c>
    </row>
    <row r="81" spans="1:105" ht="11.45" customHeight="1" x14ac:dyDescent="0.25">
      <c r="A81" s="207" t="s">
        <v>12</v>
      </c>
      <c r="B81" s="208">
        <f t="shared" si="21"/>
        <v>572.75380729497624</v>
      </c>
      <c r="C81" s="208">
        <f t="shared" si="21"/>
        <v>584.54586487964843</v>
      </c>
      <c r="D81" s="208">
        <f t="shared" si="21"/>
        <v>580.54313087445257</v>
      </c>
      <c r="E81" s="208">
        <f t="shared" si="21"/>
        <v>576.61344829928476</v>
      </c>
      <c r="F81" s="208">
        <f t="shared" si="21"/>
        <v>582.32615361970795</v>
      </c>
      <c r="G81" s="208">
        <f t="shared" si="21"/>
        <v>580.4016854199341</v>
      </c>
      <c r="H81" s="208">
        <f t="shared" si="21"/>
        <v>558.47944576574957</v>
      </c>
      <c r="I81" s="208">
        <f t="shared" si="21"/>
        <v>548.12695469896028</v>
      </c>
      <c r="J81" s="208">
        <f t="shared" si="21"/>
        <v>520.53584089275739</v>
      </c>
      <c r="K81" s="208">
        <f t="shared" si="21"/>
        <v>516.85004908774329</v>
      </c>
      <c r="L81" s="208">
        <f t="shared" si="21"/>
        <v>503.01926056453254</v>
      </c>
      <c r="M81" s="208">
        <f t="shared" si="21"/>
        <v>493.13939035651907</v>
      </c>
      <c r="N81" s="208">
        <f t="shared" si="21"/>
        <v>478.99860073518789</v>
      </c>
      <c r="O81" s="208">
        <f t="shared" si="21"/>
        <v>481.62717773407837</v>
      </c>
      <c r="P81" s="208">
        <f t="shared" si="21"/>
        <v>492.97996781657577</v>
      </c>
      <c r="Q81" s="208">
        <f t="shared" si="21"/>
        <v>488.69247576068466</v>
      </c>
      <c r="R81" s="208">
        <f t="shared" si="21"/>
        <v>494.34711460656388</v>
      </c>
      <c r="S81" s="208">
        <f t="shared" si="21"/>
        <v>500.41321101701237</v>
      </c>
      <c r="T81" s="208">
        <f t="shared" si="21"/>
        <v>506.32195977415751</v>
      </c>
      <c r="U81" s="208">
        <f t="shared" si="21"/>
        <v>517.09798977238222</v>
      </c>
      <c r="V81" s="208">
        <f t="shared" si="21"/>
        <v>551.00041926144456</v>
      </c>
      <c r="W81" s="208">
        <f t="shared" si="21"/>
        <v>569.55932284264543</v>
      </c>
      <c r="DA81" s="209" t="s">
        <v>409</v>
      </c>
    </row>
    <row r="82" spans="1:105" ht="11.45" customHeight="1" x14ac:dyDescent="0.25">
      <c r="A82" s="207" t="s">
        <v>340</v>
      </c>
      <c r="B82" s="208">
        <f t="shared" si="21"/>
        <v>957.52265297056954</v>
      </c>
      <c r="C82" s="208">
        <f t="shared" si="21"/>
        <v>947.4019647563548</v>
      </c>
      <c r="D82" s="208">
        <f t="shared" si="21"/>
        <v>944.07196477434718</v>
      </c>
      <c r="E82" s="208">
        <f t="shared" si="21"/>
        <v>937.17577440188722</v>
      </c>
      <c r="F82" s="208">
        <f t="shared" si="21"/>
        <v>926.23877632582548</v>
      </c>
      <c r="G82" s="208">
        <f t="shared" si="21"/>
        <v>927.82171795212435</v>
      </c>
      <c r="H82" s="208">
        <f t="shared" si="21"/>
        <v>932.94850938078662</v>
      </c>
      <c r="I82" s="208">
        <f t="shared" si="21"/>
        <v>934.23521024281717</v>
      </c>
      <c r="J82" s="208">
        <f t="shared" si="21"/>
        <v>930.6864936321856</v>
      </c>
      <c r="K82" s="208">
        <f t="shared" si="21"/>
        <v>937.08991395380474</v>
      </c>
      <c r="L82" s="208">
        <f t="shared" si="21"/>
        <v>957.67096291982637</v>
      </c>
      <c r="M82" s="208">
        <f t="shared" si="21"/>
        <v>940.31843360278367</v>
      </c>
      <c r="N82" s="208">
        <f t="shared" si="21"/>
        <v>920.3735818717073</v>
      </c>
      <c r="O82" s="208">
        <f t="shared" si="21"/>
        <v>913.24999193714518</v>
      </c>
      <c r="P82" s="208">
        <f t="shared" si="21"/>
        <v>907.92043416098181</v>
      </c>
      <c r="Q82" s="208">
        <f t="shared" si="21"/>
        <v>898.6709428693963</v>
      </c>
      <c r="R82" s="208">
        <f t="shared" si="21"/>
        <v>906.26555692673321</v>
      </c>
      <c r="S82" s="208">
        <f t="shared" si="21"/>
        <v>914.52841878971651</v>
      </c>
      <c r="T82" s="208">
        <f t="shared" si="21"/>
        <v>919.03015472357777</v>
      </c>
      <c r="U82" s="208">
        <f t="shared" si="21"/>
        <v>918.41175794608614</v>
      </c>
      <c r="V82" s="208">
        <f t="shared" si="21"/>
        <v>910.54585059530768</v>
      </c>
      <c r="W82" s="208">
        <f t="shared" si="21"/>
        <v>968.54180045170244</v>
      </c>
      <c r="DA82" s="209" t="s">
        <v>410</v>
      </c>
    </row>
    <row r="83" spans="1:105" ht="11.45" customHeight="1" x14ac:dyDescent="0.25">
      <c r="A83" s="210" t="s">
        <v>342</v>
      </c>
      <c r="B83" s="211">
        <f t="shared" si="21"/>
        <v>5195.5740615254172</v>
      </c>
      <c r="C83" s="211">
        <f t="shared" si="21"/>
        <v>5225.4859658502601</v>
      </c>
      <c r="D83" s="211">
        <f t="shared" si="21"/>
        <v>5227.522231854854</v>
      </c>
      <c r="E83" s="211">
        <f t="shared" si="21"/>
        <v>5217.2681696132022</v>
      </c>
      <c r="F83" s="211">
        <f t="shared" si="21"/>
        <v>5209.653466671095</v>
      </c>
      <c r="G83" s="211">
        <f t="shared" si="21"/>
        <v>5249.3983744157049</v>
      </c>
      <c r="H83" s="211">
        <f t="shared" si="21"/>
        <v>5298.907298140386</v>
      </c>
      <c r="I83" s="211">
        <f t="shared" si="21"/>
        <v>5364.5740517480926</v>
      </c>
      <c r="J83" s="211">
        <f t="shared" si="21"/>
        <v>5436.9792014668665</v>
      </c>
      <c r="K83" s="211">
        <f t="shared" si="21"/>
        <v>5445.1301708019519</v>
      </c>
      <c r="L83" s="211">
        <f t="shared" si="21"/>
        <v>5474.7302805095933</v>
      </c>
      <c r="M83" s="211">
        <f t="shared" si="21"/>
        <v>5478.3417614208347</v>
      </c>
      <c r="N83" s="211">
        <f t="shared" si="21"/>
        <v>5375.2164914419436</v>
      </c>
      <c r="O83" s="211">
        <f t="shared" si="21"/>
        <v>5388.3886539302257</v>
      </c>
      <c r="P83" s="211">
        <f t="shared" si="21"/>
        <v>5448.7441645423796</v>
      </c>
      <c r="Q83" s="211">
        <f t="shared" si="21"/>
        <v>5502.1834758730211</v>
      </c>
      <c r="R83" s="211">
        <f t="shared" si="21"/>
        <v>5587.9625207946638</v>
      </c>
      <c r="S83" s="211">
        <f t="shared" si="21"/>
        <v>5623.6226867710538</v>
      </c>
      <c r="T83" s="211">
        <f t="shared" si="21"/>
        <v>5623.6611233010408</v>
      </c>
      <c r="U83" s="211">
        <f t="shared" si="21"/>
        <v>5635.145189599717</v>
      </c>
      <c r="V83" s="211">
        <f t="shared" si="21"/>
        <v>6224.8103959754844</v>
      </c>
      <c r="W83" s="211">
        <f t="shared" si="21"/>
        <v>6075.3045104363109</v>
      </c>
      <c r="DA83" s="212" t="s">
        <v>411</v>
      </c>
    </row>
    <row r="84" spans="1:105" x14ac:dyDescent="0.25">
      <c r="A84" s="195"/>
      <c r="B84" s="195"/>
      <c r="C84" s="195"/>
      <c r="D84" s="195"/>
      <c r="E84" s="195"/>
      <c r="F84" s="195"/>
      <c r="G84" s="195"/>
      <c r="H84" s="195"/>
      <c r="I84" s="195"/>
      <c r="J84" s="195"/>
      <c r="K84" s="195"/>
      <c r="L84" s="195"/>
      <c r="M84" s="195"/>
      <c r="N84" s="195"/>
      <c r="O84" s="195"/>
      <c r="P84" s="195"/>
      <c r="Q84" s="195"/>
      <c r="R84" s="195"/>
      <c r="S84" s="195"/>
      <c r="T84" s="195"/>
      <c r="U84" s="195"/>
      <c r="V84" s="195"/>
      <c r="W84" s="195"/>
      <c r="DA84" s="196"/>
    </row>
    <row r="85" spans="1:105" ht="11.45" customHeight="1" x14ac:dyDescent="0.25">
      <c r="A85" s="150" t="s">
        <v>41</v>
      </c>
      <c r="B85" s="188"/>
      <c r="C85" s="188"/>
      <c r="D85" s="188"/>
      <c r="E85" s="188"/>
      <c r="F85" s="188"/>
      <c r="G85" s="188"/>
      <c r="H85" s="188"/>
      <c r="I85" s="188"/>
      <c r="J85" s="188"/>
      <c r="K85" s="188"/>
      <c r="L85" s="188"/>
      <c r="M85" s="188"/>
      <c r="N85" s="188"/>
      <c r="O85" s="188"/>
      <c r="P85" s="188"/>
      <c r="Q85" s="188"/>
      <c r="R85" s="188"/>
      <c r="S85" s="188"/>
      <c r="T85" s="188"/>
      <c r="U85" s="188"/>
      <c r="V85" s="188"/>
      <c r="W85" s="188"/>
      <c r="DA85" s="152"/>
    </row>
    <row r="86" spans="1:105" ht="11.45" customHeight="1" x14ac:dyDescent="0.25">
      <c r="A86" s="197" t="s">
        <v>42</v>
      </c>
      <c r="B86" s="198">
        <f t="shared" ref="B86:W93" si="22">IF(B4=0,0,B4*1000000/B24)</f>
        <v>150060.2038374171</v>
      </c>
      <c r="C86" s="198">
        <f t="shared" si="22"/>
        <v>151813.51951309736</v>
      </c>
      <c r="D86" s="198">
        <f t="shared" si="22"/>
        <v>152081.02130523266</v>
      </c>
      <c r="E86" s="198">
        <f t="shared" si="22"/>
        <v>150203.19116886993</v>
      </c>
      <c r="F86" s="198">
        <f t="shared" si="22"/>
        <v>158357.98759812932</v>
      </c>
      <c r="G86" s="198">
        <f t="shared" si="22"/>
        <v>164575.81986951083</v>
      </c>
      <c r="H86" s="198">
        <f t="shared" si="22"/>
        <v>165478.73210945466</v>
      </c>
      <c r="I86" s="198">
        <f t="shared" si="22"/>
        <v>167466.52623862951</v>
      </c>
      <c r="J86" s="198">
        <f t="shared" si="22"/>
        <v>169376.10605778536</v>
      </c>
      <c r="K86" s="198">
        <f t="shared" si="22"/>
        <v>172521.66656444655</v>
      </c>
      <c r="L86" s="198">
        <f t="shared" si="22"/>
        <v>184736.83755143144</v>
      </c>
      <c r="M86" s="198">
        <f t="shared" si="22"/>
        <v>189107.37178655149</v>
      </c>
      <c r="N86" s="198">
        <f t="shared" si="22"/>
        <v>197997.46621571048</v>
      </c>
      <c r="O86" s="198">
        <f t="shared" si="22"/>
        <v>208877.56946146765</v>
      </c>
      <c r="P86" s="198">
        <f t="shared" si="22"/>
        <v>217453.65243071315</v>
      </c>
      <c r="Q86" s="198">
        <f t="shared" si="22"/>
        <v>220568.49217215457</v>
      </c>
      <c r="R86" s="198">
        <f t="shared" si="22"/>
        <v>224780.22243125609</v>
      </c>
      <c r="S86" s="198">
        <f t="shared" si="22"/>
        <v>235233.24514054041</v>
      </c>
      <c r="T86" s="198">
        <f t="shared" si="22"/>
        <v>241480.25174773735</v>
      </c>
      <c r="U86" s="198">
        <f t="shared" si="22"/>
        <v>248862.44764599262</v>
      </c>
      <c r="V86" s="198">
        <f t="shared" si="22"/>
        <v>184149.84154269085</v>
      </c>
      <c r="W86" s="198">
        <f t="shared" si="22"/>
        <v>190120.98487161164</v>
      </c>
      <c r="DA86" s="199" t="s">
        <v>412</v>
      </c>
    </row>
    <row r="87" spans="1:105" ht="11.45" customHeight="1" x14ac:dyDescent="0.25">
      <c r="A87" s="207" t="s">
        <v>12</v>
      </c>
      <c r="B87" s="213">
        <f t="shared" si="22"/>
        <v>44253.442774044233</v>
      </c>
      <c r="C87" s="213">
        <f t="shared" si="22"/>
        <v>44622.227329171947</v>
      </c>
      <c r="D87" s="213">
        <f t="shared" si="22"/>
        <v>45357.292164322775</v>
      </c>
      <c r="E87" s="213">
        <f t="shared" si="22"/>
        <v>45652.555170648819</v>
      </c>
      <c r="F87" s="213">
        <f t="shared" si="22"/>
        <v>46569.661780916569</v>
      </c>
      <c r="G87" s="213">
        <f t="shared" si="22"/>
        <v>47505.19220215657</v>
      </c>
      <c r="H87" s="213">
        <f t="shared" si="22"/>
        <v>48225.920165300187</v>
      </c>
      <c r="I87" s="213">
        <f t="shared" si="22"/>
        <v>50310.755368966195</v>
      </c>
      <c r="J87" s="213">
        <f t="shared" si="22"/>
        <v>49741.834354111823</v>
      </c>
      <c r="K87" s="213">
        <f t="shared" si="22"/>
        <v>51561.775839453549</v>
      </c>
      <c r="L87" s="213">
        <f t="shared" si="22"/>
        <v>55549.422212954654</v>
      </c>
      <c r="M87" s="213">
        <f t="shared" si="22"/>
        <v>55777.060940786665</v>
      </c>
      <c r="N87" s="213">
        <f t="shared" si="22"/>
        <v>57001.609855797513</v>
      </c>
      <c r="O87" s="213">
        <f t="shared" si="22"/>
        <v>59214.231090236317</v>
      </c>
      <c r="P87" s="213">
        <f t="shared" si="22"/>
        <v>62395.854837339328</v>
      </c>
      <c r="Q87" s="213">
        <f t="shared" si="22"/>
        <v>65147.427087691503</v>
      </c>
      <c r="R87" s="213">
        <f t="shared" si="22"/>
        <v>67609.376597056485</v>
      </c>
      <c r="S87" s="213">
        <f t="shared" si="22"/>
        <v>70719.122305707817</v>
      </c>
      <c r="T87" s="213">
        <f t="shared" si="22"/>
        <v>72484.293421775496</v>
      </c>
      <c r="U87" s="213">
        <f t="shared" si="22"/>
        <v>73501.635444967105</v>
      </c>
      <c r="V87" s="213">
        <f t="shared" si="22"/>
        <v>61523.830104701345</v>
      </c>
      <c r="W87" s="213">
        <f t="shared" si="22"/>
        <v>74153.795178336455</v>
      </c>
      <c r="DA87" s="209" t="s">
        <v>413</v>
      </c>
    </row>
    <row r="88" spans="1:105" ht="11.45" customHeight="1" x14ac:dyDescent="0.25">
      <c r="A88" s="207" t="s">
        <v>340</v>
      </c>
      <c r="B88" s="213">
        <f t="shared" si="22"/>
        <v>133761.47597294927</v>
      </c>
      <c r="C88" s="213">
        <f t="shared" si="22"/>
        <v>135834.37991287254</v>
      </c>
      <c r="D88" s="213">
        <f t="shared" si="22"/>
        <v>135732.86525966681</v>
      </c>
      <c r="E88" s="213">
        <f t="shared" si="22"/>
        <v>133372.92189539369</v>
      </c>
      <c r="F88" s="213">
        <f t="shared" si="22"/>
        <v>134348.51171819813</v>
      </c>
      <c r="G88" s="213">
        <f t="shared" si="22"/>
        <v>137571.40685089357</v>
      </c>
      <c r="H88" s="213">
        <f t="shared" si="22"/>
        <v>136148.78594578867</v>
      </c>
      <c r="I88" s="213">
        <f t="shared" si="22"/>
        <v>133198.15164827407</v>
      </c>
      <c r="J88" s="213">
        <f t="shared" si="22"/>
        <v>129993.15679680511</v>
      </c>
      <c r="K88" s="213">
        <f t="shared" si="22"/>
        <v>132331.08446642582</v>
      </c>
      <c r="L88" s="213">
        <f t="shared" si="22"/>
        <v>138512.89492703407</v>
      </c>
      <c r="M88" s="213">
        <f t="shared" si="22"/>
        <v>144692.13231762496</v>
      </c>
      <c r="N88" s="213">
        <f t="shared" si="22"/>
        <v>149167.40261114095</v>
      </c>
      <c r="O88" s="213">
        <f t="shared" si="22"/>
        <v>155962.58574640463</v>
      </c>
      <c r="P88" s="213">
        <f t="shared" si="22"/>
        <v>161715.96312768682</v>
      </c>
      <c r="Q88" s="213">
        <f t="shared" si="22"/>
        <v>163874.72724958605</v>
      </c>
      <c r="R88" s="213">
        <f t="shared" si="22"/>
        <v>171189.06991417444</v>
      </c>
      <c r="S88" s="213">
        <f t="shared" si="22"/>
        <v>179573.27950289968</v>
      </c>
      <c r="T88" s="213">
        <f t="shared" si="22"/>
        <v>181378.36631598408</v>
      </c>
      <c r="U88" s="213">
        <f t="shared" si="22"/>
        <v>183441.70312135929</v>
      </c>
      <c r="V88" s="213">
        <f t="shared" si="22"/>
        <v>142711.14632328472</v>
      </c>
      <c r="W88" s="213">
        <f t="shared" si="22"/>
        <v>161417.54060009253</v>
      </c>
      <c r="DA88" s="209" t="s">
        <v>414</v>
      </c>
    </row>
    <row r="89" spans="1:105" ht="11.45" customHeight="1" x14ac:dyDescent="0.25">
      <c r="A89" s="207" t="s">
        <v>342</v>
      </c>
      <c r="B89" s="213">
        <f t="shared" si="22"/>
        <v>525818.44258174009</v>
      </c>
      <c r="C89" s="213">
        <f t="shared" si="22"/>
        <v>529519.4145939002</v>
      </c>
      <c r="D89" s="213">
        <f t="shared" si="22"/>
        <v>528826.71698416269</v>
      </c>
      <c r="E89" s="213">
        <f t="shared" si="22"/>
        <v>532347.65834621154</v>
      </c>
      <c r="F89" s="213">
        <f t="shared" si="22"/>
        <v>568074.02657758445</v>
      </c>
      <c r="G89" s="213">
        <f t="shared" si="22"/>
        <v>591024.53765212477</v>
      </c>
      <c r="H89" s="213">
        <f t="shared" si="22"/>
        <v>598702.63238326239</v>
      </c>
      <c r="I89" s="213">
        <f t="shared" si="22"/>
        <v>599552.26406646392</v>
      </c>
      <c r="J89" s="213">
        <f t="shared" si="22"/>
        <v>602476.28111909854</v>
      </c>
      <c r="K89" s="213">
        <f t="shared" si="22"/>
        <v>601933.70807387133</v>
      </c>
      <c r="L89" s="213">
        <f t="shared" si="22"/>
        <v>625947.50671423541</v>
      </c>
      <c r="M89" s="213">
        <f t="shared" si="22"/>
        <v>627900.55424774822</v>
      </c>
      <c r="N89" s="213">
        <f t="shared" si="22"/>
        <v>638213.73363755597</v>
      </c>
      <c r="O89" s="213">
        <f t="shared" si="22"/>
        <v>649985.58750605374</v>
      </c>
      <c r="P89" s="213">
        <f t="shared" si="22"/>
        <v>657585.09522809344</v>
      </c>
      <c r="Q89" s="213">
        <f t="shared" si="22"/>
        <v>669563.97464757634</v>
      </c>
      <c r="R89" s="213">
        <f t="shared" si="22"/>
        <v>688759.50668080116</v>
      </c>
      <c r="S89" s="213">
        <f t="shared" si="22"/>
        <v>706818.98449785123</v>
      </c>
      <c r="T89" s="213">
        <f t="shared" si="22"/>
        <v>712300.15986202913</v>
      </c>
      <c r="U89" s="213">
        <f t="shared" si="22"/>
        <v>730624.60422667791</v>
      </c>
      <c r="V89" s="213">
        <f t="shared" si="22"/>
        <v>613864.43796067964</v>
      </c>
      <c r="W89" s="213">
        <f t="shared" si="22"/>
        <v>528026.08878713613</v>
      </c>
      <c r="DA89" s="209" t="s">
        <v>415</v>
      </c>
    </row>
    <row r="90" spans="1:105" ht="11.45" customHeight="1" x14ac:dyDescent="0.25">
      <c r="A90" s="201" t="s">
        <v>43</v>
      </c>
      <c r="B90" s="202">
        <f t="shared" si="22"/>
        <v>139288.32157671693</v>
      </c>
      <c r="C90" s="202">
        <f t="shared" si="22"/>
        <v>137954.51304730345</v>
      </c>
      <c r="D90" s="202">
        <f t="shared" si="22"/>
        <v>139838.06751295371</v>
      </c>
      <c r="E90" s="202">
        <f t="shared" si="22"/>
        <v>142136.26241523234</v>
      </c>
      <c r="F90" s="202">
        <f t="shared" si="22"/>
        <v>136108.67959791777</v>
      </c>
      <c r="G90" s="202">
        <f t="shared" si="22"/>
        <v>136896.0211244919</v>
      </c>
      <c r="H90" s="202">
        <f t="shared" si="22"/>
        <v>128734.55147532963</v>
      </c>
      <c r="I90" s="202">
        <f t="shared" si="22"/>
        <v>131662.38282482157</v>
      </c>
      <c r="J90" s="202">
        <f t="shared" si="22"/>
        <v>131960.38479023922</v>
      </c>
      <c r="K90" s="202">
        <f t="shared" si="22"/>
        <v>136415.91745003723</v>
      </c>
      <c r="L90" s="202">
        <f t="shared" si="22"/>
        <v>157686.26154281531</v>
      </c>
      <c r="M90" s="202">
        <f t="shared" si="22"/>
        <v>172101.58225150345</v>
      </c>
      <c r="N90" s="202">
        <f t="shared" si="22"/>
        <v>177332.26541633456</v>
      </c>
      <c r="O90" s="202">
        <f t="shared" si="22"/>
        <v>178795.97012119621</v>
      </c>
      <c r="P90" s="202">
        <f t="shared" si="22"/>
        <v>203250.48451746046</v>
      </c>
      <c r="Q90" s="202">
        <f t="shared" si="22"/>
        <v>204895.25384110719</v>
      </c>
      <c r="R90" s="202">
        <f t="shared" si="22"/>
        <v>228913.3710309309</v>
      </c>
      <c r="S90" s="202">
        <f t="shared" si="22"/>
        <v>224625.71292547733</v>
      </c>
      <c r="T90" s="202">
        <f t="shared" si="22"/>
        <v>230326.82910700736</v>
      </c>
      <c r="U90" s="202">
        <f t="shared" si="22"/>
        <v>235002.41203828296</v>
      </c>
      <c r="V90" s="202">
        <f t="shared" si="22"/>
        <v>194735.26934443513</v>
      </c>
      <c r="W90" s="202">
        <f t="shared" si="22"/>
        <v>175062.42271167104</v>
      </c>
      <c r="DA90" s="203" t="s">
        <v>416</v>
      </c>
    </row>
    <row r="91" spans="1:105" ht="11.45" customHeight="1" x14ac:dyDescent="0.25">
      <c r="A91" s="207" t="s">
        <v>12</v>
      </c>
      <c r="B91" s="213">
        <f t="shared" si="22"/>
        <v>6359.6534029739951</v>
      </c>
      <c r="C91" s="213">
        <f t="shared" si="22"/>
        <v>6403.7388984659829</v>
      </c>
      <c r="D91" s="213">
        <f t="shared" si="22"/>
        <v>6551.3175287215245</v>
      </c>
      <c r="E91" s="213">
        <f t="shared" si="22"/>
        <v>6915.123264580845</v>
      </c>
      <c r="F91" s="213">
        <f t="shared" si="22"/>
        <v>6643.0282139020137</v>
      </c>
      <c r="G91" s="213">
        <f t="shared" si="22"/>
        <v>6494.0757085914529</v>
      </c>
      <c r="H91" s="213">
        <f t="shared" si="22"/>
        <v>6018.2206850191196</v>
      </c>
      <c r="I91" s="213">
        <f t="shared" si="22"/>
        <v>5889.1478561139893</v>
      </c>
      <c r="J91" s="213">
        <f t="shared" si="22"/>
        <v>5382.1974413617172</v>
      </c>
      <c r="K91" s="213">
        <f t="shared" si="22"/>
        <v>5374.1405496462312</v>
      </c>
      <c r="L91" s="213">
        <f t="shared" si="22"/>
        <v>5614.0899639417457</v>
      </c>
      <c r="M91" s="213">
        <f t="shared" si="22"/>
        <v>6017.1292622831925</v>
      </c>
      <c r="N91" s="213">
        <f t="shared" si="22"/>
        <v>5960.3997701006138</v>
      </c>
      <c r="O91" s="213">
        <f t="shared" si="22"/>
        <v>6124.1366229299329</v>
      </c>
      <c r="P91" s="213">
        <f t="shared" si="22"/>
        <v>6954.3392360765974</v>
      </c>
      <c r="Q91" s="213">
        <f t="shared" si="22"/>
        <v>7081.3898671473562</v>
      </c>
      <c r="R91" s="213">
        <f t="shared" si="22"/>
        <v>8225.7376450772244</v>
      </c>
      <c r="S91" s="213">
        <f t="shared" si="22"/>
        <v>7657.1134120269007</v>
      </c>
      <c r="T91" s="213">
        <f t="shared" si="22"/>
        <v>7901.8636333769791</v>
      </c>
      <c r="U91" s="213">
        <f t="shared" si="22"/>
        <v>8862.958994753506</v>
      </c>
      <c r="V91" s="213">
        <f t="shared" si="22"/>
        <v>8579.0229399567052</v>
      </c>
      <c r="W91" s="213">
        <f t="shared" si="22"/>
        <v>9062.1159091011614</v>
      </c>
      <c r="DA91" s="209" t="s">
        <v>417</v>
      </c>
    </row>
    <row r="92" spans="1:105" ht="11.45" customHeight="1" x14ac:dyDescent="0.25">
      <c r="A92" s="207" t="s">
        <v>340</v>
      </c>
      <c r="B92" s="213">
        <f t="shared" si="22"/>
        <v>23721.347044677703</v>
      </c>
      <c r="C92" s="213">
        <f t="shared" si="22"/>
        <v>24921.6379671385</v>
      </c>
      <c r="D92" s="213">
        <f t="shared" si="22"/>
        <v>23341.719961663661</v>
      </c>
      <c r="E92" s="213">
        <f t="shared" si="22"/>
        <v>23753.0795202886</v>
      </c>
      <c r="F92" s="213">
        <f t="shared" si="22"/>
        <v>21253.81829739466</v>
      </c>
      <c r="G92" s="213">
        <f t="shared" si="22"/>
        <v>20825.751628000431</v>
      </c>
      <c r="H92" s="213">
        <f t="shared" si="22"/>
        <v>17878.115389412149</v>
      </c>
      <c r="I92" s="213">
        <f t="shared" si="22"/>
        <v>17426.858686357118</v>
      </c>
      <c r="J92" s="213">
        <f t="shared" si="22"/>
        <v>16982.346634023805</v>
      </c>
      <c r="K92" s="213">
        <f t="shared" si="22"/>
        <v>17579.487258243829</v>
      </c>
      <c r="L92" s="213">
        <f t="shared" si="22"/>
        <v>18243.071729847172</v>
      </c>
      <c r="M92" s="213">
        <f t="shared" si="22"/>
        <v>18760.359247808843</v>
      </c>
      <c r="N92" s="213">
        <f t="shared" si="22"/>
        <v>19961.633226798986</v>
      </c>
      <c r="O92" s="213">
        <f t="shared" si="22"/>
        <v>19719.420205631355</v>
      </c>
      <c r="P92" s="213">
        <f t="shared" si="22"/>
        <v>22540.863516964986</v>
      </c>
      <c r="Q92" s="213">
        <f t="shared" si="22"/>
        <v>21956.265263909587</v>
      </c>
      <c r="R92" s="213">
        <f t="shared" si="22"/>
        <v>24298.73066205459</v>
      </c>
      <c r="S92" s="213">
        <f t="shared" si="22"/>
        <v>22386.484222558043</v>
      </c>
      <c r="T92" s="213">
        <f t="shared" si="22"/>
        <v>22722.140056725555</v>
      </c>
      <c r="U92" s="213">
        <f t="shared" si="22"/>
        <v>23867.645697467928</v>
      </c>
      <c r="V92" s="213">
        <f t="shared" si="22"/>
        <v>19836.08417269338</v>
      </c>
      <c r="W92" s="213">
        <f t="shared" si="22"/>
        <v>19700.826233796346</v>
      </c>
      <c r="DA92" s="209" t="s">
        <v>418</v>
      </c>
    </row>
    <row r="93" spans="1:105" ht="11.45" customHeight="1" x14ac:dyDescent="0.25">
      <c r="A93" s="210" t="s">
        <v>342</v>
      </c>
      <c r="B93" s="214">
        <f t="shared" si="22"/>
        <v>440081.09021886648</v>
      </c>
      <c r="C93" s="214">
        <f t="shared" si="22"/>
        <v>462669.45594096481</v>
      </c>
      <c r="D93" s="214">
        <f t="shared" si="22"/>
        <v>438222.36000362906</v>
      </c>
      <c r="E93" s="214">
        <f t="shared" si="22"/>
        <v>397039.7105332347</v>
      </c>
      <c r="F93" s="214">
        <f t="shared" si="22"/>
        <v>384904.59251895489</v>
      </c>
      <c r="G93" s="214">
        <f t="shared" si="22"/>
        <v>365099.87522022863</v>
      </c>
      <c r="H93" s="214">
        <f t="shared" si="22"/>
        <v>355695.9949585899</v>
      </c>
      <c r="I93" s="214">
        <f t="shared" si="22"/>
        <v>355054.89682638418</v>
      </c>
      <c r="J93" s="214">
        <f t="shared" si="22"/>
        <v>352738.95595412963</v>
      </c>
      <c r="K93" s="214">
        <f t="shared" si="22"/>
        <v>399138.11184854893</v>
      </c>
      <c r="L93" s="214">
        <f t="shared" si="22"/>
        <v>407287.44681444159</v>
      </c>
      <c r="M93" s="214">
        <f t="shared" si="22"/>
        <v>424693.32780827663</v>
      </c>
      <c r="N93" s="214">
        <f t="shared" si="22"/>
        <v>448359.88409745751</v>
      </c>
      <c r="O93" s="214">
        <f t="shared" si="22"/>
        <v>452169.14820437675</v>
      </c>
      <c r="P93" s="214">
        <f t="shared" si="22"/>
        <v>524724.38072455954</v>
      </c>
      <c r="Q93" s="214">
        <f t="shared" si="22"/>
        <v>523526.72774472088</v>
      </c>
      <c r="R93" s="214">
        <f t="shared" si="22"/>
        <v>579031.59923275933</v>
      </c>
      <c r="S93" s="214">
        <f t="shared" si="22"/>
        <v>571537.64301901532</v>
      </c>
      <c r="T93" s="214">
        <f t="shared" si="22"/>
        <v>581547.558424577</v>
      </c>
      <c r="U93" s="214">
        <f t="shared" si="22"/>
        <v>608151.92254379904</v>
      </c>
      <c r="V93" s="214">
        <f t="shared" si="22"/>
        <v>448646.47484909883</v>
      </c>
      <c r="W93" s="214">
        <f t="shared" si="22"/>
        <v>400233.97716808395</v>
      </c>
      <c r="DA93" s="212" t="s">
        <v>419</v>
      </c>
    </row>
    <row r="94" spans="1:105" x14ac:dyDescent="0.25">
      <c r="A94" s="195"/>
      <c r="B94" s="195"/>
      <c r="C94" s="19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195"/>
      <c r="P94" s="195"/>
      <c r="Q94" s="195"/>
      <c r="R94" s="195"/>
      <c r="S94" s="195"/>
      <c r="T94" s="195"/>
      <c r="U94" s="195"/>
      <c r="V94" s="195"/>
      <c r="W94" s="195"/>
      <c r="DA94" s="196"/>
    </row>
    <row r="95" spans="1:105" ht="11.45" customHeight="1" x14ac:dyDescent="0.25">
      <c r="A95" s="150" t="s">
        <v>44</v>
      </c>
      <c r="B95" s="188">
        <f t="shared" ref="B95:W103" si="23">IF(B23=0,0,B23/B43)</f>
        <v>1167.8024847618931</v>
      </c>
      <c r="C95" s="188">
        <f t="shared" si="23"/>
        <v>1161.8795540823792</v>
      </c>
      <c r="D95" s="188">
        <f t="shared" si="23"/>
        <v>1152.7584229423603</v>
      </c>
      <c r="E95" s="188">
        <f t="shared" si="23"/>
        <v>1160.7889383138845</v>
      </c>
      <c r="F95" s="188">
        <f t="shared" si="23"/>
        <v>1154.6163188380731</v>
      </c>
      <c r="G95" s="188">
        <f t="shared" si="23"/>
        <v>1144.1572307344991</v>
      </c>
      <c r="H95" s="188">
        <f t="shared" si="23"/>
        <v>1137.0038318497561</v>
      </c>
      <c r="I95" s="188">
        <f t="shared" si="23"/>
        <v>1124.9446957825326</v>
      </c>
      <c r="J95" s="188">
        <f t="shared" si="23"/>
        <v>1113.4132647966703</v>
      </c>
      <c r="K95" s="188">
        <f t="shared" si="23"/>
        <v>1091.0611979790274</v>
      </c>
      <c r="L95" s="188">
        <f t="shared" si="23"/>
        <v>1085.7760192191147</v>
      </c>
      <c r="M95" s="188">
        <f t="shared" si="23"/>
        <v>1086.236362541393</v>
      </c>
      <c r="N95" s="188">
        <f t="shared" si="23"/>
        <v>1070.7257196461608</v>
      </c>
      <c r="O95" s="188">
        <f t="shared" si="23"/>
        <v>1055.4863568451117</v>
      </c>
      <c r="P95" s="188">
        <f t="shared" si="23"/>
        <v>1044.6515661685478</v>
      </c>
      <c r="Q95" s="188">
        <f t="shared" si="23"/>
        <v>1049.8008252509956</v>
      </c>
      <c r="R95" s="188">
        <f t="shared" si="23"/>
        <v>1051.5788468628402</v>
      </c>
      <c r="S95" s="188">
        <f t="shared" si="23"/>
        <v>1043.6884089875637</v>
      </c>
      <c r="T95" s="188">
        <f t="shared" si="23"/>
        <v>1033.0384453376987</v>
      </c>
      <c r="U95" s="188">
        <f t="shared" si="23"/>
        <v>1025.7619982993383</v>
      </c>
      <c r="V95" s="188">
        <f t="shared" si="23"/>
        <v>426.07672263531691</v>
      </c>
      <c r="W95" s="188">
        <f t="shared" si="23"/>
        <v>557.84564334863876</v>
      </c>
      <c r="DA95" s="152" t="s">
        <v>420</v>
      </c>
    </row>
    <row r="96" spans="1:105" ht="11.45" customHeight="1" x14ac:dyDescent="0.25">
      <c r="A96" s="197" t="s">
        <v>7</v>
      </c>
      <c r="B96" s="198">
        <f t="shared" si="23"/>
        <v>1200.5765290715301</v>
      </c>
      <c r="C96" s="198">
        <f t="shared" si="23"/>
        <v>1195.5014222604666</v>
      </c>
      <c r="D96" s="198">
        <f t="shared" si="23"/>
        <v>1187.0611602106817</v>
      </c>
      <c r="E96" s="198">
        <f t="shared" si="23"/>
        <v>1198.5689296017372</v>
      </c>
      <c r="F96" s="198">
        <f t="shared" si="23"/>
        <v>1192.3384668928895</v>
      </c>
      <c r="G96" s="198">
        <f t="shared" si="23"/>
        <v>1184.1355395151311</v>
      </c>
      <c r="H96" s="198">
        <f t="shared" si="23"/>
        <v>1179.0786138806588</v>
      </c>
      <c r="I96" s="198">
        <f t="shared" si="23"/>
        <v>1167.6889540184259</v>
      </c>
      <c r="J96" s="198">
        <f t="shared" si="23"/>
        <v>1158.3062177127838</v>
      </c>
      <c r="K96" s="198">
        <f t="shared" si="23"/>
        <v>1139.4356217689779</v>
      </c>
      <c r="L96" s="198">
        <f t="shared" si="23"/>
        <v>1132.4474076791641</v>
      </c>
      <c r="M96" s="198">
        <f t="shared" si="23"/>
        <v>1131.9188807459311</v>
      </c>
      <c r="N96" s="198">
        <f t="shared" si="23"/>
        <v>1114.9029504376613</v>
      </c>
      <c r="O96" s="198">
        <f t="shared" si="23"/>
        <v>1095.8258054514665</v>
      </c>
      <c r="P96" s="198">
        <f t="shared" si="23"/>
        <v>1083.7201832328453</v>
      </c>
      <c r="Q96" s="198">
        <f t="shared" si="23"/>
        <v>1086.6296765387565</v>
      </c>
      <c r="R96" s="198">
        <f t="shared" si="23"/>
        <v>1086.766929262767</v>
      </c>
      <c r="S96" s="198">
        <f t="shared" si="23"/>
        <v>1077.567901250874</v>
      </c>
      <c r="T96" s="198">
        <f t="shared" si="23"/>
        <v>1065.0069305590364</v>
      </c>
      <c r="U96" s="198">
        <f t="shared" si="23"/>
        <v>1054.8843778011351</v>
      </c>
      <c r="V96" s="198">
        <f t="shared" si="23"/>
        <v>418.85941529051399</v>
      </c>
      <c r="W96" s="198">
        <f t="shared" si="23"/>
        <v>561.41857865009524</v>
      </c>
      <c r="DA96" s="199" t="s">
        <v>421</v>
      </c>
    </row>
    <row r="97" spans="1:105" ht="11.45" customHeight="1" x14ac:dyDescent="0.25">
      <c r="A97" s="207" t="s">
        <v>12</v>
      </c>
      <c r="B97" s="213">
        <f t="shared" si="23"/>
        <v>1994.9001858343172</v>
      </c>
      <c r="C97" s="213">
        <f t="shared" si="23"/>
        <v>1991.6160997281152</v>
      </c>
      <c r="D97" s="213">
        <f t="shared" si="23"/>
        <v>1987.4965118741727</v>
      </c>
      <c r="E97" s="213">
        <f t="shared" si="23"/>
        <v>1989.7307303980601</v>
      </c>
      <c r="F97" s="213">
        <f t="shared" si="23"/>
        <v>1992.9742726458137</v>
      </c>
      <c r="G97" s="213">
        <f t="shared" si="23"/>
        <v>1996.440341370431</v>
      </c>
      <c r="H97" s="213">
        <f t="shared" si="23"/>
        <v>1993.2373750367142</v>
      </c>
      <c r="I97" s="213">
        <f t="shared" si="23"/>
        <v>1985.5172463056379</v>
      </c>
      <c r="J97" s="213">
        <f t="shared" si="23"/>
        <v>1987.7030456727557</v>
      </c>
      <c r="K97" s="213">
        <f t="shared" si="23"/>
        <v>1959.9685508534706</v>
      </c>
      <c r="L97" s="213">
        <f t="shared" si="23"/>
        <v>1965.5266437560106</v>
      </c>
      <c r="M97" s="213">
        <f t="shared" si="23"/>
        <v>1965.8350759103332</v>
      </c>
      <c r="N97" s="213">
        <f t="shared" si="23"/>
        <v>1922.2980244041923</v>
      </c>
      <c r="O97" s="213">
        <f t="shared" si="23"/>
        <v>1893.9551334161827</v>
      </c>
      <c r="P97" s="213">
        <f t="shared" si="23"/>
        <v>1924.5373868471829</v>
      </c>
      <c r="Q97" s="213">
        <f t="shared" si="23"/>
        <v>1950.7560293855743</v>
      </c>
      <c r="R97" s="213">
        <f t="shared" si="23"/>
        <v>1946.9254998780143</v>
      </c>
      <c r="S97" s="213">
        <f t="shared" si="23"/>
        <v>1938.6567303961851</v>
      </c>
      <c r="T97" s="213">
        <f t="shared" si="23"/>
        <v>1931.6492421931828</v>
      </c>
      <c r="U97" s="213">
        <f t="shared" si="23"/>
        <v>1921.2298950009053</v>
      </c>
      <c r="V97" s="213">
        <f t="shared" si="23"/>
        <v>993.22370842610758</v>
      </c>
      <c r="W97" s="213">
        <f t="shared" si="23"/>
        <v>1343.0026530414484</v>
      </c>
      <c r="DA97" s="209" t="s">
        <v>422</v>
      </c>
    </row>
    <row r="98" spans="1:105" ht="11.45" customHeight="1" x14ac:dyDescent="0.25">
      <c r="A98" s="207" t="s">
        <v>340</v>
      </c>
      <c r="B98" s="213">
        <f t="shared" si="23"/>
        <v>1307.1380115517288</v>
      </c>
      <c r="C98" s="213">
        <f t="shared" si="23"/>
        <v>1303.9050816504482</v>
      </c>
      <c r="D98" s="213">
        <f t="shared" si="23"/>
        <v>1288.2245263315499</v>
      </c>
      <c r="E98" s="213">
        <f t="shared" si="23"/>
        <v>1299.9648271115307</v>
      </c>
      <c r="F98" s="213">
        <f t="shared" si="23"/>
        <v>1300.4279565509771</v>
      </c>
      <c r="G98" s="213">
        <f t="shared" si="23"/>
        <v>1299.3625144456537</v>
      </c>
      <c r="H98" s="213">
        <f t="shared" si="23"/>
        <v>1296.6671974534415</v>
      </c>
      <c r="I98" s="213">
        <f t="shared" si="23"/>
        <v>1290.921471835946</v>
      </c>
      <c r="J98" s="213">
        <f t="shared" si="23"/>
        <v>1291.0588869347489</v>
      </c>
      <c r="K98" s="213">
        <f t="shared" si="23"/>
        <v>1258.4507507840199</v>
      </c>
      <c r="L98" s="213">
        <f t="shared" si="23"/>
        <v>1262.432259420596</v>
      </c>
      <c r="M98" s="213">
        <f t="shared" si="23"/>
        <v>1275.4987125193152</v>
      </c>
      <c r="N98" s="213">
        <f t="shared" si="23"/>
        <v>1270.8530142417314</v>
      </c>
      <c r="O98" s="213">
        <f t="shared" si="23"/>
        <v>1263.020437929343</v>
      </c>
      <c r="P98" s="213">
        <f t="shared" si="23"/>
        <v>1257.2797681565607</v>
      </c>
      <c r="Q98" s="213">
        <f t="shared" si="23"/>
        <v>1259.9881251039646</v>
      </c>
      <c r="R98" s="213">
        <f t="shared" si="23"/>
        <v>1251.1426555005503</v>
      </c>
      <c r="S98" s="213">
        <f t="shared" si="23"/>
        <v>1239.6485100772998</v>
      </c>
      <c r="T98" s="213">
        <f t="shared" si="23"/>
        <v>1236.1664077573303</v>
      </c>
      <c r="U98" s="213">
        <f t="shared" si="23"/>
        <v>1239.2839624974738</v>
      </c>
      <c r="V98" s="213">
        <f t="shared" si="23"/>
        <v>452.40614551871693</v>
      </c>
      <c r="W98" s="213">
        <f t="shared" si="23"/>
        <v>601.70158399963702</v>
      </c>
      <c r="DA98" s="209" t="s">
        <v>423</v>
      </c>
    </row>
    <row r="99" spans="1:105" ht="11.45" customHeight="1" x14ac:dyDescent="0.25">
      <c r="A99" s="207" t="s">
        <v>342</v>
      </c>
      <c r="B99" s="213">
        <f t="shared" si="23"/>
        <v>482.50510636861264</v>
      </c>
      <c r="C99" s="213">
        <f t="shared" si="23"/>
        <v>478.82990186448154</v>
      </c>
      <c r="D99" s="213">
        <f t="shared" si="23"/>
        <v>478.02390941944532</v>
      </c>
      <c r="E99" s="213">
        <f t="shared" si="23"/>
        <v>477.92446089877126</v>
      </c>
      <c r="F99" s="213">
        <f t="shared" si="23"/>
        <v>484.62912024639303</v>
      </c>
      <c r="G99" s="213">
        <f t="shared" si="23"/>
        <v>480.87735212806757</v>
      </c>
      <c r="H99" s="213">
        <f t="shared" si="23"/>
        <v>478.37234288500883</v>
      </c>
      <c r="I99" s="213">
        <f t="shared" si="23"/>
        <v>481.59977149358406</v>
      </c>
      <c r="J99" s="213">
        <f t="shared" si="23"/>
        <v>485.70716330995248</v>
      </c>
      <c r="K99" s="213">
        <f t="shared" si="23"/>
        <v>488.72834123321621</v>
      </c>
      <c r="L99" s="213">
        <f t="shared" si="23"/>
        <v>495.53929744020041</v>
      </c>
      <c r="M99" s="213">
        <f t="shared" si="23"/>
        <v>492.13541466401466</v>
      </c>
      <c r="N99" s="213">
        <f t="shared" si="23"/>
        <v>498.22136084640516</v>
      </c>
      <c r="O99" s="213">
        <f t="shared" si="23"/>
        <v>500.52015701270068</v>
      </c>
      <c r="P99" s="213">
        <f t="shared" si="23"/>
        <v>497.20037533598116</v>
      </c>
      <c r="Q99" s="213">
        <f t="shared" si="23"/>
        <v>493.69734714127952</v>
      </c>
      <c r="R99" s="213">
        <f t="shared" si="23"/>
        <v>485.97523380611392</v>
      </c>
      <c r="S99" s="213">
        <f t="shared" si="23"/>
        <v>488.72672393702129</v>
      </c>
      <c r="T99" s="213">
        <f t="shared" si="23"/>
        <v>488.69092442420163</v>
      </c>
      <c r="U99" s="213">
        <f t="shared" si="23"/>
        <v>484.76543592019578</v>
      </c>
      <c r="V99" s="213">
        <f t="shared" si="23"/>
        <v>161.22861792734003</v>
      </c>
      <c r="W99" s="213">
        <f t="shared" si="23"/>
        <v>229.85914080146435</v>
      </c>
      <c r="DA99" s="209" t="s">
        <v>424</v>
      </c>
    </row>
    <row r="100" spans="1:105" ht="11.45" customHeight="1" x14ac:dyDescent="0.25">
      <c r="A100" s="201" t="s">
        <v>25</v>
      </c>
      <c r="B100" s="202">
        <f t="shared" si="23"/>
        <v>687.65198134323259</v>
      </c>
      <c r="C100" s="202">
        <f t="shared" si="23"/>
        <v>677.86078409404934</v>
      </c>
      <c r="D100" s="202">
        <f t="shared" si="23"/>
        <v>671.14817898091542</v>
      </c>
      <c r="E100" s="202">
        <f t="shared" si="23"/>
        <v>637.10159954182905</v>
      </c>
      <c r="F100" s="202">
        <f t="shared" si="23"/>
        <v>647.65635964965156</v>
      </c>
      <c r="G100" s="202">
        <f t="shared" si="23"/>
        <v>628.61703605169544</v>
      </c>
      <c r="H100" s="202">
        <f t="shared" si="23"/>
        <v>634.58323735024248</v>
      </c>
      <c r="I100" s="202">
        <f t="shared" si="23"/>
        <v>621.36342141006332</v>
      </c>
      <c r="J100" s="202">
        <f t="shared" si="23"/>
        <v>605.80684913206164</v>
      </c>
      <c r="K100" s="202">
        <f t="shared" si="23"/>
        <v>549.03722107054546</v>
      </c>
      <c r="L100" s="202">
        <f t="shared" si="23"/>
        <v>567.57729186843642</v>
      </c>
      <c r="M100" s="202">
        <f t="shared" si="23"/>
        <v>559.80581688290681</v>
      </c>
      <c r="N100" s="202">
        <f t="shared" si="23"/>
        <v>547.78604839405978</v>
      </c>
      <c r="O100" s="202">
        <f t="shared" si="23"/>
        <v>564.75540707045036</v>
      </c>
      <c r="P100" s="202">
        <f t="shared" si="23"/>
        <v>559.39259838158193</v>
      </c>
      <c r="Q100" s="202">
        <f t="shared" si="23"/>
        <v>578.84922125928199</v>
      </c>
      <c r="R100" s="202">
        <f t="shared" si="23"/>
        <v>555.65906620851399</v>
      </c>
      <c r="S100" s="202">
        <f t="shared" si="23"/>
        <v>573.12954179909104</v>
      </c>
      <c r="T100" s="202">
        <f t="shared" si="23"/>
        <v>569.08625879269823</v>
      </c>
      <c r="U100" s="202">
        <f t="shared" si="23"/>
        <v>572.21409840183617</v>
      </c>
      <c r="V100" s="202">
        <f t="shared" si="23"/>
        <v>510.74005006136122</v>
      </c>
      <c r="W100" s="202">
        <f t="shared" si="23"/>
        <v>522.67070631367619</v>
      </c>
      <c r="DA100" s="203" t="s">
        <v>425</v>
      </c>
    </row>
    <row r="101" spans="1:105" ht="11.45" customHeight="1" x14ac:dyDescent="0.25">
      <c r="A101" s="207" t="s">
        <v>12</v>
      </c>
      <c r="B101" s="213">
        <f t="shared" si="23"/>
        <v>1273.9231549640781</v>
      </c>
      <c r="C101" s="213">
        <f t="shared" si="23"/>
        <v>1262.9099032178783</v>
      </c>
      <c r="D101" s="213">
        <f t="shared" si="23"/>
        <v>1233.3167711285298</v>
      </c>
      <c r="E101" s="213">
        <f t="shared" si="23"/>
        <v>1169.8377192008011</v>
      </c>
      <c r="F101" s="213">
        <f t="shared" si="23"/>
        <v>1242.7978079765344</v>
      </c>
      <c r="G101" s="213">
        <f t="shared" si="23"/>
        <v>1247.9204436878131</v>
      </c>
      <c r="H101" s="213">
        <f t="shared" si="23"/>
        <v>1270.0833240571096</v>
      </c>
      <c r="I101" s="213">
        <f t="shared" si="23"/>
        <v>1270.8920854299263</v>
      </c>
      <c r="J101" s="213">
        <f t="shared" si="23"/>
        <v>1281.8442505155947</v>
      </c>
      <c r="K101" s="213">
        <f t="shared" si="23"/>
        <v>1229.9870092955073</v>
      </c>
      <c r="L101" s="213">
        <f t="shared" si="23"/>
        <v>1209.1802825562775</v>
      </c>
      <c r="M101" s="213">
        <f t="shared" si="23"/>
        <v>1218.6680160705243</v>
      </c>
      <c r="N101" s="213">
        <f t="shared" si="23"/>
        <v>1208.4914361813674</v>
      </c>
      <c r="O101" s="213">
        <f t="shared" si="23"/>
        <v>1228.2795447182452</v>
      </c>
      <c r="P101" s="213">
        <f t="shared" si="23"/>
        <v>1212.2013205485848</v>
      </c>
      <c r="Q101" s="213">
        <f t="shared" si="23"/>
        <v>1225.654518772744</v>
      </c>
      <c r="R101" s="213">
        <f t="shared" si="23"/>
        <v>1196.844292503114</v>
      </c>
      <c r="S101" s="213">
        <f t="shared" si="23"/>
        <v>1233.1266540581089</v>
      </c>
      <c r="T101" s="213">
        <f t="shared" si="23"/>
        <v>1250.4264886892383</v>
      </c>
      <c r="U101" s="213">
        <f t="shared" si="23"/>
        <v>1234.8611510065741</v>
      </c>
      <c r="V101" s="213">
        <f t="shared" si="23"/>
        <v>1194.3444651581826</v>
      </c>
      <c r="W101" s="213">
        <f t="shared" si="23"/>
        <v>1220.4181519764029</v>
      </c>
      <c r="DA101" s="209" t="s">
        <v>426</v>
      </c>
    </row>
    <row r="102" spans="1:105" ht="11.45" customHeight="1" x14ac:dyDescent="0.25">
      <c r="A102" s="207" t="s">
        <v>340</v>
      </c>
      <c r="B102" s="213">
        <f t="shared" si="23"/>
        <v>1085.8365210937659</v>
      </c>
      <c r="C102" s="213">
        <f t="shared" si="23"/>
        <v>1023.5498387012842</v>
      </c>
      <c r="D102" s="213">
        <f t="shared" si="23"/>
        <v>1041.6799498164251</v>
      </c>
      <c r="E102" s="213">
        <f t="shared" si="23"/>
        <v>1061.9173290033218</v>
      </c>
      <c r="F102" s="213">
        <f t="shared" si="23"/>
        <v>1078.9431137080644</v>
      </c>
      <c r="G102" s="213">
        <f t="shared" si="23"/>
        <v>1084.0175680985058</v>
      </c>
      <c r="H102" s="213">
        <f t="shared" si="23"/>
        <v>1081.231779312209</v>
      </c>
      <c r="I102" s="213">
        <f t="shared" si="23"/>
        <v>1076.9487657090081</v>
      </c>
      <c r="J102" s="213">
        <f t="shared" si="23"/>
        <v>1027.3705623845879</v>
      </c>
      <c r="K102" s="213">
        <f t="shared" si="23"/>
        <v>955.67260667127152</v>
      </c>
      <c r="L102" s="213">
        <f t="shared" si="23"/>
        <v>962.08724501632275</v>
      </c>
      <c r="M102" s="213">
        <f t="shared" si="23"/>
        <v>953.72660673976407</v>
      </c>
      <c r="N102" s="213">
        <f t="shared" si="23"/>
        <v>947.87864232931054</v>
      </c>
      <c r="O102" s="213">
        <f t="shared" si="23"/>
        <v>980.16085775257204</v>
      </c>
      <c r="P102" s="213">
        <f t="shared" si="23"/>
        <v>991.90638006907432</v>
      </c>
      <c r="Q102" s="213">
        <f t="shared" si="23"/>
        <v>1041.0688279180088</v>
      </c>
      <c r="R102" s="213">
        <f t="shared" si="23"/>
        <v>1000.7047267821122</v>
      </c>
      <c r="S102" s="213">
        <f t="shared" si="23"/>
        <v>1049.4375358664483</v>
      </c>
      <c r="T102" s="213">
        <f t="shared" si="23"/>
        <v>1042.7844840018895</v>
      </c>
      <c r="U102" s="213">
        <f t="shared" si="23"/>
        <v>1054.6941004220907</v>
      </c>
      <c r="V102" s="213">
        <f t="shared" si="23"/>
        <v>1063.752654111903</v>
      </c>
      <c r="W102" s="213">
        <f t="shared" si="23"/>
        <v>1055.2844525631931</v>
      </c>
      <c r="DA102" s="209" t="s">
        <v>427</v>
      </c>
    </row>
    <row r="103" spans="1:105" ht="11.45" customHeight="1" x14ac:dyDescent="0.25">
      <c r="A103" s="210" t="s">
        <v>342</v>
      </c>
      <c r="B103" s="214">
        <f t="shared" si="23"/>
        <v>343.74739241226973</v>
      </c>
      <c r="C103" s="214">
        <f t="shared" si="23"/>
        <v>327.69056402046607</v>
      </c>
      <c r="D103" s="214">
        <f t="shared" si="23"/>
        <v>340.95798749533327</v>
      </c>
      <c r="E103" s="214">
        <f t="shared" si="23"/>
        <v>342.53440755384281</v>
      </c>
      <c r="F103" s="214">
        <f t="shared" si="23"/>
        <v>342.57985152582665</v>
      </c>
      <c r="G103" s="214">
        <f t="shared" si="23"/>
        <v>340.86991933720554</v>
      </c>
      <c r="H103" s="214">
        <f t="shared" si="23"/>
        <v>338.25209879127721</v>
      </c>
      <c r="I103" s="214">
        <f t="shared" si="23"/>
        <v>334.76212232451269</v>
      </c>
      <c r="J103" s="214">
        <f t="shared" si="23"/>
        <v>330.04348420636626</v>
      </c>
      <c r="K103" s="214">
        <f t="shared" si="23"/>
        <v>274.26146162571041</v>
      </c>
      <c r="L103" s="214">
        <f t="shared" si="23"/>
        <v>319.04839793553674</v>
      </c>
      <c r="M103" s="214">
        <f t="shared" si="23"/>
        <v>324.48662771543707</v>
      </c>
      <c r="N103" s="214">
        <f t="shared" si="23"/>
        <v>309.48975401290437</v>
      </c>
      <c r="O103" s="214">
        <f t="shared" si="23"/>
        <v>319.86849138955137</v>
      </c>
      <c r="P103" s="214">
        <f t="shared" si="23"/>
        <v>309.61383856718714</v>
      </c>
      <c r="Q103" s="214">
        <f t="shared" si="23"/>
        <v>322.5816024911054</v>
      </c>
      <c r="R103" s="214">
        <f t="shared" si="23"/>
        <v>311.35684322634012</v>
      </c>
      <c r="S103" s="214">
        <f t="shared" si="23"/>
        <v>318.65052046798894</v>
      </c>
      <c r="T103" s="214">
        <f t="shared" si="23"/>
        <v>317.57966839474705</v>
      </c>
      <c r="U103" s="214">
        <f t="shared" si="23"/>
        <v>313.17975686681632</v>
      </c>
      <c r="V103" s="214">
        <f t="shared" si="23"/>
        <v>290.17659493718662</v>
      </c>
      <c r="W103" s="214">
        <f t="shared" si="23"/>
        <v>300.31521739614556</v>
      </c>
      <c r="DA103" s="212" t="s">
        <v>428</v>
      </c>
    </row>
    <row r="104" spans="1:105" x14ac:dyDescent="0.25">
      <c r="A104" s="195"/>
      <c r="B104" s="195"/>
      <c r="C104" s="195"/>
      <c r="D104" s="195"/>
      <c r="E104" s="195"/>
      <c r="F104" s="195"/>
      <c r="G104" s="195"/>
      <c r="H104" s="195"/>
      <c r="I104" s="195"/>
      <c r="J104" s="195"/>
      <c r="K104" s="195"/>
      <c r="L104" s="195"/>
      <c r="M104" s="195"/>
      <c r="N104" s="195"/>
      <c r="O104" s="195"/>
      <c r="P104" s="195"/>
      <c r="Q104" s="195"/>
      <c r="R104" s="195"/>
      <c r="S104" s="195"/>
      <c r="T104" s="195"/>
      <c r="U104" s="195"/>
      <c r="V104" s="195"/>
      <c r="W104" s="195"/>
      <c r="DA104" s="196"/>
    </row>
    <row r="105" spans="1:105" ht="11.45" customHeight="1" x14ac:dyDescent="0.25">
      <c r="A105" s="150" t="s">
        <v>45</v>
      </c>
      <c r="B105" s="215"/>
      <c r="C105" s="215"/>
      <c r="D105" s="215"/>
      <c r="E105" s="215"/>
      <c r="F105" s="215"/>
      <c r="G105" s="215"/>
      <c r="H105" s="215"/>
      <c r="I105" s="215"/>
      <c r="J105" s="215"/>
      <c r="K105" s="215"/>
      <c r="L105" s="215"/>
      <c r="M105" s="215"/>
      <c r="N105" s="215"/>
      <c r="O105" s="215"/>
      <c r="P105" s="215"/>
      <c r="Q105" s="215"/>
      <c r="R105" s="215"/>
      <c r="S105" s="215"/>
      <c r="T105" s="215"/>
      <c r="U105" s="215"/>
      <c r="V105" s="215"/>
      <c r="W105" s="215"/>
      <c r="DA105" s="216"/>
    </row>
    <row r="106" spans="1:105" ht="11.45" customHeight="1" x14ac:dyDescent="0.25">
      <c r="A106" s="197" t="s">
        <v>46</v>
      </c>
      <c r="B106" s="217">
        <f t="shared" ref="B106:W109" si="24">IF(B4=0,0,B4/B$4)</f>
        <v>1</v>
      </c>
      <c r="C106" s="217">
        <f t="shared" si="24"/>
        <v>1</v>
      </c>
      <c r="D106" s="217">
        <f t="shared" si="24"/>
        <v>1</v>
      </c>
      <c r="E106" s="217">
        <f t="shared" si="24"/>
        <v>1</v>
      </c>
      <c r="F106" s="217">
        <f t="shared" si="24"/>
        <v>1</v>
      </c>
      <c r="G106" s="217">
        <f t="shared" si="24"/>
        <v>1</v>
      </c>
      <c r="H106" s="217">
        <f t="shared" si="24"/>
        <v>1</v>
      </c>
      <c r="I106" s="217">
        <f t="shared" si="24"/>
        <v>1</v>
      </c>
      <c r="J106" s="217">
        <f t="shared" si="24"/>
        <v>1</v>
      </c>
      <c r="K106" s="217">
        <f t="shared" si="24"/>
        <v>1</v>
      </c>
      <c r="L106" s="217">
        <f t="shared" si="24"/>
        <v>1</v>
      </c>
      <c r="M106" s="217">
        <f t="shared" si="24"/>
        <v>1</v>
      </c>
      <c r="N106" s="217">
        <f t="shared" si="24"/>
        <v>1</v>
      </c>
      <c r="O106" s="217">
        <f t="shared" si="24"/>
        <v>1</v>
      </c>
      <c r="P106" s="217">
        <f t="shared" si="24"/>
        <v>1</v>
      </c>
      <c r="Q106" s="217">
        <f t="shared" si="24"/>
        <v>1</v>
      </c>
      <c r="R106" s="217">
        <f t="shared" si="24"/>
        <v>1</v>
      </c>
      <c r="S106" s="217">
        <f t="shared" si="24"/>
        <v>1</v>
      </c>
      <c r="T106" s="217">
        <f t="shared" si="24"/>
        <v>1</v>
      </c>
      <c r="U106" s="217">
        <f t="shared" si="24"/>
        <v>1</v>
      </c>
      <c r="V106" s="217">
        <f t="shared" si="24"/>
        <v>1</v>
      </c>
      <c r="W106" s="217">
        <f t="shared" si="24"/>
        <v>1</v>
      </c>
      <c r="DA106" s="218"/>
    </row>
    <row r="107" spans="1:105" ht="11.45" customHeight="1" x14ac:dyDescent="0.25">
      <c r="A107" s="207" t="s">
        <v>12</v>
      </c>
      <c r="B107" s="219">
        <f t="shared" si="24"/>
        <v>0.11496535294960926</v>
      </c>
      <c r="C107" s="219">
        <f t="shared" si="24"/>
        <v>0.11304429854542428</v>
      </c>
      <c r="D107" s="219">
        <f t="shared" si="24"/>
        <v>0.11614144079990298</v>
      </c>
      <c r="E107" s="219">
        <f t="shared" si="24"/>
        <v>0.11614426405222812</v>
      </c>
      <c r="F107" s="219">
        <f t="shared" si="24"/>
        <v>0.10924221076643451</v>
      </c>
      <c r="G107" s="219">
        <f t="shared" si="24"/>
        <v>0.10550771437440602</v>
      </c>
      <c r="H107" s="219">
        <f t="shared" si="24"/>
        <v>0.1047049593805562</v>
      </c>
      <c r="I107" s="219">
        <f t="shared" si="24"/>
        <v>0.10542164897005488</v>
      </c>
      <c r="J107" s="219">
        <f t="shared" si="24"/>
        <v>0.1006616159139114</v>
      </c>
      <c r="K107" s="219">
        <f t="shared" si="24"/>
        <v>0.10417936090844333</v>
      </c>
      <c r="L107" s="219">
        <f t="shared" si="24"/>
        <v>0.10196064776735664</v>
      </c>
      <c r="M107" s="219">
        <f t="shared" si="24"/>
        <v>9.8529053247137066E-2</v>
      </c>
      <c r="N107" s="219">
        <f t="shared" si="24"/>
        <v>9.238901773055197E-2</v>
      </c>
      <c r="O107" s="219">
        <f t="shared" si="24"/>
        <v>8.6374482635711597E-2</v>
      </c>
      <c r="P107" s="219">
        <f t="shared" si="24"/>
        <v>8.2736440528946284E-2</v>
      </c>
      <c r="Q107" s="219">
        <f t="shared" si="24"/>
        <v>8.3719789746115353E-2</v>
      </c>
      <c r="R107" s="219">
        <f t="shared" si="24"/>
        <v>8.3792417575353523E-2</v>
      </c>
      <c r="S107" s="219">
        <f t="shared" si="24"/>
        <v>8.1773566814058535E-2</v>
      </c>
      <c r="T107" s="219">
        <f t="shared" si="24"/>
        <v>8.0577334921589666E-2</v>
      </c>
      <c r="U107" s="219">
        <f t="shared" si="24"/>
        <v>7.8919717393174466E-2</v>
      </c>
      <c r="V107" s="219">
        <f t="shared" si="24"/>
        <v>0.11276977628574431</v>
      </c>
      <c r="W107" s="219">
        <f t="shared" si="24"/>
        <v>0.1282988139816954</v>
      </c>
      <c r="DA107" s="220"/>
    </row>
    <row r="108" spans="1:105" ht="11.45" customHeight="1" x14ac:dyDescent="0.25">
      <c r="A108" s="207" t="s">
        <v>340</v>
      </c>
      <c r="B108" s="219">
        <f t="shared" si="24"/>
        <v>0.42749668633970322</v>
      </c>
      <c r="C108" s="219">
        <f t="shared" si="24"/>
        <v>0.43458267211956347</v>
      </c>
      <c r="D108" s="219">
        <f t="shared" si="24"/>
        <v>0.42792346520070895</v>
      </c>
      <c r="E108" s="219">
        <f t="shared" si="24"/>
        <v>0.43657716512594275</v>
      </c>
      <c r="F108" s="219">
        <f t="shared" si="24"/>
        <v>0.42248759603046537</v>
      </c>
      <c r="G108" s="219">
        <f t="shared" si="24"/>
        <v>0.41990396425318044</v>
      </c>
      <c r="H108" s="219">
        <f t="shared" si="24"/>
        <v>0.41880216793144714</v>
      </c>
      <c r="I108" s="219">
        <f t="shared" si="24"/>
        <v>0.40821537112412143</v>
      </c>
      <c r="J108" s="219">
        <f t="shared" si="24"/>
        <v>0.39576392259333454</v>
      </c>
      <c r="K108" s="219">
        <f t="shared" si="24"/>
        <v>0.38803532964059856</v>
      </c>
      <c r="L108" s="219">
        <f t="shared" si="24"/>
        <v>0.38116970840982634</v>
      </c>
      <c r="M108" s="219">
        <f t="shared" si="24"/>
        <v>0.39217539263852624</v>
      </c>
      <c r="N108" s="219">
        <f t="shared" si="24"/>
        <v>0.39082002620296147</v>
      </c>
      <c r="O108" s="219">
        <f t="shared" si="24"/>
        <v>0.39464169937685967</v>
      </c>
      <c r="P108" s="219">
        <f t="shared" si="24"/>
        <v>0.40270323742415454</v>
      </c>
      <c r="Q108" s="219">
        <f t="shared" si="24"/>
        <v>0.40796293741299255</v>
      </c>
      <c r="R108" s="219">
        <f t="shared" si="24"/>
        <v>0.42810203782611123</v>
      </c>
      <c r="S108" s="219">
        <f t="shared" si="24"/>
        <v>0.4322825929193489</v>
      </c>
      <c r="T108" s="219">
        <f t="shared" si="24"/>
        <v>0.42309796534837868</v>
      </c>
      <c r="U108" s="219">
        <f t="shared" si="24"/>
        <v>0.41245340057810181</v>
      </c>
      <c r="V108" s="219">
        <f t="shared" si="24"/>
        <v>0.40015645360417051</v>
      </c>
      <c r="W108" s="219">
        <f t="shared" si="24"/>
        <v>0.43679426183196629</v>
      </c>
      <c r="DA108" s="220"/>
    </row>
    <row r="109" spans="1:105" ht="11.45" customHeight="1" x14ac:dyDescent="0.25">
      <c r="A109" s="207" t="s">
        <v>342</v>
      </c>
      <c r="B109" s="219">
        <f t="shared" si="24"/>
        <v>0.45753796071068747</v>
      </c>
      <c r="C109" s="219">
        <f t="shared" si="24"/>
        <v>0.45237302933501233</v>
      </c>
      <c r="D109" s="219">
        <f t="shared" si="24"/>
        <v>0.45593509399938809</v>
      </c>
      <c r="E109" s="219">
        <f t="shared" si="24"/>
        <v>0.44727857082182915</v>
      </c>
      <c r="F109" s="219">
        <f t="shared" si="24"/>
        <v>0.46827019320310015</v>
      </c>
      <c r="G109" s="219">
        <f t="shared" si="24"/>
        <v>0.47458832137241352</v>
      </c>
      <c r="H109" s="219">
        <f t="shared" si="24"/>
        <v>0.47649287268799662</v>
      </c>
      <c r="I109" s="219">
        <f t="shared" si="24"/>
        <v>0.48636297990582367</v>
      </c>
      <c r="J109" s="219">
        <f t="shared" si="24"/>
        <v>0.50357446149275409</v>
      </c>
      <c r="K109" s="219">
        <f t="shared" si="24"/>
        <v>0.50778530945095812</v>
      </c>
      <c r="L109" s="219">
        <f t="shared" si="24"/>
        <v>0.51686964382281697</v>
      </c>
      <c r="M109" s="219">
        <f t="shared" si="24"/>
        <v>0.50929555411433658</v>
      </c>
      <c r="N109" s="219">
        <f t="shared" si="24"/>
        <v>0.51679095606648651</v>
      </c>
      <c r="O109" s="219">
        <f t="shared" si="24"/>
        <v>0.51898381798742876</v>
      </c>
      <c r="P109" s="219">
        <f t="shared" si="24"/>
        <v>0.51456032204689917</v>
      </c>
      <c r="Q109" s="219">
        <f t="shared" si="24"/>
        <v>0.50831727284089201</v>
      </c>
      <c r="R109" s="219">
        <f t="shared" si="24"/>
        <v>0.48810554459853533</v>
      </c>
      <c r="S109" s="219">
        <f t="shared" si="24"/>
        <v>0.48594384026659265</v>
      </c>
      <c r="T109" s="219">
        <f t="shared" si="24"/>
        <v>0.49632469973003179</v>
      </c>
      <c r="U109" s="219">
        <f t="shared" si="24"/>
        <v>0.50862688202872375</v>
      </c>
      <c r="V109" s="219">
        <f t="shared" si="24"/>
        <v>0.48707377011008507</v>
      </c>
      <c r="W109" s="219">
        <f t="shared" si="24"/>
        <v>0.43490692418633836</v>
      </c>
      <c r="DA109" s="220"/>
    </row>
    <row r="110" spans="1:105" ht="11.45" customHeight="1" x14ac:dyDescent="0.25">
      <c r="A110" s="201" t="s">
        <v>47</v>
      </c>
      <c r="B110" s="221">
        <f t="shared" ref="B110:W113" si="25">IF(B8=0,0,B8/B$8)</f>
        <v>1</v>
      </c>
      <c r="C110" s="221">
        <f t="shared" si="25"/>
        <v>1</v>
      </c>
      <c r="D110" s="221">
        <f t="shared" si="25"/>
        <v>1</v>
      </c>
      <c r="E110" s="221">
        <f t="shared" si="25"/>
        <v>1</v>
      </c>
      <c r="F110" s="221">
        <f t="shared" si="25"/>
        <v>1</v>
      </c>
      <c r="G110" s="221">
        <f t="shared" si="25"/>
        <v>1</v>
      </c>
      <c r="H110" s="221">
        <f t="shared" si="25"/>
        <v>1</v>
      </c>
      <c r="I110" s="221">
        <f t="shared" si="25"/>
        <v>1</v>
      </c>
      <c r="J110" s="221">
        <f t="shared" si="25"/>
        <v>1</v>
      </c>
      <c r="K110" s="221">
        <f t="shared" si="25"/>
        <v>1</v>
      </c>
      <c r="L110" s="221">
        <f t="shared" si="25"/>
        <v>1</v>
      </c>
      <c r="M110" s="221">
        <f t="shared" si="25"/>
        <v>1</v>
      </c>
      <c r="N110" s="221">
        <f t="shared" si="25"/>
        <v>1</v>
      </c>
      <c r="O110" s="221">
        <f t="shared" si="25"/>
        <v>1</v>
      </c>
      <c r="P110" s="221">
        <f t="shared" si="25"/>
        <v>1</v>
      </c>
      <c r="Q110" s="221">
        <f t="shared" si="25"/>
        <v>1</v>
      </c>
      <c r="R110" s="221">
        <f t="shared" si="25"/>
        <v>1</v>
      </c>
      <c r="S110" s="221">
        <f t="shared" si="25"/>
        <v>1</v>
      </c>
      <c r="T110" s="221">
        <f t="shared" si="25"/>
        <v>1</v>
      </c>
      <c r="U110" s="221">
        <f t="shared" si="25"/>
        <v>1</v>
      </c>
      <c r="V110" s="221">
        <f t="shared" si="25"/>
        <v>1</v>
      </c>
      <c r="W110" s="221">
        <f t="shared" si="25"/>
        <v>1</v>
      </c>
      <c r="DA110" s="222"/>
    </row>
    <row r="111" spans="1:105" ht="11.45" customHeight="1" x14ac:dyDescent="0.25">
      <c r="A111" s="207" t="s">
        <v>12</v>
      </c>
      <c r="B111" s="223">
        <f t="shared" si="25"/>
        <v>1.59771262274024E-2</v>
      </c>
      <c r="C111" s="223">
        <f t="shared" si="25"/>
        <v>1.7857555710834628E-2</v>
      </c>
      <c r="D111" s="223">
        <f t="shared" si="25"/>
        <v>1.6213882656642496E-2</v>
      </c>
      <c r="E111" s="223">
        <f t="shared" si="25"/>
        <v>1.4696791835904631E-2</v>
      </c>
      <c r="F111" s="223">
        <f t="shared" si="25"/>
        <v>1.3911923867589977E-2</v>
      </c>
      <c r="G111" s="223">
        <f t="shared" si="25"/>
        <v>1.2364794047628037E-2</v>
      </c>
      <c r="H111" s="223">
        <f t="shared" si="25"/>
        <v>1.107328331621274E-2</v>
      </c>
      <c r="I111" s="223">
        <f t="shared" si="25"/>
        <v>9.8563631605492179E-3</v>
      </c>
      <c r="J111" s="223">
        <f t="shared" si="25"/>
        <v>8.9865617979994449E-3</v>
      </c>
      <c r="K111" s="223">
        <f t="shared" si="25"/>
        <v>9.104248854118752E-3</v>
      </c>
      <c r="L111" s="223">
        <f t="shared" si="25"/>
        <v>7.0027959969862393E-3</v>
      </c>
      <c r="M111" s="223">
        <f t="shared" si="25"/>
        <v>6.4449449843272414E-3</v>
      </c>
      <c r="N111" s="223">
        <f t="shared" si="25"/>
        <v>6.2013805291156032E-3</v>
      </c>
      <c r="O111" s="223">
        <f t="shared" si="25"/>
        <v>5.9428960882549143E-3</v>
      </c>
      <c r="P111" s="223">
        <f t="shared" si="25"/>
        <v>5.9799812106652471E-3</v>
      </c>
      <c r="Q111" s="223">
        <f t="shared" si="25"/>
        <v>5.6636491885201749E-3</v>
      </c>
      <c r="R111" s="223">
        <f t="shared" si="25"/>
        <v>5.660840674737073E-3</v>
      </c>
      <c r="S111" s="223">
        <f t="shared" si="25"/>
        <v>5.2749429962775009E-3</v>
      </c>
      <c r="T111" s="223">
        <f t="shared" si="25"/>
        <v>5.1882792486330773E-3</v>
      </c>
      <c r="U111" s="223">
        <f t="shared" si="25"/>
        <v>5.4958729965073625E-3</v>
      </c>
      <c r="V111" s="223">
        <f t="shared" si="25"/>
        <v>5.1122126137296857E-3</v>
      </c>
      <c r="W111" s="223">
        <f t="shared" si="25"/>
        <v>5.8466376333200397E-3</v>
      </c>
      <c r="DA111" s="224"/>
    </row>
    <row r="112" spans="1:105" ht="11.45" customHeight="1" x14ac:dyDescent="0.25">
      <c r="A112" s="207" t="s">
        <v>340</v>
      </c>
      <c r="B112" s="223">
        <f t="shared" si="25"/>
        <v>6.0954190813477319E-2</v>
      </c>
      <c r="C112" s="223">
        <f t="shared" si="25"/>
        <v>6.1567639424397316E-2</v>
      </c>
      <c r="D112" s="223">
        <f t="shared" si="25"/>
        <v>5.9943028907780978E-2</v>
      </c>
      <c r="E112" s="223">
        <f t="shared" si="25"/>
        <v>6.1356629207578839E-2</v>
      </c>
      <c r="F112" s="223">
        <f t="shared" si="25"/>
        <v>6.0535717224075122E-2</v>
      </c>
      <c r="G112" s="223">
        <f t="shared" si="25"/>
        <v>5.9535834130390326E-2</v>
      </c>
      <c r="H112" s="223">
        <f t="shared" si="25"/>
        <v>5.9253229923326822E-2</v>
      </c>
      <c r="I112" s="223">
        <f t="shared" si="25"/>
        <v>5.7413349755473075E-2</v>
      </c>
      <c r="J112" s="223">
        <f t="shared" si="25"/>
        <v>5.5287842436903094E-2</v>
      </c>
      <c r="K112" s="223">
        <f t="shared" si="25"/>
        <v>5.7997477117120069E-2</v>
      </c>
      <c r="L112" s="223">
        <f t="shared" si="25"/>
        <v>5.0730861845588469E-2</v>
      </c>
      <c r="M112" s="223">
        <f t="shared" si="25"/>
        <v>4.7104870019297251E-2</v>
      </c>
      <c r="N112" s="223">
        <f t="shared" si="25"/>
        <v>4.9767975350036103E-2</v>
      </c>
      <c r="O112" s="223">
        <f t="shared" si="25"/>
        <v>4.9982465531301895E-2</v>
      </c>
      <c r="P112" s="223">
        <f t="shared" si="25"/>
        <v>5.1009792786291468E-2</v>
      </c>
      <c r="Q112" s="223">
        <f t="shared" si="25"/>
        <v>4.9993055501136897E-2</v>
      </c>
      <c r="R112" s="223">
        <f t="shared" si="25"/>
        <v>4.9788566879692853E-2</v>
      </c>
      <c r="S112" s="223">
        <f t="shared" si="25"/>
        <v>4.7122837743949923E-2</v>
      </c>
      <c r="T112" s="223">
        <f t="shared" si="25"/>
        <v>4.6687651969886702E-2</v>
      </c>
      <c r="U112" s="223">
        <f t="shared" si="25"/>
        <v>4.9682562855794102E-2</v>
      </c>
      <c r="V112" s="223">
        <f t="shared" si="25"/>
        <v>4.8184792461090059E-2</v>
      </c>
      <c r="W112" s="223">
        <f t="shared" si="25"/>
        <v>5.3524736431160569E-2</v>
      </c>
      <c r="DA112" s="224"/>
    </row>
    <row r="113" spans="1:105" ht="11.45" customHeight="1" x14ac:dyDescent="0.25">
      <c r="A113" s="210" t="s">
        <v>342</v>
      </c>
      <c r="B113" s="225">
        <f t="shared" si="25"/>
        <v>0.92306868295912026</v>
      </c>
      <c r="C113" s="225">
        <f t="shared" si="25"/>
        <v>0.92057480486476795</v>
      </c>
      <c r="D113" s="225">
        <f t="shared" si="25"/>
        <v>0.9238430884355765</v>
      </c>
      <c r="E113" s="225">
        <f t="shared" si="25"/>
        <v>0.92394657895651655</v>
      </c>
      <c r="F113" s="225">
        <f t="shared" si="25"/>
        <v>0.92555235890833487</v>
      </c>
      <c r="G113" s="225">
        <f t="shared" si="25"/>
        <v>0.92809937182198166</v>
      </c>
      <c r="H113" s="225">
        <f t="shared" si="25"/>
        <v>0.92967348676046035</v>
      </c>
      <c r="I113" s="225">
        <f t="shared" si="25"/>
        <v>0.93273028708397765</v>
      </c>
      <c r="J113" s="225">
        <f t="shared" si="25"/>
        <v>0.93572559576509751</v>
      </c>
      <c r="K113" s="225">
        <f t="shared" si="25"/>
        <v>0.93289827402876113</v>
      </c>
      <c r="L113" s="225">
        <f t="shared" si="25"/>
        <v>0.94226634215742533</v>
      </c>
      <c r="M113" s="225">
        <f t="shared" si="25"/>
        <v>0.94645018499637557</v>
      </c>
      <c r="N113" s="225">
        <f t="shared" si="25"/>
        <v>0.94403064412084836</v>
      </c>
      <c r="O113" s="225">
        <f t="shared" si="25"/>
        <v>0.94407463838044314</v>
      </c>
      <c r="P113" s="225">
        <f t="shared" si="25"/>
        <v>0.94301022600304329</v>
      </c>
      <c r="Q113" s="225">
        <f t="shared" si="25"/>
        <v>0.944343295310343</v>
      </c>
      <c r="R113" s="225">
        <f t="shared" si="25"/>
        <v>0.94455059244557005</v>
      </c>
      <c r="S113" s="225">
        <f t="shared" si="25"/>
        <v>0.9476022192597725</v>
      </c>
      <c r="T113" s="225">
        <f t="shared" si="25"/>
        <v>0.94812406878148026</v>
      </c>
      <c r="U113" s="225">
        <f t="shared" si="25"/>
        <v>0.94482156414769858</v>
      </c>
      <c r="V113" s="225">
        <f t="shared" si="25"/>
        <v>0.94670299492518017</v>
      </c>
      <c r="W113" s="225">
        <f t="shared" si="25"/>
        <v>0.94062862593551932</v>
      </c>
      <c r="DA113" s="226"/>
    </row>
    <row r="114" spans="1:105" x14ac:dyDescent="0.25">
      <c r="A114" s="195"/>
      <c r="B114" s="195"/>
      <c r="C114" s="195"/>
      <c r="D114" s="195"/>
      <c r="E114" s="195"/>
      <c r="F114" s="195"/>
      <c r="G114" s="195"/>
      <c r="H114" s="195"/>
      <c r="I114" s="195"/>
      <c r="J114" s="195"/>
      <c r="K114" s="195"/>
      <c r="L114" s="195"/>
      <c r="M114" s="195"/>
      <c r="N114" s="195"/>
      <c r="O114" s="195"/>
      <c r="P114" s="195"/>
      <c r="Q114" s="195"/>
      <c r="R114" s="195"/>
      <c r="S114" s="195"/>
      <c r="T114" s="195"/>
      <c r="U114" s="195"/>
      <c r="V114" s="195"/>
      <c r="W114" s="195"/>
      <c r="DA114" s="196"/>
    </row>
    <row r="115" spans="1:105" ht="11.45" customHeight="1" x14ac:dyDescent="0.25">
      <c r="A115" s="150" t="s">
        <v>48</v>
      </c>
      <c r="B115" s="215"/>
      <c r="C115" s="215"/>
      <c r="D115" s="215"/>
      <c r="E115" s="215"/>
      <c r="F115" s="215"/>
      <c r="G115" s="215"/>
      <c r="H115" s="215"/>
      <c r="I115" s="215"/>
      <c r="J115" s="215"/>
      <c r="K115" s="215"/>
      <c r="L115" s="215"/>
      <c r="M115" s="215"/>
      <c r="N115" s="215"/>
      <c r="O115" s="215"/>
      <c r="P115" s="215"/>
      <c r="Q115" s="215"/>
      <c r="R115" s="215"/>
      <c r="S115" s="215"/>
      <c r="T115" s="215"/>
      <c r="U115" s="215"/>
      <c r="V115" s="215"/>
      <c r="W115" s="215"/>
      <c r="DA115" s="216"/>
    </row>
    <row r="116" spans="1:105" ht="11.45" customHeight="1" x14ac:dyDescent="0.25">
      <c r="A116" s="197" t="s">
        <v>7</v>
      </c>
      <c r="B116" s="217">
        <f t="shared" ref="B116:W119" si="26">IF(B14=0,0,B14/B$14)</f>
        <v>1</v>
      </c>
      <c r="C116" s="217">
        <f t="shared" si="26"/>
        <v>1</v>
      </c>
      <c r="D116" s="217">
        <f t="shared" si="26"/>
        <v>1</v>
      </c>
      <c r="E116" s="217">
        <f t="shared" si="26"/>
        <v>1</v>
      </c>
      <c r="F116" s="217">
        <f t="shared" si="26"/>
        <v>1</v>
      </c>
      <c r="G116" s="217">
        <f t="shared" si="26"/>
        <v>1</v>
      </c>
      <c r="H116" s="217">
        <f t="shared" si="26"/>
        <v>1</v>
      </c>
      <c r="I116" s="217">
        <f t="shared" si="26"/>
        <v>1</v>
      </c>
      <c r="J116" s="217">
        <f t="shared" si="26"/>
        <v>1</v>
      </c>
      <c r="K116" s="217">
        <f t="shared" si="26"/>
        <v>1</v>
      </c>
      <c r="L116" s="217">
        <f t="shared" si="26"/>
        <v>1</v>
      </c>
      <c r="M116" s="217">
        <f t="shared" si="26"/>
        <v>1</v>
      </c>
      <c r="N116" s="217">
        <f t="shared" si="26"/>
        <v>1</v>
      </c>
      <c r="O116" s="217">
        <f t="shared" si="26"/>
        <v>1</v>
      </c>
      <c r="P116" s="217">
        <f t="shared" si="26"/>
        <v>1</v>
      </c>
      <c r="Q116" s="217">
        <f t="shared" si="26"/>
        <v>1</v>
      </c>
      <c r="R116" s="217">
        <f t="shared" si="26"/>
        <v>1</v>
      </c>
      <c r="S116" s="217">
        <f t="shared" si="26"/>
        <v>1</v>
      </c>
      <c r="T116" s="217">
        <f t="shared" si="26"/>
        <v>1</v>
      </c>
      <c r="U116" s="217">
        <f t="shared" si="26"/>
        <v>1</v>
      </c>
      <c r="V116" s="217">
        <f t="shared" si="26"/>
        <v>1</v>
      </c>
      <c r="W116" s="217">
        <f t="shared" si="26"/>
        <v>1</v>
      </c>
      <c r="DA116" s="218"/>
    </row>
    <row r="117" spans="1:105" ht="11.45" customHeight="1" x14ac:dyDescent="0.25">
      <c r="A117" s="207" t="s">
        <v>12</v>
      </c>
      <c r="B117" s="219">
        <f t="shared" si="26"/>
        <v>0.17878293939038845</v>
      </c>
      <c r="C117" s="219">
        <f t="shared" si="26"/>
        <v>0.1764587167059041</v>
      </c>
      <c r="D117" s="219">
        <f t="shared" si="26"/>
        <v>0.17859296882355366</v>
      </c>
      <c r="E117" s="219">
        <f t="shared" si="26"/>
        <v>0.17658703176524387</v>
      </c>
      <c r="F117" s="219">
        <f t="shared" si="26"/>
        <v>0.16792225624171678</v>
      </c>
      <c r="G117" s="219">
        <f t="shared" si="26"/>
        <v>0.1631096588451012</v>
      </c>
      <c r="H117" s="219">
        <f t="shared" si="26"/>
        <v>0.15994222279571368</v>
      </c>
      <c r="I117" s="219">
        <f t="shared" si="26"/>
        <v>0.15603484665122713</v>
      </c>
      <c r="J117" s="219">
        <f t="shared" si="26"/>
        <v>0.15086238770342322</v>
      </c>
      <c r="K117" s="219">
        <f t="shared" si="26"/>
        <v>0.15557873877424749</v>
      </c>
      <c r="L117" s="219">
        <f t="shared" si="26"/>
        <v>0.14886821999295927</v>
      </c>
      <c r="M117" s="219">
        <f t="shared" si="26"/>
        <v>0.14470615853677782</v>
      </c>
      <c r="N117" s="219">
        <f t="shared" si="26"/>
        <v>0.13772564674085916</v>
      </c>
      <c r="O117" s="219">
        <f t="shared" si="26"/>
        <v>0.12911663072907442</v>
      </c>
      <c r="P117" s="219">
        <f t="shared" si="26"/>
        <v>0.1201418875629061</v>
      </c>
      <c r="Q117" s="219">
        <f t="shared" si="26"/>
        <v>0.1178961933256278</v>
      </c>
      <c r="R117" s="219">
        <f t="shared" si="26"/>
        <v>0.11678007657538397</v>
      </c>
      <c r="S117" s="219">
        <f t="shared" si="26"/>
        <v>0.11346004866637266</v>
      </c>
      <c r="T117" s="219">
        <f t="shared" si="26"/>
        <v>0.11122196333623706</v>
      </c>
      <c r="U117" s="219">
        <f t="shared" si="26"/>
        <v>0.11102476241826381</v>
      </c>
      <c r="V117" s="219">
        <f t="shared" si="26"/>
        <v>0.15052152354764603</v>
      </c>
      <c r="W117" s="219">
        <f t="shared" si="26"/>
        <v>0.14801706537047615</v>
      </c>
      <c r="DA117" s="220"/>
    </row>
    <row r="118" spans="1:105" ht="11.45" customHeight="1" x14ac:dyDescent="0.25">
      <c r="A118" s="207" t="s">
        <v>340</v>
      </c>
      <c r="B118" s="219">
        <f t="shared" si="26"/>
        <v>0.45108212226145711</v>
      </c>
      <c r="C118" s="219">
        <f t="shared" si="26"/>
        <v>0.45755162215523865</v>
      </c>
      <c r="D118" s="219">
        <f t="shared" si="26"/>
        <v>0.45094236228419482</v>
      </c>
      <c r="E118" s="219">
        <f t="shared" si="26"/>
        <v>0.46711352410953738</v>
      </c>
      <c r="F118" s="219">
        <f t="shared" si="26"/>
        <v>0.46790759219464373</v>
      </c>
      <c r="G118" s="219">
        <f t="shared" si="26"/>
        <v>0.4686029995873236</v>
      </c>
      <c r="H118" s="219">
        <f t="shared" si="26"/>
        <v>0.47300055704206856</v>
      </c>
      <c r="I118" s="219">
        <f t="shared" si="26"/>
        <v>0.47375173642672358</v>
      </c>
      <c r="J118" s="219">
        <f t="shared" si="26"/>
        <v>0.47073427289346564</v>
      </c>
      <c r="K118" s="219">
        <f t="shared" si="26"/>
        <v>0.46153930109311042</v>
      </c>
      <c r="L118" s="219">
        <f t="shared" si="26"/>
        <v>0.4622534444193625</v>
      </c>
      <c r="M118" s="219">
        <f t="shared" si="26"/>
        <v>0.4624091150504418</v>
      </c>
      <c r="N118" s="219">
        <f t="shared" si="26"/>
        <v>0.46198719284557055</v>
      </c>
      <c r="O118" s="219">
        <f t="shared" si="26"/>
        <v>0.46673577234957409</v>
      </c>
      <c r="P118" s="219">
        <f t="shared" si="26"/>
        <v>0.4738664207851993</v>
      </c>
      <c r="Q118" s="219">
        <f t="shared" si="26"/>
        <v>0.48024004616502741</v>
      </c>
      <c r="R118" s="219">
        <f t="shared" si="26"/>
        <v>0.49805961893587447</v>
      </c>
      <c r="S118" s="219">
        <f t="shared" si="26"/>
        <v>0.5026697351788133</v>
      </c>
      <c r="T118" s="219">
        <f t="shared" si="26"/>
        <v>0.49572803678554755</v>
      </c>
      <c r="U118" s="219">
        <f t="shared" si="26"/>
        <v>0.48401765639609645</v>
      </c>
      <c r="V118" s="219">
        <f t="shared" si="26"/>
        <v>0.46418854765324674</v>
      </c>
      <c r="W118" s="219">
        <f t="shared" si="26"/>
        <v>0.47526898559352071</v>
      </c>
      <c r="DA118" s="220"/>
    </row>
    <row r="119" spans="1:105" ht="11.45" customHeight="1" x14ac:dyDescent="0.25">
      <c r="A119" s="207" t="s">
        <v>342</v>
      </c>
      <c r="B119" s="219">
        <f t="shared" si="26"/>
        <v>0.37013493834815436</v>
      </c>
      <c r="C119" s="219">
        <f t="shared" si="26"/>
        <v>0.36598966113885728</v>
      </c>
      <c r="D119" s="219">
        <f t="shared" si="26"/>
        <v>0.37046466889225155</v>
      </c>
      <c r="E119" s="219">
        <f t="shared" si="26"/>
        <v>0.35629944412521869</v>
      </c>
      <c r="F119" s="219">
        <f t="shared" si="26"/>
        <v>0.36417015156363952</v>
      </c>
      <c r="G119" s="219">
        <f t="shared" si="26"/>
        <v>0.36828734156757514</v>
      </c>
      <c r="H119" s="219">
        <f t="shared" si="26"/>
        <v>0.3670572201622177</v>
      </c>
      <c r="I119" s="219">
        <f t="shared" si="26"/>
        <v>0.37021341692204929</v>
      </c>
      <c r="J119" s="219">
        <f t="shared" si="26"/>
        <v>0.37840333940311105</v>
      </c>
      <c r="K119" s="219">
        <f t="shared" si="26"/>
        <v>0.3828819601326422</v>
      </c>
      <c r="L119" s="219">
        <f t="shared" si="26"/>
        <v>0.38887833558767826</v>
      </c>
      <c r="M119" s="219">
        <f t="shared" si="26"/>
        <v>0.39288472641278033</v>
      </c>
      <c r="N119" s="219">
        <f t="shared" si="26"/>
        <v>0.40028716041357026</v>
      </c>
      <c r="O119" s="219">
        <f t="shared" si="26"/>
        <v>0.40414759692135144</v>
      </c>
      <c r="P119" s="219">
        <f t="shared" si="26"/>
        <v>0.40599169165189458</v>
      </c>
      <c r="Q119" s="219">
        <f t="shared" si="26"/>
        <v>0.4018637605093448</v>
      </c>
      <c r="R119" s="219">
        <f t="shared" si="26"/>
        <v>0.38516030448874156</v>
      </c>
      <c r="S119" s="219">
        <f t="shared" si="26"/>
        <v>0.38387021615481404</v>
      </c>
      <c r="T119" s="219">
        <f t="shared" si="26"/>
        <v>0.39304999987821532</v>
      </c>
      <c r="U119" s="219">
        <f t="shared" si="26"/>
        <v>0.40495758118563974</v>
      </c>
      <c r="V119" s="219">
        <f t="shared" si="26"/>
        <v>0.38528992879910723</v>
      </c>
      <c r="W119" s="219">
        <f t="shared" si="26"/>
        <v>0.37671394903600308</v>
      </c>
      <c r="DA119" s="220"/>
    </row>
    <row r="120" spans="1:105" ht="11.45" customHeight="1" x14ac:dyDescent="0.25">
      <c r="A120" s="201" t="s">
        <v>25</v>
      </c>
      <c r="B120" s="221">
        <f t="shared" ref="B120:W123" si="27">IF(B18=0,0,B18/B$18)</f>
        <v>1</v>
      </c>
      <c r="C120" s="221">
        <f t="shared" si="27"/>
        <v>1</v>
      </c>
      <c r="D120" s="221">
        <f t="shared" si="27"/>
        <v>1</v>
      </c>
      <c r="E120" s="221">
        <f t="shared" si="27"/>
        <v>1</v>
      </c>
      <c r="F120" s="221">
        <f t="shared" si="27"/>
        <v>1</v>
      </c>
      <c r="G120" s="221">
        <f t="shared" si="27"/>
        <v>1</v>
      </c>
      <c r="H120" s="221">
        <f t="shared" si="27"/>
        <v>1</v>
      </c>
      <c r="I120" s="221">
        <f t="shared" si="27"/>
        <v>1</v>
      </c>
      <c r="J120" s="221">
        <f t="shared" si="27"/>
        <v>1</v>
      </c>
      <c r="K120" s="221">
        <f t="shared" si="27"/>
        <v>1</v>
      </c>
      <c r="L120" s="221">
        <f t="shared" si="27"/>
        <v>1</v>
      </c>
      <c r="M120" s="221">
        <f t="shared" si="27"/>
        <v>1</v>
      </c>
      <c r="N120" s="221">
        <f t="shared" si="27"/>
        <v>1</v>
      </c>
      <c r="O120" s="221">
        <f t="shared" si="27"/>
        <v>1</v>
      </c>
      <c r="P120" s="221">
        <f t="shared" si="27"/>
        <v>1</v>
      </c>
      <c r="Q120" s="221">
        <f t="shared" si="27"/>
        <v>1</v>
      </c>
      <c r="R120" s="221">
        <f t="shared" si="27"/>
        <v>1</v>
      </c>
      <c r="S120" s="221">
        <f t="shared" si="27"/>
        <v>1</v>
      </c>
      <c r="T120" s="221">
        <f t="shared" si="27"/>
        <v>1</v>
      </c>
      <c r="U120" s="221">
        <f t="shared" si="27"/>
        <v>1</v>
      </c>
      <c r="V120" s="221">
        <f t="shared" si="27"/>
        <v>1</v>
      </c>
      <c r="W120" s="221">
        <f t="shared" si="27"/>
        <v>1</v>
      </c>
      <c r="DA120" s="222"/>
    </row>
    <row r="121" spans="1:105" ht="11.45" customHeight="1" x14ac:dyDescent="0.25">
      <c r="A121" s="207" t="s">
        <v>12</v>
      </c>
      <c r="B121" s="223">
        <f t="shared" si="27"/>
        <v>9.7242926390777959E-2</v>
      </c>
      <c r="C121" s="223">
        <f t="shared" si="27"/>
        <v>0.1134536156707406</v>
      </c>
      <c r="D121" s="223">
        <f t="shared" si="27"/>
        <v>9.6547459782199571E-2</v>
      </c>
      <c r="E121" s="223">
        <f t="shared" si="27"/>
        <v>7.7624384518381356E-2</v>
      </c>
      <c r="F121" s="223">
        <f t="shared" si="27"/>
        <v>7.4429090523133581E-2</v>
      </c>
      <c r="G121" s="223">
        <f t="shared" si="27"/>
        <v>6.4618786748984525E-2</v>
      </c>
      <c r="H121" s="223">
        <f t="shared" si="27"/>
        <v>5.7185425023933728E-2</v>
      </c>
      <c r="I121" s="223">
        <f t="shared" si="27"/>
        <v>5.0717172812012205E-2</v>
      </c>
      <c r="J121" s="223">
        <f t="shared" si="27"/>
        <v>4.7436437942488641E-2</v>
      </c>
      <c r="K121" s="223">
        <f t="shared" si="27"/>
        <v>5.2449252947831392E-2</v>
      </c>
      <c r="L121" s="223">
        <f t="shared" si="27"/>
        <v>3.9322448654137032E-2</v>
      </c>
      <c r="M121" s="223">
        <f t="shared" si="27"/>
        <v>3.4984911533426616E-2</v>
      </c>
      <c r="N121" s="223">
        <f t="shared" si="27"/>
        <v>3.5318339142348353E-2</v>
      </c>
      <c r="O121" s="223">
        <f t="shared" si="27"/>
        <v>3.3306568258278407E-2</v>
      </c>
      <c r="P121" s="223">
        <f t="shared" si="27"/>
        <v>3.4546329896263168E-2</v>
      </c>
      <c r="Q121" s="223">
        <f t="shared" si="27"/>
        <v>3.1617373649330739E-2</v>
      </c>
      <c r="R121" s="223">
        <f t="shared" si="27"/>
        <v>3.007299399973655E-2</v>
      </c>
      <c r="S121" s="223">
        <f t="shared" si="27"/>
        <v>2.9734464352757346E-2</v>
      </c>
      <c r="T121" s="223">
        <f t="shared" si="27"/>
        <v>2.918925870632218E-2</v>
      </c>
      <c r="U121" s="223">
        <f t="shared" si="27"/>
        <v>2.9184104058049411E-2</v>
      </c>
      <c r="V121" s="223">
        <f t="shared" si="27"/>
        <v>2.0946214123441397E-2</v>
      </c>
      <c r="W121" s="223">
        <f t="shared" si="27"/>
        <v>2.1268962182682982E-2</v>
      </c>
      <c r="DA121" s="224"/>
    </row>
    <row r="122" spans="1:105" ht="11.45" customHeight="1" x14ac:dyDescent="0.25">
      <c r="A122" s="207" t="s">
        <v>340</v>
      </c>
      <c r="B122" s="223">
        <f t="shared" si="27"/>
        <v>0.16627926511186836</v>
      </c>
      <c r="C122" s="223">
        <f t="shared" si="27"/>
        <v>0.16290017524685507</v>
      </c>
      <c r="D122" s="223">
        <f t="shared" si="27"/>
        <v>0.16291419066354049</v>
      </c>
      <c r="E122" s="223">
        <f t="shared" si="27"/>
        <v>0.15333927625158411</v>
      </c>
      <c r="F122" s="223">
        <f t="shared" si="27"/>
        <v>0.16101005874381277</v>
      </c>
      <c r="G122" s="223">
        <f t="shared" si="27"/>
        <v>0.15509681779923126</v>
      </c>
      <c r="H122" s="223">
        <f t="shared" si="27"/>
        <v>0.17207501841706882</v>
      </c>
      <c r="I122" s="223">
        <f t="shared" si="27"/>
        <v>0.17016084989397454</v>
      </c>
      <c r="J122" s="223">
        <f t="shared" si="27"/>
        <v>0.16537232980464592</v>
      </c>
      <c r="K122" s="223">
        <f t="shared" si="27"/>
        <v>0.18519267591307711</v>
      </c>
      <c r="L122" s="223">
        <f t="shared" si="27"/>
        <v>0.16689926602787825</v>
      </c>
      <c r="M122" s="223">
        <f t="shared" si="27"/>
        <v>0.15637986073366814</v>
      </c>
      <c r="N122" s="223">
        <f t="shared" si="27"/>
        <v>0.16261892343854162</v>
      </c>
      <c r="O122" s="223">
        <f t="shared" si="27"/>
        <v>0.16496007541099872</v>
      </c>
      <c r="P122" s="223">
        <f t="shared" si="27"/>
        <v>0.16744010858665873</v>
      </c>
      <c r="Q122" s="223">
        <f t="shared" si="27"/>
        <v>0.16552523426163715</v>
      </c>
      <c r="R122" s="223">
        <f t="shared" si="27"/>
        <v>0.16414970226279413</v>
      </c>
      <c r="S122" s="223">
        <f t="shared" si="27"/>
        <v>0.16604332047854273</v>
      </c>
      <c r="T122" s="223">
        <f t="shared" si="27"/>
        <v>0.16580020049516078</v>
      </c>
      <c r="U122" s="223">
        <f t="shared" si="27"/>
        <v>0.17399926391813836</v>
      </c>
      <c r="V122" s="223">
        <f t="shared" si="27"/>
        <v>0.14110369967287845</v>
      </c>
      <c r="W122" s="223">
        <f t="shared" si="27"/>
        <v>0.15230677939503259</v>
      </c>
      <c r="DA122" s="224"/>
    </row>
    <row r="123" spans="1:105" ht="11.45" customHeight="1" x14ac:dyDescent="0.25">
      <c r="A123" s="210" t="s">
        <v>342</v>
      </c>
      <c r="B123" s="225">
        <f t="shared" si="27"/>
        <v>0.73647780849735378</v>
      </c>
      <c r="C123" s="225">
        <f t="shared" si="27"/>
        <v>0.7236462090824044</v>
      </c>
      <c r="D123" s="225">
        <f t="shared" si="27"/>
        <v>0.7405383495542599</v>
      </c>
      <c r="E123" s="225">
        <f t="shared" si="27"/>
        <v>0.76903633923003456</v>
      </c>
      <c r="F123" s="225">
        <f t="shared" si="27"/>
        <v>0.76456085073305369</v>
      </c>
      <c r="G123" s="225">
        <f t="shared" si="27"/>
        <v>0.78028439545178419</v>
      </c>
      <c r="H123" s="225">
        <f t="shared" si="27"/>
        <v>0.77073955655899751</v>
      </c>
      <c r="I123" s="225">
        <f t="shared" si="27"/>
        <v>0.77912197729401333</v>
      </c>
      <c r="J123" s="225">
        <f t="shared" si="27"/>
        <v>0.78719123225286558</v>
      </c>
      <c r="K123" s="225">
        <f t="shared" si="27"/>
        <v>0.7623580711390916</v>
      </c>
      <c r="L123" s="225">
        <f t="shared" si="27"/>
        <v>0.79377828531798478</v>
      </c>
      <c r="M123" s="225">
        <f t="shared" si="27"/>
        <v>0.8086352277329053</v>
      </c>
      <c r="N123" s="225">
        <f t="shared" si="27"/>
        <v>0.80206273741911005</v>
      </c>
      <c r="O123" s="225">
        <f t="shared" si="27"/>
        <v>0.80173335633072285</v>
      </c>
      <c r="P123" s="225">
        <f t="shared" si="27"/>
        <v>0.79801356151707803</v>
      </c>
      <c r="Q123" s="225">
        <f t="shared" si="27"/>
        <v>0.80285739208903206</v>
      </c>
      <c r="R123" s="225">
        <f t="shared" si="27"/>
        <v>0.80577730373746936</v>
      </c>
      <c r="S123" s="225">
        <f t="shared" si="27"/>
        <v>0.80422221516869985</v>
      </c>
      <c r="T123" s="225">
        <f t="shared" si="27"/>
        <v>0.80501054079851697</v>
      </c>
      <c r="U123" s="225">
        <f t="shared" si="27"/>
        <v>0.79681663202381214</v>
      </c>
      <c r="V123" s="225">
        <f t="shared" si="27"/>
        <v>0.83795008620368017</v>
      </c>
      <c r="W123" s="225">
        <f t="shared" si="27"/>
        <v>0.8264242584222844</v>
      </c>
      <c r="DA123" s="226"/>
    </row>
    <row r="125" spans="1:105" x14ac:dyDescent="0.25">
      <c r="A125" s="146" t="s">
        <v>429</v>
      </c>
    </row>
  </sheetData>
  <pageMargins left="0.39370078740157483" right="0.39370078740157483" top="0.39370078740157483" bottom="0.39370078740157483" header="0.31496062992125984" footer="0.31496062992125984"/>
  <pageSetup paperSize="9" scale="52" fitToHeight="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11F99-7AB5-475B-9E7C-118AB6078716}">
  <sheetPr>
    <tabColor theme="1" tint="0.249977111117893"/>
    <pageSetUpPr fitToPage="1"/>
  </sheetPr>
  <dimension ref="A1:DA124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W34" sqref="Q34:W34"/>
    </sheetView>
  </sheetViews>
  <sheetFormatPr defaultColWidth="9.140625" defaultRowHeight="11.25" x14ac:dyDescent="0.25"/>
  <cols>
    <col min="1" max="1" width="50.7109375" style="146" customWidth="1"/>
    <col min="2" max="16" width="9.7109375" style="146" hidden="1" customWidth="1"/>
    <col min="17" max="23" width="9.7109375" style="146" customWidth="1"/>
    <col min="24" max="103" width="0" style="146" hidden="1" customWidth="1"/>
    <col min="104" max="104" width="2.7109375" style="146" customWidth="1"/>
    <col min="105" max="105" width="9.7109375" style="194" customWidth="1"/>
    <col min="106" max="16384" width="9.140625" style="146"/>
  </cols>
  <sheetData>
    <row r="1" spans="1:105" ht="13.5" customHeight="1" x14ac:dyDescent="0.25">
      <c r="A1" s="144" t="s">
        <v>437</v>
      </c>
      <c r="B1" s="145">
        <v>2000</v>
      </c>
      <c r="C1" s="145">
        <v>2001</v>
      </c>
      <c r="D1" s="145">
        <v>2002</v>
      </c>
      <c r="E1" s="145">
        <v>2003</v>
      </c>
      <c r="F1" s="145">
        <v>2004</v>
      </c>
      <c r="G1" s="145">
        <v>2005</v>
      </c>
      <c r="H1" s="145">
        <v>2006</v>
      </c>
      <c r="I1" s="145">
        <v>2007</v>
      </c>
      <c r="J1" s="145">
        <v>2008</v>
      </c>
      <c r="K1" s="145">
        <v>2009</v>
      </c>
      <c r="L1" s="145">
        <v>2010</v>
      </c>
      <c r="M1" s="145">
        <v>2011</v>
      </c>
      <c r="N1" s="145">
        <v>2012</v>
      </c>
      <c r="O1" s="145">
        <v>2013</v>
      </c>
      <c r="P1" s="145">
        <v>2014</v>
      </c>
      <c r="Q1" s="145">
        <v>2015</v>
      </c>
      <c r="R1" s="145">
        <v>2016</v>
      </c>
      <c r="S1" s="145">
        <v>2017</v>
      </c>
      <c r="T1" s="145">
        <v>2018</v>
      </c>
      <c r="U1" s="145">
        <v>2019</v>
      </c>
      <c r="V1" s="145">
        <v>2020</v>
      </c>
      <c r="W1" s="145">
        <v>2021</v>
      </c>
      <c r="DA1" s="147" t="s">
        <v>156</v>
      </c>
    </row>
    <row r="2" spans="1:105" ht="11.45" customHeight="1" x14ac:dyDescent="0.25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DA2" s="149"/>
    </row>
    <row r="3" spans="1:105" ht="11.45" customHeight="1" x14ac:dyDescent="0.25">
      <c r="A3" s="150" t="s">
        <v>8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DA3" s="152"/>
    </row>
    <row r="4" spans="1:105" ht="11.45" customHeight="1" x14ac:dyDescent="0.25">
      <c r="A4" s="153" t="s">
        <v>10</v>
      </c>
      <c r="B4" s="154">
        <f t="shared" ref="B4:W4" si="0">SUM(B5,B6,B9)</f>
        <v>406430.62558965239</v>
      </c>
      <c r="C4" s="154">
        <f t="shared" si="0"/>
        <v>408434.2368833418</v>
      </c>
      <c r="D4" s="154">
        <f t="shared" si="0"/>
        <v>401282.61538795469</v>
      </c>
      <c r="E4" s="154">
        <f t="shared" si="0"/>
        <v>396962.30946890975</v>
      </c>
      <c r="F4" s="154">
        <f t="shared" si="0"/>
        <v>404392.63288724411</v>
      </c>
      <c r="G4" s="154">
        <f t="shared" si="0"/>
        <v>412978.69745887868</v>
      </c>
      <c r="H4" s="154">
        <f t="shared" si="0"/>
        <v>423962.33421865781</v>
      </c>
      <c r="I4" s="154">
        <f t="shared" si="0"/>
        <v>428987.22303689853</v>
      </c>
      <c r="J4" s="154">
        <f t="shared" si="0"/>
        <v>444654.23177548207</v>
      </c>
      <c r="K4" s="154">
        <f t="shared" si="0"/>
        <v>436674.66252995451</v>
      </c>
      <c r="L4" s="154">
        <f t="shared" si="0"/>
        <v>437874.06184048974</v>
      </c>
      <c r="M4" s="154">
        <f t="shared" si="0"/>
        <v>444447.71246475773</v>
      </c>
      <c r="N4" s="154">
        <f t="shared" si="0"/>
        <v>448691.13365017122</v>
      </c>
      <c r="O4" s="154">
        <f t="shared" si="0"/>
        <v>452678.46281855559</v>
      </c>
      <c r="P4" s="154">
        <f t="shared" si="0"/>
        <v>457232.80085340323</v>
      </c>
      <c r="Q4" s="154">
        <f t="shared" si="0"/>
        <v>461046.03324622207</v>
      </c>
      <c r="R4" s="154">
        <f t="shared" si="0"/>
        <v>468669.88312119187</v>
      </c>
      <c r="S4" s="154">
        <f t="shared" si="0"/>
        <v>484862.02719136328</v>
      </c>
      <c r="T4" s="154">
        <f t="shared" si="0"/>
        <v>493404.91578995524</v>
      </c>
      <c r="U4" s="154">
        <f t="shared" si="0"/>
        <v>506885.4545650509</v>
      </c>
      <c r="V4" s="154">
        <f t="shared" si="0"/>
        <v>278866.38042821875</v>
      </c>
      <c r="W4" s="154">
        <f t="shared" si="0"/>
        <v>320779.80995115463</v>
      </c>
      <c r="DA4" s="155" t="s">
        <v>438</v>
      </c>
    </row>
    <row r="5" spans="1:105" ht="11.45" customHeight="1" x14ac:dyDescent="0.25">
      <c r="A5" s="227" t="s">
        <v>55</v>
      </c>
      <c r="B5" s="228">
        <v>67843.840564744096</v>
      </c>
      <c r="C5" s="228">
        <v>68539.656573900225</v>
      </c>
      <c r="D5" s="228">
        <v>69374.812774150167</v>
      </c>
      <c r="E5" s="228">
        <v>70183.361905556143</v>
      </c>
      <c r="F5" s="228">
        <v>72445.632887244108</v>
      </c>
      <c r="G5" s="228">
        <v>73154.697458878698</v>
      </c>
      <c r="H5" s="228">
        <v>74583.334218657837</v>
      </c>
      <c r="I5" s="228">
        <v>76350.815575898509</v>
      </c>
      <c r="J5" s="228">
        <v>79124.684832482046</v>
      </c>
      <c r="K5" s="228">
        <v>78491.058768954535</v>
      </c>
      <c r="L5" s="228">
        <v>80818.824573023419</v>
      </c>
      <c r="M5" s="228">
        <v>81212.75915489922</v>
      </c>
      <c r="N5" s="228">
        <v>82300.482448189461</v>
      </c>
      <c r="O5" s="228">
        <v>81874.19394914154</v>
      </c>
      <c r="P5" s="228">
        <v>82028.681334256587</v>
      </c>
      <c r="Q5" s="228">
        <v>79939.70388606796</v>
      </c>
      <c r="R5" s="228">
        <v>82344.575219371458</v>
      </c>
      <c r="S5" s="228">
        <v>84124.391371363308</v>
      </c>
      <c r="T5" s="228">
        <v>86275.847035955259</v>
      </c>
      <c r="U5" s="228">
        <v>86131.8096350509</v>
      </c>
      <c r="V5" s="228">
        <v>51633.24688621876</v>
      </c>
      <c r="W5" s="228">
        <v>55543.667320154651</v>
      </c>
      <c r="DA5" s="229" t="s">
        <v>439</v>
      </c>
    </row>
    <row r="6" spans="1:105" ht="11.45" customHeight="1" x14ac:dyDescent="0.25">
      <c r="A6" s="159" t="s">
        <v>53</v>
      </c>
      <c r="B6" s="160">
        <f t="shared" ref="B6:W6" si="1">SUM(B7:B8)</f>
        <v>279790.78502490831</v>
      </c>
      <c r="C6" s="160">
        <f t="shared" si="1"/>
        <v>274768.58030944155</v>
      </c>
      <c r="D6" s="160">
        <f t="shared" si="1"/>
        <v>263902.80261380452</v>
      </c>
      <c r="E6" s="160">
        <f t="shared" si="1"/>
        <v>256117.94756335358</v>
      </c>
      <c r="F6" s="160">
        <f t="shared" si="1"/>
        <v>256276</v>
      </c>
      <c r="G6" s="160">
        <f t="shared" si="1"/>
        <v>260160.99999999997</v>
      </c>
      <c r="H6" s="160">
        <f t="shared" si="1"/>
        <v>265968</v>
      </c>
      <c r="I6" s="160">
        <f t="shared" si="1"/>
        <v>265333.40746100002</v>
      </c>
      <c r="J6" s="160">
        <f t="shared" si="1"/>
        <v>268919.54694299999</v>
      </c>
      <c r="K6" s="160">
        <f t="shared" si="1"/>
        <v>255097.60376099998</v>
      </c>
      <c r="L6" s="160">
        <f t="shared" si="1"/>
        <v>252199.85892402832</v>
      </c>
      <c r="M6" s="160">
        <f t="shared" si="1"/>
        <v>259539.61330985857</v>
      </c>
      <c r="N6" s="160">
        <f t="shared" si="1"/>
        <v>260950.77120198178</v>
      </c>
      <c r="O6" s="160">
        <f t="shared" si="1"/>
        <v>263500.21886941406</v>
      </c>
      <c r="P6" s="160">
        <f t="shared" si="1"/>
        <v>268824.41951914661</v>
      </c>
      <c r="Q6" s="160">
        <f t="shared" si="1"/>
        <v>271182.72936015407</v>
      </c>
      <c r="R6" s="160">
        <f t="shared" si="1"/>
        <v>272009.8079018204</v>
      </c>
      <c r="S6" s="160">
        <f t="shared" si="1"/>
        <v>276503.09581999999</v>
      </c>
      <c r="T6" s="160">
        <f t="shared" si="1"/>
        <v>281054.27875400003</v>
      </c>
      <c r="U6" s="160">
        <f t="shared" si="1"/>
        <v>288745.90493000002</v>
      </c>
      <c r="V6" s="160">
        <f t="shared" si="1"/>
        <v>157860.8458726622</v>
      </c>
      <c r="W6" s="160">
        <f t="shared" si="1"/>
        <v>180012.79495499231</v>
      </c>
      <c r="DA6" s="161" t="s">
        <v>440</v>
      </c>
    </row>
    <row r="7" spans="1:105" ht="11.45" customHeight="1" x14ac:dyDescent="0.25">
      <c r="A7" s="162" t="s">
        <v>441</v>
      </c>
      <c r="B7" s="163">
        <v>70374.786919286213</v>
      </c>
      <c r="C7" s="163">
        <v>67916.990118547343</v>
      </c>
      <c r="D7" s="163">
        <v>67812.217458741346</v>
      </c>
      <c r="E7" s="163">
        <v>67715.846947233236</v>
      </c>
      <c r="F7" s="163">
        <v>66231.674589890376</v>
      </c>
      <c r="G7" s="163">
        <v>63065.338361242728</v>
      </c>
      <c r="H7" s="163">
        <v>67496.35588011668</v>
      </c>
      <c r="I7" s="163">
        <v>68617.724103557281</v>
      </c>
      <c r="J7" s="163">
        <v>66108.217174162652</v>
      </c>
      <c r="K7" s="163">
        <v>61368.280717398477</v>
      </c>
      <c r="L7" s="163">
        <v>59595.578040787288</v>
      </c>
      <c r="M7" s="163">
        <v>56940.190752920629</v>
      </c>
      <c r="N7" s="163">
        <v>57314.303354417592</v>
      </c>
      <c r="O7" s="163">
        <v>54140.708016777935</v>
      </c>
      <c r="P7" s="163">
        <v>54626.575593416484</v>
      </c>
      <c r="Q7" s="163">
        <v>52627.699363698288</v>
      </c>
      <c r="R7" s="163">
        <v>50984.099954037069</v>
      </c>
      <c r="S7" s="163">
        <v>50434.594615390444</v>
      </c>
      <c r="T7" s="163">
        <v>49469.093600855304</v>
      </c>
      <c r="U7" s="163">
        <v>52116.665401914826</v>
      </c>
      <c r="V7" s="163">
        <v>28316.013961556655</v>
      </c>
      <c r="W7" s="163">
        <v>33531.802497666802</v>
      </c>
      <c r="DA7" s="149" t="s">
        <v>442</v>
      </c>
    </row>
    <row r="8" spans="1:105" ht="11.45" customHeight="1" x14ac:dyDescent="0.25">
      <c r="A8" s="162" t="s">
        <v>113</v>
      </c>
      <c r="B8" s="163">
        <v>209415.9981056221</v>
      </c>
      <c r="C8" s="163">
        <v>206851.5901908942</v>
      </c>
      <c r="D8" s="163">
        <v>196090.58515506316</v>
      </c>
      <c r="E8" s="163">
        <v>188402.10061612033</v>
      </c>
      <c r="F8" s="163">
        <v>190044.32541010962</v>
      </c>
      <c r="G8" s="163">
        <v>197095.66163875724</v>
      </c>
      <c r="H8" s="163">
        <v>198471.64411988333</v>
      </c>
      <c r="I8" s="163">
        <v>196715.68335744276</v>
      </c>
      <c r="J8" s="163">
        <v>202811.32976883734</v>
      </c>
      <c r="K8" s="163">
        <v>193729.3230436015</v>
      </c>
      <c r="L8" s="163">
        <v>192604.28088324104</v>
      </c>
      <c r="M8" s="163">
        <v>202599.42255693793</v>
      </c>
      <c r="N8" s="163">
        <v>203636.4678475642</v>
      </c>
      <c r="O8" s="163">
        <v>209359.5108526361</v>
      </c>
      <c r="P8" s="163">
        <v>214197.84392573015</v>
      </c>
      <c r="Q8" s="163">
        <v>218555.02999645576</v>
      </c>
      <c r="R8" s="163">
        <v>221025.70794778332</v>
      </c>
      <c r="S8" s="163">
        <v>226068.50120460952</v>
      </c>
      <c r="T8" s="163">
        <v>231585.18515314473</v>
      </c>
      <c r="U8" s="163">
        <v>236629.23952808519</v>
      </c>
      <c r="V8" s="163">
        <v>129544.83191110556</v>
      </c>
      <c r="W8" s="163">
        <v>146480.99245732551</v>
      </c>
      <c r="DA8" s="149" t="s">
        <v>443</v>
      </c>
    </row>
    <row r="9" spans="1:105" ht="11.45" customHeight="1" x14ac:dyDescent="0.25">
      <c r="A9" s="230" t="s">
        <v>54</v>
      </c>
      <c r="B9" s="231">
        <v>58796</v>
      </c>
      <c r="C9" s="231">
        <v>65126</v>
      </c>
      <c r="D9" s="231">
        <v>68005</v>
      </c>
      <c r="E9" s="231">
        <v>70661</v>
      </c>
      <c r="F9" s="231">
        <v>75671</v>
      </c>
      <c r="G9" s="231">
        <v>79663</v>
      </c>
      <c r="H9" s="231">
        <v>83411</v>
      </c>
      <c r="I9" s="231">
        <v>87303</v>
      </c>
      <c r="J9" s="231">
        <v>96610</v>
      </c>
      <c r="K9" s="231">
        <v>103086</v>
      </c>
      <c r="L9" s="231">
        <v>104855.378343438</v>
      </c>
      <c r="M9" s="231">
        <v>103695.34</v>
      </c>
      <c r="N9" s="231">
        <v>105439.88</v>
      </c>
      <c r="O9" s="231">
        <v>107304.05</v>
      </c>
      <c r="P9" s="231">
        <v>106379.7</v>
      </c>
      <c r="Q9" s="231">
        <v>109923.6</v>
      </c>
      <c r="R9" s="231">
        <v>114315.5</v>
      </c>
      <c r="S9" s="231">
        <v>124234.54</v>
      </c>
      <c r="T9" s="231">
        <v>126074.79</v>
      </c>
      <c r="U9" s="231">
        <v>132007.74</v>
      </c>
      <c r="V9" s="231">
        <v>69372.287669337777</v>
      </c>
      <c r="W9" s="231">
        <v>85223.347676007645</v>
      </c>
      <c r="DA9" s="232" t="s">
        <v>444</v>
      </c>
    </row>
    <row r="10" spans="1:105" ht="11.45" customHeight="1" x14ac:dyDescent="0.25">
      <c r="A10" s="153" t="s">
        <v>18</v>
      </c>
      <c r="B10" s="154">
        <f t="shared" ref="B10:W10" si="2">SUM(B11:B12)</f>
        <v>387920.754642224</v>
      </c>
      <c r="C10" s="154">
        <f t="shared" si="2"/>
        <v>369253.30225225695</v>
      </c>
      <c r="D10" s="154">
        <f t="shared" si="2"/>
        <v>368161.19255303108</v>
      </c>
      <c r="E10" s="154">
        <f t="shared" si="2"/>
        <v>376309.26875462406</v>
      </c>
      <c r="F10" s="154">
        <f t="shared" si="2"/>
        <v>390035</v>
      </c>
      <c r="G10" s="154">
        <f t="shared" si="2"/>
        <v>394596.99999999994</v>
      </c>
      <c r="H10" s="154">
        <f t="shared" si="2"/>
        <v>416246</v>
      </c>
      <c r="I10" s="154">
        <f t="shared" si="2"/>
        <v>430724.00000000006</v>
      </c>
      <c r="J10" s="154">
        <f t="shared" si="2"/>
        <v>421685.99999999988</v>
      </c>
      <c r="K10" s="154">
        <f t="shared" si="2"/>
        <v>344369.00000000006</v>
      </c>
      <c r="L10" s="154">
        <f t="shared" si="2"/>
        <v>374955</v>
      </c>
      <c r="M10" s="154">
        <f t="shared" si="2"/>
        <v>401122</v>
      </c>
      <c r="N10" s="154">
        <f t="shared" si="2"/>
        <v>385189.00000000006</v>
      </c>
      <c r="O10" s="154">
        <f t="shared" si="2"/>
        <v>384319</v>
      </c>
      <c r="P10" s="154">
        <f t="shared" si="2"/>
        <v>388931.99999999994</v>
      </c>
      <c r="Q10" s="154">
        <f t="shared" si="2"/>
        <v>398517</v>
      </c>
      <c r="R10" s="154">
        <f t="shared" si="2"/>
        <v>407458</v>
      </c>
      <c r="S10" s="154">
        <f t="shared" si="2"/>
        <v>411278.00000000006</v>
      </c>
      <c r="T10" s="154">
        <f t="shared" si="2"/>
        <v>418314</v>
      </c>
      <c r="U10" s="154">
        <f t="shared" si="2"/>
        <v>407921.00000000006</v>
      </c>
      <c r="V10" s="154">
        <f t="shared" si="2"/>
        <v>377307</v>
      </c>
      <c r="W10" s="154">
        <f t="shared" si="2"/>
        <v>409571.98254603677</v>
      </c>
      <c r="DA10" s="155" t="s">
        <v>445</v>
      </c>
    </row>
    <row r="11" spans="1:105" ht="11.45" customHeight="1" x14ac:dyDescent="0.25">
      <c r="A11" s="200" t="s">
        <v>441</v>
      </c>
      <c r="B11" s="163">
        <v>98258.410983410082</v>
      </c>
      <c r="C11" s="163">
        <v>92641.109307406077</v>
      </c>
      <c r="D11" s="163">
        <v>95663.209501284335</v>
      </c>
      <c r="E11" s="163">
        <v>102202.64723521125</v>
      </c>
      <c r="F11" s="163">
        <v>108252.64931401645</v>
      </c>
      <c r="G11" s="163">
        <v>105662.07639419317</v>
      </c>
      <c r="H11" s="163">
        <v>114575.5037626922</v>
      </c>
      <c r="I11" s="163">
        <v>117544.27495568234</v>
      </c>
      <c r="J11" s="163">
        <v>117020.31318976961</v>
      </c>
      <c r="K11" s="163">
        <v>98408.499165175599</v>
      </c>
      <c r="L11" s="163">
        <v>105049.69021114855</v>
      </c>
      <c r="M11" s="163">
        <v>108851.15434115144</v>
      </c>
      <c r="N11" s="163">
        <v>103459.28374289775</v>
      </c>
      <c r="O11" s="163">
        <v>97788.013339418772</v>
      </c>
      <c r="P11" s="163">
        <v>97036.760175105024</v>
      </c>
      <c r="Q11" s="163">
        <v>95429.359674998035</v>
      </c>
      <c r="R11" s="163">
        <v>90356.59852600054</v>
      </c>
      <c r="S11" s="163">
        <v>88953.605642476628</v>
      </c>
      <c r="T11" s="163">
        <v>92451.665716238669</v>
      </c>
      <c r="U11" s="163">
        <v>90357.822499324669</v>
      </c>
      <c r="V11" s="163">
        <v>75484.948805108157</v>
      </c>
      <c r="W11" s="163">
        <v>84422.455399107188</v>
      </c>
      <c r="DA11" s="149" t="s">
        <v>446</v>
      </c>
    </row>
    <row r="12" spans="1:105" ht="11.45" customHeight="1" x14ac:dyDescent="0.25">
      <c r="A12" s="204" t="s">
        <v>113</v>
      </c>
      <c r="B12" s="165">
        <v>289662.34365881392</v>
      </c>
      <c r="C12" s="165">
        <v>276612.19294485089</v>
      </c>
      <c r="D12" s="165">
        <v>272497.98305174673</v>
      </c>
      <c r="E12" s="165">
        <v>274106.62151941279</v>
      </c>
      <c r="F12" s="165">
        <v>281782.35068598355</v>
      </c>
      <c r="G12" s="165">
        <v>288934.92360580678</v>
      </c>
      <c r="H12" s="165">
        <v>301670.49623730779</v>
      </c>
      <c r="I12" s="165">
        <v>313179.72504431772</v>
      </c>
      <c r="J12" s="165">
        <v>304665.68681023025</v>
      </c>
      <c r="K12" s="165">
        <v>245960.50083482446</v>
      </c>
      <c r="L12" s="165">
        <v>269905.30978885142</v>
      </c>
      <c r="M12" s="165">
        <v>292270.84565884853</v>
      </c>
      <c r="N12" s="165">
        <v>281729.71625710232</v>
      </c>
      <c r="O12" s="165">
        <v>286530.9866605812</v>
      </c>
      <c r="P12" s="165">
        <v>291895.23982489493</v>
      </c>
      <c r="Q12" s="165">
        <v>303087.64032500196</v>
      </c>
      <c r="R12" s="165">
        <v>317101.40147399943</v>
      </c>
      <c r="S12" s="165">
        <v>322324.39435752342</v>
      </c>
      <c r="T12" s="165">
        <v>325862.33428376133</v>
      </c>
      <c r="U12" s="165">
        <v>317563.17750067537</v>
      </c>
      <c r="V12" s="165">
        <v>301822.05119489186</v>
      </c>
      <c r="W12" s="165">
        <v>325149.52714692958</v>
      </c>
      <c r="DA12" s="166" t="s">
        <v>447</v>
      </c>
    </row>
    <row r="13" spans="1:105" x14ac:dyDescent="0.25">
      <c r="A13" s="148"/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233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DA13" s="149"/>
    </row>
    <row r="14" spans="1:105" ht="11.45" customHeight="1" x14ac:dyDescent="0.25">
      <c r="A14" s="150" t="s">
        <v>24</v>
      </c>
      <c r="B14" s="188">
        <f t="shared" ref="B14:W14" si="3">B15+B21</f>
        <v>3726.4862889100568</v>
      </c>
      <c r="C14" s="188">
        <f t="shared" si="3"/>
        <v>3678.1954400749146</v>
      </c>
      <c r="D14" s="188">
        <f t="shared" si="3"/>
        <v>3803.753053227349</v>
      </c>
      <c r="E14" s="188">
        <f t="shared" si="3"/>
        <v>3893.169277061168</v>
      </c>
      <c r="F14" s="188">
        <f t="shared" si="3"/>
        <v>4007.3713873168776</v>
      </c>
      <c r="G14" s="188">
        <f t="shared" si="3"/>
        <v>4033.0157000639892</v>
      </c>
      <c r="H14" s="188">
        <f t="shared" si="3"/>
        <v>4004.2053714040485</v>
      </c>
      <c r="I14" s="188">
        <f t="shared" si="3"/>
        <v>4160.7357146624036</v>
      </c>
      <c r="J14" s="188">
        <f t="shared" si="3"/>
        <v>4192.0367098732422</v>
      </c>
      <c r="K14" s="188">
        <f t="shared" si="3"/>
        <v>4148.4595169573386</v>
      </c>
      <c r="L14" s="188">
        <f t="shared" si="3"/>
        <v>4248.8776835190465</v>
      </c>
      <c r="M14" s="188">
        <f t="shared" si="3"/>
        <v>4320.0033540662871</v>
      </c>
      <c r="N14" s="188">
        <f t="shared" si="3"/>
        <v>4385.5669754948212</v>
      </c>
      <c r="O14" s="188">
        <f t="shared" si="3"/>
        <v>4388.9479897631236</v>
      </c>
      <c r="P14" s="188">
        <f t="shared" si="3"/>
        <v>4382.3921189634493</v>
      </c>
      <c r="Q14" s="188">
        <f t="shared" si="3"/>
        <v>4461.4434505776062</v>
      </c>
      <c r="R14" s="188">
        <f t="shared" si="3"/>
        <v>4646.04175198144</v>
      </c>
      <c r="S14" s="188">
        <f t="shared" si="3"/>
        <v>4708.643952754308</v>
      </c>
      <c r="T14" s="188">
        <f t="shared" si="3"/>
        <v>4728.2440690375761</v>
      </c>
      <c r="U14" s="188">
        <f t="shared" si="3"/>
        <v>4670.9946722257846</v>
      </c>
      <c r="V14" s="188">
        <f t="shared" si="3"/>
        <v>4177.5497149102239</v>
      </c>
      <c r="W14" s="188">
        <f t="shared" si="3"/>
        <v>4545.6541290822261</v>
      </c>
      <c r="DA14" s="152" t="s">
        <v>448</v>
      </c>
    </row>
    <row r="15" spans="1:105" ht="11.45" customHeight="1" x14ac:dyDescent="0.25">
      <c r="A15" s="153" t="s">
        <v>7</v>
      </c>
      <c r="B15" s="189">
        <f t="shared" ref="B15:W15" si="4">SUM(B16,B17,B20)</f>
        <v>3017.501066485705</v>
      </c>
      <c r="C15" s="189">
        <f t="shared" si="4"/>
        <v>2979.8170897002356</v>
      </c>
      <c r="D15" s="189">
        <f t="shared" si="4"/>
        <v>3082.5169704287555</v>
      </c>
      <c r="E15" s="189">
        <f t="shared" si="4"/>
        <v>3179.0704586490592</v>
      </c>
      <c r="F15" s="189">
        <f t="shared" si="4"/>
        <v>3263.823629794967</v>
      </c>
      <c r="G15" s="189">
        <f t="shared" si="4"/>
        <v>3318.004666436007</v>
      </c>
      <c r="H15" s="189">
        <f t="shared" si="4"/>
        <v>3264.1125020375357</v>
      </c>
      <c r="I15" s="189">
        <f t="shared" si="4"/>
        <v>3377.0630279740872</v>
      </c>
      <c r="J15" s="189">
        <f t="shared" si="4"/>
        <v>3469.4001304937801</v>
      </c>
      <c r="K15" s="189">
        <f t="shared" si="4"/>
        <v>3522.7969100299706</v>
      </c>
      <c r="L15" s="189">
        <f t="shared" si="4"/>
        <v>3577.2349156679861</v>
      </c>
      <c r="M15" s="189">
        <f t="shared" si="4"/>
        <v>3600.7508482351614</v>
      </c>
      <c r="N15" s="189">
        <f t="shared" si="4"/>
        <v>3689.0131917039093</v>
      </c>
      <c r="O15" s="189">
        <f t="shared" si="4"/>
        <v>3681.7174086003101</v>
      </c>
      <c r="P15" s="189">
        <f t="shared" si="4"/>
        <v>3681.6538899958741</v>
      </c>
      <c r="Q15" s="189">
        <f t="shared" si="4"/>
        <v>3766.0101932320154</v>
      </c>
      <c r="R15" s="189">
        <f t="shared" si="4"/>
        <v>3923.043515240121</v>
      </c>
      <c r="S15" s="189">
        <f t="shared" si="4"/>
        <v>3951.112875995017</v>
      </c>
      <c r="T15" s="189">
        <f t="shared" si="4"/>
        <v>3948.6073702627091</v>
      </c>
      <c r="U15" s="189">
        <f t="shared" si="4"/>
        <v>3931.9737625385087</v>
      </c>
      <c r="V15" s="189">
        <f t="shared" si="4"/>
        <v>3399.4802789183359</v>
      </c>
      <c r="W15" s="189">
        <f t="shared" si="4"/>
        <v>3740.4349385221171</v>
      </c>
      <c r="DA15" s="155" t="s">
        <v>449</v>
      </c>
    </row>
    <row r="16" spans="1:105" ht="11.45" customHeight="1" x14ac:dyDescent="0.25">
      <c r="A16" s="227" t="s">
        <v>55</v>
      </c>
      <c r="B16" s="234">
        <v>832.02877218237245</v>
      </c>
      <c r="C16" s="234">
        <v>843.41289914178424</v>
      </c>
      <c r="D16" s="234">
        <v>859.47305434990392</v>
      </c>
      <c r="E16" s="234">
        <v>876.16434109397414</v>
      </c>
      <c r="F16" s="234">
        <v>906.93806691568682</v>
      </c>
      <c r="G16" s="234">
        <v>910.47968785001365</v>
      </c>
      <c r="H16" s="234">
        <v>930.59872989602468</v>
      </c>
      <c r="I16" s="234">
        <v>959.04897600156642</v>
      </c>
      <c r="J16" s="234">
        <v>986.52134975232184</v>
      </c>
      <c r="K16" s="234">
        <v>992.8014203647499</v>
      </c>
      <c r="L16" s="234">
        <v>1014.8858389840456</v>
      </c>
      <c r="M16" s="234">
        <v>1020.1134854136176</v>
      </c>
      <c r="N16" s="234">
        <v>1030.1013014542102</v>
      </c>
      <c r="O16" s="234">
        <v>1029.083965316805</v>
      </c>
      <c r="P16" s="234">
        <v>1028.8999192672763</v>
      </c>
      <c r="Q16" s="234">
        <v>1000.2185267467289</v>
      </c>
      <c r="R16" s="234">
        <v>1030.0732434672752</v>
      </c>
      <c r="S16" s="234">
        <v>1044.6374910695299</v>
      </c>
      <c r="T16" s="234">
        <v>1057.7428950162973</v>
      </c>
      <c r="U16" s="234">
        <v>1060.2969979220727</v>
      </c>
      <c r="V16" s="234">
        <v>921.20428695095438</v>
      </c>
      <c r="W16" s="234">
        <v>948.86040431143408</v>
      </c>
      <c r="DA16" s="229" t="s">
        <v>450</v>
      </c>
    </row>
    <row r="17" spans="1:105" ht="11.45" customHeight="1" x14ac:dyDescent="0.25">
      <c r="A17" s="159" t="s">
        <v>53</v>
      </c>
      <c r="B17" s="191">
        <f t="shared" ref="B17:W17" si="5">SUM(B18:B19)</f>
        <v>1999.1953255603546</v>
      </c>
      <c r="C17" s="191">
        <f t="shared" si="5"/>
        <v>1925.2952661912304</v>
      </c>
      <c r="D17" s="191">
        <f t="shared" si="5"/>
        <v>2002.9227206999431</v>
      </c>
      <c r="E17" s="191">
        <f t="shared" si="5"/>
        <v>2072.5864135469492</v>
      </c>
      <c r="F17" s="191">
        <f t="shared" si="5"/>
        <v>2107.3743293757848</v>
      </c>
      <c r="G17" s="191">
        <f t="shared" si="5"/>
        <v>2145.1163217312833</v>
      </c>
      <c r="H17" s="191">
        <f t="shared" si="5"/>
        <v>2069.1375689704696</v>
      </c>
      <c r="I17" s="191">
        <f t="shared" si="5"/>
        <v>2145.2753947434949</v>
      </c>
      <c r="J17" s="191">
        <f t="shared" si="5"/>
        <v>2179.94577268382</v>
      </c>
      <c r="K17" s="191">
        <f t="shared" si="5"/>
        <v>2184.3331908109258</v>
      </c>
      <c r="L17" s="191">
        <f t="shared" si="5"/>
        <v>2217.5748042816649</v>
      </c>
      <c r="M17" s="191">
        <f t="shared" si="5"/>
        <v>2242.3181578733861</v>
      </c>
      <c r="N17" s="191">
        <f t="shared" si="5"/>
        <v>2309.3338958459649</v>
      </c>
      <c r="O17" s="191">
        <f t="shared" si="5"/>
        <v>2300.6464304390452</v>
      </c>
      <c r="P17" s="191">
        <f t="shared" si="5"/>
        <v>2305.7770373039043</v>
      </c>
      <c r="Q17" s="191">
        <f t="shared" si="5"/>
        <v>2409.068981007053</v>
      </c>
      <c r="R17" s="191">
        <f t="shared" si="5"/>
        <v>2535.608789854949</v>
      </c>
      <c r="S17" s="191">
        <f t="shared" si="5"/>
        <v>2538.6441886489256</v>
      </c>
      <c r="T17" s="191">
        <f t="shared" si="5"/>
        <v>2528.9340619628788</v>
      </c>
      <c r="U17" s="191">
        <f t="shared" si="5"/>
        <v>2495.139433293476</v>
      </c>
      <c r="V17" s="191">
        <f t="shared" si="5"/>
        <v>2178.3060050321697</v>
      </c>
      <c r="W17" s="191">
        <f t="shared" si="5"/>
        <v>2459.7428589410993</v>
      </c>
      <c r="DA17" s="161" t="s">
        <v>451</v>
      </c>
    </row>
    <row r="18" spans="1:105" ht="11.45" customHeight="1" x14ac:dyDescent="0.25">
      <c r="A18" s="162" t="s">
        <v>112</v>
      </c>
      <c r="B18" s="192">
        <v>604.01538619473331</v>
      </c>
      <c r="C18" s="192">
        <v>560.80827626153371</v>
      </c>
      <c r="D18" s="192">
        <v>583.83672278171775</v>
      </c>
      <c r="E18" s="192">
        <v>617.99537100936641</v>
      </c>
      <c r="F18" s="192">
        <v>629.84402730267925</v>
      </c>
      <c r="G18" s="192">
        <v>602.66680379193906</v>
      </c>
      <c r="H18" s="192">
        <v>576.43373952422735</v>
      </c>
      <c r="I18" s="192">
        <v>617.70307333438052</v>
      </c>
      <c r="J18" s="192">
        <v>614.38258344017663</v>
      </c>
      <c r="K18" s="192">
        <v>580.99824751262315</v>
      </c>
      <c r="L18" s="192">
        <v>569.51331578712814</v>
      </c>
      <c r="M18" s="192">
        <v>574.27328113224314</v>
      </c>
      <c r="N18" s="192">
        <v>593.52952438758086</v>
      </c>
      <c r="O18" s="192">
        <v>518.07066718310989</v>
      </c>
      <c r="P18" s="192">
        <v>517.68006082672355</v>
      </c>
      <c r="Q18" s="192">
        <v>513.46992021182359</v>
      </c>
      <c r="R18" s="192">
        <v>526.6041561000892</v>
      </c>
      <c r="S18" s="192">
        <v>507.3039563384109</v>
      </c>
      <c r="T18" s="192">
        <v>484.09860007539515</v>
      </c>
      <c r="U18" s="192">
        <v>488.05073107251212</v>
      </c>
      <c r="V18" s="192">
        <v>426.87407462374478</v>
      </c>
      <c r="W18" s="192">
        <v>524.80033715991055</v>
      </c>
      <c r="DA18" s="149" t="s">
        <v>452</v>
      </c>
    </row>
    <row r="19" spans="1:105" ht="11.45" customHeight="1" x14ac:dyDescent="0.25">
      <c r="A19" s="162" t="s">
        <v>113</v>
      </c>
      <c r="B19" s="192">
        <v>1395.1799393656213</v>
      </c>
      <c r="C19" s="192">
        <v>1364.4869899296966</v>
      </c>
      <c r="D19" s="192">
        <v>1419.0859979182253</v>
      </c>
      <c r="E19" s="192">
        <v>1454.5910425375828</v>
      </c>
      <c r="F19" s="192">
        <v>1477.5303020731055</v>
      </c>
      <c r="G19" s="192">
        <v>1542.4495179393443</v>
      </c>
      <c r="H19" s="192">
        <v>1492.7038294462423</v>
      </c>
      <c r="I19" s="192">
        <v>1527.5723214091142</v>
      </c>
      <c r="J19" s="192">
        <v>1565.5631892436431</v>
      </c>
      <c r="K19" s="192">
        <v>1603.3349432983027</v>
      </c>
      <c r="L19" s="192">
        <v>1648.0614884945369</v>
      </c>
      <c r="M19" s="192">
        <v>1668.0448767411428</v>
      </c>
      <c r="N19" s="192">
        <v>1715.8043714583839</v>
      </c>
      <c r="O19" s="192">
        <v>1782.5757632559353</v>
      </c>
      <c r="P19" s="192">
        <v>1788.0969764771808</v>
      </c>
      <c r="Q19" s="192">
        <v>1895.5990607952294</v>
      </c>
      <c r="R19" s="192">
        <v>2009.0046337548597</v>
      </c>
      <c r="S19" s="192">
        <v>2031.3402323105149</v>
      </c>
      <c r="T19" s="192">
        <v>2044.8354618874837</v>
      </c>
      <c r="U19" s="192">
        <v>2007.0887022209638</v>
      </c>
      <c r="V19" s="192">
        <v>1751.4319304084247</v>
      </c>
      <c r="W19" s="192">
        <v>1934.9425217811888</v>
      </c>
      <c r="DA19" s="149" t="s">
        <v>453</v>
      </c>
    </row>
    <row r="20" spans="1:105" ht="11.45" customHeight="1" x14ac:dyDescent="0.25">
      <c r="A20" s="230" t="s">
        <v>54</v>
      </c>
      <c r="B20" s="235">
        <v>186.27696874297752</v>
      </c>
      <c r="C20" s="235">
        <v>211.10892436722068</v>
      </c>
      <c r="D20" s="235">
        <v>220.12119537890854</v>
      </c>
      <c r="E20" s="235">
        <v>230.319704008136</v>
      </c>
      <c r="F20" s="235">
        <v>249.51123350349539</v>
      </c>
      <c r="G20" s="235">
        <v>262.40865685471016</v>
      </c>
      <c r="H20" s="235">
        <v>264.37620317104103</v>
      </c>
      <c r="I20" s="235">
        <v>272.73865722902616</v>
      </c>
      <c r="J20" s="235">
        <v>302.9330080576384</v>
      </c>
      <c r="K20" s="235">
        <v>345.6622988542947</v>
      </c>
      <c r="L20" s="235">
        <v>344.77427240227536</v>
      </c>
      <c r="M20" s="235">
        <v>338.31920494815762</v>
      </c>
      <c r="N20" s="235">
        <v>349.57799440373441</v>
      </c>
      <c r="O20" s="235">
        <v>351.98701284445985</v>
      </c>
      <c r="P20" s="235">
        <v>346.9769334246937</v>
      </c>
      <c r="Q20" s="235">
        <v>356.72268547823336</v>
      </c>
      <c r="R20" s="235">
        <v>357.36148191789715</v>
      </c>
      <c r="S20" s="235">
        <v>367.83119627656129</v>
      </c>
      <c r="T20" s="235">
        <v>361.93041328353343</v>
      </c>
      <c r="U20" s="235">
        <v>376.53733132296037</v>
      </c>
      <c r="V20" s="235">
        <v>299.96998693521186</v>
      </c>
      <c r="W20" s="235">
        <v>331.8316752695838</v>
      </c>
      <c r="DA20" s="232" t="s">
        <v>454</v>
      </c>
    </row>
    <row r="21" spans="1:105" ht="11.45" customHeight="1" x14ac:dyDescent="0.25">
      <c r="A21" s="153" t="s">
        <v>25</v>
      </c>
      <c r="B21" s="189">
        <f t="shared" ref="B21:W21" si="6">SUM(B22:B23)</f>
        <v>708.9852224243516</v>
      </c>
      <c r="C21" s="189">
        <f t="shared" si="6"/>
        <v>698.37835037467903</v>
      </c>
      <c r="D21" s="189">
        <f t="shared" si="6"/>
        <v>721.23608279859354</v>
      </c>
      <c r="E21" s="189">
        <f t="shared" si="6"/>
        <v>714.09881841210881</v>
      </c>
      <c r="F21" s="189">
        <f t="shared" si="6"/>
        <v>743.54775752191063</v>
      </c>
      <c r="G21" s="189">
        <f t="shared" si="6"/>
        <v>715.01103362798233</v>
      </c>
      <c r="H21" s="189">
        <f t="shared" si="6"/>
        <v>740.09286936651256</v>
      </c>
      <c r="I21" s="189">
        <f t="shared" si="6"/>
        <v>783.67268668831616</v>
      </c>
      <c r="J21" s="189">
        <f t="shared" si="6"/>
        <v>722.63657937946164</v>
      </c>
      <c r="K21" s="189">
        <f t="shared" si="6"/>
        <v>625.66260692736785</v>
      </c>
      <c r="L21" s="189">
        <f t="shared" si="6"/>
        <v>671.64276785106074</v>
      </c>
      <c r="M21" s="189">
        <f t="shared" si="6"/>
        <v>719.25250583112552</v>
      </c>
      <c r="N21" s="189">
        <f t="shared" si="6"/>
        <v>696.55378379091212</v>
      </c>
      <c r="O21" s="189">
        <f t="shared" si="6"/>
        <v>707.23058116281356</v>
      </c>
      <c r="P21" s="189">
        <f t="shared" si="6"/>
        <v>700.73822896757474</v>
      </c>
      <c r="Q21" s="189">
        <f t="shared" si="6"/>
        <v>695.43325734559085</v>
      </c>
      <c r="R21" s="189">
        <f t="shared" si="6"/>
        <v>722.99823674131881</v>
      </c>
      <c r="S21" s="189">
        <f t="shared" si="6"/>
        <v>757.53107675929107</v>
      </c>
      <c r="T21" s="189">
        <f t="shared" si="6"/>
        <v>779.63669877486666</v>
      </c>
      <c r="U21" s="189">
        <f t="shared" si="6"/>
        <v>739.02090968727634</v>
      </c>
      <c r="V21" s="189">
        <f t="shared" si="6"/>
        <v>778.06943599188799</v>
      </c>
      <c r="W21" s="189">
        <f t="shared" si="6"/>
        <v>805.21919056010915</v>
      </c>
      <c r="DA21" s="155" t="s">
        <v>455</v>
      </c>
    </row>
    <row r="22" spans="1:105" ht="11.45" customHeight="1" x14ac:dyDescent="0.25">
      <c r="A22" s="200" t="s">
        <v>112</v>
      </c>
      <c r="B22" s="192">
        <v>153.37612524069772</v>
      </c>
      <c r="C22" s="192">
        <v>140.94644111823433</v>
      </c>
      <c r="D22" s="192">
        <v>144.97703591127075</v>
      </c>
      <c r="E22" s="192">
        <v>141.82636517553982</v>
      </c>
      <c r="F22" s="192">
        <v>145.61297963347306</v>
      </c>
      <c r="G22" s="192">
        <v>138.73049686423823</v>
      </c>
      <c r="H22" s="192">
        <v>152.57631902723068</v>
      </c>
      <c r="I22" s="192">
        <v>158.8921539421525</v>
      </c>
      <c r="J22" s="192">
        <v>155.08382969662563</v>
      </c>
      <c r="K22" s="192">
        <v>131.56025841443321</v>
      </c>
      <c r="L22" s="192">
        <v>144.61189944813404</v>
      </c>
      <c r="M22" s="192">
        <v>138.31170746917053</v>
      </c>
      <c r="N22" s="192">
        <v>132.41237956760531</v>
      </c>
      <c r="O22" s="192">
        <v>120.02032054985622</v>
      </c>
      <c r="P22" s="192">
        <v>115.89845567042909</v>
      </c>
      <c r="Q22" s="192">
        <v>114.86901057765962</v>
      </c>
      <c r="R22" s="192">
        <v>109.56943294240241</v>
      </c>
      <c r="S22" s="192">
        <v>110.65860441053361</v>
      </c>
      <c r="T22" s="192">
        <v>111.49242480081762</v>
      </c>
      <c r="U22" s="192">
        <v>110.17748472846206</v>
      </c>
      <c r="V22" s="192">
        <v>102.299111258349</v>
      </c>
      <c r="W22" s="192">
        <v>119.82447241347501</v>
      </c>
      <c r="DA22" s="149" t="s">
        <v>456</v>
      </c>
    </row>
    <row r="23" spans="1:105" ht="11.45" customHeight="1" x14ac:dyDescent="0.25">
      <c r="A23" s="204" t="s">
        <v>113</v>
      </c>
      <c r="B23" s="193">
        <v>555.60909718365394</v>
      </c>
      <c r="C23" s="193">
        <v>557.43190925644467</v>
      </c>
      <c r="D23" s="193">
        <v>576.25904688732282</v>
      </c>
      <c r="E23" s="193">
        <v>572.27245323656894</v>
      </c>
      <c r="F23" s="193">
        <v>597.93477788843757</v>
      </c>
      <c r="G23" s="193">
        <v>576.28053676374407</v>
      </c>
      <c r="H23" s="193">
        <v>587.51655033928182</v>
      </c>
      <c r="I23" s="193">
        <v>624.78053274616366</v>
      </c>
      <c r="J23" s="193">
        <v>567.55274968283595</v>
      </c>
      <c r="K23" s="193">
        <v>494.10234851293467</v>
      </c>
      <c r="L23" s="193">
        <v>527.03086840292667</v>
      </c>
      <c r="M23" s="193">
        <v>580.94079836195499</v>
      </c>
      <c r="N23" s="193">
        <v>564.14140422330684</v>
      </c>
      <c r="O23" s="193">
        <v>587.21026061295731</v>
      </c>
      <c r="P23" s="193">
        <v>584.83977329714571</v>
      </c>
      <c r="Q23" s="193">
        <v>580.56424676793119</v>
      </c>
      <c r="R23" s="193">
        <v>613.42880379891642</v>
      </c>
      <c r="S23" s="193">
        <v>646.87247234875747</v>
      </c>
      <c r="T23" s="193">
        <v>668.14427397404904</v>
      </c>
      <c r="U23" s="193">
        <v>628.84342495881424</v>
      </c>
      <c r="V23" s="193">
        <v>675.77032473353893</v>
      </c>
      <c r="W23" s="193">
        <v>685.3947181466342</v>
      </c>
      <c r="DA23" s="166" t="s">
        <v>457</v>
      </c>
    </row>
    <row r="24" spans="1:105" x14ac:dyDescent="0.25">
      <c r="A24" s="148"/>
      <c r="B24" s="148"/>
      <c r="C24" s="148"/>
      <c r="D24" s="148"/>
      <c r="E24" s="148"/>
      <c r="F24" s="148"/>
      <c r="G24" s="148"/>
      <c r="H24" s="148"/>
      <c r="I24" s="148"/>
      <c r="J24" s="148"/>
      <c r="K24" s="148"/>
      <c r="L24" s="233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DA24" s="149"/>
    </row>
    <row r="25" spans="1:105" ht="11.45" customHeight="1" x14ac:dyDescent="0.25">
      <c r="A25" s="150" t="s">
        <v>120</v>
      </c>
      <c r="B25" s="188">
        <f t="shared" ref="B25:W25" si="7">B26+B32</f>
        <v>24850.741757999996</v>
      </c>
      <c r="C25" s="188">
        <f t="shared" si="7"/>
        <v>24736.625757000002</v>
      </c>
      <c r="D25" s="188">
        <f t="shared" si="7"/>
        <v>25353.365878999997</v>
      </c>
      <c r="E25" s="188">
        <f t="shared" si="7"/>
        <v>25999.786403999995</v>
      </c>
      <c r="F25" s="188">
        <f t="shared" si="7"/>
        <v>26738.662919999999</v>
      </c>
      <c r="G25" s="188">
        <f t="shared" si="7"/>
        <v>27143.607376000004</v>
      </c>
      <c r="H25" s="188">
        <f t="shared" si="7"/>
        <v>27293.146336999995</v>
      </c>
      <c r="I25" s="188">
        <f t="shared" si="7"/>
        <v>27903.989882999998</v>
      </c>
      <c r="J25" s="188">
        <f t="shared" si="7"/>
        <v>28370.747039000002</v>
      </c>
      <c r="K25" s="188">
        <f t="shared" si="7"/>
        <v>28475.794979000006</v>
      </c>
      <c r="L25" s="188">
        <f t="shared" si="7"/>
        <v>28868.147613000005</v>
      </c>
      <c r="M25" s="188">
        <f t="shared" si="7"/>
        <v>28844.231517999997</v>
      </c>
      <c r="N25" s="188">
        <f t="shared" si="7"/>
        <v>29209.330142999999</v>
      </c>
      <c r="O25" s="188">
        <f t="shared" si="7"/>
        <v>29613.766992000004</v>
      </c>
      <c r="P25" s="188">
        <f t="shared" si="7"/>
        <v>29651.323324000001</v>
      </c>
      <c r="Q25" s="188">
        <f t="shared" si="7"/>
        <v>30181.935939999996</v>
      </c>
      <c r="R25" s="188">
        <f t="shared" si="7"/>
        <v>31226.370282</v>
      </c>
      <c r="S25" s="188">
        <f t="shared" si="7"/>
        <v>31662.415747999992</v>
      </c>
      <c r="T25" s="188">
        <f t="shared" si="7"/>
        <v>31758.0412</v>
      </c>
      <c r="U25" s="188">
        <f t="shared" si="7"/>
        <v>31342.039619000003</v>
      </c>
      <c r="V25" s="188">
        <f t="shared" si="7"/>
        <v>29779.181035000001</v>
      </c>
      <c r="W25" s="188">
        <f t="shared" si="7"/>
        <v>30514.315183000002</v>
      </c>
      <c r="DA25" s="152" t="s">
        <v>458</v>
      </c>
    </row>
    <row r="26" spans="1:105" ht="11.45" customHeight="1" x14ac:dyDescent="0.25">
      <c r="A26" s="153" t="s">
        <v>7</v>
      </c>
      <c r="B26" s="189">
        <f t="shared" ref="B26:W26" si="8">SUM(B27,B28,B31)</f>
        <v>21305.815621999998</v>
      </c>
      <c r="C26" s="189">
        <f t="shared" si="8"/>
        <v>21194.996455</v>
      </c>
      <c r="D26" s="189">
        <f t="shared" si="8"/>
        <v>21724.446006999999</v>
      </c>
      <c r="E26" s="189">
        <f t="shared" si="8"/>
        <v>22360.008660999996</v>
      </c>
      <c r="F26" s="189">
        <f t="shared" si="8"/>
        <v>23010.378704999999</v>
      </c>
      <c r="G26" s="189">
        <f t="shared" si="8"/>
        <v>23487.644874000005</v>
      </c>
      <c r="H26" s="189">
        <f t="shared" si="8"/>
        <v>23483.358106999996</v>
      </c>
      <c r="I26" s="189">
        <f t="shared" si="8"/>
        <v>23932.487184999998</v>
      </c>
      <c r="J26" s="189">
        <f t="shared" si="8"/>
        <v>24572.485827</v>
      </c>
      <c r="K26" s="189">
        <f t="shared" si="8"/>
        <v>24958.593359000006</v>
      </c>
      <c r="L26" s="189">
        <f t="shared" si="8"/>
        <v>25367.450462000004</v>
      </c>
      <c r="M26" s="189">
        <f t="shared" si="8"/>
        <v>25138.431414999995</v>
      </c>
      <c r="N26" s="189">
        <f t="shared" si="8"/>
        <v>25616.256332999998</v>
      </c>
      <c r="O26" s="189">
        <f t="shared" si="8"/>
        <v>25973.919992000003</v>
      </c>
      <c r="P26" s="189">
        <f t="shared" si="8"/>
        <v>26038.227261</v>
      </c>
      <c r="Q26" s="189">
        <f t="shared" si="8"/>
        <v>26600.388263999997</v>
      </c>
      <c r="R26" s="189">
        <f t="shared" si="8"/>
        <v>27505.790764999998</v>
      </c>
      <c r="S26" s="189">
        <f t="shared" si="8"/>
        <v>27802.258870999991</v>
      </c>
      <c r="T26" s="189">
        <f t="shared" si="8"/>
        <v>27794.960861</v>
      </c>
      <c r="U26" s="189">
        <f t="shared" si="8"/>
        <v>27519.358224000003</v>
      </c>
      <c r="V26" s="189">
        <f t="shared" si="8"/>
        <v>25826.359264999999</v>
      </c>
      <c r="W26" s="189">
        <f t="shared" si="8"/>
        <v>26391.293068000003</v>
      </c>
      <c r="DA26" s="155" t="s">
        <v>459</v>
      </c>
    </row>
    <row r="27" spans="1:105" ht="11.45" customHeight="1" x14ac:dyDescent="0.25">
      <c r="A27" s="227" t="s">
        <v>55</v>
      </c>
      <c r="B27" s="234">
        <v>7563.8979399999989</v>
      </c>
      <c r="C27" s="234">
        <v>7667.5058739999995</v>
      </c>
      <c r="D27" s="234">
        <v>7813.3914109999987</v>
      </c>
      <c r="E27" s="234">
        <v>7965.1303819999985</v>
      </c>
      <c r="F27" s="234">
        <v>8246.8218669999987</v>
      </c>
      <c r="G27" s="234">
        <v>8344.4072859999997</v>
      </c>
      <c r="H27" s="234">
        <v>8460.1041099999984</v>
      </c>
      <c r="I27" s="234">
        <v>8718.6270660000009</v>
      </c>
      <c r="J27" s="234">
        <v>9018.1012960000025</v>
      </c>
      <c r="K27" s="234">
        <v>9070.2916180000011</v>
      </c>
      <c r="L27" s="234">
        <v>9287.781699000001</v>
      </c>
      <c r="M27" s="234">
        <v>9294.3406379999979</v>
      </c>
      <c r="N27" s="234">
        <v>9396.1104990000003</v>
      </c>
      <c r="O27" s="234">
        <v>9364.1369540000014</v>
      </c>
      <c r="P27" s="234">
        <v>9380.9921519999989</v>
      </c>
      <c r="Q27" s="234">
        <v>9414.3426369999997</v>
      </c>
      <c r="R27" s="234">
        <v>9577.0807470000018</v>
      </c>
      <c r="S27" s="234">
        <v>9652.7057889999978</v>
      </c>
      <c r="T27" s="234">
        <v>9758.1523829999987</v>
      </c>
      <c r="U27" s="234">
        <v>9724.6010860000006</v>
      </c>
      <c r="V27" s="234">
        <v>9130.9972639999996</v>
      </c>
      <c r="W27" s="234">
        <v>8766.1968929999985</v>
      </c>
      <c r="DA27" s="229" t="s">
        <v>460</v>
      </c>
    </row>
    <row r="28" spans="1:105" ht="11.45" customHeight="1" x14ac:dyDescent="0.25">
      <c r="A28" s="159" t="s">
        <v>53</v>
      </c>
      <c r="B28" s="191">
        <f t="shared" ref="B28:W28" si="9">SUM(B29:B30)</f>
        <v>13327.968859000001</v>
      </c>
      <c r="C28" s="191">
        <f t="shared" si="9"/>
        <v>13058.293396000001</v>
      </c>
      <c r="D28" s="191">
        <f t="shared" si="9"/>
        <v>13421.896381</v>
      </c>
      <c r="E28" s="191">
        <f t="shared" si="9"/>
        <v>13883.056710999997</v>
      </c>
      <c r="F28" s="191">
        <f t="shared" si="9"/>
        <v>14208.609895000001</v>
      </c>
      <c r="G28" s="191">
        <f t="shared" si="9"/>
        <v>14560.107235000003</v>
      </c>
      <c r="H28" s="191">
        <f t="shared" si="9"/>
        <v>14435.731517999999</v>
      </c>
      <c r="I28" s="191">
        <f t="shared" si="9"/>
        <v>14607.774207999999</v>
      </c>
      <c r="J28" s="191">
        <f t="shared" si="9"/>
        <v>14880.574349999997</v>
      </c>
      <c r="K28" s="191">
        <f t="shared" si="9"/>
        <v>15119.520510000004</v>
      </c>
      <c r="L28" s="191">
        <f t="shared" si="9"/>
        <v>15308.967483000002</v>
      </c>
      <c r="M28" s="191">
        <f t="shared" si="9"/>
        <v>15084.481460999996</v>
      </c>
      <c r="N28" s="191">
        <f t="shared" si="9"/>
        <v>15434.249798000001</v>
      </c>
      <c r="O28" s="191">
        <f t="shared" si="9"/>
        <v>15823.4308</v>
      </c>
      <c r="P28" s="191">
        <f t="shared" si="9"/>
        <v>15881.521348</v>
      </c>
      <c r="Q28" s="191">
        <f t="shared" si="9"/>
        <v>16391.327318</v>
      </c>
      <c r="R28" s="191">
        <f t="shared" si="9"/>
        <v>17128.97784</v>
      </c>
      <c r="S28" s="191">
        <f t="shared" si="9"/>
        <v>17326.788316999995</v>
      </c>
      <c r="T28" s="191">
        <f t="shared" si="9"/>
        <v>17225.519875999998</v>
      </c>
      <c r="U28" s="191">
        <f t="shared" si="9"/>
        <v>16951.961638000001</v>
      </c>
      <c r="V28" s="191">
        <f t="shared" si="9"/>
        <v>15886.328256000001</v>
      </c>
      <c r="W28" s="191">
        <f t="shared" si="9"/>
        <v>16806.107959000004</v>
      </c>
      <c r="DA28" s="161" t="s">
        <v>461</v>
      </c>
    </row>
    <row r="29" spans="1:105" ht="11.45" customHeight="1" x14ac:dyDescent="0.25">
      <c r="A29" s="162" t="s">
        <v>112</v>
      </c>
      <c r="B29" s="192">
        <v>4026.7692519999996</v>
      </c>
      <c r="C29" s="192">
        <v>3948.3670259999994</v>
      </c>
      <c r="D29" s="192">
        <v>3960.9546630000004</v>
      </c>
      <c r="E29" s="192">
        <v>4151.4710949999999</v>
      </c>
      <c r="F29" s="192">
        <v>4246.3000290000009</v>
      </c>
      <c r="G29" s="192">
        <v>4188.6186320000006</v>
      </c>
      <c r="H29" s="192">
        <v>4069.6380009999998</v>
      </c>
      <c r="I29" s="192">
        <v>4132.8650500000003</v>
      </c>
      <c r="J29" s="192">
        <v>4186.612744</v>
      </c>
      <c r="K29" s="192">
        <v>3984.4733449999999</v>
      </c>
      <c r="L29" s="192">
        <v>3902.4230960000004</v>
      </c>
      <c r="M29" s="192">
        <v>3882.0392770000003</v>
      </c>
      <c r="N29" s="192">
        <v>3965.5721359999998</v>
      </c>
      <c r="O29" s="192">
        <v>3866.2254130000001</v>
      </c>
      <c r="P29" s="192">
        <v>3905.6310110000009</v>
      </c>
      <c r="Q29" s="192">
        <v>3754.0002320000003</v>
      </c>
      <c r="R29" s="192">
        <v>3723.8495360000002</v>
      </c>
      <c r="S29" s="192">
        <v>3719.5639220000003</v>
      </c>
      <c r="T29" s="192">
        <v>3573.4527559999992</v>
      </c>
      <c r="U29" s="192">
        <v>3541.5370460000004</v>
      </c>
      <c r="V29" s="192">
        <v>3238.3339370000003</v>
      </c>
      <c r="W29" s="192">
        <v>3717.3778190000007</v>
      </c>
      <c r="DA29" s="149" t="s">
        <v>462</v>
      </c>
    </row>
    <row r="30" spans="1:105" ht="11.45" customHeight="1" x14ac:dyDescent="0.25">
      <c r="A30" s="162" t="s">
        <v>113</v>
      </c>
      <c r="B30" s="192">
        <v>9301.1996070000005</v>
      </c>
      <c r="C30" s="192">
        <v>9109.926370000001</v>
      </c>
      <c r="D30" s="192">
        <v>9460.941718</v>
      </c>
      <c r="E30" s="192">
        <v>9731.5856159999985</v>
      </c>
      <c r="F30" s="192">
        <v>9962.3098660000014</v>
      </c>
      <c r="G30" s="192">
        <v>10371.488603000002</v>
      </c>
      <c r="H30" s="192">
        <v>10366.093516999999</v>
      </c>
      <c r="I30" s="192">
        <v>10474.909157999999</v>
      </c>
      <c r="J30" s="192">
        <v>10693.961605999997</v>
      </c>
      <c r="K30" s="192">
        <v>11135.047165000004</v>
      </c>
      <c r="L30" s="192">
        <v>11406.544387000002</v>
      </c>
      <c r="M30" s="192">
        <v>11202.442183999996</v>
      </c>
      <c r="N30" s="192">
        <v>11468.677662000002</v>
      </c>
      <c r="O30" s="192">
        <v>11957.205387</v>
      </c>
      <c r="P30" s="192">
        <v>11975.890336999999</v>
      </c>
      <c r="Q30" s="192">
        <v>12637.327085999999</v>
      </c>
      <c r="R30" s="192">
        <v>13405.128303999998</v>
      </c>
      <c r="S30" s="192">
        <v>13607.224394999996</v>
      </c>
      <c r="T30" s="192">
        <v>13652.067119999998</v>
      </c>
      <c r="U30" s="192">
        <v>13410.424591999999</v>
      </c>
      <c r="V30" s="192">
        <v>12647.994319000001</v>
      </c>
      <c r="W30" s="192">
        <v>13088.730140000003</v>
      </c>
      <c r="DA30" s="149" t="s">
        <v>463</v>
      </c>
    </row>
    <row r="31" spans="1:105" ht="11.45" customHeight="1" x14ac:dyDescent="0.25">
      <c r="A31" s="230" t="s">
        <v>54</v>
      </c>
      <c r="B31" s="235">
        <v>413.948823</v>
      </c>
      <c r="C31" s="235">
        <v>469.19718499999999</v>
      </c>
      <c r="D31" s="235">
        <v>489.15821499999998</v>
      </c>
      <c r="E31" s="235">
        <v>511.82156800000001</v>
      </c>
      <c r="F31" s="235">
        <v>554.94694299999992</v>
      </c>
      <c r="G31" s="235">
        <v>583.13035300000001</v>
      </c>
      <c r="H31" s="235">
        <v>587.52247900000009</v>
      </c>
      <c r="I31" s="235">
        <v>606.0859109999999</v>
      </c>
      <c r="J31" s="235">
        <v>673.81018100000006</v>
      </c>
      <c r="K31" s="235">
        <v>768.78123100000016</v>
      </c>
      <c r="L31" s="235">
        <v>770.70127999999988</v>
      </c>
      <c r="M31" s="235">
        <v>759.60931600000015</v>
      </c>
      <c r="N31" s="235">
        <v>785.89603599999998</v>
      </c>
      <c r="O31" s="235">
        <v>786.35223799999994</v>
      </c>
      <c r="P31" s="235">
        <v>775.71376099999998</v>
      </c>
      <c r="Q31" s="235">
        <v>794.71830899999986</v>
      </c>
      <c r="R31" s="235">
        <v>799.73217799999998</v>
      </c>
      <c r="S31" s="235">
        <v>822.76476500000001</v>
      </c>
      <c r="T31" s="235">
        <v>811.28860199999986</v>
      </c>
      <c r="U31" s="235">
        <v>842.79549999999995</v>
      </c>
      <c r="V31" s="235">
        <v>809.03374499999995</v>
      </c>
      <c r="W31" s="235">
        <v>818.98821599999985</v>
      </c>
      <c r="DA31" s="232" t="s">
        <v>464</v>
      </c>
    </row>
    <row r="32" spans="1:105" ht="11.45" customHeight="1" x14ac:dyDescent="0.25">
      <c r="A32" s="153" t="s">
        <v>25</v>
      </c>
      <c r="B32" s="189">
        <f t="shared" ref="B32:W32" si="10">SUM(B33:B34)</f>
        <v>3544.926136</v>
      </c>
      <c r="C32" s="189">
        <f t="shared" si="10"/>
        <v>3541.6293019999994</v>
      </c>
      <c r="D32" s="189">
        <f t="shared" si="10"/>
        <v>3628.9198720000004</v>
      </c>
      <c r="E32" s="189">
        <f t="shared" si="10"/>
        <v>3639.7777430000001</v>
      </c>
      <c r="F32" s="189">
        <f t="shared" si="10"/>
        <v>3728.2842149999988</v>
      </c>
      <c r="G32" s="189">
        <f t="shared" si="10"/>
        <v>3655.9625019999999</v>
      </c>
      <c r="H32" s="189">
        <f t="shared" si="10"/>
        <v>3809.7882299999992</v>
      </c>
      <c r="I32" s="189">
        <f t="shared" si="10"/>
        <v>3971.5026980000002</v>
      </c>
      <c r="J32" s="189">
        <f t="shared" si="10"/>
        <v>3798.2612119999999</v>
      </c>
      <c r="K32" s="189">
        <f t="shared" si="10"/>
        <v>3517.2016199999998</v>
      </c>
      <c r="L32" s="189">
        <f t="shared" si="10"/>
        <v>3500.6971510000003</v>
      </c>
      <c r="M32" s="189">
        <f t="shared" si="10"/>
        <v>3705.8001030000005</v>
      </c>
      <c r="N32" s="189">
        <f t="shared" si="10"/>
        <v>3593.0738100000008</v>
      </c>
      <c r="O32" s="189">
        <f t="shared" si="10"/>
        <v>3639.8470000000007</v>
      </c>
      <c r="P32" s="189">
        <f t="shared" si="10"/>
        <v>3613.0960629999995</v>
      </c>
      <c r="Q32" s="189">
        <f t="shared" si="10"/>
        <v>3581.5476759999997</v>
      </c>
      <c r="R32" s="189">
        <f t="shared" si="10"/>
        <v>3720.5795170000006</v>
      </c>
      <c r="S32" s="189">
        <f t="shared" si="10"/>
        <v>3860.1568770000003</v>
      </c>
      <c r="T32" s="189">
        <f t="shared" si="10"/>
        <v>3963.0803389999992</v>
      </c>
      <c r="U32" s="189">
        <f t="shared" si="10"/>
        <v>3822.6813950000005</v>
      </c>
      <c r="V32" s="189">
        <f t="shared" si="10"/>
        <v>3952.8217700000005</v>
      </c>
      <c r="W32" s="189">
        <f t="shared" si="10"/>
        <v>4123.0221149999998</v>
      </c>
      <c r="DA32" s="155" t="s">
        <v>465</v>
      </c>
    </row>
    <row r="33" spans="1:105" ht="11.45" customHeight="1" x14ac:dyDescent="0.25">
      <c r="A33" s="200" t="s">
        <v>112</v>
      </c>
      <c r="B33" s="192">
        <v>766.88063699999998</v>
      </c>
      <c r="C33" s="192">
        <v>733.80451800000003</v>
      </c>
      <c r="D33" s="192">
        <v>730.00128099999995</v>
      </c>
      <c r="E33" s="192">
        <v>731.61780499999998</v>
      </c>
      <c r="F33" s="192">
        <v>738.61031500000001</v>
      </c>
      <c r="G33" s="192">
        <v>719.62452899999982</v>
      </c>
      <c r="H33" s="192">
        <v>778.64652799999999</v>
      </c>
      <c r="I33" s="192">
        <v>816.4356049999999</v>
      </c>
      <c r="J33" s="192">
        <v>803.65761499999996</v>
      </c>
      <c r="K33" s="192">
        <v>739.52373999999998</v>
      </c>
      <c r="L33" s="192">
        <v>757.16387199999997</v>
      </c>
      <c r="M33" s="192">
        <v>779.34283799999992</v>
      </c>
      <c r="N33" s="192">
        <v>740.51933400000007</v>
      </c>
      <c r="O33" s="192">
        <v>700.64074199999993</v>
      </c>
      <c r="P33" s="192">
        <v>680.25708799999995</v>
      </c>
      <c r="Q33" s="192">
        <v>665.17204600000014</v>
      </c>
      <c r="R33" s="192">
        <v>644.40853299999981</v>
      </c>
      <c r="S33" s="192">
        <v>614.38272199999994</v>
      </c>
      <c r="T33" s="192">
        <v>602.76842299999976</v>
      </c>
      <c r="U33" s="192">
        <v>587.16851399999996</v>
      </c>
      <c r="V33" s="192">
        <v>566.15962500000001</v>
      </c>
      <c r="W33" s="192">
        <v>652.39031099999988</v>
      </c>
      <c r="DA33" s="149" t="s">
        <v>466</v>
      </c>
    </row>
    <row r="34" spans="1:105" ht="11.45" customHeight="1" x14ac:dyDescent="0.25">
      <c r="A34" s="204" t="s">
        <v>113</v>
      </c>
      <c r="B34" s="193">
        <v>2778.0454989999998</v>
      </c>
      <c r="C34" s="193">
        <v>2807.8247839999995</v>
      </c>
      <c r="D34" s="193">
        <v>2898.9185910000006</v>
      </c>
      <c r="E34" s="193">
        <v>2908.1599380000002</v>
      </c>
      <c r="F34" s="193">
        <v>2989.6738999999989</v>
      </c>
      <c r="G34" s="193">
        <v>2936.3379730000001</v>
      </c>
      <c r="H34" s="193">
        <v>3031.1417019999994</v>
      </c>
      <c r="I34" s="193">
        <v>3155.0670930000001</v>
      </c>
      <c r="J34" s="193">
        <v>2994.6035969999998</v>
      </c>
      <c r="K34" s="193">
        <v>2777.6778799999997</v>
      </c>
      <c r="L34" s="193">
        <v>2743.5332790000002</v>
      </c>
      <c r="M34" s="193">
        <v>2926.4572650000005</v>
      </c>
      <c r="N34" s="193">
        <v>2852.5544760000007</v>
      </c>
      <c r="O34" s="193">
        <v>2939.2062580000006</v>
      </c>
      <c r="P34" s="193">
        <v>2932.8389749999997</v>
      </c>
      <c r="Q34" s="193">
        <v>2916.3756299999995</v>
      </c>
      <c r="R34" s="193">
        <v>3076.1709840000008</v>
      </c>
      <c r="S34" s="193">
        <v>3245.7741550000005</v>
      </c>
      <c r="T34" s="193">
        <v>3360.3119159999997</v>
      </c>
      <c r="U34" s="193">
        <v>3235.5128810000006</v>
      </c>
      <c r="V34" s="193">
        <v>3386.6621450000007</v>
      </c>
      <c r="W34" s="193">
        <v>3470.6318039999996</v>
      </c>
      <c r="DA34" s="166" t="s">
        <v>467</v>
      </c>
    </row>
    <row r="35" spans="1:105" x14ac:dyDescent="0.25">
      <c r="A35" s="148"/>
      <c r="B35" s="148"/>
      <c r="C35" s="148"/>
      <c r="D35" s="148"/>
      <c r="E35" s="148"/>
      <c r="F35" s="148"/>
      <c r="G35" s="148"/>
      <c r="H35" s="148"/>
      <c r="I35" s="148"/>
      <c r="J35" s="148"/>
      <c r="K35" s="148"/>
      <c r="L35" s="233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DA35" s="149"/>
    </row>
    <row r="36" spans="1:105" ht="11.45" customHeight="1" x14ac:dyDescent="0.25">
      <c r="A36" s="150" t="s">
        <v>468</v>
      </c>
      <c r="B36" s="151"/>
      <c r="C36" s="151">
        <f t="shared" ref="C36:W36" si="11">C37+C43</f>
        <v>1080.740914</v>
      </c>
      <c r="D36" s="151">
        <f t="shared" si="11"/>
        <v>1520.7167730000001</v>
      </c>
      <c r="E36" s="151">
        <f t="shared" si="11"/>
        <v>1581.6132519999996</v>
      </c>
      <c r="F36" s="151">
        <f t="shared" si="11"/>
        <v>1675.9334330000002</v>
      </c>
      <c r="G36" s="151">
        <f t="shared" si="11"/>
        <v>1476.5762990000003</v>
      </c>
      <c r="H36" s="151">
        <f t="shared" si="11"/>
        <v>1182.3312959999994</v>
      </c>
      <c r="I36" s="151">
        <f t="shared" si="11"/>
        <v>1518.4704320000005</v>
      </c>
      <c r="J36" s="151">
        <f t="shared" si="11"/>
        <v>1512.9972</v>
      </c>
      <c r="K36" s="151">
        <f t="shared" si="11"/>
        <v>1304.4169220000003</v>
      </c>
      <c r="L36" s="151">
        <f t="shared" si="11"/>
        <v>1393.2032010000003</v>
      </c>
      <c r="M36" s="151">
        <f t="shared" si="11"/>
        <v>1074.488691</v>
      </c>
      <c r="N36" s="151">
        <f t="shared" si="11"/>
        <v>1362.770289</v>
      </c>
      <c r="O36" s="151">
        <f t="shared" si="11"/>
        <v>1415.6426339999998</v>
      </c>
      <c r="P36" s="151">
        <f t="shared" si="11"/>
        <v>1041.9529619999996</v>
      </c>
      <c r="Q36" s="151">
        <f t="shared" si="11"/>
        <v>1522.1742239999992</v>
      </c>
      <c r="R36" s="151">
        <f t="shared" si="11"/>
        <v>2025.186956</v>
      </c>
      <c r="S36" s="151">
        <f t="shared" si="11"/>
        <v>1505.332267</v>
      </c>
      <c r="T36" s="151">
        <f t="shared" si="11"/>
        <v>1299.7596639999999</v>
      </c>
      <c r="U36" s="151">
        <f t="shared" si="11"/>
        <v>799.49750799999993</v>
      </c>
      <c r="V36" s="151">
        <f t="shared" si="11"/>
        <v>390.86472400000002</v>
      </c>
      <c r="W36" s="151">
        <f t="shared" si="11"/>
        <v>2041.5108510000002</v>
      </c>
      <c r="DA36" s="152" t="s">
        <v>469</v>
      </c>
    </row>
    <row r="37" spans="1:105" ht="11.45" customHeight="1" x14ac:dyDescent="0.25">
      <c r="A37" s="153" t="s">
        <v>7</v>
      </c>
      <c r="B37" s="154"/>
      <c r="C37" s="154">
        <f t="shared" ref="C37:W37" si="12">SUM(C38,C39,C42)</f>
        <v>890.39975099999992</v>
      </c>
      <c r="D37" s="154">
        <f t="shared" si="12"/>
        <v>1272.9028330000001</v>
      </c>
      <c r="E37" s="154">
        <f t="shared" si="12"/>
        <v>1370.9917569999998</v>
      </c>
      <c r="F37" s="154">
        <f t="shared" si="12"/>
        <v>1433.6965150000001</v>
      </c>
      <c r="G37" s="154">
        <f t="shared" si="12"/>
        <v>1357.6522470000002</v>
      </c>
      <c r="H37" s="154">
        <f t="shared" si="12"/>
        <v>861.45545199999935</v>
      </c>
      <c r="I37" s="154">
        <f t="shared" si="12"/>
        <v>1214.0165490000004</v>
      </c>
      <c r="J37" s="154">
        <f t="shared" si="12"/>
        <v>1444.9479900000001</v>
      </c>
      <c r="K37" s="154">
        <f t="shared" si="12"/>
        <v>1289.9716680000001</v>
      </c>
      <c r="L37" s="154">
        <f t="shared" si="12"/>
        <v>1222.8538870000002</v>
      </c>
      <c r="M37" s="154">
        <f t="shared" si="12"/>
        <v>709.8767489999999</v>
      </c>
      <c r="N37" s="154">
        <f t="shared" si="12"/>
        <v>1272.6725680000002</v>
      </c>
      <c r="O37" s="154">
        <f t="shared" si="12"/>
        <v>1213.9161989999998</v>
      </c>
      <c r="P37" s="154">
        <f t="shared" si="12"/>
        <v>910.97037399999977</v>
      </c>
      <c r="Q37" s="154">
        <f t="shared" si="12"/>
        <v>1385.6649139999993</v>
      </c>
      <c r="R37" s="154">
        <f t="shared" si="12"/>
        <v>1738.5238529999999</v>
      </c>
      <c r="S37" s="154">
        <f t="shared" si="12"/>
        <v>1207.007797</v>
      </c>
      <c r="T37" s="154">
        <f t="shared" si="12"/>
        <v>1028.4121150000001</v>
      </c>
      <c r="U37" s="154">
        <f t="shared" si="12"/>
        <v>725.86755800000003</v>
      </c>
      <c r="V37" s="154">
        <f t="shared" si="12"/>
        <v>114.12843100000009</v>
      </c>
      <c r="W37" s="154">
        <f t="shared" si="12"/>
        <v>1721.7343210000001</v>
      </c>
      <c r="DA37" s="155" t="s">
        <v>470</v>
      </c>
    </row>
    <row r="38" spans="1:105" ht="11.45" customHeight="1" x14ac:dyDescent="0.25">
      <c r="A38" s="227" t="s">
        <v>55</v>
      </c>
      <c r="B38" s="228"/>
      <c r="C38" s="228">
        <v>360.48552499999977</v>
      </c>
      <c r="D38" s="228">
        <v>407.21321299999977</v>
      </c>
      <c r="E38" s="228">
        <v>410.12343899999991</v>
      </c>
      <c r="F38" s="228">
        <v>541.3600449999999</v>
      </c>
      <c r="G38" s="228">
        <v>401.98592399999995</v>
      </c>
      <c r="H38" s="228">
        <v>375.42315699999938</v>
      </c>
      <c r="I38" s="228">
        <v>514.10649799999987</v>
      </c>
      <c r="J38" s="228">
        <v>569.71642299999985</v>
      </c>
      <c r="K38" s="228">
        <v>377.32839700000017</v>
      </c>
      <c r="L38" s="228">
        <v>485.08936900000003</v>
      </c>
      <c r="M38" s="228">
        <v>285.19641299999984</v>
      </c>
      <c r="N38" s="228">
        <v>417.85479800000013</v>
      </c>
      <c r="O38" s="228">
        <v>277.08183499999944</v>
      </c>
      <c r="P38" s="228">
        <v>301.89361300000002</v>
      </c>
      <c r="Q38" s="228">
        <v>342.02156699999989</v>
      </c>
      <c r="R38" s="228">
        <v>464.57449199999991</v>
      </c>
      <c r="S38" s="228">
        <v>377.81994299999991</v>
      </c>
      <c r="T38" s="228">
        <v>423.85723100000018</v>
      </c>
      <c r="U38" s="228">
        <v>306.20515399999994</v>
      </c>
      <c r="V38" s="228">
        <v>39.725690000000093</v>
      </c>
      <c r="W38" s="228">
        <v>128.91637699999984</v>
      </c>
      <c r="DA38" s="229" t="s">
        <v>471</v>
      </c>
    </row>
    <row r="39" spans="1:105" ht="11.45" customHeight="1" x14ac:dyDescent="0.25">
      <c r="A39" s="159" t="s">
        <v>53</v>
      </c>
      <c r="B39" s="160"/>
      <c r="C39" s="160">
        <f t="shared" ref="C39:W39" si="13">SUM(C40:C41)</f>
        <v>461.1861530000001</v>
      </c>
      <c r="D39" s="160">
        <f t="shared" si="13"/>
        <v>832.3229520000001</v>
      </c>
      <c r="E39" s="160">
        <f t="shared" si="13"/>
        <v>923.46277599999996</v>
      </c>
      <c r="F39" s="160">
        <f t="shared" si="13"/>
        <v>835.71954100000016</v>
      </c>
      <c r="G39" s="160">
        <f t="shared" si="13"/>
        <v>913.69628400000022</v>
      </c>
      <c r="H39" s="160">
        <f t="shared" si="13"/>
        <v>464.58801099999994</v>
      </c>
      <c r="I39" s="160">
        <f t="shared" si="13"/>
        <v>667.94098100000042</v>
      </c>
      <c r="J39" s="160">
        <f t="shared" si="13"/>
        <v>794.10165900000027</v>
      </c>
      <c r="K39" s="160">
        <f t="shared" si="13"/>
        <v>803.95192400000008</v>
      </c>
      <c r="L39" s="160">
        <f t="shared" si="13"/>
        <v>722.35954300000014</v>
      </c>
      <c r="M39" s="160">
        <f t="shared" si="13"/>
        <v>416.28712500000006</v>
      </c>
      <c r="N39" s="160">
        <f t="shared" si="13"/>
        <v>813.0985750000001</v>
      </c>
      <c r="O39" s="160">
        <f t="shared" si="13"/>
        <v>922.85360200000036</v>
      </c>
      <c r="P39" s="160">
        <f t="shared" si="13"/>
        <v>599.45937799999979</v>
      </c>
      <c r="Q39" s="160">
        <f t="shared" si="13"/>
        <v>1008.6177959999995</v>
      </c>
      <c r="R39" s="160">
        <f t="shared" si="13"/>
        <v>1247.133235</v>
      </c>
      <c r="S39" s="160">
        <f t="shared" si="13"/>
        <v>792.70478000000014</v>
      </c>
      <c r="T39" s="160">
        <f t="shared" si="13"/>
        <v>588.52067999999986</v>
      </c>
      <c r="U39" s="160">
        <f t="shared" si="13"/>
        <v>374.70501899999999</v>
      </c>
      <c r="V39" s="160">
        <f t="shared" si="13"/>
        <v>74.402741000000006</v>
      </c>
      <c r="W39" s="160">
        <f t="shared" si="13"/>
        <v>1565.8265430000004</v>
      </c>
      <c r="DA39" s="161" t="s">
        <v>472</v>
      </c>
    </row>
    <row r="40" spans="1:105" ht="11.45" customHeight="1" x14ac:dyDescent="0.25">
      <c r="A40" s="162" t="s">
        <v>112</v>
      </c>
      <c r="B40" s="163"/>
      <c r="C40" s="163">
        <v>150.37520500000016</v>
      </c>
      <c r="D40" s="163">
        <v>196.41860799999998</v>
      </c>
      <c r="E40" s="163">
        <v>363.19882199999995</v>
      </c>
      <c r="F40" s="163">
        <v>281.8717240000002</v>
      </c>
      <c r="G40" s="163">
        <v>178.80503000000002</v>
      </c>
      <c r="H40" s="163">
        <v>102.58054499999997</v>
      </c>
      <c r="I40" s="163">
        <v>243.78434400000003</v>
      </c>
      <c r="J40" s="163">
        <v>245.54996400000013</v>
      </c>
      <c r="K40" s="163">
        <v>62.306050999999997</v>
      </c>
      <c r="L40" s="163">
        <v>131.12099400000002</v>
      </c>
      <c r="M40" s="163">
        <v>187.28792500000014</v>
      </c>
      <c r="N40" s="163">
        <v>259.80398999999989</v>
      </c>
      <c r="O40" s="163">
        <v>117.02688400000011</v>
      </c>
      <c r="P40" s="163">
        <v>257.30612800000011</v>
      </c>
      <c r="Q40" s="163">
        <v>77.727892999999952</v>
      </c>
      <c r="R40" s="163">
        <v>202.81121600000014</v>
      </c>
      <c r="S40" s="163">
        <v>229.08565699999997</v>
      </c>
      <c r="T40" s="163">
        <v>156.42771799999997</v>
      </c>
      <c r="U40" s="163">
        <v>162.45094500000008</v>
      </c>
      <c r="V40" s="163">
        <v>9.8717979999999717</v>
      </c>
      <c r="W40" s="163">
        <v>683.57831900000031</v>
      </c>
      <c r="DA40" s="149" t="s">
        <v>473</v>
      </c>
    </row>
    <row r="41" spans="1:105" ht="11.45" customHeight="1" x14ac:dyDescent="0.25">
      <c r="A41" s="162" t="s">
        <v>113</v>
      </c>
      <c r="B41" s="163"/>
      <c r="C41" s="163">
        <v>310.81094799999994</v>
      </c>
      <c r="D41" s="163">
        <v>635.90434400000015</v>
      </c>
      <c r="E41" s="163">
        <v>560.26395400000001</v>
      </c>
      <c r="F41" s="163">
        <v>553.84781699999996</v>
      </c>
      <c r="G41" s="163">
        <v>734.89125400000023</v>
      </c>
      <c r="H41" s="163">
        <v>362.00746599999997</v>
      </c>
      <c r="I41" s="163">
        <v>424.15663700000033</v>
      </c>
      <c r="J41" s="163">
        <v>548.55169500000011</v>
      </c>
      <c r="K41" s="163">
        <v>741.64587300000005</v>
      </c>
      <c r="L41" s="163">
        <v>591.23854900000015</v>
      </c>
      <c r="M41" s="163">
        <v>228.99919999999992</v>
      </c>
      <c r="N41" s="163">
        <v>553.29458500000021</v>
      </c>
      <c r="O41" s="163">
        <v>805.82671800000026</v>
      </c>
      <c r="P41" s="163">
        <v>342.15324999999962</v>
      </c>
      <c r="Q41" s="163">
        <v>930.88990299999955</v>
      </c>
      <c r="R41" s="163">
        <v>1044.322019</v>
      </c>
      <c r="S41" s="163">
        <v>563.61912300000017</v>
      </c>
      <c r="T41" s="163">
        <v>432.09296199999983</v>
      </c>
      <c r="U41" s="163">
        <v>212.25407399999989</v>
      </c>
      <c r="V41" s="163">
        <v>64.530943000000036</v>
      </c>
      <c r="W41" s="163">
        <v>882.24822400000005</v>
      </c>
      <c r="DA41" s="149" t="s">
        <v>474</v>
      </c>
    </row>
    <row r="42" spans="1:105" ht="11.45" customHeight="1" x14ac:dyDescent="0.25">
      <c r="A42" s="230" t="s">
        <v>54</v>
      </c>
      <c r="B42" s="231"/>
      <c r="C42" s="231">
        <v>68.728072999999995</v>
      </c>
      <c r="D42" s="231">
        <v>33.366668000000004</v>
      </c>
      <c r="E42" s="231">
        <v>37.405542000000025</v>
      </c>
      <c r="F42" s="231">
        <v>56.616928999999999</v>
      </c>
      <c r="G42" s="231">
        <v>41.970039000000043</v>
      </c>
      <c r="H42" s="231">
        <v>21.444284</v>
      </c>
      <c r="I42" s="231">
        <v>31.969069999999995</v>
      </c>
      <c r="J42" s="231">
        <v>81.129907999999972</v>
      </c>
      <c r="K42" s="231">
        <v>108.69134700000004</v>
      </c>
      <c r="L42" s="231">
        <v>15.404974999999983</v>
      </c>
      <c r="M42" s="231">
        <v>8.3932109999999973</v>
      </c>
      <c r="N42" s="231">
        <v>41.719194999999999</v>
      </c>
      <c r="O42" s="231">
        <v>13.980762000000013</v>
      </c>
      <c r="P42" s="231">
        <v>9.6173829999999825</v>
      </c>
      <c r="Q42" s="231">
        <v>35.025551000000036</v>
      </c>
      <c r="R42" s="231">
        <v>26.816126000000025</v>
      </c>
      <c r="S42" s="231">
        <v>36.483073999999952</v>
      </c>
      <c r="T42" s="231">
        <v>16.034204000000003</v>
      </c>
      <c r="U42" s="231">
        <v>44.957385000000038</v>
      </c>
      <c r="V42" s="231">
        <v>0</v>
      </c>
      <c r="W42" s="231">
        <v>26.99140100000001</v>
      </c>
      <c r="DA42" s="232" t="s">
        <v>475</v>
      </c>
    </row>
    <row r="43" spans="1:105" ht="11.45" customHeight="1" x14ac:dyDescent="0.25">
      <c r="A43" s="153" t="s">
        <v>25</v>
      </c>
      <c r="B43" s="154"/>
      <c r="C43" s="154">
        <f t="shared" ref="C43:W43" si="14">SUM(C44:C45)</f>
        <v>190.34116299999997</v>
      </c>
      <c r="D43" s="154">
        <f t="shared" si="14"/>
        <v>247.81394000000003</v>
      </c>
      <c r="E43" s="154">
        <f t="shared" si="14"/>
        <v>210.62149499999998</v>
      </c>
      <c r="F43" s="154">
        <f t="shared" si="14"/>
        <v>242.23691800000006</v>
      </c>
      <c r="G43" s="154">
        <f t="shared" si="14"/>
        <v>118.924052</v>
      </c>
      <c r="H43" s="154">
        <f t="shared" si="14"/>
        <v>320.87584400000003</v>
      </c>
      <c r="I43" s="154">
        <f t="shared" si="14"/>
        <v>304.45388300000013</v>
      </c>
      <c r="J43" s="154">
        <f t="shared" si="14"/>
        <v>68.04920999999996</v>
      </c>
      <c r="K43" s="154">
        <f t="shared" si="14"/>
        <v>14.445254000000091</v>
      </c>
      <c r="L43" s="154">
        <f t="shared" si="14"/>
        <v>170.34931399999994</v>
      </c>
      <c r="M43" s="154">
        <f t="shared" si="14"/>
        <v>364.61194200000023</v>
      </c>
      <c r="N43" s="154">
        <f t="shared" si="14"/>
        <v>90.097720999999979</v>
      </c>
      <c r="O43" s="154">
        <f t="shared" si="14"/>
        <v>201.72643499999998</v>
      </c>
      <c r="P43" s="154">
        <f t="shared" si="14"/>
        <v>130.98258799999991</v>
      </c>
      <c r="Q43" s="154">
        <f t="shared" si="14"/>
        <v>136.50930999999997</v>
      </c>
      <c r="R43" s="154">
        <f t="shared" si="14"/>
        <v>286.66310299999998</v>
      </c>
      <c r="S43" s="154">
        <f t="shared" si="14"/>
        <v>298.32446999999996</v>
      </c>
      <c r="T43" s="154">
        <f t="shared" si="14"/>
        <v>271.3475489999999</v>
      </c>
      <c r="U43" s="154">
        <f t="shared" si="14"/>
        <v>73.629949999999951</v>
      </c>
      <c r="V43" s="154">
        <f t="shared" si="14"/>
        <v>276.73629299999993</v>
      </c>
      <c r="W43" s="154">
        <f t="shared" si="14"/>
        <v>319.77653000000009</v>
      </c>
      <c r="DA43" s="155" t="s">
        <v>476</v>
      </c>
    </row>
    <row r="44" spans="1:105" ht="11.45" customHeight="1" x14ac:dyDescent="0.25">
      <c r="A44" s="200" t="s">
        <v>112</v>
      </c>
      <c r="B44" s="163"/>
      <c r="C44" s="163">
        <v>19.837959999999981</v>
      </c>
      <c r="D44" s="163">
        <v>35.675610000000027</v>
      </c>
      <c r="E44" s="163">
        <v>51.27578799999997</v>
      </c>
      <c r="F44" s="163">
        <v>51.744393000000045</v>
      </c>
      <c r="G44" s="163">
        <v>24.680007999999972</v>
      </c>
      <c r="H44" s="163">
        <v>103.03111200000002</v>
      </c>
      <c r="I44" s="163">
        <v>77.303753000000029</v>
      </c>
      <c r="J44" s="163">
        <v>38.647180999999968</v>
      </c>
      <c r="K44" s="163">
        <v>3.8357369999999946</v>
      </c>
      <c r="L44" s="163">
        <v>64.025545999999991</v>
      </c>
      <c r="M44" s="163">
        <v>63.306395999999985</v>
      </c>
      <c r="N44" s="163">
        <v>13.114165000000016</v>
      </c>
      <c r="O44" s="163">
        <v>10.246431000000001</v>
      </c>
      <c r="P44" s="163">
        <v>29.168213999999999</v>
      </c>
      <c r="Q44" s="163">
        <v>30.252637000000021</v>
      </c>
      <c r="R44" s="163">
        <v>26.208975999999986</v>
      </c>
      <c r="S44" s="163">
        <v>22.587814000000005</v>
      </c>
      <c r="T44" s="163">
        <v>36.840232</v>
      </c>
      <c r="U44" s="163">
        <v>29.604404999999989</v>
      </c>
      <c r="V44" s="163">
        <v>26.534387999999989</v>
      </c>
      <c r="W44" s="163">
        <v>124.83145199999998</v>
      </c>
      <c r="DA44" s="149" t="s">
        <v>477</v>
      </c>
    </row>
    <row r="45" spans="1:105" ht="11.45" customHeight="1" x14ac:dyDescent="0.25">
      <c r="A45" s="204" t="s">
        <v>113</v>
      </c>
      <c r="B45" s="165"/>
      <c r="C45" s="165">
        <v>170.50320299999998</v>
      </c>
      <c r="D45" s="165">
        <v>212.13833</v>
      </c>
      <c r="E45" s="165">
        <v>159.345707</v>
      </c>
      <c r="F45" s="165">
        <v>190.492525</v>
      </c>
      <c r="G45" s="165">
        <v>94.244044000000031</v>
      </c>
      <c r="H45" s="165">
        <v>217.84473199999999</v>
      </c>
      <c r="I45" s="165">
        <v>227.15013000000008</v>
      </c>
      <c r="J45" s="165">
        <v>29.402028999999992</v>
      </c>
      <c r="K45" s="165">
        <v>10.609517000000096</v>
      </c>
      <c r="L45" s="165">
        <v>106.32376799999993</v>
      </c>
      <c r="M45" s="165">
        <v>301.30554600000022</v>
      </c>
      <c r="N45" s="165">
        <v>76.983555999999965</v>
      </c>
      <c r="O45" s="165">
        <v>191.48000399999998</v>
      </c>
      <c r="P45" s="165">
        <v>101.81437399999992</v>
      </c>
      <c r="Q45" s="165">
        <v>106.25667299999996</v>
      </c>
      <c r="R45" s="165">
        <v>260.45412699999997</v>
      </c>
      <c r="S45" s="165">
        <v>275.73665599999998</v>
      </c>
      <c r="T45" s="165">
        <v>234.50731699999989</v>
      </c>
      <c r="U45" s="165">
        <v>44.025544999999958</v>
      </c>
      <c r="V45" s="165">
        <v>250.20190499999993</v>
      </c>
      <c r="W45" s="165">
        <v>194.94507800000014</v>
      </c>
      <c r="DA45" s="166" t="s">
        <v>478</v>
      </c>
    </row>
    <row r="46" spans="1:105" x14ac:dyDescent="0.25">
      <c r="A46" s="148"/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DA46" s="149"/>
    </row>
    <row r="47" spans="1:105" ht="11.45" customHeight="1" x14ac:dyDescent="0.25">
      <c r="A47" s="173" t="s">
        <v>36</v>
      </c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DA47" s="175"/>
    </row>
    <row r="48" spans="1:105" x14ac:dyDescent="0.25">
      <c r="A48" s="236"/>
      <c r="B48" s="236"/>
      <c r="C48" s="236"/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DA48" s="237"/>
    </row>
    <row r="49" spans="1:105" ht="11.45" customHeight="1" x14ac:dyDescent="0.25">
      <c r="A49" s="150" t="s">
        <v>102</v>
      </c>
      <c r="B49" s="188"/>
      <c r="C49" s="188"/>
      <c r="D49" s="188"/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8"/>
      <c r="DA49" s="152"/>
    </row>
    <row r="50" spans="1:105" ht="11.45" customHeight="1" x14ac:dyDescent="0.25">
      <c r="A50" s="153" t="s">
        <v>103</v>
      </c>
      <c r="B50" s="189">
        <f t="shared" ref="B50:W58" si="15">IF(B4=0,0,B4/B15)</f>
        <v>134.69112906163667</v>
      </c>
      <c r="C50" s="189">
        <f t="shared" si="15"/>
        <v>137.06688182140388</v>
      </c>
      <c r="D50" s="189">
        <f t="shared" si="15"/>
        <v>130.18018042967634</v>
      </c>
      <c r="E50" s="189">
        <f t="shared" si="15"/>
        <v>124.86741474663579</v>
      </c>
      <c r="F50" s="189">
        <f t="shared" si="15"/>
        <v>123.90149675846547</v>
      </c>
      <c r="G50" s="189">
        <f t="shared" si="15"/>
        <v>124.46597849498342</v>
      </c>
      <c r="H50" s="189">
        <f t="shared" si="15"/>
        <v>129.88594417441513</v>
      </c>
      <c r="I50" s="189">
        <f t="shared" si="15"/>
        <v>127.02967622557213</v>
      </c>
      <c r="J50" s="189">
        <f t="shared" si="15"/>
        <v>128.16458611022099</v>
      </c>
      <c r="K50" s="189">
        <f t="shared" si="15"/>
        <v>123.95680866151307</v>
      </c>
      <c r="L50" s="189">
        <f t="shared" si="15"/>
        <v>122.40573296504471</v>
      </c>
      <c r="M50" s="189">
        <f t="shared" si="15"/>
        <v>123.43195383334985</v>
      </c>
      <c r="N50" s="189">
        <f t="shared" si="15"/>
        <v>121.62904016153067</v>
      </c>
      <c r="O50" s="189">
        <f t="shared" si="15"/>
        <v>122.95307123820015</v>
      </c>
      <c r="P50" s="189">
        <f t="shared" si="15"/>
        <v>124.19222841556017</v>
      </c>
      <c r="Q50" s="189">
        <f t="shared" si="15"/>
        <v>122.42293822644947</v>
      </c>
      <c r="R50" s="189">
        <f t="shared" si="15"/>
        <v>119.46588950658264</v>
      </c>
      <c r="S50" s="189">
        <f t="shared" si="15"/>
        <v>122.71530639813965</v>
      </c>
      <c r="T50" s="189">
        <f t="shared" si="15"/>
        <v>124.95669220136415</v>
      </c>
      <c r="U50" s="189">
        <f t="shared" si="15"/>
        <v>128.91374286226218</v>
      </c>
      <c r="V50" s="189">
        <f t="shared" si="15"/>
        <v>82.032063006098653</v>
      </c>
      <c r="W50" s="189">
        <f t="shared" si="15"/>
        <v>85.76002930768739</v>
      </c>
      <c r="DA50" s="155" t="s">
        <v>479</v>
      </c>
    </row>
    <row r="51" spans="1:105" ht="11.45" customHeight="1" x14ac:dyDescent="0.25">
      <c r="A51" s="227" t="s">
        <v>55</v>
      </c>
      <c r="B51" s="234">
        <f t="shared" si="15"/>
        <v>81.54025778074103</v>
      </c>
      <c r="C51" s="234">
        <f t="shared" si="15"/>
        <v>81.264652987454696</v>
      </c>
      <c r="D51" s="234">
        <f t="shared" si="15"/>
        <v>80.717844990061408</v>
      </c>
      <c r="E51" s="234">
        <f t="shared" si="15"/>
        <v>80.102965407066861</v>
      </c>
      <c r="F51" s="234">
        <f t="shared" si="15"/>
        <v>79.879360598036286</v>
      </c>
      <c r="G51" s="234">
        <f t="shared" si="15"/>
        <v>80.347423929494312</v>
      </c>
      <c r="H51" s="234">
        <f t="shared" si="15"/>
        <v>80.14553622589942</v>
      </c>
      <c r="I51" s="234">
        <f t="shared" si="15"/>
        <v>79.610966161725827</v>
      </c>
      <c r="J51" s="234">
        <f t="shared" si="15"/>
        <v>80.205750085740419</v>
      </c>
      <c r="K51" s="234">
        <f t="shared" si="15"/>
        <v>79.060179768998864</v>
      </c>
      <c r="L51" s="234">
        <f t="shared" si="15"/>
        <v>79.63341438868369</v>
      </c>
      <c r="M51" s="234">
        <f t="shared" si="15"/>
        <v>79.611494521092922</v>
      </c>
      <c r="N51" s="234">
        <f t="shared" si="15"/>
        <v>79.895523218934457</v>
      </c>
      <c r="O51" s="234">
        <f t="shared" si="15"/>
        <v>79.560265934117879</v>
      </c>
      <c r="P51" s="234">
        <f t="shared" si="15"/>
        <v>79.724645515253542</v>
      </c>
      <c r="Q51" s="234">
        <f t="shared" si="15"/>
        <v>79.922238739244975</v>
      </c>
      <c r="R51" s="234">
        <f t="shared" si="15"/>
        <v>79.940504951080683</v>
      </c>
      <c r="S51" s="234">
        <f t="shared" si="15"/>
        <v>80.529745572537649</v>
      </c>
      <c r="T51" s="234">
        <f t="shared" si="15"/>
        <v>81.565990603629587</v>
      </c>
      <c r="U51" s="234">
        <f t="shared" si="15"/>
        <v>81.233663590341706</v>
      </c>
      <c r="V51" s="234">
        <f t="shared" si="15"/>
        <v>56.049724928133941</v>
      </c>
      <c r="W51" s="234">
        <f t="shared" si="15"/>
        <v>58.537238004426371</v>
      </c>
      <c r="DA51" s="229" t="s">
        <v>480</v>
      </c>
    </row>
    <row r="52" spans="1:105" ht="11.45" customHeight="1" x14ac:dyDescent="0.25">
      <c r="A52" s="159" t="s">
        <v>53</v>
      </c>
      <c r="B52" s="191">
        <f t="shared" si="15"/>
        <v>139.95170029045849</v>
      </c>
      <c r="C52" s="191">
        <f t="shared" si="15"/>
        <v>142.71503448559878</v>
      </c>
      <c r="D52" s="191">
        <f t="shared" si="15"/>
        <v>131.7588541417019</v>
      </c>
      <c r="E52" s="191">
        <f t="shared" si="15"/>
        <v>123.57407434947072</v>
      </c>
      <c r="F52" s="191">
        <f t="shared" si="15"/>
        <v>121.60914956001685</v>
      </c>
      <c r="G52" s="191">
        <f t="shared" si="15"/>
        <v>121.28060253162816</v>
      </c>
      <c r="H52" s="191">
        <f t="shared" si="15"/>
        <v>128.54051078504963</v>
      </c>
      <c r="I52" s="191">
        <f t="shared" si="15"/>
        <v>123.68267874191754</v>
      </c>
      <c r="J52" s="191">
        <f t="shared" si="15"/>
        <v>123.36065892681458</v>
      </c>
      <c r="K52" s="191">
        <f t="shared" si="15"/>
        <v>116.78511540004385</v>
      </c>
      <c r="L52" s="191">
        <f t="shared" si="15"/>
        <v>113.72777975159353</v>
      </c>
      <c r="M52" s="191">
        <f t="shared" si="15"/>
        <v>115.74611408222545</v>
      </c>
      <c r="N52" s="191">
        <f t="shared" si="15"/>
        <v>112.99828564045269</v>
      </c>
      <c r="O52" s="191">
        <f t="shared" si="15"/>
        <v>114.53312224909277</v>
      </c>
      <c r="P52" s="191">
        <f t="shared" si="15"/>
        <v>116.58734351586624</v>
      </c>
      <c r="Q52" s="191">
        <f t="shared" si="15"/>
        <v>112.5674405748202</v>
      </c>
      <c r="R52" s="191">
        <f t="shared" si="15"/>
        <v>107.27593664690714</v>
      </c>
      <c r="S52" s="191">
        <f t="shared" si="15"/>
        <v>108.91762502848255</v>
      </c>
      <c r="T52" s="191">
        <f t="shared" si="15"/>
        <v>111.13547125695106</v>
      </c>
      <c r="U52" s="191">
        <f t="shared" si="15"/>
        <v>115.72335440543614</v>
      </c>
      <c r="V52" s="191">
        <f t="shared" si="15"/>
        <v>72.469545375159939</v>
      </c>
      <c r="W52" s="191">
        <f t="shared" si="15"/>
        <v>73.183582706887691</v>
      </c>
      <c r="DA52" s="161" t="s">
        <v>481</v>
      </c>
    </row>
    <row r="53" spans="1:105" ht="11.45" customHeight="1" x14ac:dyDescent="0.25">
      <c r="A53" s="162" t="s">
        <v>112</v>
      </c>
      <c r="B53" s="192">
        <f t="shared" si="15"/>
        <v>116.51157988316133</v>
      </c>
      <c r="C53" s="192">
        <f t="shared" si="15"/>
        <v>121.10554175715153</v>
      </c>
      <c r="D53" s="192">
        <f t="shared" si="15"/>
        <v>116.14928423078086</v>
      </c>
      <c r="E53" s="192">
        <f t="shared" si="15"/>
        <v>109.57338861071652</v>
      </c>
      <c r="F53" s="192">
        <f t="shared" si="15"/>
        <v>105.15567619737375</v>
      </c>
      <c r="G53" s="192">
        <f t="shared" si="15"/>
        <v>104.64378984281174</v>
      </c>
      <c r="H53" s="192">
        <f t="shared" si="15"/>
        <v>117.09300003123747</v>
      </c>
      <c r="I53" s="192">
        <f t="shared" si="15"/>
        <v>111.0852884916966</v>
      </c>
      <c r="J53" s="192">
        <f t="shared" si="15"/>
        <v>107.60105991936815</v>
      </c>
      <c r="K53" s="192">
        <f t="shared" si="15"/>
        <v>105.62558661773787</v>
      </c>
      <c r="L53" s="192">
        <f t="shared" si="15"/>
        <v>104.64299321679572</v>
      </c>
      <c r="M53" s="192">
        <f t="shared" si="15"/>
        <v>99.15173250034681</v>
      </c>
      <c r="N53" s="192">
        <f t="shared" si="15"/>
        <v>96.565210321350023</v>
      </c>
      <c r="O53" s="192">
        <f t="shared" si="15"/>
        <v>104.50448451589739</v>
      </c>
      <c r="P53" s="192">
        <f t="shared" si="15"/>
        <v>105.52188451334027</v>
      </c>
      <c r="Q53" s="192">
        <f t="shared" si="15"/>
        <v>102.49422077536225</v>
      </c>
      <c r="R53" s="192">
        <f t="shared" si="15"/>
        <v>96.816744348570538</v>
      </c>
      <c r="S53" s="192">
        <f t="shared" si="15"/>
        <v>99.41691560896615</v>
      </c>
      <c r="T53" s="192">
        <f t="shared" si="15"/>
        <v>102.18805341133154</v>
      </c>
      <c r="U53" s="192">
        <f t="shared" si="15"/>
        <v>106.78534439931326</v>
      </c>
      <c r="V53" s="192">
        <f t="shared" si="15"/>
        <v>66.333412228219643</v>
      </c>
      <c r="W53" s="192">
        <f t="shared" si="15"/>
        <v>63.894399685664482</v>
      </c>
      <c r="DA53" s="149" t="s">
        <v>482</v>
      </c>
    </row>
    <row r="54" spans="1:105" ht="11.45" customHeight="1" x14ac:dyDescent="0.25">
      <c r="A54" s="162" t="s">
        <v>113</v>
      </c>
      <c r="B54" s="192">
        <f t="shared" si="15"/>
        <v>150.09963388725478</v>
      </c>
      <c r="C54" s="192">
        <f t="shared" si="15"/>
        <v>151.59660129962248</v>
      </c>
      <c r="D54" s="192">
        <f t="shared" si="15"/>
        <v>138.18090337211746</v>
      </c>
      <c r="E54" s="192">
        <f t="shared" si="15"/>
        <v>129.52238471608251</v>
      </c>
      <c r="F54" s="192">
        <f t="shared" si="15"/>
        <v>128.6229630238112</v>
      </c>
      <c r="G54" s="192">
        <f t="shared" si="15"/>
        <v>127.78094799632066</v>
      </c>
      <c r="H54" s="192">
        <f t="shared" si="15"/>
        <v>132.96116765072654</v>
      </c>
      <c r="I54" s="192">
        <f t="shared" si="15"/>
        <v>128.77667433511868</v>
      </c>
      <c r="J54" s="192">
        <f t="shared" si="15"/>
        <v>129.54528514867536</v>
      </c>
      <c r="K54" s="192">
        <f t="shared" si="15"/>
        <v>120.82897828264814</v>
      </c>
      <c r="L54" s="192">
        <f t="shared" si="15"/>
        <v>116.86716923358257</v>
      </c>
      <c r="M54" s="192">
        <f t="shared" si="15"/>
        <v>121.45921574529588</v>
      </c>
      <c r="N54" s="192">
        <f t="shared" si="15"/>
        <v>118.68280046080027</v>
      </c>
      <c r="O54" s="192">
        <f t="shared" si="15"/>
        <v>117.44774902034673</v>
      </c>
      <c r="P54" s="192">
        <f t="shared" si="15"/>
        <v>119.79095470970039</v>
      </c>
      <c r="Q54" s="192">
        <f t="shared" si="15"/>
        <v>115.29602146182167</v>
      </c>
      <c r="R54" s="192">
        <f t="shared" si="15"/>
        <v>110.01752023572139</v>
      </c>
      <c r="S54" s="192">
        <f t="shared" si="15"/>
        <v>111.29031838623685</v>
      </c>
      <c r="T54" s="192">
        <f t="shared" si="15"/>
        <v>113.25370156647236</v>
      </c>
      <c r="U54" s="192">
        <f t="shared" si="15"/>
        <v>117.89675227917968</v>
      </c>
      <c r="V54" s="192">
        <f t="shared" si="15"/>
        <v>73.96509659436002</v>
      </c>
      <c r="W54" s="192">
        <f t="shared" si="15"/>
        <v>75.703020016576062</v>
      </c>
      <c r="DA54" s="149" t="s">
        <v>483</v>
      </c>
    </row>
    <row r="55" spans="1:105" ht="11.45" customHeight="1" x14ac:dyDescent="0.25">
      <c r="A55" s="230" t="s">
        <v>54</v>
      </c>
      <c r="B55" s="235">
        <f t="shared" si="15"/>
        <v>315.63751759953715</v>
      </c>
      <c r="C55" s="235">
        <f t="shared" si="15"/>
        <v>308.49477441661509</v>
      </c>
      <c r="D55" s="235">
        <f t="shared" si="15"/>
        <v>308.9434431016</v>
      </c>
      <c r="E55" s="235">
        <f t="shared" si="15"/>
        <v>306.79528833322883</v>
      </c>
      <c r="F55" s="235">
        <f t="shared" si="15"/>
        <v>303.27692640315502</v>
      </c>
      <c r="G55" s="235">
        <f t="shared" si="15"/>
        <v>303.58373445014672</v>
      </c>
      <c r="H55" s="235">
        <f t="shared" si="15"/>
        <v>315.50116462651653</v>
      </c>
      <c r="I55" s="235">
        <f t="shared" si="15"/>
        <v>320.09763810888484</v>
      </c>
      <c r="J55" s="235">
        <f t="shared" si="15"/>
        <v>318.91539525338959</v>
      </c>
      <c r="K55" s="235">
        <f t="shared" si="15"/>
        <v>298.22749065108002</v>
      </c>
      <c r="L55" s="235">
        <f t="shared" si="15"/>
        <v>304.12761837720581</v>
      </c>
      <c r="M55" s="235">
        <f t="shared" si="15"/>
        <v>306.50148878154806</v>
      </c>
      <c r="N55" s="235">
        <f t="shared" si="15"/>
        <v>301.62047293579195</v>
      </c>
      <c r="O55" s="235">
        <f t="shared" si="15"/>
        <v>304.85229876199088</v>
      </c>
      <c r="P55" s="235">
        <f t="shared" si="15"/>
        <v>306.59012099168308</v>
      </c>
      <c r="Q55" s="235">
        <f t="shared" si="15"/>
        <v>308.14861088139952</v>
      </c>
      <c r="R55" s="235">
        <f t="shared" si="15"/>
        <v>319.88758101877272</v>
      </c>
      <c r="S55" s="235">
        <f t="shared" si="15"/>
        <v>337.74878601267892</v>
      </c>
      <c r="T55" s="235">
        <f t="shared" si="15"/>
        <v>348.33986140102019</v>
      </c>
      <c r="U55" s="235">
        <f t="shared" si="15"/>
        <v>350.58340573082631</v>
      </c>
      <c r="V55" s="235">
        <f t="shared" si="15"/>
        <v>231.26409537871848</v>
      </c>
      <c r="W55" s="235">
        <f t="shared" si="15"/>
        <v>256.82704222486063</v>
      </c>
      <c r="DA55" s="232" t="s">
        <v>484</v>
      </c>
    </row>
    <row r="56" spans="1:105" ht="11.45" customHeight="1" x14ac:dyDescent="0.25">
      <c r="A56" s="153" t="s">
        <v>105</v>
      </c>
      <c r="B56" s="189">
        <f t="shared" si="15"/>
        <v>547.14928093387016</v>
      </c>
      <c r="C56" s="189">
        <f t="shared" si="15"/>
        <v>528.72959485951003</v>
      </c>
      <c r="D56" s="189">
        <f t="shared" si="15"/>
        <v>510.4586436170315</v>
      </c>
      <c r="E56" s="189">
        <f t="shared" si="15"/>
        <v>526.97086040752242</v>
      </c>
      <c r="F56" s="189">
        <f t="shared" si="15"/>
        <v>524.55944632245973</v>
      </c>
      <c r="G56" s="189">
        <f t="shared" si="15"/>
        <v>551.87539973726803</v>
      </c>
      <c r="H56" s="189">
        <f t="shared" si="15"/>
        <v>562.42401086270229</v>
      </c>
      <c r="I56" s="189">
        <f t="shared" si="15"/>
        <v>549.62231977252566</v>
      </c>
      <c r="J56" s="189">
        <f t="shared" si="15"/>
        <v>583.53813248992697</v>
      </c>
      <c r="K56" s="189">
        <f t="shared" si="15"/>
        <v>550.40687454728663</v>
      </c>
      <c r="L56" s="189">
        <f t="shared" si="15"/>
        <v>558.26552141650939</v>
      </c>
      <c r="M56" s="189">
        <f t="shared" si="15"/>
        <v>557.69287801992039</v>
      </c>
      <c r="N56" s="189">
        <f t="shared" si="15"/>
        <v>552.99247375221216</v>
      </c>
      <c r="O56" s="189">
        <f t="shared" si="15"/>
        <v>543.41400136870618</v>
      </c>
      <c r="P56" s="189">
        <f t="shared" si="15"/>
        <v>555.03179921128151</v>
      </c>
      <c r="Q56" s="189">
        <f t="shared" si="15"/>
        <v>573.0485216095434</v>
      </c>
      <c r="R56" s="189">
        <f t="shared" si="15"/>
        <v>563.56707291083501</v>
      </c>
      <c r="S56" s="189">
        <f t="shared" si="15"/>
        <v>542.91898064359611</v>
      </c>
      <c r="T56" s="189">
        <f t="shared" si="15"/>
        <v>536.54990928126551</v>
      </c>
      <c r="U56" s="189">
        <f t="shared" si="15"/>
        <v>551.97490984743001</v>
      </c>
      <c r="V56" s="189">
        <f t="shared" si="15"/>
        <v>484.92715758588639</v>
      </c>
      <c r="W56" s="189">
        <f t="shared" si="15"/>
        <v>508.64657393614669</v>
      </c>
      <c r="DA56" s="155" t="s">
        <v>485</v>
      </c>
    </row>
    <row r="57" spans="1:105" ht="11.45" customHeight="1" x14ac:dyDescent="0.25">
      <c r="A57" s="200" t="s">
        <v>112</v>
      </c>
      <c r="B57" s="192">
        <f t="shared" si="15"/>
        <v>640.63693634984088</v>
      </c>
      <c r="C57" s="192">
        <f t="shared" si="15"/>
        <v>657.27881152879309</v>
      </c>
      <c r="D57" s="192">
        <f t="shared" si="15"/>
        <v>659.85077498640817</v>
      </c>
      <c r="E57" s="192">
        <f t="shared" si="15"/>
        <v>720.61811010043209</v>
      </c>
      <c r="F57" s="192">
        <f t="shared" si="15"/>
        <v>743.42719712557596</v>
      </c>
      <c r="G57" s="192">
        <f t="shared" si="15"/>
        <v>761.63553639971576</v>
      </c>
      <c r="H57" s="192">
        <f t="shared" si="15"/>
        <v>750.93896938386365</v>
      </c>
      <c r="I57" s="192">
        <f t="shared" si="15"/>
        <v>739.77394125122385</v>
      </c>
      <c r="J57" s="192">
        <f t="shared" si="15"/>
        <v>754.56166783270885</v>
      </c>
      <c r="K57" s="192">
        <f t="shared" si="15"/>
        <v>748.01083816037419</v>
      </c>
      <c r="L57" s="192">
        <f t="shared" si="15"/>
        <v>726.42493883309567</v>
      </c>
      <c r="M57" s="192">
        <f t="shared" si="15"/>
        <v>786.99884726254425</v>
      </c>
      <c r="N57" s="192">
        <f t="shared" si="15"/>
        <v>781.34147336333399</v>
      </c>
      <c r="O57" s="192">
        <f t="shared" si="15"/>
        <v>814.76214103925679</v>
      </c>
      <c r="P57" s="192">
        <f t="shared" si="15"/>
        <v>837.25671419678349</v>
      </c>
      <c r="Q57" s="192">
        <f t="shared" si="15"/>
        <v>830.76679423891267</v>
      </c>
      <c r="R57" s="192">
        <f t="shared" si="15"/>
        <v>824.65151182719433</v>
      </c>
      <c r="S57" s="192">
        <f t="shared" si="15"/>
        <v>803.85620364835472</v>
      </c>
      <c r="T57" s="192">
        <f t="shared" si="15"/>
        <v>829.21925755408529</v>
      </c>
      <c r="U57" s="192">
        <f t="shared" si="15"/>
        <v>820.11150210967378</v>
      </c>
      <c r="V57" s="192">
        <f t="shared" si="15"/>
        <v>737.88469788829718</v>
      </c>
      <c r="W57" s="192">
        <f t="shared" si="15"/>
        <v>704.55102950750279</v>
      </c>
      <c r="DA57" s="149" t="s">
        <v>486</v>
      </c>
    </row>
    <row r="58" spans="1:105" ht="11.45" customHeight="1" x14ac:dyDescent="0.25">
      <c r="A58" s="204" t="s">
        <v>113</v>
      </c>
      <c r="B58" s="193">
        <f t="shared" si="15"/>
        <v>521.34197428928599</v>
      </c>
      <c r="C58" s="193">
        <f t="shared" si="15"/>
        <v>496.22597549864406</v>
      </c>
      <c r="D58" s="193">
        <f t="shared" si="15"/>
        <v>472.87410848237641</v>
      </c>
      <c r="E58" s="193">
        <f t="shared" si="15"/>
        <v>478.97923439991473</v>
      </c>
      <c r="F58" s="193">
        <f t="shared" si="15"/>
        <v>471.25934316962974</v>
      </c>
      <c r="G58" s="193">
        <f t="shared" si="15"/>
        <v>501.37893816160675</v>
      </c>
      <c r="H58" s="193">
        <f t="shared" si="15"/>
        <v>513.46723094540516</v>
      </c>
      <c r="I58" s="193">
        <f t="shared" si="15"/>
        <v>501.26357757621849</v>
      </c>
      <c r="J58" s="193">
        <f t="shared" si="15"/>
        <v>536.8059391492435</v>
      </c>
      <c r="K58" s="193">
        <f t="shared" si="15"/>
        <v>497.79261639835272</v>
      </c>
      <c r="L58" s="193">
        <f t="shared" si="15"/>
        <v>512.1242909485577</v>
      </c>
      <c r="M58" s="193">
        <f t="shared" si="15"/>
        <v>503.09919097255289</v>
      </c>
      <c r="N58" s="193">
        <f t="shared" si="15"/>
        <v>499.39556669303408</v>
      </c>
      <c r="O58" s="193">
        <f t="shared" si="15"/>
        <v>487.95296315409553</v>
      </c>
      <c r="P58" s="193">
        <f t="shared" si="15"/>
        <v>499.10292212049785</v>
      </c>
      <c r="Q58" s="193">
        <f t="shared" si="15"/>
        <v>522.05701955007771</v>
      </c>
      <c r="R58" s="193">
        <f t="shared" si="15"/>
        <v>516.93268967843596</v>
      </c>
      <c r="S58" s="193">
        <f t="shared" si="15"/>
        <v>498.2812040017435</v>
      </c>
      <c r="T58" s="193">
        <f t="shared" si="15"/>
        <v>487.71253002823448</v>
      </c>
      <c r="U58" s="193">
        <f t="shared" si="15"/>
        <v>504.99562354726697</v>
      </c>
      <c r="V58" s="193">
        <f t="shared" si="15"/>
        <v>446.63407099727624</v>
      </c>
      <c r="W58" s="193">
        <f t="shared" si="15"/>
        <v>474.39748007711768</v>
      </c>
      <c r="DA58" s="166" t="s">
        <v>487</v>
      </c>
    </row>
    <row r="59" spans="1:105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DA59" s="149"/>
    </row>
    <row r="60" spans="1:105" ht="11.45" customHeight="1" x14ac:dyDescent="0.25">
      <c r="A60" s="150" t="s">
        <v>488</v>
      </c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  <c r="U60" s="188"/>
      <c r="V60" s="188"/>
      <c r="W60" s="188"/>
      <c r="DA60" s="152"/>
    </row>
    <row r="61" spans="1:105" ht="11.45" customHeight="1" x14ac:dyDescent="0.25">
      <c r="A61" s="153" t="s">
        <v>489</v>
      </c>
      <c r="B61" s="189">
        <f t="shared" ref="B61:W61" si="16">IF(B26=0,0,(B62*B27+B64*B29+B65*B30+B66*B31)/(B27+B29+B30+B31))</f>
        <v>353.06419079270489</v>
      </c>
      <c r="C61" s="189">
        <f t="shared" si="16"/>
        <v>354.25373511438977</v>
      </c>
      <c r="D61" s="189">
        <f t="shared" si="16"/>
        <v>354.17667287077256</v>
      </c>
      <c r="E61" s="189">
        <f t="shared" si="16"/>
        <v>353.99138249018949</v>
      </c>
      <c r="F61" s="189">
        <f t="shared" si="16"/>
        <v>354.45979859113322</v>
      </c>
      <c r="G61" s="189">
        <f t="shared" si="16"/>
        <v>354.37994196233262</v>
      </c>
      <c r="H61" s="189">
        <f t="shared" si="16"/>
        <v>354.82524603311413</v>
      </c>
      <c r="I61" s="189">
        <f t="shared" si="16"/>
        <v>355.22203009674359</v>
      </c>
      <c r="J61" s="189">
        <f t="shared" si="16"/>
        <v>355.94111533272672</v>
      </c>
      <c r="K61" s="189">
        <f t="shared" si="16"/>
        <v>356.46562976482045</v>
      </c>
      <c r="L61" s="189">
        <f t="shared" si="16"/>
        <v>356.58195152524746</v>
      </c>
      <c r="M61" s="189">
        <f t="shared" si="16"/>
        <v>356.83020120052311</v>
      </c>
      <c r="N61" s="189">
        <f t="shared" si="16"/>
        <v>356.70731102689109</v>
      </c>
      <c r="O61" s="189">
        <f t="shared" si="16"/>
        <v>356.10758382750316</v>
      </c>
      <c r="P61" s="189">
        <f t="shared" si="16"/>
        <v>355.97213686674098</v>
      </c>
      <c r="Q61" s="189">
        <f t="shared" si="16"/>
        <v>355.4836852662566</v>
      </c>
      <c r="R61" s="189">
        <f t="shared" si="16"/>
        <v>354.83274451789799</v>
      </c>
      <c r="S61" s="189">
        <f t="shared" si="16"/>
        <v>354.87774181296675</v>
      </c>
      <c r="T61" s="189">
        <f t="shared" si="16"/>
        <v>355.09130521887374</v>
      </c>
      <c r="U61" s="189">
        <f t="shared" si="16"/>
        <v>355.61998062967621</v>
      </c>
      <c r="V61" s="189">
        <f t="shared" si="16"/>
        <v>355.80248653835952</v>
      </c>
      <c r="W61" s="189">
        <f t="shared" si="16"/>
        <v>354.02080076056086</v>
      </c>
      <c r="DA61" s="155" t="s">
        <v>490</v>
      </c>
    </row>
    <row r="62" spans="1:105" ht="11.45" customHeight="1" x14ac:dyDescent="0.25">
      <c r="A62" s="227" t="s">
        <v>55</v>
      </c>
      <c r="B62" s="234">
        <v>400</v>
      </c>
      <c r="C62" s="234">
        <v>400</v>
      </c>
      <c r="D62" s="234">
        <v>400</v>
      </c>
      <c r="E62" s="234">
        <v>400</v>
      </c>
      <c r="F62" s="234">
        <v>400</v>
      </c>
      <c r="G62" s="234">
        <v>400</v>
      </c>
      <c r="H62" s="234">
        <v>400</v>
      </c>
      <c r="I62" s="234">
        <v>400</v>
      </c>
      <c r="J62" s="234">
        <v>400</v>
      </c>
      <c r="K62" s="234">
        <v>400</v>
      </c>
      <c r="L62" s="234">
        <v>400</v>
      </c>
      <c r="M62" s="234">
        <v>400</v>
      </c>
      <c r="N62" s="234">
        <v>400</v>
      </c>
      <c r="O62" s="234">
        <v>400</v>
      </c>
      <c r="P62" s="234">
        <v>400</v>
      </c>
      <c r="Q62" s="234">
        <v>400</v>
      </c>
      <c r="R62" s="234">
        <v>400</v>
      </c>
      <c r="S62" s="234">
        <v>400</v>
      </c>
      <c r="T62" s="234">
        <v>400</v>
      </c>
      <c r="U62" s="234">
        <v>400</v>
      </c>
      <c r="V62" s="234">
        <v>400</v>
      </c>
      <c r="W62" s="234">
        <v>400</v>
      </c>
      <c r="DA62" s="229" t="s">
        <v>491</v>
      </c>
    </row>
    <row r="63" spans="1:105" ht="11.45" customHeight="1" x14ac:dyDescent="0.25">
      <c r="A63" s="159" t="s">
        <v>53</v>
      </c>
      <c r="B63" s="191">
        <f t="shared" ref="B63:W63" si="17">IF(B28=0,0,(B64*B29+B65*B30)/(B29+B30))</f>
        <v>320</v>
      </c>
      <c r="C63" s="191">
        <f t="shared" si="17"/>
        <v>319.99999999999994</v>
      </c>
      <c r="D63" s="191">
        <f t="shared" si="17"/>
        <v>320</v>
      </c>
      <c r="E63" s="191">
        <f t="shared" si="17"/>
        <v>320</v>
      </c>
      <c r="F63" s="191">
        <f t="shared" si="17"/>
        <v>320</v>
      </c>
      <c r="G63" s="191">
        <f t="shared" si="17"/>
        <v>320</v>
      </c>
      <c r="H63" s="191">
        <f t="shared" si="17"/>
        <v>320.00000000000006</v>
      </c>
      <c r="I63" s="191">
        <f t="shared" si="17"/>
        <v>320</v>
      </c>
      <c r="J63" s="191">
        <f t="shared" si="17"/>
        <v>320</v>
      </c>
      <c r="K63" s="191">
        <f t="shared" si="17"/>
        <v>319.99999999999994</v>
      </c>
      <c r="L63" s="191">
        <f t="shared" si="17"/>
        <v>320</v>
      </c>
      <c r="M63" s="191">
        <f t="shared" si="17"/>
        <v>320.00000000000006</v>
      </c>
      <c r="N63" s="191">
        <f t="shared" si="17"/>
        <v>320</v>
      </c>
      <c r="O63" s="191">
        <f t="shared" si="17"/>
        <v>320.00000000000006</v>
      </c>
      <c r="P63" s="191">
        <f t="shared" si="17"/>
        <v>319.99999999999994</v>
      </c>
      <c r="Q63" s="191">
        <f t="shared" si="17"/>
        <v>320</v>
      </c>
      <c r="R63" s="191">
        <f t="shared" si="17"/>
        <v>320</v>
      </c>
      <c r="S63" s="191">
        <f t="shared" si="17"/>
        <v>320</v>
      </c>
      <c r="T63" s="191">
        <f t="shared" si="17"/>
        <v>320</v>
      </c>
      <c r="U63" s="191">
        <f t="shared" si="17"/>
        <v>320</v>
      </c>
      <c r="V63" s="191">
        <f t="shared" si="17"/>
        <v>320.00000000000006</v>
      </c>
      <c r="W63" s="191">
        <f t="shared" si="17"/>
        <v>320</v>
      </c>
      <c r="DA63" s="161" t="s">
        <v>492</v>
      </c>
    </row>
    <row r="64" spans="1:105" ht="11.45" customHeight="1" x14ac:dyDescent="0.25">
      <c r="A64" s="162" t="s">
        <v>112</v>
      </c>
      <c r="B64" s="192">
        <v>320</v>
      </c>
      <c r="C64" s="192">
        <v>320</v>
      </c>
      <c r="D64" s="192">
        <v>320</v>
      </c>
      <c r="E64" s="192">
        <v>320</v>
      </c>
      <c r="F64" s="192">
        <v>320</v>
      </c>
      <c r="G64" s="192">
        <v>320</v>
      </c>
      <c r="H64" s="192">
        <v>320</v>
      </c>
      <c r="I64" s="192">
        <v>320</v>
      </c>
      <c r="J64" s="192">
        <v>320</v>
      </c>
      <c r="K64" s="192">
        <v>320</v>
      </c>
      <c r="L64" s="192">
        <v>320</v>
      </c>
      <c r="M64" s="192">
        <v>320</v>
      </c>
      <c r="N64" s="192">
        <v>320</v>
      </c>
      <c r="O64" s="192">
        <v>320</v>
      </c>
      <c r="P64" s="192">
        <v>320</v>
      </c>
      <c r="Q64" s="192">
        <v>320</v>
      </c>
      <c r="R64" s="192">
        <v>320</v>
      </c>
      <c r="S64" s="192">
        <v>320</v>
      </c>
      <c r="T64" s="192">
        <v>320</v>
      </c>
      <c r="U64" s="192">
        <v>320</v>
      </c>
      <c r="V64" s="192">
        <v>320</v>
      </c>
      <c r="W64" s="192">
        <v>320</v>
      </c>
      <c r="DA64" s="149" t="s">
        <v>493</v>
      </c>
    </row>
    <row r="65" spans="1:105" ht="11.45" customHeight="1" x14ac:dyDescent="0.25">
      <c r="A65" s="162" t="s">
        <v>113</v>
      </c>
      <c r="B65" s="192">
        <v>320</v>
      </c>
      <c r="C65" s="192">
        <v>320</v>
      </c>
      <c r="D65" s="192">
        <v>320</v>
      </c>
      <c r="E65" s="192">
        <v>320</v>
      </c>
      <c r="F65" s="192">
        <v>320</v>
      </c>
      <c r="G65" s="192">
        <v>320</v>
      </c>
      <c r="H65" s="192">
        <v>320</v>
      </c>
      <c r="I65" s="192">
        <v>320</v>
      </c>
      <c r="J65" s="192">
        <v>320</v>
      </c>
      <c r="K65" s="192">
        <v>320</v>
      </c>
      <c r="L65" s="192">
        <v>320</v>
      </c>
      <c r="M65" s="192">
        <v>320</v>
      </c>
      <c r="N65" s="192">
        <v>320</v>
      </c>
      <c r="O65" s="192">
        <v>320</v>
      </c>
      <c r="P65" s="192">
        <v>320</v>
      </c>
      <c r="Q65" s="192">
        <v>320</v>
      </c>
      <c r="R65" s="192">
        <v>320</v>
      </c>
      <c r="S65" s="192">
        <v>320</v>
      </c>
      <c r="T65" s="192">
        <v>320</v>
      </c>
      <c r="U65" s="192">
        <v>320</v>
      </c>
      <c r="V65" s="192">
        <v>320</v>
      </c>
      <c r="W65" s="192">
        <v>320</v>
      </c>
      <c r="DA65" s="149" t="s">
        <v>494</v>
      </c>
    </row>
    <row r="66" spans="1:105" ht="11.45" customHeight="1" x14ac:dyDescent="0.25">
      <c r="A66" s="230" t="s">
        <v>54</v>
      </c>
      <c r="B66" s="235">
        <v>560</v>
      </c>
      <c r="C66" s="235">
        <v>560</v>
      </c>
      <c r="D66" s="235">
        <v>560</v>
      </c>
      <c r="E66" s="235">
        <v>560</v>
      </c>
      <c r="F66" s="235">
        <v>560</v>
      </c>
      <c r="G66" s="235">
        <v>560</v>
      </c>
      <c r="H66" s="235">
        <v>560</v>
      </c>
      <c r="I66" s="235">
        <v>560</v>
      </c>
      <c r="J66" s="235">
        <v>560</v>
      </c>
      <c r="K66" s="235">
        <v>560</v>
      </c>
      <c r="L66" s="235">
        <v>560</v>
      </c>
      <c r="M66" s="235">
        <v>560</v>
      </c>
      <c r="N66" s="235">
        <v>560</v>
      </c>
      <c r="O66" s="235">
        <v>560</v>
      </c>
      <c r="P66" s="235">
        <v>560</v>
      </c>
      <c r="Q66" s="235">
        <v>560</v>
      </c>
      <c r="R66" s="235">
        <v>560</v>
      </c>
      <c r="S66" s="235">
        <v>560</v>
      </c>
      <c r="T66" s="235">
        <v>560</v>
      </c>
      <c r="U66" s="235">
        <v>560</v>
      </c>
      <c r="V66" s="235">
        <v>560</v>
      </c>
      <c r="W66" s="235">
        <v>560</v>
      </c>
      <c r="DA66" s="232" t="s">
        <v>495</v>
      </c>
    </row>
    <row r="67" spans="1:105" ht="11.45" customHeight="1" x14ac:dyDescent="0.25">
      <c r="A67" s="153" t="s">
        <v>33</v>
      </c>
      <c r="B67" s="189">
        <f t="shared" ref="B67:W67" si="18">IF(B32=0,0,(B68*B33+B69*B34)/(B33+B34))</f>
        <v>2100</v>
      </c>
      <c r="C67" s="189">
        <f t="shared" si="18"/>
        <v>2100</v>
      </c>
      <c r="D67" s="189">
        <f t="shared" si="18"/>
        <v>2100</v>
      </c>
      <c r="E67" s="189">
        <f t="shared" si="18"/>
        <v>2100</v>
      </c>
      <c r="F67" s="189">
        <f t="shared" si="18"/>
        <v>2100</v>
      </c>
      <c r="G67" s="189">
        <f t="shared" si="18"/>
        <v>2100</v>
      </c>
      <c r="H67" s="189">
        <f t="shared" si="18"/>
        <v>2100</v>
      </c>
      <c r="I67" s="189">
        <f t="shared" si="18"/>
        <v>2100</v>
      </c>
      <c r="J67" s="189">
        <f t="shared" si="18"/>
        <v>2100</v>
      </c>
      <c r="K67" s="189">
        <f t="shared" si="18"/>
        <v>2100</v>
      </c>
      <c r="L67" s="189">
        <f t="shared" si="18"/>
        <v>2099.9999999999995</v>
      </c>
      <c r="M67" s="189">
        <f t="shared" si="18"/>
        <v>2100</v>
      </c>
      <c r="N67" s="189">
        <f t="shared" si="18"/>
        <v>2100</v>
      </c>
      <c r="O67" s="189">
        <f t="shared" si="18"/>
        <v>2100</v>
      </c>
      <c r="P67" s="189">
        <f t="shared" si="18"/>
        <v>2100</v>
      </c>
      <c r="Q67" s="189">
        <f t="shared" si="18"/>
        <v>2100</v>
      </c>
      <c r="R67" s="189">
        <f t="shared" si="18"/>
        <v>2100</v>
      </c>
      <c r="S67" s="189">
        <f t="shared" si="18"/>
        <v>2100</v>
      </c>
      <c r="T67" s="189">
        <f t="shared" si="18"/>
        <v>2100</v>
      </c>
      <c r="U67" s="189">
        <f t="shared" si="18"/>
        <v>2100</v>
      </c>
      <c r="V67" s="189">
        <f t="shared" si="18"/>
        <v>2100.0000000000005</v>
      </c>
      <c r="W67" s="189">
        <f t="shared" si="18"/>
        <v>2100</v>
      </c>
      <c r="DA67" s="155" t="s">
        <v>496</v>
      </c>
    </row>
    <row r="68" spans="1:105" ht="11.45" customHeight="1" x14ac:dyDescent="0.25">
      <c r="A68" s="200" t="s">
        <v>112</v>
      </c>
      <c r="B68" s="192">
        <v>2100</v>
      </c>
      <c r="C68" s="192">
        <v>2100</v>
      </c>
      <c r="D68" s="192">
        <v>2100</v>
      </c>
      <c r="E68" s="192">
        <v>2100</v>
      </c>
      <c r="F68" s="192">
        <v>2100</v>
      </c>
      <c r="G68" s="192">
        <v>2100</v>
      </c>
      <c r="H68" s="192">
        <v>2100</v>
      </c>
      <c r="I68" s="192">
        <v>2100</v>
      </c>
      <c r="J68" s="192">
        <v>2100</v>
      </c>
      <c r="K68" s="192">
        <v>2100</v>
      </c>
      <c r="L68" s="192">
        <v>2100</v>
      </c>
      <c r="M68" s="192">
        <v>2100</v>
      </c>
      <c r="N68" s="192">
        <v>2100</v>
      </c>
      <c r="O68" s="192">
        <v>2100</v>
      </c>
      <c r="P68" s="192">
        <v>2100</v>
      </c>
      <c r="Q68" s="192">
        <v>2100</v>
      </c>
      <c r="R68" s="192">
        <v>2100</v>
      </c>
      <c r="S68" s="192">
        <v>2100</v>
      </c>
      <c r="T68" s="192">
        <v>2100</v>
      </c>
      <c r="U68" s="192">
        <v>2100</v>
      </c>
      <c r="V68" s="192">
        <v>2100</v>
      </c>
      <c r="W68" s="192">
        <v>2100</v>
      </c>
      <c r="DA68" s="149" t="s">
        <v>497</v>
      </c>
    </row>
    <row r="69" spans="1:105" ht="11.45" customHeight="1" x14ac:dyDescent="0.25">
      <c r="A69" s="204" t="s">
        <v>113</v>
      </c>
      <c r="B69" s="193">
        <v>2100</v>
      </c>
      <c r="C69" s="193">
        <v>2100</v>
      </c>
      <c r="D69" s="193">
        <v>2100</v>
      </c>
      <c r="E69" s="193">
        <v>2100</v>
      </c>
      <c r="F69" s="193">
        <v>2100</v>
      </c>
      <c r="G69" s="193">
        <v>2100</v>
      </c>
      <c r="H69" s="193">
        <v>2100</v>
      </c>
      <c r="I69" s="193">
        <v>2100</v>
      </c>
      <c r="J69" s="193">
        <v>2100</v>
      </c>
      <c r="K69" s="193">
        <v>2100</v>
      </c>
      <c r="L69" s="193">
        <v>2100</v>
      </c>
      <c r="M69" s="193">
        <v>2100</v>
      </c>
      <c r="N69" s="193">
        <v>2100</v>
      </c>
      <c r="O69" s="193">
        <v>2100</v>
      </c>
      <c r="P69" s="193">
        <v>2100</v>
      </c>
      <c r="Q69" s="193">
        <v>2100</v>
      </c>
      <c r="R69" s="193">
        <v>2100</v>
      </c>
      <c r="S69" s="193">
        <v>2100</v>
      </c>
      <c r="T69" s="193">
        <v>2100</v>
      </c>
      <c r="U69" s="193">
        <v>2100</v>
      </c>
      <c r="V69" s="193">
        <v>2100</v>
      </c>
      <c r="W69" s="193">
        <v>2100</v>
      </c>
      <c r="DA69" s="166" t="s">
        <v>498</v>
      </c>
    </row>
    <row r="70" spans="1:105" x14ac:dyDescent="0.25">
      <c r="A70" s="148"/>
      <c r="B70" s="148"/>
      <c r="C70" s="148"/>
      <c r="D70" s="148"/>
      <c r="E70" s="148"/>
      <c r="F70" s="148"/>
      <c r="G70" s="148"/>
      <c r="H70" s="148"/>
      <c r="I70" s="148"/>
      <c r="J70" s="148"/>
      <c r="K70" s="148"/>
      <c r="L70" s="233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DA70" s="149"/>
    </row>
    <row r="71" spans="1:105" ht="11.45" customHeight="1" x14ac:dyDescent="0.25">
      <c r="A71" s="150" t="s">
        <v>499</v>
      </c>
      <c r="B71" s="238"/>
      <c r="C71" s="238"/>
      <c r="D71" s="238"/>
      <c r="E71" s="238"/>
      <c r="F71" s="238"/>
      <c r="G71" s="238"/>
      <c r="H71" s="238"/>
      <c r="I71" s="238"/>
      <c r="J71" s="238"/>
      <c r="K71" s="238"/>
      <c r="L71" s="238"/>
      <c r="M71" s="238"/>
      <c r="N71" s="238"/>
      <c r="O71" s="238"/>
      <c r="P71" s="238"/>
      <c r="Q71" s="238"/>
      <c r="R71" s="238"/>
      <c r="S71" s="238"/>
      <c r="T71" s="238"/>
      <c r="U71" s="238"/>
      <c r="V71" s="238"/>
      <c r="W71" s="238"/>
      <c r="DA71" s="152"/>
    </row>
    <row r="72" spans="1:105" ht="11.45" customHeight="1" x14ac:dyDescent="0.25">
      <c r="A72" s="153" t="s">
        <v>7</v>
      </c>
      <c r="B72" s="239">
        <f>IF(B50=0,0,B50/B61)</f>
        <v>0.38149190026670837</v>
      </c>
      <c r="C72" s="239">
        <f t="shared" ref="C72:W80" si="19">IF(C50=0,0,C50/C61)</f>
        <v>0.38691725233932822</v>
      </c>
      <c r="D72" s="239">
        <f t="shared" si="19"/>
        <v>0.36755718374816521</v>
      </c>
      <c r="E72" s="239">
        <f t="shared" si="19"/>
        <v>0.35274139689006795</v>
      </c>
      <c r="F72" s="239">
        <f t="shared" si="19"/>
        <v>0.34955020922241437</v>
      </c>
      <c r="G72" s="239">
        <f t="shared" si="19"/>
        <v>0.35122184908595372</v>
      </c>
      <c r="H72" s="239">
        <f t="shared" si="19"/>
        <v>0.36605609557526664</v>
      </c>
      <c r="I72" s="239">
        <f t="shared" si="19"/>
        <v>0.35760641363086632</v>
      </c>
      <c r="J72" s="239">
        <f t="shared" si="19"/>
        <v>0.36007244060696747</v>
      </c>
      <c r="K72" s="239">
        <f t="shared" si="19"/>
        <v>0.34773845866512865</v>
      </c>
      <c r="L72" s="239">
        <f t="shared" si="19"/>
        <v>0.34327517823452675</v>
      </c>
      <c r="M72" s="239">
        <f t="shared" si="19"/>
        <v>0.34591229503016885</v>
      </c>
      <c r="N72" s="239">
        <f t="shared" si="19"/>
        <v>0.34097714401026508</v>
      </c>
      <c r="O72" s="239">
        <f t="shared" si="19"/>
        <v>0.34526945457516017</v>
      </c>
      <c r="P72" s="239">
        <f t="shared" si="19"/>
        <v>0.34888188021876504</v>
      </c>
      <c r="Q72" s="239">
        <f t="shared" si="19"/>
        <v>0.34438412591214962</v>
      </c>
      <c r="R72" s="239">
        <f t="shared" si="19"/>
        <v>0.33668225763351639</v>
      </c>
      <c r="S72" s="239">
        <f t="shared" si="19"/>
        <v>0.34579600786237813</v>
      </c>
      <c r="T72" s="239">
        <f t="shared" si="19"/>
        <v>0.35190017430683762</v>
      </c>
      <c r="U72" s="239">
        <f t="shared" si="19"/>
        <v>0.36250421765954183</v>
      </c>
      <c r="V72" s="239">
        <f t="shared" si="19"/>
        <v>0.23055505824087227</v>
      </c>
      <c r="W72" s="239">
        <f t="shared" si="19"/>
        <v>0.24224573562752461</v>
      </c>
      <c r="DA72" s="155"/>
    </row>
    <row r="73" spans="1:105" ht="11.45" customHeight="1" x14ac:dyDescent="0.25">
      <c r="A73" s="227" t="s">
        <v>55</v>
      </c>
      <c r="B73" s="240">
        <f t="shared" ref="B73:J80" si="20">IF(B51=0,0,B51/B62)</f>
        <v>0.20385064445185258</v>
      </c>
      <c r="C73" s="240">
        <f t="shared" si="20"/>
        <v>0.20316163246863675</v>
      </c>
      <c r="D73" s="240">
        <f t="shared" si="20"/>
        <v>0.20179461247515351</v>
      </c>
      <c r="E73" s="240">
        <f t="shared" si="20"/>
        <v>0.20025741351766715</v>
      </c>
      <c r="F73" s="240">
        <f t="shared" si="20"/>
        <v>0.19969840149509072</v>
      </c>
      <c r="G73" s="240">
        <f t="shared" si="20"/>
        <v>0.20086855982373578</v>
      </c>
      <c r="H73" s="240">
        <f t="shared" si="20"/>
        <v>0.20036384056474854</v>
      </c>
      <c r="I73" s="240">
        <f t="shared" si="20"/>
        <v>0.19902741540431457</v>
      </c>
      <c r="J73" s="240">
        <f t="shared" si="20"/>
        <v>0.20051437521435106</v>
      </c>
      <c r="K73" s="240">
        <f t="shared" si="19"/>
        <v>0.19765044942249715</v>
      </c>
      <c r="L73" s="240">
        <f t="shared" si="19"/>
        <v>0.19908353597170922</v>
      </c>
      <c r="M73" s="240">
        <f t="shared" si="19"/>
        <v>0.1990287363027323</v>
      </c>
      <c r="N73" s="240">
        <f t="shared" si="19"/>
        <v>0.19973880804733615</v>
      </c>
      <c r="O73" s="240">
        <f t="shared" si="19"/>
        <v>0.1989006648352947</v>
      </c>
      <c r="P73" s="240">
        <f t="shared" si="19"/>
        <v>0.19931161378813386</v>
      </c>
      <c r="Q73" s="240">
        <f t="shared" si="19"/>
        <v>0.19980559684811244</v>
      </c>
      <c r="R73" s="240">
        <f t="shared" si="19"/>
        <v>0.1998512623777017</v>
      </c>
      <c r="S73" s="240">
        <f t="shared" si="19"/>
        <v>0.20132436393134412</v>
      </c>
      <c r="T73" s="240">
        <f t="shared" si="19"/>
        <v>0.20391497650907398</v>
      </c>
      <c r="U73" s="240">
        <f t="shared" si="19"/>
        <v>0.20308415897585427</v>
      </c>
      <c r="V73" s="240">
        <f t="shared" si="19"/>
        <v>0.14012431232033484</v>
      </c>
      <c r="W73" s="240">
        <f t="shared" si="19"/>
        <v>0.14634309501106593</v>
      </c>
      <c r="DA73" s="229"/>
    </row>
    <row r="74" spans="1:105" ht="11.45" customHeight="1" x14ac:dyDescent="0.25">
      <c r="A74" s="159" t="s">
        <v>53</v>
      </c>
      <c r="B74" s="241">
        <f t="shared" si="20"/>
        <v>0.43734906340768276</v>
      </c>
      <c r="C74" s="241">
        <f t="shared" si="20"/>
        <v>0.44598448276749625</v>
      </c>
      <c r="D74" s="241">
        <f t="shared" si="20"/>
        <v>0.41174641919281846</v>
      </c>
      <c r="E74" s="241">
        <f t="shared" si="20"/>
        <v>0.38616898234209601</v>
      </c>
      <c r="F74" s="241">
        <f t="shared" si="20"/>
        <v>0.38002859237505265</v>
      </c>
      <c r="G74" s="241">
        <f t="shared" si="20"/>
        <v>0.37900188291133802</v>
      </c>
      <c r="H74" s="241">
        <f t="shared" si="20"/>
        <v>0.40168909620328003</v>
      </c>
      <c r="I74" s="241">
        <f t="shared" si="20"/>
        <v>0.38650837106849234</v>
      </c>
      <c r="J74" s="241">
        <f t="shared" si="20"/>
        <v>0.38550205914629554</v>
      </c>
      <c r="K74" s="241">
        <f t="shared" si="19"/>
        <v>0.36495348562513708</v>
      </c>
      <c r="L74" s="241">
        <f t="shared" si="19"/>
        <v>0.35539931172372979</v>
      </c>
      <c r="M74" s="241">
        <f t="shared" si="19"/>
        <v>0.36170660650695446</v>
      </c>
      <c r="N74" s="241">
        <f t="shared" si="19"/>
        <v>0.35311964262641465</v>
      </c>
      <c r="O74" s="241">
        <f t="shared" si="19"/>
        <v>0.35791600702841486</v>
      </c>
      <c r="P74" s="241">
        <f t="shared" si="19"/>
        <v>0.36433544848708205</v>
      </c>
      <c r="Q74" s="241">
        <f t="shared" si="19"/>
        <v>0.35177325179631314</v>
      </c>
      <c r="R74" s="241">
        <f t="shared" si="19"/>
        <v>0.3352373020215848</v>
      </c>
      <c r="S74" s="241">
        <f t="shared" si="19"/>
        <v>0.34036757821400798</v>
      </c>
      <c r="T74" s="241">
        <f t="shared" si="19"/>
        <v>0.34729834767797207</v>
      </c>
      <c r="U74" s="241">
        <f t="shared" si="19"/>
        <v>0.36163548251698796</v>
      </c>
      <c r="V74" s="241">
        <f t="shared" si="19"/>
        <v>0.22646732929737476</v>
      </c>
      <c r="W74" s="241">
        <f t="shared" si="19"/>
        <v>0.22869869595902403</v>
      </c>
      <c r="DA74" s="161"/>
    </row>
    <row r="75" spans="1:105" ht="11.45" customHeight="1" x14ac:dyDescent="0.25">
      <c r="A75" s="162" t="s">
        <v>112</v>
      </c>
      <c r="B75" s="242">
        <f t="shared" si="20"/>
        <v>0.36409868713487914</v>
      </c>
      <c r="C75" s="242">
        <f t="shared" si="20"/>
        <v>0.37845481799109854</v>
      </c>
      <c r="D75" s="242">
        <f t="shared" si="20"/>
        <v>0.36296651322119022</v>
      </c>
      <c r="E75" s="242">
        <f t="shared" si="20"/>
        <v>0.3424168394084891</v>
      </c>
      <c r="F75" s="242">
        <f t="shared" si="20"/>
        <v>0.32861148811679297</v>
      </c>
      <c r="G75" s="242">
        <f t="shared" si="20"/>
        <v>0.32701184325878668</v>
      </c>
      <c r="H75" s="242">
        <f t="shared" si="20"/>
        <v>0.3659156250976171</v>
      </c>
      <c r="I75" s="242">
        <f t="shared" si="20"/>
        <v>0.34714152653655189</v>
      </c>
      <c r="J75" s="242">
        <f t="shared" si="20"/>
        <v>0.33625331224802546</v>
      </c>
      <c r="K75" s="242">
        <f t="shared" si="19"/>
        <v>0.33007995818043084</v>
      </c>
      <c r="L75" s="242">
        <f t="shared" si="19"/>
        <v>0.32700935380248664</v>
      </c>
      <c r="M75" s="242">
        <f t="shared" si="19"/>
        <v>0.30984916406358376</v>
      </c>
      <c r="N75" s="242">
        <f t="shared" si="19"/>
        <v>0.30176628225421881</v>
      </c>
      <c r="O75" s="242">
        <f t="shared" si="19"/>
        <v>0.32657651411217936</v>
      </c>
      <c r="P75" s="242">
        <f t="shared" si="19"/>
        <v>0.32975588910418835</v>
      </c>
      <c r="Q75" s="242">
        <f t="shared" si="19"/>
        <v>0.32029443992300705</v>
      </c>
      <c r="R75" s="242">
        <f t="shared" si="19"/>
        <v>0.30255232608928295</v>
      </c>
      <c r="S75" s="242">
        <f t="shared" si="19"/>
        <v>0.31067786127801922</v>
      </c>
      <c r="T75" s="242">
        <f t="shared" si="19"/>
        <v>0.31933766691041104</v>
      </c>
      <c r="U75" s="242">
        <f t="shared" si="19"/>
        <v>0.33370420124785394</v>
      </c>
      <c r="V75" s="242">
        <f t="shared" si="19"/>
        <v>0.20729191321318638</v>
      </c>
      <c r="W75" s="242">
        <f t="shared" si="19"/>
        <v>0.19966999901770149</v>
      </c>
      <c r="DA75" s="149"/>
    </row>
    <row r="76" spans="1:105" ht="11.45" customHeight="1" x14ac:dyDescent="0.25">
      <c r="A76" s="162" t="s">
        <v>113</v>
      </c>
      <c r="B76" s="242">
        <f t="shared" si="20"/>
        <v>0.46906135589767117</v>
      </c>
      <c r="C76" s="242">
        <f t="shared" si="20"/>
        <v>0.47373937906132024</v>
      </c>
      <c r="D76" s="242">
        <f t="shared" si="20"/>
        <v>0.43181532303786707</v>
      </c>
      <c r="E76" s="242">
        <f t="shared" si="20"/>
        <v>0.40475745223775783</v>
      </c>
      <c r="F76" s="242">
        <f t="shared" si="20"/>
        <v>0.40194675944941</v>
      </c>
      <c r="G76" s="242">
        <f t="shared" si="20"/>
        <v>0.39931546248850208</v>
      </c>
      <c r="H76" s="242">
        <f t="shared" si="20"/>
        <v>0.41550364890852043</v>
      </c>
      <c r="I76" s="242">
        <f t="shared" si="20"/>
        <v>0.4024271072972459</v>
      </c>
      <c r="J76" s="242">
        <f t="shared" si="20"/>
        <v>0.40482901608961053</v>
      </c>
      <c r="K76" s="242">
        <f t="shared" si="19"/>
        <v>0.37759055713327544</v>
      </c>
      <c r="L76" s="242">
        <f t="shared" si="19"/>
        <v>0.36520990385494556</v>
      </c>
      <c r="M76" s="242">
        <f t="shared" si="19"/>
        <v>0.37956004920404962</v>
      </c>
      <c r="N76" s="242">
        <f t="shared" si="19"/>
        <v>0.37088375144000085</v>
      </c>
      <c r="O76" s="242">
        <f t="shared" si="19"/>
        <v>0.36702421568858357</v>
      </c>
      <c r="P76" s="242">
        <f t="shared" si="19"/>
        <v>0.37434673346781372</v>
      </c>
      <c r="Q76" s="242">
        <f t="shared" si="19"/>
        <v>0.36030006706819273</v>
      </c>
      <c r="R76" s="242">
        <f t="shared" si="19"/>
        <v>0.34380475073662936</v>
      </c>
      <c r="S76" s="242">
        <f t="shared" si="19"/>
        <v>0.34778224495699017</v>
      </c>
      <c r="T76" s="242">
        <f t="shared" si="19"/>
        <v>0.3539178173952261</v>
      </c>
      <c r="U76" s="242">
        <f t="shared" si="19"/>
        <v>0.3684273508724365</v>
      </c>
      <c r="V76" s="242">
        <f t="shared" si="19"/>
        <v>0.23114092685737506</v>
      </c>
      <c r="W76" s="242">
        <f t="shared" si="19"/>
        <v>0.2365719375518002</v>
      </c>
      <c r="DA76" s="149"/>
    </row>
    <row r="77" spans="1:105" ht="11.45" customHeight="1" x14ac:dyDescent="0.25">
      <c r="A77" s="230" t="s">
        <v>54</v>
      </c>
      <c r="B77" s="243">
        <f t="shared" si="20"/>
        <v>0.56363842428488775</v>
      </c>
      <c r="C77" s="243">
        <f t="shared" si="20"/>
        <v>0.55088352574395549</v>
      </c>
      <c r="D77" s="243">
        <f t="shared" si="20"/>
        <v>0.55168471982428569</v>
      </c>
      <c r="E77" s="243">
        <f t="shared" si="20"/>
        <v>0.54784872916648009</v>
      </c>
      <c r="F77" s="243">
        <f t="shared" si="20"/>
        <v>0.54156594000563396</v>
      </c>
      <c r="G77" s="243">
        <f t="shared" si="20"/>
        <v>0.5421138115181191</v>
      </c>
      <c r="H77" s="243">
        <f t="shared" si="20"/>
        <v>0.56339493683306519</v>
      </c>
      <c r="I77" s="243">
        <f t="shared" si="20"/>
        <v>0.57160292519443723</v>
      </c>
      <c r="J77" s="243">
        <f t="shared" si="20"/>
        <v>0.56949177723819566</v>
      </c>
      <c r="K77" s="243">
        <f t="shared" si="19"/>
        <v>0.53254909044835719</v>
      </c>
      <c r="L77" s="243">
        <f t="shared" si="19"/>
        <v>0.54308503281643894</v>
      </c>
      <c r="M77" s="243">
        <f t="shared" si="19"/>
        <v>0.54732408710990721</v>
      </c>
      <c r="N77" s="243">
        <f t="shared" si="19"/>
        <v>0.53860798738534277</v>
      </c>
      <c r="O77" s="243">
        <f t="shared" si="19"/>
        <v>0.5443791049321266</v>
      </c>
      <c r="P77" s="243">
        <f t="shared" si="19"/>
        <v>0.54748235891371977</v>
      </c>
      <c r="Q77" s="243">
        <f t="shared" si="19"/>
        <v>0.55026537657392771</v>
      </c>
      <c r="R77" s="243">
        <f t="shared" si="19"/>
        <v>0.57122782324780841</v>
      </c>
      <c r="S77" s="243">
        <f t="shared" si="19"/>
        <v>0.60312283216549811</v>
      </c>
      <c r="T77" s="243">
        <f t="shared" si="19"/>
        <v>0.62203546678753607</v>
      </c>
      <c r="U77" s="243">
        <f t="shared" si="19"/>
        <v>0.6260417959479041</v>
      </c>
      <c r="V77" s="243">
        <f t="shared" si="19"/>
        <v>0.41297159889056873</v>
      </c>
      <c r="W77" s="243">
        <f t="shared" si="19"/>
        <v>0.4586197182586797</v>
      </c>
      <c r="DA77" s="232"/>
    </row>
    <row r="78" spans="1:105" ht="11.45" customHeight="1" x14ac:dyDescent="0.25">
      <c r="A78" s="153" t="s">
        <v>25</v>
      </c>
      <c r="B78" s="239">
        <f t="shared" si="20"/>
        <v>0.26054727663517624</v>
      </c>
      <c r="C78" s="239">
        <f t="shared" si="20"/>
        <v>0.25177599755214763</v>
      </c>
      <c r="D78" s="239">
        <f t="shared" si="20"/>
        <v>0.24307554457953881</v>
      </c>
      <c r="E78" s="239">
        <f t="shared" si="20"/>
        <v>0.25093850495596304</v>
      </c>
      <c r="F78" s="239">
        <f t="shared" si="20"/>
        <v>0.24979021253450465</v>
      </c>
      <c r="G78" s="239">
        <f t="shared" si="20"/>
        <v>0.26279780939869907</v>
      </c>
      <c r="H78" s="239">
        <f t="shared" si="20"/>
        <v>0.26782095755366775</v>
      </c>
      <c r="I78" s="239">
        <f t="shared" si="20"/>
        <v>0.26172491417739319</v>
      </c>
      <c r="J78" s="239">
        <f t="shared" si="20"/>
        <v>0.27787530118567949</v>
      </c>
      <c r="K78" s="239">
        <f t="shared" si="19"/>
        <v>0.26209851168918413</v>
      </c>
      <c r="L78" s="239">
        <f t="shared" si="19"/>
        <v>0.26584072448405216</v>
      </c>
      <c r="M78" s="239">
        <f t="shared" si="19"/>
        <v>0.26556803715234306</v>
      </c>
      <c r="N78" s="239">
        <f t="shared" si="19"/>
        <v>0.26332974940581533</v>
      </c>
      <c r="O78" s="239">
        <f t="shared" si="19"/>
        <v>0.25876857208033627</v>
      </c>
      <c r="P78" s="239">
        <f t="shared" si="19"/>
        <v>0.26430085676727688</v>
      </c>
      <c r="Q78" s="239">
        <f t="shared" si="19"/>
        <v>0.27288024838549685</v>
      </c>
      <c r="R78" s="239">
        <f t="shared" si="19"/>
        <v>0.26836527281468336</v>
      </c>
      <c r="S78" s="239">
        <f t="shared" si="19"/>
        <v>0.25853284792552195</v>
      </c>
      <c r="T78" s="239">
        <f t="shared" si="19"/>
        <v>0.25549995680060261</v>
      </c>
      <c r="U78" s="239">
        <f t="shared" si="19"/>
        <v>0.26284519516544286</v>
      </c>
      <c r="V78" s="239">
        <f t="shared" si="19"/>
        <v>0.23091769408851728</v>
      </c>
      <c r="W78" s="239">
        <f t="shared" si="19"/>
        <v>0.24221265425530794</v>
      </c>
      <c r="DA78" s="155"/>
    </row>
    <row r="79" spans="1:105" ht="11.45" customHeight="1" x14ac:dyDescent="0.25">
      <c r="A79" s="200" t="s">
        <v>112</v>
      </c>
      <c r="B79" s="242">
        <f t="shared" si="20"/>
        <v>0.3050652077856385</v>
      </c>
      <c r="C79" s="242">
        <f t="shared" si="20"/>
        <v>0.31298991025180622</v>
      </c>
      <c r="D79" s="242">
        <f t="shared" si="20"/>
        <v>0.31421465475543248</v>
      </c>
      <c r="E79" s="242">
        <f t="shared" si="20"/>
        <v>0.34315148100020576</v>
      </c>
      <c r="F79" s="242">
        <f t="shared" si="20"/>
        <v>0.354012951012179</v>
      </c>
      <c r="G79" s="242">
        <f t="shared" si="20"/>
        <v>0.36268358876176943</v>
      </c>
      <c r="H79" s="242">
        <f t="shared" si="20"/>
        <v>0.35758998542088744</v>
      </c>
      <c r="I79" s="242">
        <f t="shared" si="20"/>
        <v>0.35227330535772566</v>
      </c>
      <c r="J79" s="242">
        <f t="shared" si="20"/>
        <v>0.35931507992033757</v>
      </c>
      <c r="K79" s="242">
        <f t="shared" si="19"/>
        <v>0.35619563721922581</v>
      </c>
      <c r="L79" s="242">
        <f t="shared" si="19"/>
        <v>0.34591663753956936</v>
      </c>
      <c r="M79" s="242">
        <f t="shared" si="19"/>
        <v>0.37476135583930681</v>
      </c>
      <c r="N79" s="242">
        <f t="shared" si="19"/>
        <v>0.37206736826825426</v>
      </c>
      <c r="O79" s="242">
        <f t="shared" si="19"/>
        <v>0.38798197192345563</v>
      </c>
      <c r="P79" s="242">
        <f t="shared" si="19"/>
        <v>0.39869367342703976</v>
      </c>
      <c r="Q79" s="242">
        <f t="shared" si="19"/>
        <v>0.39560323535186315</v>
      </c>
      <c r="R79" s="242">
        <f t="shared" si="19"/>
        <v>0.39269119610818776</v>
      </c>
      <c r="S79" s="242">
        <f t="shared" si="19"/>
        <v>0.38278866840397846</v>
      </c>
      <c r="T79" s="242">
        <f t="shared" si="19"/>
        <v>0.39486631312099302</v>
      </c>
      <c r="U79" s="242">
        <f t="shared" si="19"/>
        <v>0.39052928671889225</v>
      </c>
      <c r="V79" s="242">
        <f t="shared" si="19"/>
        <v>0.3513736656610939</v>
      </c>
      <c r="W79" s="242">
        <f t="shared" si="19"/>
        <v>0.335500490241668</v>
      </c>
      <c r="DA79" s="149"/>
    </row>
    <row r="80" spans="1:105" ht="11.45" customHeight="1" x14ac:dyDescent="0.25">
      <c r="A80" s="204" t="s">
        <v>113</v>
      </c>
      <c r="B80" s="244">
        <f t="shared" si="20"/>
        <v>0.2482580829948981</v>
      </c>
      <c r="C80" s="244">
        <f t="shared" si="20"/>
        <v>0.23629808357078289</v>
      </c>
      <c r="D80" s="244">
        <f t="shared" si="20"/>
        <v>0.22517814689636972</v>
      </c>
      <c r="E80" s="244">
        <f t="shared" si="20"/>
        <v>0.2280853497142451</v>
      </c>
      <c r="F80" s="244">
        <f t="shared" si="20"/>
        <v>0.22440921103315703</v>
      </c>
      <c r="G80" s="244">
        <f t="shared" si="20"/>
        <v>0.23875187531505085</v>
      </c>
      <c r="H80" s="244">
        <f t="shared" si="20"/>
        <v>0.24450820521209771</v>
      </c>
      <c r="I80" s="244">
        <f t="shared" si="20"/>
        <v>0.23869694170296119</v>
      </c>
      <c r="J80" s="244">
        <f t="shared" si="20"/>
        <v>0.25562187578535406</v>
      </c>
      <c r="K80" s="244">
        <f t="shared" si="19"/>
        <v>0.23704410304683463</v>
      </c>
      <c r="L80" s="244">
        <f t="shared" si="19"/>
        <v>0.24386870997550367</v>
      </c>
      <c r="M80" s="244">
        <f t="shared" si="19"/>
        <v>0.23957104332026327</v>
      </c>
      <c r="N80" s="244">
        <f t="shared" si="19"/>
        <v>0.23780741271096861</v>
      </c>
      <c r="O80" s="244">
        <f t="shared" si="19"/>
        <v>0.23235855388290264</v>
      </c>
      <c r="P80" s="244">
        <f t="shared" si="19"/>
        <v>0.23766805815261802</v>
      </c>
      <c r="Q80" s="244">
        <f t="shared" si="19"/>
        <v>0.24859858073813224</v>
      </c>
      <c r="R80" s="244">
        <f t="shared" si="19"/>
        <v>0.24615842365639809</v>
      </c>
      <c r="S80" s="244">
        <f t="shared" si="19"/>
        <v>0.23727676381035406</v>
      </c>
      <c r="T80" s="244">
        <f t="shared" si="19"/>
        <v>0.2322440619182069</v>
      </c>
      <c r="U80" s="244">
        <f t="shared" si="19"/>
        <v>0.2404741064510795</v>
      </c>
      <c r="V80" s="244">
        <f t="shared" si="19"/>
        <v>0.21268289095108392</v>
      </c>
      <c r="W80" s="244">
        <f t="shared" si="19"/>
        <v>0.22590356194148462</v>
      </c>
      <c r="DA80" s="166"/>
    </row>
    <row r="81" spans="1:105" x14ac:dyDescent="0.25">
      <c r="A81" s="148"/>
      <c r="B81" s="148"/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DA81" s="149"/>
    </row>
    <row r="82" spans="1:105" ht="11.45" customHeight="1" x14ac:dyDescent="0.25">
      <c r="A82" s="150" t="s">
        <v>500</v>
      </c>
      <c r="B82" s="151">
        <f t="shared" ref="B82:W91" si="21">IF(B14=0,0,B14/B25*1000000)</f>
        <v>149954.73073597168</v>
      </c>
      <c r="C82" s="151">
        <f t="shared" si="21"/>
        <v>148694.30763143004</v>
      </c>
      <c r="D82" s="151">
        <f t="shared" si="21"/>
        <v>150029.50974560616</v>
      </c>
      <c r="E82" s="151">
        <f t="shared" si="21"/>
        <v>149738.51002338293</v>
      </c>
      <c r="F82" s="151">
        <f t="shared" si="21"/>
        <v>149871.79423693029</v>
      </c>
      <c r="G82" s="151">
        <f t="shared" si="21"/>
        <v>148580.68215464705</v>
      </c>
      <c r="H82" s="151">
        <f t="shared" si="21"/>
        <v>146711.02121984895</v>
      </c>
      <c r="I82" s="151">
        <f t="shared" si="21"/>
        <v>149108.98879006749</v>
      </c>
      <c r="J82" s="151">
        <f t="shared" si="21"/>
        <v>147759.12330086465</v>
      </c>
      <c r="K82" s="151">
        <f t="shared" si="21"/>
        <v>145683.71207956425</v>
      </c>
      <c r="L82" s="151">
        <f t="shared" si="21"/>
        <v>147182.20720215788</v>
      </c>
      <c r="M82" s="151">
        <f t="shared" si="21"/>
        <v>149770.09705980297</v>
      </c>
      <c r="N82" s="151">
        <f t="shared" si="21"/>
        <v>150142.6754404986</v>
      </c>
      <c r="O82" s="151">
        <f t="shared" si="21"/>
        <v>148206.33899593973</v>
      </c>
      <c r="P82" s="151">
        <f t="shared" si="21"/>
        <v>147797.52225818226</v>
      </c>
      <c r="Q82" s="151">
        <f t="shared" si="21"/>
        <v>147818.33277516416</v>
      </c>
      <c r="R82" s="151">
        <f t="shared" si="21"/>
        <v>148785.84062200738</v>
      </c>
      <c r="S82" s="151">
        <f t="shared" si="21"/>
        <v>148713.98285684304</v>
      </c>
      <c r="T82" s="151">
        <f t="shared" si="21"/>
        <v>148883.36592489766</v>
      </c>
      <c r="U82" s="151">
        <f t="shared" si="21"/>
        <v>149032.88774461759</v>
      </c>
      <c r="V82" s="151">
        <f t="shared" si="21"/>
        <v>140284.23783717476</v>
      </c>
      <c r="W82" s="151">
        <f t="shared" si="21"/>
        <v>148967.92216443646</v>
      </c>
      <c r="DA82" s="152" t="s">
        <v>501</v>
      </c>
    </row>
    <row r="83" spans="1:105" ht="11.45" customHeight="1" x14ac:dyDescent="0.25">
      <c r="A83" s="153" t="s">
        <v>7</v>
      </c>
      <c r="B83" s="154">
        <f t="shared" si="21"/>
        <v>141628.04747873102</v>
      </c>
      <c r="C83" s="154">
        <f t="shared" si="21"/>
        <v>140590.59155904141</v>
      </c>
      <c r="D83" s="154">
        <f t="shared" si="21"/>
        <v>141891.62611720982</v>
      </c>
      <c r="E83" s="154">
        <f t="shared" si="21"/>
        <v>142176.62018145583</v>
      </c>
      <c r="F83" s="154">
        <f t="shared" si="21"/>
        <v>141841.36956797499</v>
      </c>
      <c r="G83" s="154">
        <f t="shared" si="21"/>
        <v>141265.9585171488</v>
      </c>
      <c r="H83" s="154">
        <f t="shared" si="21"/>
        <v>138996.83712886696</v>
      </c>
      <c r="I83" s="154">
        <f t="shared" si="21"/>
        <v>141107.90081570402</v>
      </c>
      <c r="J83" s="154">
        <f t="shared" si="21"/>
        <v>141190.44181853341</v>
      </c>
      <c r="K83" s="154">
        <f t="shared" si="21"/>
        <v>141145.65109334013</v>
      </c>
      <c r="L83" s="154">
        <f t="shared" si="21"/>
        <v>141016.73012140582</v>
      </c>
      <c r="M83" s="154">
        <f t="shared" si="21"/>
        <v>143236.89449002809</v>
      </c>
      <c r="N83" s="154">
        <f t="shared" si="21"/>
        <v>144010.62917814258</v>
      </c>
      <c r="O83" s="154">
        <f t="shared" si="21"/>
        <v>141746.69860130022</v>
      </c>
      <c r="P83" s="154">
        <f t="shared" si="21"/>
        <v>141394.18375498426</v>
      </c>
      <c r="Q83" s="154">
        <f t="shared" si="21"/>
        <v>141577.26405553249</v>
      </c>
      <c r="R83" s="154">
        <f t="shared" si="21"/>
        <v>142626.09458340076</v>
      </c>
      <c r="S83" s="154">
        <f t="shared" si="21"/>
        <v>142114.81499858806</v>
      </c>
      <c r="T83" s="154">
        <f t="shared" si="21"/>
        <v>142061.98706338624</v>
      </c>
      <c r="U83" s="154">
        <f t="shared" si="21"/>
        <v>142880.28559871652</v>
      </c>
      <c r="V83" s="154">
        <f t="shared" si="21"/>
        <v>131628.31988964573</v>
      </c>
      <c r="W83" s="154">
        <f t="shared" si="21"/>
        <v>141729.88526498058</v>
      </c>
      <c r="DA83" s="155" t="s">
        <v>502</v>
      </c>
    </row>
    <row r="84" spans="1:105" ht="11.45" customHeight="1" x14ac:dyDescent="0.25">
      <c r="A84" s="227" t="s">
        <v>55</v>
      </c>
      <c r="B84" s="228">
        <f t="shared" si="21"/>
        <v>109999.99983902117</v>
      </c>
      <c r="C84" s="228">
        <f t="shared" si="21"/>
        <v>109998.33753003582</v>
      </c>
      <c r="D84" s="228">
        <f t="shared" si="21"/>
        <v>109999.99988992028</v>
      </c>
      <c r="E84" s="228">
        <f t="shared" si="21"/>
        <v>109999.99988374003</v>
      </c>
      <c r="F84" s="228">
        <f t="shared" si="21"/>
        <v>109974.25208671443</v>
      </c>
      <c r="G84" s="228">
        <f t="shared" si="21"/>
        <v>109112.56565551272</v>
      </c>
      <c r="H84" s="228">
        <f t="shared" si="21"/>
        <v>109998.49621188939</v>
      </c>
      <c r="I84" s="228">
        <f t="shared" si="21"/>
        <v>109999.99985566149</v>
      </c>
      <c r="J84" s="228">
        <f t="shared" si="21"/>
        <v>109393.46513992868</v>
      </c>
      <c r="K84" s="228">
        <f t="shared" si="21"/>
        <v>109456.39480813767</v>
      </c>
      <c r="L84" s="228">
        <f t="shared" si="21"/>
        <v>109271.06944097497</v>
      </c>
      <c r="M84" s="228">
        <f t="shared" si="21"/>
        <v>109756.41254667105</v>
      </c>
      <c r="N84" s="228">
        <f t="shared" si="21"/>
        <v>109630.60742674758</v>
      </c>
      <c r="O84" s="228">
        <f t="shared" si="21"/>
        <v>109896.2958756407</v>
      </c>
      <c r="P84" s="228">
        <f t="shared" si="21"/>
        <v>109679.2218345389</v>
      </c>
      <c r="Q84" s="228">
        <f t="shared" si="21"/>
        <v>106244.11765253758</v>
      </c>
      <c r="R84" s="228">
        <f t="shared" si="21"/>
        <v>107556.07796143342</v>
      </c>
      <c r="S84" s="228">
        <f t="shared" si="21"/>
        <v>108222.24502687887</v>
      </c>
      <c r="T84" s="228">
        <f t="shared" si="21"/>
        <v>108395.81649278468</v>
      </c>
      <c r="U84" s="228">
        <f t="shared" si="21"/>
        <v>109032.44138708444</v>
      </c>
      <c r="V84" s="228">
        <f t="shared" si="21"/>
        <v>100887.58766612575</v>
      </c>
      <c r="W84" s="228">
        <f t="shared" si="21"/>
        <v>108240.82733860564</v>
      </c>
      <c r="DA84" s="229" t="s">
        <v>503</v>
      </c>
    </row>
    <row r="85" spans="1:105" ht="11.45" customHeight="1" x14ac:dyDescent="0.25">
      <c r="A85" s="159" t="s">
        <v>53</v>
      </c>
      <c r="B85" s="160">
        <f t="shared" si="21"/>
        <v>149999.99975317728</v>
      </c>
      <c r="C85" s="160">
        <f t="shared" si="21"/>
        <v>147438.50576837125</v>
      </c>
      <c r="D85" s="160">
        <f t="shared" si="21"/>
        <v>149227.99758276148</v>
      </c>
      <c r="E85" s="160">
        <f t="shared" si="21"/>
        <v>149288.91069823055</v>
      </c>
      <c r="F85" s="160">
        <f t="shared" si="21"/>
        <v>148316.71394661683</v>
      </c>
      <c r="G85" s="160">
        <f t="shared" si="21"/>
        <v>147328.3326220834</v>
      </c>
      <c r="H85" s="160">
        <f t="shared" si="21"/>
        <v>143334.44525415631</v>
      </c>
      <c r="I85" s="160">
        <f t="shared" si="21"/>
        <v>146858.47167384526</v>
      </c>
      <c r="J85" s="160">
        <f t="shared" si="21"/>
        <v>146496.07746382587</v>
      </c>
      <c r="K85" s="160">
        <f t="shared" si="21"/>
        <v>144471.06238363939</v>
      </c>
      <c r="L85" s="160">
        <f t="shared" si="21"/>
        <v>144854.6289450411</v>
      </c>
      <c r="M85" s="160">
        <f t="shared" si="21"/>
        <v>148650.66218356678</v>
      </c>
      <c r="N85" s="160">
        <f t="shared" si="21"/>
        <v>149623.98082640939</v>
      </c>
      <c r="O85" s="160">
        <f t="shared" si="21"/>
        <v>145394.91842938671</v>
      </c>
      <c r="P85" s="160">
        <f t="shared" si="21"/>
        <v>145186.15608537255</v>
      </c>
      <c r="Q85" s="160">
        <f t="shared" si="21"/>
        <v>146972.1721902017</v>
      </c>
      <c r="R85" s="160">
        <f t="shared" si="21"/>
        <v>148030.36197138013</v>
      </c>
      <c r="S85" s="160">
        <f t="shared" si="21"/>
        <v>146515.56550489867</v>
      </c>
      <c r="T85" s="160">
        <f t="shared" si="21"/>
        <v>146813.22132322963</v>
      </c>
      <c r="U85" s="160">
        <f t="shared" si="21"/>
        <v>147188.83198156254</v>
      </c>
      <c r="V85" s="160">
        <f t="shared" si="21"/>
        <v>137118.27994045508</v>
      </c>
      <c r="W85" s="160">
        <f t="shared" si="21"/>
        <v>146360.05343663512</v>
      </c>
      <c r="DA85" s="161" t="s">
        <v>504</v>
      </c>
    </row>
    <row r="86" spans="1:105" ht="11.45" customHeight="1" x14ac:dyDescent="0.25">
      <c r="A86" s="162" t="s">
        <v>112</v>
      </c>
      <c r="B86" s="163">
        <f t="shared" si="21"/>
        <v>149999.99960135121</v>
      </c>
      <c r="C86" s="163">
        <f t="shared" si="21"/>
        <v>142035.49785737009</v>
      </c>
      <c r="D86" s="163">
        <f t="shared" si="21"/>
        <v>147397.98166220964</v>
      </c>
      <c r="E86" s="163">
        <f t="shared" si="21"/>
        <v>148861.77860028349</v>
      </c>
      <c r="F86" s="163">
        <f t="shared" si="21"/>
        <v>148327.72602057675</v>
      </c>
      <c r="G86" s="163">
        <f t="shared" si="21"/>
        <v>143881.9946957489</v>
      </c>
      <c r="H86" s="163">
        <f t="shared" si="21"/>
        <v>141642.50957519683</v>
      </c>
      <c r="I86" s="163">
        <f t="shared" si="21"/>
        <v>149461.22504880253</v>
      </c>
      <c r="J86" s="163">
        <f t="shared" si="21"/>
        <v>146749.32242555098</v>
      </c>
      <c r="K86" s="163">
        <f t="shared" si="21"/>
        <v>145815.56888608655</v>
      </c>
      <c r="L86" s="163">
        <f t="shared" si="21"/>
        <v>145938.3828398519</v>
      </c>
      <c r="M86" s="163">
        <f t="shared" si="21"/>
        <v>147930.82711312381</v>
      </c>
      <c r="N86" s="163">
        <f t="shared" si="21"/>
        <v>149670.59078296411</v>
      </c>
      <c r="O86" s="163">
        <f t="shared" si="21"/>
        <v>133999.08485447377</v>
      </c>
      <c r="P86" s="163">
        <f t="shared" si="21"/>
        <v>132547.09914190698</v>
      </c>
      <c r="Q86" s="163">
        <f t="shared" si="21"/>
        <v>136779.40556180113</v>
      </c>
      <c r="R86" s="163">
        <f t="shared" si="21"/>
        <v>141413.91885176566</v>
      </c>
      <c r="S86" s="163">
        <f t="shared" si="21"/>
        <v>136388.01939600351</v>
      </c>
      <c r="T86" s="163">
        <f t="shared" si="21"/>
        <v>135470.82699290491</v>
      </c>
      <c r="U86" s="163">
        <f t="shared" si="21"/>
        <v>137807.60295130685</v>
      </c>
      <c r="V86" s="163">
        <f t="shared" si="21"/>
        <v>131819.0411885693</v>
      </c>
      <c r="W86" s="163">
        <f t="shared" si="21"/>
        <v>141174.87183508437</v>
      </c>
      <c r="DA86" s="149" t="s">
        <v>505</v>
      </c>
    </row>
    <row r="87" spans="1:105" ht="11.45" customHeight="1" x14ac:dyDescent="0.25">
      <c r="A87" s="162" t="s">
        <v>113</v>
      </c>
      <c r="B87" s="163">
        <f t="shared" si="21"/>
        <v>149999.99981890735</v>
      </c>
      <c r="C87" s="163">
        <f t="shared" si="21"/>
        <v>149780.24349605103</v>
      </c>
      <c r="D87" s="163">
        <f t="shared" si="21"/>
        <v>149994.15916687559</v>
      </c>
      <c r="E87" s="163">
        <f t="shared" si="21"/>
        <v>149471.12422728367</v>
      </c>
      <c r="F87" s="163">
        <f t="shared" si="21"/>
        <v>148312.02019882094</v>
      </c>
      <c r="G87" s="163">
        <f t="shared" si="21"/>
        <v>148720.1670831691</v>
      </c>
      <c r="H87" s="163">
        <f t="shared" si="21"/>
        <v>143998.68446085931</v>
      </c>
      <c r="I87" s="163">
        <f t="shared" si="21"/>
        <v>145831.55790353197</v>
      </c>
      <c r="J87" s="163">
        <f t="shared" si="21"/>
        <v>146396.93379535436</v>
      </c>
      <c r="K87" s="163">
        <f t="shared" si="21"/>
        <v>143989.9552772395</v>
      </c>
      <c r="L87" s="163">
        <f t="shared" si="21"/>
        <v>144483.85352998113</v>
      </c>
      <c r="M87" s="163">
        <f t="shared" si="21"/>
        <v>148900.11029233833</v>
      </c>
      <c r="N87" s="163">
        <f t="shared" si="21"/>
        <v>149607.86430884551</v>
      </c>
      <c r="O87" s="163">
        <f t="shared" si="21"/>
        <v>149079.63069648118</v>
      </c>
      <c r="P87" s="163">
        <f t="shared" si="21"/>
        <v>149308.06196118734</v>
      </c>
      <c r="Q87" s="163">
        <f t="shared" si="21"/>
        <v>149999.99983344815</v>
      </c>
      <c r="R87" s="163">
        <f t="shared" si="21"/>
        <v>149868.36292759588</v>
      </c>
      <c r="S87" s="163">
        <f t="shared" si="21"/>
        <v>149283.95191725765</v>
      </c>
      <c r="T87" s="163">
        <f t="shared" si="21"/>
        <v>149782.11313448948</v>
      </c>
      <c r="U87" s="163">
        <f t="shared" si="21"/>
        <v>149666.30537695982</v>
      </c>
      <c r="V87" s="163">
        <f t="shared" si="21"/>
        <v>138475.07250832632</v>
      </c>
      <c r="W87" s="163">
        <f t="shared" si="21"/>
        <v>147832.71570921</v>
      </c>
      <c r="DA87" s="149" t="s">
        <v>506</v>
      </c>
    </row>
    <row r="88" spans="1:105" ht="11.45" customHeight="1" x14ac:dyDescent="0.25">
      <c r="A88" s="230" t="s">
        <v>54</v>
      </c>
      <c r="B88" s="231">
        <f t="shared" si="21"/>
        <v>449999.99611782329</v>
      </c>
      <c r="C88" s="231">
        <f t="shared" si="21"/>
        <v>449936.46832561604</v>
      </c>
      <c r="D88" s="231">
        <f t="shared" si="21"/>
        <v>449999.99719703884</v>
      </c>
      <c r="E88" s="231">
        <f t="shared" si="21"/>
        <v>449999.9968898067</v>
      </c>
      <c r="F88" s="231">
        <f t="shared" si="21"/>
        <v>449612.77226730378</v>
      </c>
      <c r="G88" s="231">
        <f t="shared" si="21"/>
        <v>449999.99657831248</v>
      </c>
      <c r="H88" s="231">
        <f t="shared" si="21"/>
        <v>449984.8305736758</v>
      </c>
      <c r="I88" s="231">
        <f t="shared" si="21"/>
        <v>449999.99551058066</v>
      </c>
      <c r="J88" s="231">
        <f t="shared" si="21"/>
        <v>449582.1176344594</v>
      </c>
      <c r="K88" s="231">
        <f t="shared" si="21"/>
        <v>449623.74849431595</v>
      </c>
      <c r="L88" s="231">
        <f t="shared" si="21"/>
        <v>447351.36861622363</v>
      </c>
      <c r="M88" s="231">
        <f t="shared" si="21"/>
        <v>445385.80270408053</v>
      </c>
      <c r="N88" s="231">
        <f t="shared" si="21"/>
        <v>444814.55356740649</v>
      </c>
      <c r="O88" s="231">
        <f t="shared" si="21"/>
        <v>447620.03061083658</v>
      </c>
      <c r="P88" s="231">
        <f t="shared" si="21"/>
        <v>447300.21674153814</v>
      </c>
      <c r="Q88" s="231">
        <f t="shared" si="21"/>
        <v>448866.82669624191</v>
      </c>
      <c r="R88" s="231">
        <f t="shared" si="21"/>
        <v>446851.44820807391</v>
      </c>
      <c r="S88" s="231">
        <f t="shared" si="21"/>
        <v>447067.26870658016</v>
      </c>
      <c r="T88" s="231">
        <f t="shared" si="21"/>
        <v>446117.95653396042</v>
      </c>
      <c r="U88" s="231">
        <f t="shared" si="21"/>
        <v>446771.88158095337</v>
      </c>
      <c r="V88" s="231">
        <f t="shared" si="21"/>
        <v>370775.61818538466</v>
      </c>
      <c r="W88" s="231">
        <f t="shared" si="21"/>
        <v>405172.71040879528</v>
      </c>
      <c r="DA88" s="232" t="s">
        <v>507</v>
      </c>
    </row>
    <row r="89" spans="1:105" ht="11.45" customHeight="1" x14ac:dyDescent="0.25">
      <c r="A89" s="153" t="s">
        <v>25</v>
      </c>
      <c r="B89" s="154">
        <f t="shared" si="21"/>
        <v>199999.99865282146</v>
      </c>
      <c r="C89" s="154">
        <f t="shared" si="21"/>
        <v>197191.26165471261</v>
      </c>
      <c r="D89" s="154">
        <f t="shared" si="21"/>
        <v>198746.76439221017</v>
      </c>
      <c r="E89" s="154">
        <f t="shared" si="21"/>
        <v>196192.97353676599</v>
      </c>
      <c r="F89" s="154">
        <f t="shared" si="21"/>
        <v>199434.30131490415</v>
      </c>
      <c r="G89" s="154">
        <f t="shared" si="21"/>
        <v>195573.95165755515</v>
      </c>
      <c r="H89" s="154">
        <f t="shared" si="21"/>
        <v>194260.89448717539</v>
      </c>
      <c r="I89" s="154">
        <f t="shared" si="21"/>
        <v>197323.97187668135</v>
      </c>
      <c r="J89" s="154">
        <f t="shared" si="21"/>
        <v>190254.57677750196</v>
      </c>
      <c r="K89" s="154">
        <f t="shared" si="21"/>
        <v>177886.4775250979</v>
      </c>
      <c r="L89" s="154">
        <f t="shared" si="21"/>
        <v>191859.71790196162</v>
      </c>
      <c r="M89" s="154">
        <f t="shared" si="21"/>
        <v>194088.31718927863</v>
      </c>
      <c r="N89" s="154">
        <f t="shared" si="21"/>
        <v>193860.13776068573</v>
      </c>
      <c r="O89" s="154">
        <f t="shared" si="21"/>
        <v>194302.28280551723</v>
      </c>
      <c r="P89" s="154">
        <f t="shared" si="21"/>
        <v>193943.97955357513</v>
      </c>
      <c r="Q89" s="154">
        <f t="shared" si="21"/>
        <v>194171.15734789704</v>
      </c>
      <c r="R89" s="154">
        <f t="shared" si="21"/>
        <v>194324.09210388036</v>
      </c>
      <c r="S89" s="154">
        <f t="shared" si="21"/>
        <v>196243.59861457802</v>
      </c>
      <c r="T89" s="154">
        <f t="shared" si="21"/>
        <v>196724.92911702913</v>
      </c>
      <c r="U89" s="154">
        <f t="shared" si="21"/>
        <v>193325.26918249126</v>
      </c>
      <c r="V89" s="154">
        <f t="shared" si="21"/>
        <v>196838.98775731746</v>
      </c>
      <c r="W89" s="154">
        <f t="shared" si="21"/>
        <v>195298.29530397977</v>
      </c>
      <c r="DA89" s="155" t="s">
        <v>508</v>
      </c>
    </row>
    <row r="90" spans="1:105" ht="11.45" customHeight="1" x14ac:dyDescent="0.25">
      <c r="A90" s="200" t="s">
        <v>112</v>
      </c>
      <c r="B90" s="163">
        <f t="shared" si="21"/>
        <v>199999.99718430461</v>
      </c>
      <c r="C90" s="163">
        <f t="shared" si="21"/>
        <v>192076.278710285</v>
      </c>
      <c r="D90" s="163">
        <f t="shared" si="21"/>
        <v>198598.33083124514</v>
      </c>
      <c r="E90" s="163">
        <f t="shared" si="21"/>
        <v>193853.08040109798</v>
      </c>
      <c r="F90" s="163">
        <f t="shared" si="21"/>
        <v>197144.52489534087</v>
      </c>
      <c r="G90" s="163">
        <f t="shared" si="21"/>
        <v>192781.77893271655</v>
      </c>
      <c r="H90" s="163">
        <f t="shared" si="21"/>
        <v>195950.68306428083</v>
      </c>
      <c r="I90" s="163">
        <f t="shared" si="21"/>
        <v>194616.88462515367</v>
      </c>
      <c r="J90" s="163">
        <f t="shared" si="21"/>
        <v>192972.51317232355</v>
      </c>
      <c r="K90" s="163">
        <f t="shared" si="21"/>
        <v>177898.62758757846</v>
      </c>
      <c r="L90" s="163">
        <f t="shared" si="21"/>
        <v>190991.54726723945</v>
      </c>
      <c r="M90" s="163">
        <f t="shared" si="21"/>
        <v>177472.2249634256</v>
      </c>
      <c r="N90" s="163">
        <f t="shared" si="21"/>
        <v>178810.15861174706</v>
      </c>
      <c r="O90" s="163">
        <f t="shared" si="21"/>
        <v>171300.80133115672</v>
      </c>
      <c r="P90" s="163">
        <f t="shared" si="21"/>
        <v>170374.49181334968</v>
      </c>
      <c r="Q90" s="163">
        <f t="shared" si="21"/>
        <v>172690.67644742786</v>
      </c>
      <c r="R90" s="163">
        <f t="shared" si="21"/>
        <v>170031.00879547547</v>
      </c>
      <c r="S90" s="163">
        <f t="shared" si="21"/>
        <v>180113.47072116006</v>
      </c>
      <c r="T90" s="163">
        <f t="shared" si="21"/>
        <v>184967.261964248</v>
      </c>
      <c r="U90" s="163">
        <f t="shared" si="21"/>
        <v>187642.01775380291</v>
      </c>
      <c r="V90" s="163">
        <f t="shared" si="21"/>
        <v>180689.52066009474</v>
      </c>
      <c r="W90" s="163">
        <f t="shared" si="21"/>
        <v>183669.9141497137</v>
      </c>
      <c r="DA90" s="149" t="s">
        <v>509</v>
      </c>
    </row>
    <row r="91" spans="1:105" ht="11.45" customHeight="1" x14ac:dyDescent="0.25">
      <c r="A91" s="204" t="s">
        <v>113</v>
      </c>
      <c r="B91" s="165">
        <f t="shared" si="21"/>
        <v>199999.99905820619</v>
      </c>
      <c r="C91" s="165">
        <f t="shared" si="21"/>
        <v>198528.02512211347</v>
      </c>
      <c r="D91" s="165">
        <f t="shared" si="21"/>
        <v>198784.14270631122</v>
      </c>
      <c r="E91" s="165">
        <f t="shared" si="21"/>
        <v>196781.63011561605</v>
      </c>
      <c r="F91" s="165">
        <f t="shared" si="21"/>
        <v>199999.99929371488</v>
      </c>
      <c r="G91" s="165">
        <f t="shared" si="21"/>
        <v>196258.24481470344</v>
      </c>
      <c r="H91" s="165">
        <f t="shared" si="21"/>
        <v>193826.8177801217</v>
      </c>
      <c r="I91" s="165">
        <f t="shared" si="21"/>
        <v>198024.48389523473</v>
      </c>
      <c r="J91" s="165">
        <f t="shared" si="21"/>
        <v>189525.16795592295</v>
      </c>
      <c r="K91" s="165">
        <f t="shared" si="21"/>
        <v>177883.24271529089</v>
      </c>
      <c r="L91" s="165">
        <f t="shared" si="21"/>
        <v>192099.31675952769</v>
      </c>
      <c r="M91" s="165">
        <f t="shared" si="21"/>
        <v>198513.3373755092</v>
      </c>
      <c r="N91" s="165">
        <f t="shared" si="21"/>
        <v>197767.0922570338</v>
      </c>
      <c r="O91" s="165">
        <f t="shared" si="21"/>
        <v>199785.31925572583</v>
      </c>
      <c r="P91" s="165">
        <f t="shared" si="21"/>
        <v>199410.80239399974</v>
      </c>
      <c r="Q91" s="165">
        <f t="shared" si="21"/>
        <v>199070.46293893605</v>
      </c>
      <c r="R91" s="165">
        <f t="shared" si="21"/>
        <v>199413.10381949702</v>
      </c>
      <c r="S91" s="165">
        <f t="shared" si="21"/>
        <v>199296.82148472138</v>
      </c>
      <c r="T91" s="165">
        <f t="shared" si="21"/>
        <v>198834.00430558395</v>
      </c>
      <c r="U91" s="165">
        <f t="shared" si="21"/>
        <v>194356.64393475</v>
      </c>
      <c r="V91" s="165">
        <f t="shared" si="21"/>
        <v>199538.74812438333</v>
      </c>
      <c r="W91" s="165">
        <f t="shared" si="21"/>
        <v>197484.13454769179</v>
      </c>
      <c r="DA91" s="166" t="s">
        <v>510</v>
      </c>
    </row>
    <row r="92" spans="1:105" x14ac:dyDescent="0.25">
      <c r="A92" s="148"/>
      <c r="B92" s="148"/>
      <c r="C92" s="148"/>
      <c r="D92" s="148"/>
      <c r="E92" s="148"/>
      <c r="F92" s="148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DA92" s="149"/>
    </row>
    <row r="93" spans="1:105" ht="11.45" customHeight="1" x14ac:dyDescent="0.25">
      <c r="A93" s="150" t="s">
        <v>511</v>
      </c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DA93" s="152"/>
    </row>
    <row r="94" spans="1:105" ht="11.45" customHeight="1" x14ac:dyDescent="0.25">
      <c r="A94" s="153" t="s">
        <v>108</v>
      </c>
      <c r="B94" s="154">
        <f t="shared" ref="B94:W102" si="22">IF(B4=0,0,B4/B26*1000000)</f>
        <v>19076041.621705368</v>
      </c>
      <c r="C94" s="154">
        <f t="shared" si="22"/>
        <v>19270313.998424388</v>
      </c>
      <c r="D94" s="154">
        <f t="shared" si="22"/>
        <v>18471477.48939855</v>
      </c>
      <c r="E94" s="154">
        <f t="shared" si="22"/>
        <v>17753226.999472756</v>
      </c>
      <c r="F94" s="154">
        <f t="shared" si="22"/>
        <v>17574357.99174276</v>
      </c>
      <c r="G94" s="154">
        <f t="shared" si="22"/>
        <v>17582805.754868664</v>
      </c>
      <c r="H94" s="154">
        <f t="shared" si="22"/>
        <v>18053735.427740283</v>
      </c>
      <c r="I94" s="154">
        <f t="shared" si="22"/>
        <v>17924890.953489024</v>
      </c>
      <c r="J94" s="154">
        <f t="shared" si="22"/>
        <v>18095614.538391571</v>
      </c>
      <c r="K94" s="154">
        <f t="shared" si="22"/>
        <v>17495964.465981841</v>
      </c>
      <c r="L94" s="154">
        <f t="shared" si="22"/>
        <v>17261256.21084458</v>
      </c>
      <c r="M94" s="154">
        <f t="shared" si="22"/>
        <v>17680009.747925546</v>
      </c>
      <c r="N94" s="154">
        <f t="shared" si="22"/>
        <v>17515874.599995606</v>
      </c>
      <c r="O94" s="154">
        <f t="shared" si="22"/>
        <v>17428191.93090535</v>
      </c>
      <c r="P94" s="154">
        <f t="shared" si="22"/>
        <v>17560058.765530691</v>
      </c>
      <c r="Q94" s="154">
        <f t="shared" si="22"/>
        <v>17332304.651740182</v>
      </c>
      <c r="R94" s="154">
        <f t="shared" si="22"/>
        <v>17038953.256255962</v>
      </c>
      <c r="S94" s="154">
        <f t="shared" si="22"/>
        <v>17439663.066266663</v>
      </c>
      <c r="T94" s="154">
        <f t="shared" si="22"/>
        <v>17751595.990993731</v>
      </c>
      <c r="U94" s="154">
        <f t="shared" si="22"/>
        <v>18419232.397759527</v>
      </c>
      <c r="V94" s="154">
        <f t="shared" si="22"/>
        <v>10797742.630574329</v>
      </c>
      <c r="W94" s="154">
        <f t="shared" si="22"/>
        <v>12154759.114099903</v>
      </c>
      <c r="DA94" s="155" t="s">
        <v>512</v>
      </c>
    </row>
    <row r="95" spans="1:105" ht="11.45" customHeight="1" x14ac:dyDescent="0.25">
      <c r="A95" s="227" t="s">
        <v>55</v>
      </c>
      <c r="B95" s="228">
        <f t="shared" si="22"/>
        <v>8969428.3427552581</v>
      </c>
      <c r="C95" s="228">
        <f t="shared" si="22"/>
        <v>8938976.7285752743</v>
      </c>
      <c r="D95" s="228">
        <f t="shared" si="22"/>
        <v>8878962.9400213566</v>
      </c>
      <c r="E95" s="228">
        <f t="shared" si="22"/>
        <v>8811326.1854645889</v>
      </c>
      <c r="F95" s="228">
        <f t="shared" si="22"/>
        <v>8784672.9389340058</v>
      </c>
      <c r="G95" s="228">
        <f t="shared" si="22"/>
        <v>8766913.5687582623</v>
      </c>
      <c r="H95" s="228">
        <f t="shared" si="22"/>
        <v>8815888.4629444405</v>
      </c>
      <c r="I95" s="228">
        <f t="shared" si="22"/>
        <v>8757206.2662989125</v>
      </c>
      <c r="J95" s="228">
        <f t="shared" si="22"/>
        <v>8773984.9260262772</v>
      </c>
      <c r="K95" s="228">
        <f t="shared" si="22"/>
        <v>8653642.2503978778</v>
      </c>
      <c r="L95" s="228">
        <f t="shared" si="22"/>
        <v>8701628.3534877915</v>
      </c>
      <c r="M95" s="228">
        <f t="shared" si="22"/>
        <v>8737872.0361141171</v>
      </c>
      <c r="N95" s="228">
        <f t="shared" si="22"/>
        <v>8758994.7411695998</v>
      </c>
      <c r="O95" s="228">
        <f t="shared" si="22"/>
        <v>8743378.5250404757</v>
      </c>
      <c r="P95" s="228">
        <f t="shared" si="22"/>
        <v>8744137.0811474696</v>
      </c>
      <c r="Q95" s="228">
        <f t="shared" si="22"/>
        <v>8491267.7356665414</v>
      </c>
      <c r="R95" s="228">
        <f t="shared" si="22"/>
        <v>8598087.1827947889</v>
      </c>
      <c r="S95" s="228">
        <f t="shared" si="22"/>
        <v>8715109.8573033828</v>
      </c>
      <c r="T95" s="228">
        <f t="shared" si="22"/>
        <v>8841412.1495232303</v>
      </c>
      <c r="U95" s="228">
        <f t="shared" si="22"/>
        <v>8857104.6640720684</v>
      </c>
      <c r="V95" s="228">
        <f t="shared" si="22"/>
        <v>5654721.537349347</v>
      </c>
      <c r="W95" s="228">
        <f t="shared" si="22"/>
        <v>6336119.0717159789</v>
      </c>
      <c r="DA95" s="229" t="s">
        <v>513</v>
      </c>
    </row>
    <row r="96" spans="1:105" ht="11.45" customHeight="1" x14ac:dyDescent="0.25">
      <c r="A96" s="159" t="s">
        <v>53</v>
      </c>
      <c r="B96" s="160">
        <f t="shared" si="22"/>
        <v>20992755.00902551</v>
      </c>
      <c r="C96" s="160">
        <f t="shared" si="22"/>
        <v>21041691.435238261</v>
      </c>
      <c r="D96" s="160">
        <f t="shared" si="22"/>
        <v>19662109.967365313</v>
      </c>
      <c r="E96" s="160">
        <f t="shared" si="22"/>
        <v>18448238.950174641</v>
      </c>
      <c r="F96" s="160">
        <f t="shared" si="22"/>
        <v>18036669.448584363</v>
      </c>
      <c r="G96" s="160">
        <f t="shared" si="22"/>
        <v>17868068.950386401</v>
      </c>
      <c r="H96" s="160">
        <f t="shared" si="22"/>
        <v>18424282.806060985</v>
      </c>
      <c r="I96" s="160">
        <f t="shared" si="22"/>
        <v>18163849.172565196</v>
      </c>
      <c r="J96" s="160">
        <f t="shared" si="22"/>
        <v>18071852.646131232</v>
      </c>
      <c r="K96" s="160">
        <f t="shared" si="22"/>
        <v>16872069.69244026</v>
      </c>
      <c r="L96" s="160">
        <f t="shared" si="22"/>
        <v>16473995.336660437</v>
      </c>
      <c r="M96" s="160">
        <f t="shared" si="22"/>
        <v>17205736.503497478</v>
      </c>
      <c r="N96" s="160">
        <f t="shared" si="22"/>
        <v>16907253.324084222</v>
      </c>
      <c r="O96" s="160">
        <f t="shared" si="22"/>
        <v>16652533.966869818</v>
      </c>
      <c r="P96" s="160">
        <f t="shared" si="22"/>
        <v>16926868.253273506</v>
      </c>
      <c r="Q96" s="160">
        <f t="shared" si="22"/>
        <v>16544281.259172769</v>
      </c>
      <c r="R96" s="160">
        <f t="shared" si="22"/>
        <v>15880095.73266051</v>
      </c>
      <c r="S96" s="160">
        <f t="shared" si="22"/>
        <v>15958127.424498623</v>
      </c>
      <c r="T96" s="160">
        <f t="shared" si="22"/>
        <v>16316156.538508182</v>
      </c>
      <c r="U96" s="160">
        <f t="shared" si="22"/>
        <v>17033185.367924556</v>
      </c>
      <c r="V96" s="160">
        <f t="shared" si="22"/>
        <v>9936899.4099086914</v>
      </c>
      <c r="W96" s="160">
        <f t="shared" si="22"/>
        <v>10711153.075664487</v>
      </c>
      <c r="DA96" s="161" t="s">
        <v>514</v>
      </c>
    </row>
    <row r="97" spans="1:105" ht="11.45" customHeight="1" x14ac:dyDescent="0.25">
      <c r="A97" s="162" t="s">
        <v>112</v>
      </c>
      <c r="B97" s="163">
        <f t="shared" si="22"/>
        <v>17476736.936027002</v>
      </c>
      <c r="C97" s="163">
        <f t="shared" si="22"/>
        <v>17201285.91676354</v>
      </c>
      <c r="D97" s="163">
        <f t="shared" si="22"/>
        <v>17120170.06712741</v>
      </c>
      <c r="E97" s="163">
        <f t="shared" si="22"/>
        <v>16311289.515851308</v>
      </c>
      <c r="F97" s="163">
        <f t="shared" si="22"/>
        <v>15597502.328512538</v>
      </c>
      <c r="G97" s="163">
        <f t="shared" si="22"/>
        <v>15056357.2151065</v>
      </c>
      <c r="H97" s="163">
        <f t="shared" si="22"/>
        <v>16585346.378113076</v>
      </c>
      <c r="I97" s="163">
        <f t="shared" si="22"/>
        <v>16602943.302868618</v>
      </c>
      <c r="J97" s="163">
        <f t="shared" si="22"/>
        <v>15790382.635438386</v>
      </c>
      <c r="K97" s="163">
        <f t="shared" si="22"/>
        <v>15401855.001592055</v>
      </c>
      <c r="L97" s="163">
        <f t="shared" si="22"/>
        <v>15271429.205580758</v>
      </c>
      <c r="M97" s="163">
        <f t="shared" si="22"/>
        <v>14667597.798475502</v>
      </c>
      <c r="N97" s="163">
        <f t="shared" si="22"/>
        <v>14452972.077877641</v>
      </c>
      <c r="O97" s="163">
        <f t="shared" si="22"/>
        <v>14003505.288318774</v>
      </c>
      <c r="P97" s="163">
        <f t="shared" si="22"/>
        <v>13986619.688230572</v>
      </c>
      <c r="Q97" s="163">
        <f t="shared" si="22"/>
        <v>14019098.591174057</v>
      </c>
      <c r="R97" s="163">
        <f t="shared" si="22"/>
        <v>13691235.228800895</v>
      </c>
      <c r="S97" s="163">
        <f t="shared" si="22"/>
        <v>13559276.214366518</v>
      </c>
      <c r="T97" s="163">
        <f t="shared" si="22"/>
        <v>13843500.104428221</v>
      </c>
      <c r="U97" s="163">
        <f t="shared" si="22"/>
        <v>14715832.341999119</v>
      </c>
      <c r="V97" s="163">
        <f t="shared" si="22"/>
        <v>8744006.7986900304</v>
      </c>
      <c r="W97" s="163">
        <f t="shared" si="22"/>
        <v>9020283.6866033394</v>
      </c>
      <c r="DA97" s="149" t="s">
        <v>515</v>
      </c>
    </row>
    <row r="98" spans="1:105" ht="11.45" customHeight="1" x14ac:dyDescent="0.25">
      <c r="A98" s="162" t="s">
        <v>113</v>
      </c>
      <c r="B98" s="163">
        <f t="shared" si="22"/>
        <v>22514945.055906281</v>
      </c>
      <c r="C98" s="163">
        <f t="shared" si="22"/>
        <v>22706175.855831224</v>
      </c>
      <c r="D98" s="163">
        <f t="shared" si="22"/>
        <v>20726328.414220043</v>
      </c>
      <c r="E98" s="163">
        <f t="shared" si="22"/>
        <v>19359856.456111599</v>
      </c>
      <c r="F98" s="163">
        <f t="shared" si="22"/>
        <v>19076331.490019687</v>
      </c>
      <c r="G98" s="163">
        <f t="shared" si="22"/>
        <v>19003603.936058555</v>
      </c>
      <c r="H98" s="163">
        <f t="shared" si="22"/>
        <v>19146233.226084389</v>
      </c>
      <c r="I98" s="163">
        <f t="shared" si="22"/>
        <v>18779703.039926145</v>
      </c>
      <c r="J98" s="163">
        <f t="shared" si="22"/>
        <v>18965032.533410929</v>
      </c>
      <c r="K98" s="163">
        <f t="shared" si="22"/>
        <v>17398159.179113045</v>
      </c>
      <c r="L98" s="163">
        <f t="shared" si="22"/>
        <v>16885418.962008465</v>
      </c>
      <c r="M98" s="163">
        <f t="shared" si="22"/>
        <v>18085290.620495472</v>
      </c>
      <c r="N98" s="163">
        <f t="shared" si="22"/>
        <v>17755880.307133194</v>
      </c>
      <c r="O98" s="163">
        <f t="shared" si="22"/>
        <v>17509067.050086301</v>
      </c>
      <c r="P98" s="163">
        <f t="shared" si="22"/>
        <v>17885755.288185734</v>
      </c>
      <c r="Q98" s="163">
        <f t="shared" si="22"/>
        <v>17294403.200070482</v>
      </c>
      <c r="R98" s="163">
        <f t="shared" si="22"/>
        <v>16488145.651081219</v>
      </c>
      <c r="S98" s="163">
        <f t="shared" si="22"/>
        <v>16613858.538827276</v>
      </c>
      <c r="T98" s="163">
        <f t="shared" si="22"/>
        <v>16963378.740929071</v>
      </c>
      <c r="U98" s="163">
        <f t="shared" si="22"/>
        <v>17645171.329567488</v>
      </c>
      <c r="V98" s="163">
        <f t="shared" si="22"/>
        <v>10242322.113989364</v>
      </c>
      <c r="W98" s="163">
        <f t="shared" si="22"/>
        <v>11191383.036439124</v>
      </c>
      <c r="DA98" s="149" t="s">
        <v>516</v>
      </c>
    </row>
    <row r="99" spans="1:105" ht="11.45" customHeight="1" x14ac:dyDescent="0.25">
      <c r="A99" s="230" t="s">
        <v>54</v>
      </c>
      <c r="B99" s="231">
        <f t="shared" si="22"/>
        <v>142036881.6944311</v>
      </c>
      <c r="C99" s="231">
        <f t="shared" si="22"/>
        <v>138803049.29791939</v>
      </c>
      <c r="D99" s="231">
        <f t="shared" si="22"/>
        <v>139024548.52976355</v>
      </c>
      <c r="E99" s="231">
        <f t="shared" si="22"/>
        <v>138057878.79576033</v>
      </c>
      <c r="F99" s="231">
        <f t="shared" si="22"/>
        <v>136357179.64482957</v>
      </c>
      <c r="G99" s="231">
        <f t="shared" si="22"/>
        <v>136612679.46379736</v>
      </c>
      <c r="H99" s="231">
        <f t="shared" si="22"/>
        <v>141970738.11026043</v>
      </c>
      <c r="I99" s="231">
        <f t="shared" si="22"/>
        <v>144043935.71194565</v>
      </c>
      <c r="J99" s="231">
        <f t="shared" si="22"/>
        <v>143378658.74424949</v>
      </c>
      <c r="K99" s="231">
        <f t="shared" si="22"/>
        <v>134090162.25059216</v>
      </c>
      <c r="L99" s="231">
        <f t="shared" si="22"/>
        <v>136051906.31503561</v>
      </c>
      <c r="M99" s="231">
        <f t="shared" si="22"/>
        <v>136511411.61096552</v>
      </c>
      <c r="N99" s="231">
        <f t="shared" si="22"/>
        <v>134165176.01572432</v>
      </c>
      <c r="O99" s="231">
        <f t="shared" si="22"/>
        <v>136457995.30362627</v>
      </c>
      <c r="P99" s="231">
        <f t="shared" si="22"/>
        <v>137137827.57039422</v>
      </c>
      <c r="Q99" s="231">
        <f t="shared" si="22"/>
        <v>138317689.11718884</v>
      </c>
      <c r="R99" s="231">
        <f t="shared" si="22"/>
        <v>142942228.84201616</v>
      </c>
      <c r="S99" s="231">
        <f t="shared" si="22"/>
        <v>150996427.27165157</v>
      </c>
      <c r="T99" s="231">
        <f t="shared" si="22"/>
        <v>155400667.14754611</v>
      </c>
      <c r="U99" s="231">
        <f t="shared" si="22"/>
        <v>156630807.82942006</v>
      </c>
      <c r="V99" s="231">
        <f t="shared" si="22"/>
        <v>85747087.928128108</v>
      </c>
      <c r="W99" s="231">
        <f t="shared" si="22"/>
        <v>104059308.80452089</v>
      </c>
      <c r="DA99" s="232" t="s">
        <v>517</v>
      </c>
    </row>
    <row r="100" spans="1:105" ht="11.45" customHeight="1" x14ac:dyDescent="0.25">
      <c r="A100" s="153" t="s">
        <v>109</v>
      </c>
      <c r="B100" s="154">
        <f t="shared" si="22"/>
        <v>109429855.44966626</v>
      </c>
      <c r="C100" s="154">
        <f t="shared" si="22"/>
        <v>104260855.88453183</v>
      </c>
      <c r="D100" s="154">
        <f t="shared" si="22"/>
        <v>101452003.77492134</v>
      </c>
      <c r="E100" s="154">
        <f t="shared" si="22"/>
        <v>103387980.07057983</v>
      </c>
      <c r="F100" s="154">
        <f t="shared" si="22"/>
        <v>104615146.67545272</v>
      </c>
      <c r="G100" s="154">
        <f t="shared" si="22"/>
        <v>107932452.74921039</v>
      </c>
      <c r="H100" s="154">
        <f t="shared" si="22"/>
        <v>109256991.43125342</v>
      </c>
      <c r="I100" s="154">
        <f t="shared" si="22"/>
        <v>108453659.16959022</v>
      </c>
      <c r="J100" s="154">
        <f t="shared" si="22"/>
        <v>111020800.43040492</v>
      </c>
      <c r="K100" s="154">
        <f t="shared" si="22"/>
        <v>97909940.118815273</v>
      </c>
      <c r="L100" s="154">
        <f t="shared" si="22"/>
        <v>107108665.453363</v>
      </c>
      <c r="M100" s="154">
        <f t="shared" si="22"/>
        <v>108241672.20333201</v>
      </c>
      <c r="N100" s="154">
        <f t="shared" si="22"/>
        <v>107203197.14222625</v>
      </c>
      <c r="O100" s="154">
        <f t="shared" si="22"/>
        <v>105586580.97442006</v>
      </c>
      <c r="P100" s="154">
        <f t="shared" si="22"/>
        <v>107645075.9178168</v>
      </c>
      <c r="Q100" s="154">
        <f t="shared" si="22"/>
        <v>111269494.65742642</v>
      </c>
      <c r="R100" s="154">
        <f t="shared" si="22"/>
        <v>109514659.78303936</v>
      </c>
      <c r="S100" s="154">
        <f t="shared" si="22"/>
        <v>106544374.51765773</v>
      </c>
      <c r="T100" s="154">
        <f t="shared" si="22"/>
        <v>105552742.87110537</v>
      </c>
      <c r="U100" s="154">
        <f t="shared" si="22"/>
        <v>106710698.02823575</v>
      </c>
      <c r="V100" s="154">
        <f t="shared" si="22"/>
        <v>95452570.835239038</v>
      </c>
      <c r="W100" s="154">
        <f t="shared" si="22"/>
        <v>99337808.80193916</v>
      </c>
      <c r="DA100" s="155" t="s">
        <v>518</v>
      </c>
    </row>
    <row r="101" spans="1:105" ht="11.45" customHeight="1" x14ac:dyDescent="0.25">
      <c r="A101" s="200" t="s">
        <v>112</v>
      </c>
      <c r="B101" s="163">
        <f t="shared" si="22"/>
        <v>128127385.46612971</v>
      </c>
      <c r="C101" s="163">
        <f t="shared" si="22"/>
        <v>126247668.19356933</v>
      </c>
      <c r="D101" s="163">
        <f t="shared" si="22"/>
        <v>131045262.51000419</v>
      </c>
      <c r="E101" s="163">
        <f t="shared" si="22"/>
        <v>139694040.43578634</v>
      </c>
      <c r="F101" s="163">
        <f t="shared" si="22"/>
        <v>146562601.57159659</v>
      </c>
      <c r="G101" s="163">
        <f t="shared" si="22"/>
        <v>146829453.60551098</v>
      </c>
      <c r="H101" s="163">
        <f t="shared" si="22"/>
        <v>147147003.99035516</v>
      </c>
      <c r="I101" s="163">
        <f t="shared" si="22"/>
        <v>143972499.77318463</v>
      </c>
      <c r="J101" s="163">
        <f t="shared" si="22"/>
        <v>145609661.38517785</v>
      </c>
      <c r="K101" s="163">
        <f t="shared" si="22"/>
        <v>133070101.52936485</v>
      </c>
      <c r="L101" s="163">
        <f t="shared" si="22"/>
        <v>138741023.04124272</v>
      </c>
      <c r="M101" s="163">
        <f t="shared" si="22"/>
        <v>139670436.46733487</v>
      </c>
      <c r="N101" s="163">
        <f t="shared" si="22"/>
        <v>139711792.78203389</v>
      </c>
      <c r="O101" s="163">
        <f t="shared" si="22"/>
        <v>139569407.65431362</v>
      </c>
      <c r="P101" s="163">
        <f t="shared" si="22"/>
        <v>142647187.19859195</v>
      </c>
      <c r="Q101" s="163">
        <f t="shared" si="22"/>
        <v>143465679.66717893</v>
      </c>
      <c r="R101" s="163">
        <f t="shared" si="22"/>
        <v>140216328.46069181</v>
      </c>
      <c r="S101" s="163">
        <f t="shared" si="22"/>
        <v>144785330.79984081</v>
      </c>
      <c r="T101" s="163">
        <f t="shared" si="22"/>
        <v>153378415.63780573</v>
      </c>
      <c r="U101" s="163">
        <f t="shared" si="22"/>
        <v>153887377.03896138</v>
      </c>
      <c r="V101" s="163">
        <f t="shared" si="22"/>
        <v>133328032.36385527</v>
      </c>
      <c r="W101" s="163">
        <f t="shared" si="22"/>
        <v>129404827.10373545</v>
      </c>
      <c r="DA101" s="149" t="s">
        <v>519</v>
      </c>
    </row>
    <row r="102" spans="1:105" ht="11.45" customHeight="1" x14ac:dyDescent="0.25">
      <c r="A102" s="204" t="s">
        <v>113</v>
      </c>
      <c r="B102" s="165">
        <f t="shared" si="22"/>
        <v>104268394.36686057</v>
      </c>
      <c r="C102" s="165">
        <f t="shared" si="22"/>
        <v>98514762.930040061</v>
      </c>
      <c r="D102" s="165">
        <f t="shared" si="22"/>
        <v>93999874.262680426</v>
      </c>
      <c r="E102" s="165">
        <f t="shared" si="22"/>
        <v>94254314.536744967</v>
      </c>
      <c r="F102" s="165">
        <f t="shared" si="22"/>
        <v>94251868.301082477</v>
      </c>
      <c r="G102" s="165">
        <f t="shared" si="22"/>
        <v>98399750.390656665</v>
      </c>
      <c r="H102" s="165">
        <f t="shared" si="22"/>
        <v>99523719.408518717</v>
      </c>
      <c r="I102" s="165">
        <f t="shared" si="22"/>
        <v>99262461.245009631</v>
      </c>
      <c r="J102" s="165">
        <f t="shared" si="22"/>
        <v>101738235.77699733</v>
      </c>
      <c r="K102" s="165">
        <f t="shared" si="22"/>
        <v>88548964.804667875</v>
      </c>
      <c r="L102" s="165">
        <f t="shared" si="22"/>
        <v>98378726.387175485</v>
      </c>
      <c r="M102" s="165">
        <f t="shared" si="22"/>
        <v>99871899.430880114</v>
      </c>
      <c r="N102" s="165">
        <f t="shared" si="22"/>
        <v>98764009.110934943</v>
      </c>
      <c r="O102" s="165">
        <f t="shared" si="22"/>
        <v>97485838.525518388</v>
      </c>
      <c r="P102" s="165">
        <f t="shared" si="22"/>
        <v>99526514.177238435</v>
      </c>
      <c r="Q102" s="165">
        <f t="shared" si="22"/>
        <v>103926132.56235515</v>
      </c>
      <c r="R102" s="165">
        <f t="shared" si="22"/>
        <v>103083152.11453778</v>
      </c>
      <c r="S102" s="165">
        <f t="shared" si="22"/>
        <v>99305860.163127512</v>
      </c>
      <c r="T102" s="165">
        <f t="shared" si="22"/>
        <v>96973835.29552123</v>
      </c>
      <c r="U102" s="165">
        <f t="shared" si="22"/>
        <v>98149254.59438321</v>
      </c>
      <c r="V102" s="165">
        <f t="shared" si="22"/>
        <v>89120803.39649345</v>
      </c>
      <c r="W102" s="165">
        <f t="shared" si="22"/>
        <v>93685975.78463544</v>
      </c>
      <c r="DA102" s="166" t="s">
        <v>520</v>
      </c>
    </row>
    <row r="103" spans="1:105" x14ac:dyDescent="0.25">
      <c r="A103" s="148"/>
      <c r="B103" s="148"/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DA103" s="149"/>
    </row>
    <row r="104" spans="1:105" ht="11.45" customHeight="1" x14ac:dyDescent="0.25">
      <c r="A104" s="150" t="s">
        <v>45</v>
      </c>
      <c r="B104" s="245"/>
      <c r="C104" s="245"/>
      <c r="D104" s="245"/>
      <c r="E104" s="245"/>
      <c r="F104" s="245"/>
      <c r="G104" s="245"/>
      <c r="H104" s="245"/>
      <c r="I104" s="245"/>
      <c r="J104" s="245"/>
      <c r="K104" s="245"/>
      <c r="L104" s="245"/>
      <c r="M104" s="245"/>
      <c r="N104" s="245"/>
      <c r="O104" s="245"/>
      <c r="P104" s="245"/>
      <c r="Q104" s="245"/>
      <c r="R104" s="245"/>
      <c r="S104" s="245"/>
      <c r="T104" s="245"/>
      <c r="U104" s="245"/>
      <c r="V104" s="245"/>
      <c r="W104" s="245"/>
      <c r="DA104" s="152"/>
    </row>
    <row r="105" spans="1:105" ht="11.45" customHeight="1" x14ac:dyDescent="0.25">
      <c r="A105" s="153" t="s">
        <v>46</v>
      </c>
      <c r="B105" s="246">
        <f t="shared" ref="B105:W110" si="23">IF(B4=0,0,B4/B$4)</f>
        <v>1</v>
      </c>
      <c r="C105" s="246">
        <f t="shared" si="23"/>
        <v>1</v>
      </c>
      <c r="D105" s="246">
        <f t="shared" si="23"/>
        <v>1</v>
      </c>
      <c r="E105" s="246">
        <f t="shared" si="23"/>
        <v>1</v>
      </c>
      <c r="F105" s="246">
        <f t="shared" si="23"/>
        <v>1</v>
      </c>
      <c r="G105" s="246">
        <f t="shared" si="23"/>
        <v>1</v>
      </c>
      <c r="H105" s="246">
        <f t="shared" si="23"/>
        <v>1</v>
      </c>
      <c r="I105" s="246">
        <f t="shared" si="23"/>
        <v>1</v>
      </c>
      <c r="J105" s="246">
        <f t="shared" si="23"/>
        <v>1</v>
      </c>
      <c r="K105" s="246">
        <f t="shared" si="23"/>
        <v>1</v>
      </c>
      <c r="L105" s="246">
        <f t="shared" si="23"/>
        <v>1</v>
      </c>
      <c r="M105" s="246">
        <f t="shared" si="23"/>
        <v>1</v>
      </c>
      <c r="N105" s="246">
        <f t="shared" si="23"/>
        <v>1</v>
      </c>
      <c r="O105" s="246">
        <f t="shared" si="23"/>
        <v>1</v>
      </c>
      <c r="P105" s="246">
        <f t="shared" si="23"/>
        <v>1</v>
      </c>
      <c r="Q105" s="246">
        <f t="shared" si="23"/>
        <v>1</v>
      </c>
      <c r="R105" s="246">
        <f t="shared" si="23"/>
        <v>1</v>
      </c>
      <c r="S105" s="246">
        <f t="shared" si="23"/>
        <v>1</v>
      </c>
      <c r="T105" s="246">
        <f t="shared" si="23"/>
        <v>1</v>
      </c>
      <c r="U105" s="246">
        <f t="shared" si="23"/>
        <v>1</v>
      </c>
      <c r="V105" s="246">
        <f t="shared" si="23"/>
        <v>1</v>
      </c>
      <c r="W105" s="246">
        <f t="shared" si="23"/>
        <v>1</v>
      </c>
      <c r="DA105" s="155"/>
    </row>
    <row r="106" spans="1:105" ht="11.45" customHeight="1" x14ac:dyDescent="0.25">
      <c r="A106" s="227" t="s">
        <v>55</v>
      </c>
      <c r="B106" s="247">
        <f t="shared" si="23"/>
        <v>0.16692600481648198</v>
      </c>
      <c r="C106" s="247">
        <f t="shared" si="23"/>
        <v>0.16781075234267573</v>
      </c>
      <c r="D106" s="247">
        <f t="shared" si="23"/>
        <v>0.1728826769808593</v>
      </c>
      <c r="E106" s="247">
        <f t="shared" si="23"/>
        <v>0.17680107212055843</v>
      </c>
      <c r="F106" s="247">
        <f t="shared" si="23"/>
        <v>0.17914676726428883</v>
      </c>
      <c r="G106" s="247">
        <f t="shared" si="23"/>
        <v>0.17713915489832957</v>
      </c>
      <c r="H106" s="247">
        <f t="shared" si="23"/>
        <v>0.17591971785916155</v>
      </c>
      <c r="I106" s="247">
        <f t="shared" si="23"/>
        <v>0.17797922986002623</v>
      </c>
      <c r="J106" s="247">
        <f t="shared" si="23"/>
        <v>0.17794654627830966</v>
      </c>
      <c r="K106" s="247">
        <f t="shared" si="23"/>
        <v>0.17974722488866707</v>
      </c>
      <c r="L106" s="247">
        <f t="shared" si="23"/>
        <v>0.18457093401084895</v>
      </c>
      <c r="M106" s="247">
        <f t="shared" si="23"/>
        <v>0.18272736449586058</v>
      </c>
      <c r="N106" s="247">
        <f t="shared" si="23"/>
        <v>0.18342346499843312</v>
      </c>
      <c r="O106" s="247">
        <f t="shared" si="23"/>
        <v>0.18086611286819423</v>
      </c>
      <c r="P106" s="247">
        <f t="shared" si="23"/>
        <v>0.17940244265318228</v>
      </c>
      <c r="Q106" s="247">
        <f t="shared" si="23"/>
        <v>0.17338768392217374</v>
      </c>
      <c r="R106" s="247">
        <f t="shared" si="23"/>
        <v>0.17569845681353122</v>
      </c>
      <c r="S106" s="247">
        <f t="shared" si="23"/>
        <v>0.17350171111288418</v>
      </c>
      <c r="T106" s="247">
        <f t="shared" si="23"/>
        <v>0.17485810188539608</v>
      </c>
      <c r="U106" s="247">
        <f t="shared" si="23"/>
        <v>0.16992361658702365</v>
      </c>
      <c r="V106" s="247">
        <f t="shared" si="23"/>
        <v>0.18515407560758063</v>
      </c>
      <c r="W106" s="247">
        <f t="shared" si="23"/>
        <v>0.17315200519824589</v>
      </c>
      <c r="DA106" s="229"/>
    </row>
    <row r="107" spans="1:105" ht="11.45" customHeight="1" x14ac:dyDescent="0.25">
      <c r="A107" s="159" t="s">
        <v>53</v>
      </c>
      <c r="B107" s="248">
        <f t="shared" si="23"/>
        <v>0.68840969998012791</v>
      </c>
      <c r="C107" s="248">
        <f t="shared" si="23"/>
        <v>0.67273640526840006</v>
      </c>
      <c r="D107" s="248">
        <f t="shared" si="23"/>
        <v>0.65764823217837831</v>
      </c>
      <c r="E107" s="248">
        <f t="shared" si="23"/>
        <v>0.64519462290011909</v>
      </c>
      <c r="F107" s="248">
        <f t="shared" si="23"/>
        <v>0.63373063492839854</v>
      </c>
      <c r="G107" s="248">
        <f t="shared" si="23"/>
        <v>0.62996227553820705</v>
      </c>
      <c r="H107" s="248">
        <f t="shared" si="23"/>
        <v>0.62733874812291102</v>
      </c>
      <c r="I107" s="248">
        <f t="shared" si="23"/>
        <v>0.61851121248470808</v>
      </c>
      <c r="J107" s="248">
        <f t="shared" si="23"/>
        <v>0.6047835098054003</v>
      </c>
      <c r="K107" s="248">
        <f t="shared" si="23"/>
        <v>0.58418228867011734</v>
      </c>
      <c r="L107" s="248">
        <f t="shared" si="23"/>
        <v>0.57596437172819004</v>
      </c>
      <c r="M107" s="248">
        <f t="shared" si="23"/>
        <v>0.58395983606381741</v>
      </c>
      <c r="N107" s="248">
        <f t="shared" si="23"/>
        <v>0.58158218790531302</v>
      </c>
      <c r="O107" s="248">
        <f t="shared" si="23"/>
        <v>0.58209135294124048</v>
      </c>
      <c r="P107" s="248">
        <f t="shared" si="23"/>
        <v>0.587937739850244</v>
      </c>
      <c r="Q107" s="248">
        <f t="shared" si="23"/>
        <v>0.58819013678690235</v>
      </c>
      <c r="R107" s="248">
        <f t="shared" si="23"/>
        <v>0.58038678758345186</v>
      </c>
      <c r="S107" s="248">
        <f t="shared" si="23"/>
        <v>0.5702717068228379</v>
      </c>
      <c r="T107" s="248">
        <f t="shared" si="23"/>
        <v>0.56962196719103253</v>
      </c>
      <c r="U107" s="248">
        <f t="shared" si="23"/>
        <v>0.56964724935294819</v>
      </c>
      <c r="V107" s="248">
        <f t="shared" si="23"/>
        <v>0.5660805925413307</v>
      </c>
      <c r="W107" s="248">
        <f t="shared" si="23"/>
        <v>0.56117245964577067</v>
      </c>
      <c r="DA107" s="161"/>
    </row>
    <row r="108" spans="1:105" ht="11.45" customHeight="1" x14ac:dyDescent="0.25">
      <c r="A108" s="162" t="s">
        <v>112</v>
      </c>
      <c r="B108" s="249">
        <f t="shared" si="23"/>
        <v>0.17315325787072758</v>
      </c>
      <c r="C108" s="249">
        <f t="shared" si="23"/>
        <v>0.16628623162642947</v>
      </c>
      <c r="D108" s="249">
        <f t="shared" si="23"/>
        <v>0.16898867495962017</v>
      </c>
      <c r="E108" s="249">
        <f t="shared" si="23"/>
        <v>0.17058507906664819</v>
      </c>
      <c r="F108" s="249">
        <f t="shared" si="23"/>
        <v>0.16378061617249492</v>
      </c>
      <c r="G108" s="249">
        <f t="shared" si="23"/>
        <v>0.15270845384833029</v>
      </c>
      <c r="H108" s="249">
        <f t="shared" si="23"/>
        <v>0.15920366134531555</v>
      </c>
      <c r="I108" s="249">
        <f t="shared" si="23"/>
        <v>0.15995283872978019</v>
      </c>
      <c r="J108" s="249">
        <f t="shared" si="23"/>
        <v>0.14867331164306219</v>
      </c>
      <c r="K108" s="249">
        <f t="shared" si="23"/>
        <v>0.14053547408006253</v>
      </c>
      <c r="L108" s="249">
        <f t="shared" si="23"/>
        <v>0.13610209700545581</v>
      </c>
      <c r="M108" s="249">
        <f t="shared" si="23"/>
        <v>0.12811448716239185</v>
      </c>
      <c r="N108" s="249">
        <f t="shared" si="23"/>
        <v>0.12773665235628112</v>
      </c>
      <c r="O108" s="249">
        <f t="shared" si="23"/>
        <v>0.11960080380161323</v>
      </c>
      <c r="P108" s="249">
        <f t="shared" si="23"/>
        <v>0.11947212774643154</v>
      </c>
      <c r="Q108" s="249">
        <f t="shared" si="23"/>
        <v>0.11414847014981781</v>
      </c>
      <c r="R108" s="249">
        <f t="shared" si="23"/>
        <v>0.10878467294399041</v>
      </c>
      <c r="S108" s="249">
        <f t="shared" si="23"/>
        <v>0.10401844604647732</v>
      </c>
      <c r="T108" s="249">
        <f t="shared" si="23"/>
        <v>0.10026064195500339</v>
      </c>
      <c r="U108" s="249">
        <f t="shared" si="23"/>
        <v>0.10281744116456287</v>
      </c>
      <c r="V108" s="249">
        <f t="shared" si="23"/>
        <v>0.10153971919481812</v>
      </c>
      <c r="W108" s="249">
        <f t="shared" si="23"/>
        <v>0.10453214777692123</v>
      </c>
      <c r="DA108" s="149"/>
    </row>
    <row r="109" spans="1:105" ht="11.45" customHeight="1" x14ac:dyDescent="0.25">
      <c r="A109" s="162" t="s">
        <v>113</v>
      </c>
      <c r="B109" s="249">
        <f t="shared" si="23"/>
        <v>0.51525644210940036</v>
      </c>
      <c r="C109" s="249">
        <f t="shared" si="23"/>
        <v>0.50645017364197054</v>
      </c>
      <c r="D109" s="249">
        <f t="shared" si="23"/>
        <v>0.48865955721875814</v>
      </c>
      <c r="E109" s="249">
        <f t="shared" si="23"/>
        <v>0.47460954383347081</v>
      </c>
      <c r="F109" s="249">
        <f t="shared" si="23"/>
        <v>0.46995001875590364</v>
      </c>
      <c r="G109" s="249">
        <f t="shared" si="23"/>
        <v>0.47725382168987673</v>
      </c>
      <c r="H109" s="249">
        <f t="shared" si="23"/>
        <v>0.46813508677759552</v>
      </c>
      <c r="I109" s="249">
        <f t="shared" si="23"/>
        <v>0.45855837375492797</v>
      </c>
      <c r="J109" s="249">
        <f t="shared" si="23"/>
        <v>0.45611019816233811</v>
      </c>
      <c r="K109" s="249">
        <f t="shared" si="23"/>
        <v>0.44364681459005484</v>
      </c>
      <c r="L109" s="249">
        <f t="shared" si="23"/>
        <v>0.43986227472273426</v>
      </c>
      <c r="M109" s="249">
        <f t="shared" si="23"/>
        <v>0.45584534890142553</v>
      </c>
      <c r="N109" s="249">
        <f t="shared" si="23"/>
        <v>0.4538455355490319</v>
      </c>
      <c r="O109" s="249">
        <f t="shared" si="23"/>
        <v>0.46249054913962723</v>
      </c>
      <c r="P109" s="249">
        <f t="shared" si="23"/>
        <v>0.46846561210381249</v>
      </c>
      <c r="Q109" s="249">
        <f t="shared" si="23"/>
        <v>0.47404166663708447</v>
      </c>
      <c r="R109" s="249">
        <f t="shared" si="23"/>
        <v>0.47160211463946144</v>
      </c>
      <c r="S109" s="249">
        <f t="shared" si="23"/>
        <v>0.46625326077636053</v>
      </c>
      <c r="T109" s="249">
        <f t="shared" si="23"/>
        <v>0.46936132523602908</v>
      </c>
      <c r="U109" s="249">
        <f t="shared" si="23"/>
        <v>0.46682980818838526</v>
      </c>
      <c r="V109" s="249">
        <f t="shared" si="23"/>
        <v>0.46454087334651256</v>
      </c>
      <c r="W109" s="249">
        <f t="shared" si="23"/>
        <v>0.45664031186884946</v>
      </c>
      <c r="DA109" s="149"/>
    </row>
    <row r="110" spans="1:105" ht="11.45" customHeight="1" x14ac:dyDescent="0.25">
      <c r="A110" s="230" t="s">
        <v>54</v>
      </c>
      <c r="B110" s="250">
        <f t="shared" si="23"/>
        <v>0.14466429520339014</v>
      </c>
      <c r="C110" s="250">
        <f t="shared" si="23"/>
        <v>0.15945284238892413</v>
      </c>
      <c r="D110" s="250">
        <f t="shared" si="23"/>
        <v>0.16946909084076237</v>
      </c>
      <c r="E110" s="250">
        <f t="shared" si="23"/>
        <v>0.17800430497932249</v>
      </c>
      <c r="F110" s="250">
        <f t="shared" si="23"/>
        <v>0.18712259780731261</v>
      </c>
      <c r="G110" s="250">
        <f t="shared" si="23"/>
        <v>0.19289856956346335</v>
      </c>
      <c r="H110" s="250">
        <f t="shared" si="23"/>
        <v>0.19674153401792746</v>
      </c>
      <c r="I110" s="250">
        <f t="shared" si="23"/>
        <v>0.20350955765526563</v>
      </c>
      <c r="J110" s="250">
        <f t="shared" si="23"/>
        <v>0.21726994391628998</v>
      </c>
      <c r="K110" s="250">
        <f t="shared" si="23"/>
        <v>0.23607048644121553</v>
      </c>
      <c r="L110" s="250">
        <f t="shared" si="23"/>
        <v>0.23946469426096098</v>
      </c>
      <c r="M110" s="250">
        <f t="shared" si="23"/>
        <v>0.23331279944032218</v>
      </c>
      <c r="N110" s="250">
        <f t="shared" si="23"/>
        <v>0.23499434709625394</v>
      </c>
      <c r="O110" s="250">
        <f t="shared" si="23"/>
        <v>0.23704253419056528</v>
      </c>
      <c r="P110" s="250">
        <f t="shared" si="23"/>
        <v>0.23265981749657363</v>
      </c>
      <c r="Q110" s="250">
        <f t="shared" si="23"/>
        <v>0.23842217929092388</v>
      </c>
      <c r="R110" s="250">
        <f t="shared" si="23"/>
        <v>0.24391475560301687</v>
      </c>
      <c r="S110" s="250">
        <f t="shared" si="23"/>
        <v>0.2562265820642779</v>
      </c>
      <c r="T110" s="250">
        <f t="shared" si="23"/>
        <v>0.25551993092357156</v>
      </c>
      <c r="U110" s="250">
        <f t="shared" si="23"/>
        <v>0.26042913406002821</v>
      </c>
      <c r="V110" s="250">
        <f t="shared" si="23"/>
        <v>0.24876533185108868</v>
      </c>
      <c r="W110" s="250">
        <f t="shared" si="23"/>
        <v>0.26567553515598336</v>
      </c>
      <c r="DA110" s="232"/>
    </row>
    <row r="111" spans="1:105" ht="11.45" customHeight="1" x14ac:dyDescent="0.25">
      <c r="A111" s="153" t="s">
        <v>47</v>
      </c>
      <c r="B111" s="246">
        <f t="shared" ref="B111:W113" si="24">IF(B10=0,0,B10/B$10)</f>
        <v>1</v>
      </c>
      <c r="C111" s="246">
        <f t="shared" si="24"/>
        <v>1</v>
      </c>
      <c r="D111" s="246">
        <f t="shared" si="24"/>
        <v>1</v>
      </c>
      <c r="E111" s="246">
        <f t="shared" si="24"/>
        <v>1</v>
      </c>
      <c r="F111" s="246">
        <f t="shared" si="24"/>
        <v>1</v>
      </c>
      <c r="G111" s="246">
        <f t="shared" si="24"/>
        <v>1</v>
      </c>
      <c r="H111" s="246">
        <f t="shared" si="24"/>
        <v>1</v>
      </c>
      <c r="I111" s="246">
        <f t="shared" si="24"/>
        <v>1</v>
      </c>
      <c r="J111" s="246">
        <f t="shared" si="24"/>
        <v>1</v>
      </c>
      <c r="K111" s="246">
        <f t="shared" si="24"/>
        <v>1</v>
      </c>
      <c r="L111" s="246">
        <f t="shared" si="24"/>
        <v>1</v>
      </c>
      <c r="M111" s="246">
        <f t="shared" si="24"/>
        <v>1</v>
      </c>
      <c r="N111" s="246">
        <f t="shared" si="24"/>
        <v>1</v>
      </c>
      <c r="O111" s="246">
        <f t="shared" si="24"/>
        <v>1</v>
      </c>
      <c r="P111" s="246">
        <f t="shared" si="24"/>
        <v>1</v>
      </c>
      <c r="Q111" s="246">
        <f t="shared" si="24"/>
        <v>1</v>
      </c>
      <c r="R111" s="246">
        <f t="shared" si="24"/>
        <v>1</v>
      </c>
      <c r="S111" s="246">
        <f t="shared" si="24"/>
        <v>1</v>
      </c>
      <c r="T111" s="246">
        <f t="shared" si="24"/>
        <v>1</v>
      </c>
      <c r="U111" s="246">
        <f t="shared" si="24"/>
        <v>1</v>
      </c>
      <c r="V111" s="246">
        <f t="shared" si="24"/>
        <v>1</v>
      </c>
      <c r="W111" s="246">
        <f t="shared" si="24"/>
        <v>1</v>
      </c>
      <c r="DA111" s="155"/>
    </row>
    <row r="112" spans="1:105" ht="11.45" customHeight="1" x14ac:dyDescent="0.25">
      <c r="A112" s="200" t="s">
        <v>112</v>
      </c>
      <c r="B112" s="249">
        <f t="shared" si="24"/>
        <v>0.25329506041519478</v>
      </c>
      <c r="C112" s="249">
        <f t="shared" si="24"/>
        <v>0.25088769346771589</v>
      </c>
      <c r="D112" s="249">
        <f t="shared" si="24"/>
        <v>0.25984055744143841</v>
      </c>
      <c r="E112" s="249">
        <f t="shared" si="24"/>
        <v>0.27159216028200844</v>
      </c>
      <c r="F112" s="249">
        <f t="shared" si="24"/>
        <v>0.27754598770370981</v>
      </c>
      <c r="G112" s="249">
        <f t="shared" si="24"/>
        <v>0.26777212293604152</v>
      </c>
      <c r="H112" s="249">
        <f t="shared" si="24"/>
        <v>0.27525911062855185</v>
      </c>
      <c r="I112" s="249">
        <f t="shared" si="24"/>
        <v>0.27289929271571195</v>
      </c>
      <c r="J112" s="249">
        <f t="shared" si="24"/>
        <v>0.27750580571745243</v>
      </c>
      <c r="K112" s="249">
        <f t="shared" si="24"/>
        <v>0.28576468603496707</v>
      </c>
      <c r="L112" s="249">
        <f t="shared" si="24"/>
        <v>0.28016612716498929</v>
      </c>
      <c r="M112" s="249">
        <f t="shared" si="24"/>
        <v>0.27136670225305876</v>
      </c>
      <c r="N112" s="249">
        <f t="shared" si="24"/>
        <v>0.26859355730017664</v>
      </c>
      <c r="O112" s="249">
        <f t="shared" si="24"/>
        <v>0.25444490993008095</v>
      </c>
      <c r="P112" s="249">
        <f t="shared" si="24"/>
        <v>0.24949543924157702</v>
      </c>
      <c r="Q112" s="249">
        <f t="shared" si="24"/>
        <v>0.23946120159239892</v>
      </c>
      <c r="R112" s="249">
        <f t="shared" si="24"/>
        <v>0.22175684003259363</v>
      </c>
      <c r="S112" s="249">
        <f t="shared" si="24"/>
        <v>0.21628583498868556</v>
      </c>
      <c r="T112" s="249">
        <f t="shared" si="24"/>
        <v>0.22101021174581456</v>
      </c>
      <c r="U112" s="249">
        <f t="shared" si="24"/>
        <v>0.22150814128060251</v>
      </c>
      <c r="V112" s="249">
        <f t="shared" si="24"/>
        <v>0.20006241284976997</v>
      </c>
      <c r="W112" s="249">
        <f t="shared" si="24"/>
        <v>0.20612360951622935</v>
      </c>
      <c r="DA112" s="149"/>
    </row>
    <row r="113" spans="1:105" ht="11.45" customHeight="1" x14ac:dyDescent="0.25">
      <c r="A113" s="204" t="s">
        <v>113</v>
      </c>
      <c r="B113" s="251">
        <f t="shared" si="24"/>
        <v>0.74670493958480522</v>
      </c>
      <c r="C113" s="251">
        <f t="shared" si="24"/>
        <v>0.74911230653228422</v>
      </c>
      <c r="D113" s="251">
        <f t="shared" si="24"/>
        <v>0.74015944255856159</v>
      </c>
      <c r="E113" s="251">
        <f t="shared" si="24"/>
        <v>0.7284078397179915</v>
      </c>
      <c r="F113" s="251">
        <f t="shared" si="24"/>
        <v>0.72245401229629025</v>
      </c>
      <c r="G113" s="251">
        <f t="shared" si="24"/>
        <v>0.73222787706395842</v>
      </c>
      <c r="H113" s="251">
        <f t="shared" si="24"/>
        <v>0.72474088937144809</v>
      </c>
      <c r="I113" s="251">
        <f t="shared" si="24"/>
        <v>0.72710070728428799</v>
      </c>
      <c r="J113" s="251">
        <f t="shared" si="24"/>
        <v>0.72249419428254757</v>
      </c>
      <c r="K113" s="251">
        <f t="shared" si="24"/>
        <v>0.71423531396503293</v>
      </c>
      <c r="L113" s="251">
        <f t="shared" si="24"/>
        <v>0.71983387283501066</v>
      </c>
      <c r="M113" s="251">
        <f t="shared" si="24"/>
        <v>0.72863329774694119</v>
      </c>
      <c r="N113" s="251">
        <f t="shared" si="24"/>
        <v>0.73140644269982336</v>
      </c>
      <c r="O113" s="251">
        <f t="shared" si="24"/>
        <v>0.74555509006991905</v>
      </c>
      <c r="P113" s="251">
        <f t="shared" si="24"/>
        <v>0.75050456075842298</v>
      </c>
      <c r="Q113" s="251">
        <f t="shared" si="24"/>
        <v>0.76053879840760108</v>
      </c>
      <c r="R113" s="251">
        <f t="shared" si="24"/>
        <v>0.77824315996740634</v>
      </c>
      <c r="S113" s="251">
        <f t="shared" si="24"/>
        <v>0.78371416501131441</v>
      </c>
      <c r="T113" s="251">
        <f t="shared" si="24"/>
        <v>0.77898978825418541</v>
      </c>
      <c r="U113" s="251">
        <f t="shared" si="24"/>
        <v>0.77849185871939741</v>
      </c>
      <c r="V113" s="251">
        <f t="shared" si="24"/>
        <v>0.79993758715023011</v>
      </c>
      <c r="W113" s="251">
        <f t="shared" si="24"/>
        <v>0.79387639048377068</v>
      </c>
      <c r="DA113" s="166"/>
    </row>
    <row r="114" spans="1:105" ht="11.45" customHeight="1" x14ac:dyDescent="0.25">
      <c r="A114" s="148"/>
      <c r="B114" s="148"/>
      <c r="C114" s="148"/>
      <c r="D114" s="148"/>
      <c r="E114" s="148"/>
      <c r="F114" s="148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DA114" s="149"/>
    </row>
    <row r="115" spans="1:105" ht="11.45" customHeight="1" x14ac:dyDescent="0.25">
      <c r="A115" s="150" t="s">
        <v>48</v>
      </c>
      <c r="B115" s="245"/>
      <c r="C115" s="245"/>
      <c r="D115" s="245"/>
      <c r="E115" s="245"/>
      <c r="F115" s="245"/>
      <c r="G115" s="245"/>
      <c r="H115" s="245"/>
      <c r="I115" s="245"/>
      <c r="J115" s="245"/>
      <c r="K115" s="245"/>
      <c r="L115" s="245"/>
      <c r="M115" s="245"/>
      <c r="N115" s="245"/>
      <c r="O115" s="245"/>
      <c r="P115" s="245"/>
      <c r="Q115" s="245"/>
      <c r="R115" s="245"/>
      <c r="S115" s="245"/>
      <c r="T115" s="245"/>
      <c r="U115" s="245"/>
      <c r="V115" s="245"/>
      <c r="W115" s="245"/>
      <c r="DA115" s="152"/>
    </row>
    <row r="116" spans="1:105" ht="11.45" customHeight="1" x14ac:dyDescent="0.25">
      <c r="A116" s="153" t="s">
        <v>7</v>
      </c>
      <c r="B116" s="246">
        <f t="shared" ref="B116:W121" si="25">IF(B15=0,0,B15/B$15)</f>
        <v>1</v>
      </c>
      <c r="C116" s="246">
        <f t="shared" si="25"/>
        <v>1</v>
      </c>
      <c r="D116" s="246">
        <f t="shared" si="25"/>
        <v>1</v>
      </c>
      <c r="E116" s="246">
        <f t="shared" si="25"/>
        <v>1</v>
      </c>
      <c r="F116" s="246">
        <f t="shared" si="25"/>
        <v>1</v>
      </c>
      <c r="G116" s="246">
        <f t="shared" si="25"/>
        <v>1</v>
      </c>
      <c r="H116" s="246">
        <f t="shared" si="25"/>
        <v>1</v>
      </c>
      <c r="I116" s="246">
        <f t="shared" si="25"/>
        <v>1</v>
      </c>
      <c r="J116" s="246">
        <f t="shared" si="25"/>
        <v>1</v>
      </c>
      <c r="K116" s="246">
        <f t="shared" si="25"/>
        <v>1</v>
      </c>
      <c r="L116" s="246">
        <f t="shared" si="25"/>
        <v>1</v>
      </c>
      <c r="M116" s="246">
        <f t="shared" si="25"/>
        <v>1</v>
      </c>
      <c r="N116" s="246">
        <f t="shared" si="25"/>
        <v>1</v>
      </c>
      <c r="O116" s="246">
        <f t="shared" si="25"/>
        <v>1</v>
      </c>
      <c r="P116" s="246">
        <f t="shared" si="25"/>
        <v>1</v>
      </c>
      <c r="Q116" s="246">
        <f t="shared" si="25"/>
        <v>1</v>
      </c>
      <c r="R116" s="246">
        <f t="shared" si="25"/>
        <v>1</v>
      </c>
      <c r="S116" s="246">
        <f t="shared" si="25"/>
        <v>1</v>
      </c>
      <c r="T116" s="246">
        <f t="shared" si="25"/>
        <v>1</v>
      </c>
      <c r="U116" s="246">
        <f t="shared" si="25"/>
        <v>1</v>
      </c>
      <c r="V116" s="246">
        <f t="shared" si="25"/>
        <v>1</v>
      </c>
      <c r="W116" s="246">
        <f t="shared" si="25"/>
        <v>1</v>
      </c>
      <c r="DA116" s="155"/>
    </row>
    <row r="117" spans="1:105" ht="11.45" customHeight="1" x14ac:dyDescent="0.25">
      <c r="A117" s="227" t="s">
        <v>55</v>
      </c>
      <c r="B117" s="247">
        <f t="shared" si="25"/>
        <v>0.27573437551469848</v>
      </c>
      <c r="C117" s="247">
        <f t="shared" si="25"/>
        <v>0.28304183570765079</v>
      </c>
      <c r="D117" s="247">
        <f t="shared" si="25"/>
        <v>0.27882184026722734</v>
      </c>
      <c r="E117" s="247">
        <f t="shared" si="25"/>
        <v>0.27560393910435654</v>
      </c>
      <c r="F117" s="247">
        <f t="shared" si="25"/>
        <v>0.27787594238744467</v>
      </c>
      <c r="G117" s="247">
        <f t="shared" si="25"/>
        <v>0.27440578883452688</v>
      </c>
      <c r="H117" s="247">
        <f t="shared" si="25"/>
        <v>0.2851000782954396</v>
      </c>
      <c r="I117" s="247">
        <f t="shared" si="25"/>
        <v>0.2839890662558654</v>
      </c>
      <c r="J117" s="247">
        <f t="shared" si="25"/>
        <v>0.28434925711838138</v>
      </c>
      <c r="K117" s="247">
        <f t="shared" si="25"/>
        <v>0.28182192891622115</v>
      </c>
      <c r="L117" s="247">
        <f t="shared" si="25"/>
        <v>0.28370679111369834</v>
      </c>
      <c r="M117" s="247">
        <f t="shared" si="25"/>
        <v>0.28330576827152776</v>
      </c>
      <c r="N117" s="247">
        <f t="shared" si="25"/>
        <v>0.27923491945509127</v>
      </c>
      <c r="O117" s="247">
        <f t="shared" si="25"/>
        <v>0.27951193725865969</v>
      </c>
      <c r="P117" s="247">
        <f t="shared" si="25"/>
        <v>0.27946676955786015</v>
      </c>
      <c r="Q117" s="247">
        <f t="shared" si="25"/>
        <v>0.26559103014225638</v>
      </c>
      <c r="R117" s="247">
        <f t="shared" si="25"/>
        <v>0.26256992548404773</v>
      </c>
      <c r="S117" s="247">
        <f t="shared" si="25"/>
        <v>0.26439069797682169</v>
      </c>
      <c r="T117" s="247">
        <f t="shared" si="25"/>
        <v>0.26787745547512448</v>
      </c>
      <c r="U117" s="247">
        <f t="shared" si="25"/>
        <v>0.26966024240139841</v>
      </c>
      <c r="V117" s="247">
        <f t="shared" si="25"/>
        <v>0.27098385969871486</v>
      </c>
      <c r="W117" s="247">
        <f t="shared" si="25"/>
        <v>0.25367648947433324</v>
      </c>
      <c r="DA117" s="229"/>
    </row>
    <row r="118" spans="1:105" ht="11.45" customHeight="1" x14ac:dyDescent="0.25">
      <c r="A118" s="159" t="s">
        <v>53</v>
      </c>
      <c r="B118" s="248">
        <f t="shared" si="25"/>
        <v>0.66253342799599824</v>
      </c>
      <c r="C118" s="248">
        <f t="shared" si="25"/>
        <v>0.64611189486966525</v>
      </c>
      <c r="D118" s="248">
        <f t="shared" si="25"/>
        <v>0.64976859492239913</v>
      </c>
      <c r="E118" s="248">
        <f t="shared" si="25"/>
        <v>0.65194730362399433</v>
      </c>
      <c r="F118" s="248">
        <f t="shared" si="25"/>
        <v>0.64567653415395176</v>
      </c>
      <c r="G118" s="248">
        <f t="shared" si="25"/>
        <v>0.64650792792146161</v>
      </c>
      <c r="H118" s="248">
        <f t="shared" si="25"/>
        <v>0.63390510213078299</v>
      </c>
      <c r="I118" s="248">
        <f t="shared" si="25"/>
        <v>0.63524884699307893</v>
      </c>
      <c r="J118" s="248">
        <f t="shared" si="25"/>
        <v>0.62833506966334285</v>
      </c>
      <c r="K118" s="248">
        <f t="shared" si="25"/>
        <v>0.62005651946377527</v>
      </c>
      <c r="L118" s="248">
        <f t="shared" si="25"/>
        <v>0.61991310511056319</v>
      </c>
      <c r="M118" s="248">
        <f t="shared" si="25"/>
        <v>0.62273627151193067</v>
      </c>
      <c r="N118" s="248">
        <f t="shared" si="25"/>
        <v>0.62600315472965606</v>
      </c>
      <c r="O118" s="248">
        <f t="shared" si="25"/>
        <v>0.62488403511492996</v>
      </c>
      <c r="P118" s="248">
        <f t="shared" si="25"/>
        <v>0.62628837641945978</v>
      </c>
      <c r="Q118" s="248">
        <f t="shared" si="25"/>
        <v>0.63968732355967783</v>
      </c>
      <c r="R118" s="248">
        <f t="shared" si="25"/>
        <v>0.64633715634422417</v>
      </c>
      <c r="S118" s="248">
        <f t="shared" si="25"/>
        <v>0.64251370900397609</v>
      </c>
      <c r="T118" s="248">
        <f t="shared" si="25"/>
        <v>0.64046227563887248</v>
      </c>
      <c r="U118" s="248">
        <f t="shared" si="25"/>
        <v>0.63457682680023719</v>
      </c>
      <c r="V118" s="248">
        <f t="shared" si="25"/>
        <v>0.64077618527184821</v>
      </c>
      <c r="W118" s="248">
        <f t="shared" si="25"/>
        <v>0.65760878062832129</v>
      </c>
      <c r="DA118" s="161"/>
    </row>
    <row r="119" spans="1:105" ht="11.45" customHeight="1" x14ac:dyDescent="0.25">
      <c r="A119" s="162" t="s">
        <v>112</v>
      </c>
      <c r="B119" s="249">
        <f t="shared" si="25"/>
        <v>0.20017072832328517</v>
      </c>
      <c r="C119" s="249">
        <f t="shared" si="25"/>
        <v>0.18820224845342773</v>
      </c>
      <c r="D119" s="249">
        <f t="shared" si="25"/>
        <v>0.18940259806599227</v>
      </c>
      <c r="E119" s="249">
        <f t="shared" si="25"/>
        <v>0.1943949903117223</v>
      </c>
      <c r="F119" s="249">
        <f t="shared" si="25"/>
        <v>0.19297734765841068</v>
      </c>
      <c r="G119" s="249">
        <f t="shared" si="25"/>
        <v>0.18163530928342123</v>
      </c>
      <c r="H119" s="249">
        <f t="shared" si="25"/>
        <v>0.17659738724213822</v>
      </c>
      <c r="I119" s="249">
        <f t="shared" si="25"/>
        <v>0.18291132508265412</v>
      </c>
      <c r="J119" s="249">
        <f t="shared" si="25"/>
        <v>0.17708611296810409</v>
      </c>
      <c r="K119" s="249">
        <f t="shared" si="25"/>
        <v>0.16492527453354677</v>
      </c>
      <c r="L119" s="249">
        <f t="shared" si="25"/>
        <v>0.15920489685838299</v>
      </c>
      <c r="M119" s="249">
        <f t="shared" si="25"/>
        <v>0.15948709181411763</v>
      </c>
      <c r="N119" s="249">
        <f t="shared" si="25"/>
        <v>0.16089113634029509</v>
      </c>
      <c r="O119" s="249">
        <f t="shared" si="25"/>
        <v>0.1407144030046745</v>
      </c>
      <c r="P119" s="249">
        <f t="shared" si="25"/>
        <v>0.14061073536363944</v>
      </c>
      <c r="Q119" s="249">
        <f t="shared" si="25"/>
        <v>0.1363432104179092</v>
      </c>
      <c r="R119" s="249">
        <f t="shared" si="25"/>
        <v>0.13423357504303821</v>
      </c>
      <c r="S119" s="249">
        <f t="shared" si="25"/>
        <v>0.12839520718846978</v>
      </c>
      <c r="T119" s="249">
        <f t="shared" si="25"/>
        <v>0.12259983196130921</v>
      </c>
      <c r="U119" s="249">
        <f t="shared" si="25"/>
        <v>0.12412359810799534</v>
      </c>
      <c r="V119" s="249">
        <f t="shared" si="25"/>
        <v>0.12557039300124129</v>
      </c>
      <c r="W119" s="249">
        <f t="shared" si="25"/>
        <v>0.14030462921706757</v>
      </c>
      <c r="DA119" s="149"/>
    </row>
    <row r="120" spans="1:105" ht="11.45" customHeight="1" x14ac:dyDescent="0.25">
      <c r="A120" s="162" t="s">
        <v>113</v>
      </c>
      <c r="B120" s="249">
        <f t="shared" si="25"/>
        <v>0.46236269967271304</v>
      </c>
      <c r="C120" s="249">
        <f t="shared" si="25"/>
        <v>0.45790964641623744</v>
      </c>
      <c r="D120" s="249">
        <f t="shared" si="25"/>
        <v>0.46036599685640689</v>
      </c>
      <c r="E120" s="249">
        <f t="shared" si="25"/>
        <v>0.45755231331227209</v>
      </c>
      <c r="F120" s="249">
        <f t="shared" si="25"/>
        <v>0.45269918649554108</v>
      </c>
      <c r="G120" s="249">
        <f t="shared" si="25"/>
        <v>0.46487261863804041</v>
      </c>
      <c r="H120" s="249">
        <f t="shared" si="25"/>
        <v>0.45730771488864475</v>
      </c>
      <c r="I120" s="249">
        <f t="shared" si="25"/>
        <v>0.45233752191042481</v>
      </c>
      <c r="J120" s="249">
        <f t="shared" si="25"/>
        <v>0.45124895669523868</v>
      </c>
      <c r="K120" s="249">
        <f t="shared" si="25"/>
        <v>0.4551312449302285</v>
      </c>
      <c r="L120" s="249">
        <f t="shared" si="25"/>
        <v>0.46070820825218023</v>
      </c>
      <c r="M120" s="249">
        <f t="shared" si="25"/>
        <v>0.46324917969781298</v>
      </c>
      <c r="N120" s="249">
        <f t="shared" si="25"/>
        <v>0.465112018389361</v>
      </c>
      <c r="O120" s="249">
        <f t="shared" si="25"/>
        <v>0.48416963211025549</v>
      </c>
      <c r="P120" s="249">
        <f t="shared" si="25"/>
        <v>0.48567764105582034</v>
      </c>
      <c r="Q120" s="249">
        <f t="shared" si="25"/>
        <v>0.50334411314176863</v>
      </c>
      <c r="R120" s="249">
        <f t="shared" si="25"/>
        <v>0.51210358130118594</v>
      </c>
      <c r="S120" s="249">
        <f t="shared" si="25"/>
        <v>0.51411850181550645</v>
      </c>
      <c r="T120" s="249">
        <f t="shared" si="25"/>
        <v>0.51786244367756329</v>
      </c>
      <c r="U120" s="249">
        <f t="shared" si="25"/>
        <v>0.51045322869224175</v>
      </c>
      <c r="V120" s="249">
        <f t="shared" si="25"/>
        <v>0.51520579227060681</v>
      </c>
      <c r="W120" s="249">
        <f t="shared" si="25"/>
        <v>0.51730415141125374</v>
      </c>
      <c r="DA120" s="149"/>
    </row>
    <row r="121" spans="1:105" ht="11.45" customHeight="1" x14ac:dyDescent="0.25">
      <c r="A121" s="230" t="s">
        <v>54</v>
      </c>
      <c r="B121" s="250">
        <f t="shared" si="25"/>
        <v>6.1732196489303205E-2</v>
      </c>
      <c r="C121" s="250">
        <f t="shared" si="25"/>
        <v>7.0846269422683891E-2</v>
      </c>
      <c r="D121" s="250">
        <f t="shared" si="25"/>
        <v>7.1409564810373555E-2</v>
      </c>
      <c r="E121" s="250">
        <f t="shared" si="25"/>
        <v>7.2448757271649136E-2</v>
      </c>
      <c r="F121" s="250">
        <f t="shared" si="25"/>
        <v>7.6447523458603575E-2</v>
      </c>
      <c r="G121" s="250">
        <f t="shared" si="25"/>
        <v>7.9086283244011568E-2</v>
      </c>
      <c r="H121" s="250">
        <f t="shared" si="25"/>
        <v>8.0994819573777313E-2</v>
      </c>
      <c r="I121" s="250">
        <f t="shared" si="25"/>
        <v>8.0762086751055728E-2</v>
      </c>
      <c r="J121" s="250">
        <f t="shared" si="25"/>
        <v>8.7315673218275824E-2</v>
      </c>
      <c r="K121" s="250">
        <f t="shared" si="25"/>
        <v>9.8121551620003536E-2</v>
      </c>
      <c r="L121" s="250">
        <f t="shared" si="25"/>
        <v>9.6380103775738413E-2</v>
      </c>
      <c r="M121" s="250">
        <f t="shared" si="25"/>
        <v>9.3957960216541569E-2</v>
      </c>
      <c r="N121" s="250">
        <f t="shared" si="25"/>
        <v>9.4761925815252696E-2</v>
      </c>
      <c r="O121" s="250">
        <f t="shared" si="25"/>
        <v>9.5604027626410321E-2</v>
      </c>
      <c r="P121" s="250">
        <f t="shared" si="25"/>
        <v>9.4244854022680152E-2</v>
      </c>
      <c r="Q121" s="250">
        <f t="shared" si="25"/>
        <v>9.4721646298065787E-2</v>
      </c>
      <c r="R121" s="250">
        <f t="shared" si="25"/>
        <v>9.1092918171728168E-2</v>
      </c>
      <c r="S121" s="250">
        <f t="shared" si="25"/>
        <v>9.3095593019202116E-2</v>
      </c>
      <c r="T121" s="250">
        <f t="shared" si="25"/>
        <v>9.166026888600308E-2</v>
      </c>
      <c r="U121" s="250">
        <f t="shared" si="25"/>
        <v>9.5762930798364565E-2</v>
      </c>
      <c r="V121" s="250">
        <f t="shared" si="25"/>
        <v>8.8239955029436989E-2</v>
      </c>
      <c r="W121" s="250">
        <f t="shared" si="25"/>
        <v>8.871472989734551E-2</v>
      </c>
      <c r="DA121" s="232"/>
    </row>
    <row r="122" spans="1:105" ht="11.45" customHeight="1" x14ac:dyDescent="0.25">
      <c r="A122" s="153" t="s">
        <v>25</v>
      </c>
      <c r="B122" s="246">
        <f t="shared" ref="B122:W124" si="26">IF(B21=0,0,B21/B$21)</f>
        <v>1</v>
      </c>
      <c r="C122" s="246">
        <f t="shared" si="26"/>
        <v>1</v>
      </c>
      <c r="D122" s="246">
        <f t="shared" si="26"/>
        <v>1</v>
      </c>
      <c r="E122" s="246">
        <f t="shared" si="26"/>
        <v>1</v>
      </c>
      <c r="F122" s="246">
        <f t="shared" si="26"/>
        <v>1</v>
      </c>
      <c r="G122" s="246">
        <f t="shared" si="26"/>
        <v>1</v>
      </c>
      <c r="H122" s="246">
        <f t="shared" si="26"/>
        <v>1</v>
      </c>
      <c r="I122" s="246">
        <f t="shared" si="26"/>
        <v>1</v>
      </c>
      <c r="J122" s="246">
        <f t="shared" si="26"/>
        <v>1</v>
      </c>
      <c r="K122" s="246">
        <f t="shared" si="26"/>
        <v>1</v>
      </c>
      <c r="L122" s="246">
        <f t="shared" si="26"/>
        <v>1</v>
      </c>
      <c r="M122" s="246">
        <f t="shared" si="26"/>
        <v>1</v>
      </c>
      <c r="N122" s="246">
        <f t="shared" si="26"/>
        <v>1</v>
      </c>
      <c r="O122" s="246">
        <f t="shared" si="26"/>
        <v>1</v>
      </c>
      <c r="P122" s="246">
        <f t="shared" si="26"/>
        <v>1</v>
      </c>
      <c r="Q122" s="246">
        <f t="shared" si="26"/>
        <v>1</v>
      </c>
      <c r="R122" s="246">
        <f t="shared" si="26"/>
        <v>1</v>
      </c>
      <c r="S122" s="246">
        <f t="shared" si="26"/>
        <v>1</v>
      </c>
      <c r="T122" s="246">
        <f t="shared" si="26"/>
        <v>1</v>
      </c>
      <c r="U122" s="246">
        <f t="shared" si="26"/>
        <v>1</v>
      </c>
      <c r="V122" s="246">
        <f t="shared" si="26"/>
        <v>1</v>
      </c>
      <c r="W122" s="246">
        <f t="shared" si="26"/>
        <v>1</v>
      </c>
      <c r="DA122" s="155"/>
    </row>
    <row r="123" spans="1:105" ht="11.45" customHeight="1" x14ac:dyDescent="0.25">
      <c r="A123" s="200" t="s">
        <v>112</v>
      </c>
      <c r="B123" s="249">
        <f t="shared" si="26"/>
        <v>0.2163319070547523</v>
      </c>
      <c r="C123" s="249">
        <f t="shared" si="26"/>
        <v>0.20181960257304191</v>
      </c>
      <c r="D123" s="249">
        <f t="shared" si="26"/>
        <v>0.20101190077556871</v>
      </c>
      <c r="E123" s="249">
        <f t="shared" si="26"/>
        <v>0.19860887809744471</v>
      </c>
      <c r="F123" s="249">
        <f t="shared" si="26"/>
        <v>0.19583540957580278</v>
      </c>
      <c r="G123" s="249">
        <f t="shared" si="26"/>
        <v>0.19402567280719643</v>
      </c>
      <c r="H123" s="249">
        <f t="shared" si="26"/>
        <v>0.20615834220620097</v>
      </c>
      <c r="I123" s="249">
        <f t="shared" si="26"/>
        <v>0.20275321143780964</v>
      </c>
      <c r="J123" s="249">
        <f t="shared" si="26"/>
        <v>0.21460833027550077</v>
      </c>
      <c r="K123" s="249">
        <f t="shared" si="26"/>
        <v>0.21027348759186087</v>
      </c>
      <c r="L123" s="249">
        <f t="shared" si="26"/>
        <v>0.21531073715097646</v>
      </c>
      <c r="M123" s="249">
        <f t="shared" si="26"/>
        <v>0.19229923614843125</v>
      </c>
      <c r="N123" s="249">
        <f t="shared" si="26"/>
        <v>0.1900964184660178</v>
      </c>
      <c r="O123" s="249">
        <f t="shared" si="26"/>
        <v>0.1697046532582363</v>
      </c>
      <c r="P123" s="249">
        <f t="shared" si="26"/>
        <v>0.16539479491676493</v>
      </c>
      <c r="Q123" s="249">
        <f t="shared" si="26"/>
        <v>0.16517618242202681</v>
      </c>
      <c r="R123" s="249">
        <f t="shared" si="26"/>
        <v>0.1515486862544109</v>
      </c>
      <c r="S123" s="249">
        <f t="shared" si="26"/>
        <v>0.14607797330761638</v>
      </c>
      <c r="T123" s="249">
        <f t="shared" si="26"/>
        <v>0.14300561399433681</v>
      </c>
      <c r="U123" s="249">
        <f t="shared" si="26"/>
        <v>0.1490857474859334</v>
      </c>
      <c r="V123" s="249">
        <f t="shared" si="26"/>
        <v>0.13147812589237287</v>
      </c>
      <c r="W123" s="249">
        <f t="shared" si="26"/>
        <v>0.14880975741540051</v>
      </c>
      <c r="DA123" s="149"/>
    </row>
    <row r="124" spans="1:105" ht="11.45" customHeight="1" x14ac:dyDescent="0.25">
      <c r="A124" s="204" t="s">
        <v>113</v>
      </c>
      <c r="B124" s="251">
        <f t="shared" si="26"/>
        <v>0.78366809294524775</v>
      </c>
      <c r="C124" s="251">
        <f t="shared" si="26"/>
        <v>0.79818039742695801</v>
      </c>
      <c r="D124" s="251">
        <f t="shared" si="26"/>
        <v>0.79898809922443137</v>
      </c>
      <c r="E124" s="251">
        <f t="shared" si="26"/>
        <v>0.80139112190255524</v>
      </c>
      <c r="F124" s="251">
        <f t="shared" si="26"/>
        <v>0.80416459042419719</v>
      </c>
      <c r="G124" s="251">
        <f t="shared" si="26"/>
        <v>0.80597432719280349</v>
      </c>
      <c r="H124" s="251">
        <f t="shared" si="26"/>
        <v>0.793841657793799</v>
      </c>
      <c r="I124" s="251">
        <f t="shared" si="26"/>
        <v>0.79724678856219033</v>
      </c>
      <c r="J124" s="251">
        <f t="shared" si="26"/>
        <v>0.78539166972449914</v>
      </c>
      <c r="K124" s="251">
        <f t="shared" si="26"/>
        <v>0.78972651240813918</v>
      </c>
      <c r="L124" s="251">
        <f t="shared" si="26"/>
        <v>0.78468926284902352</v>
      </c>
      <c r="M124" s="251">
        <f t="shared" si="26"/>
        <v>0.80770076385156875</v>
      </c>
      <c r="N124" s="251">
        <f t="shared" si="26"/>
        <v>0.80990358153398223</v>
      </c>
      <c r="O124" s="251">
        <f t="shared" si="26"/>
        <v>0.83029534674176364</v>
      </c>
      <c r="P124" s="251">
        <f t="shared" si="26"/>
        <v>0.8346052050832351</v>
      </c>
      <c r="Q124" s="251">
        <f t="shared" si="26"/>
        <v>0.83482381757797319</v>
      </c>
      <c r="R124" s="251">
        <f t="shared" si="26"/>
        <v>0.84845131374558913</v>
      </c>
      <c r="S124" s="251">
        <f t="shared" si="26"/>
        <v>0.8539220266923836</v>
      </c>
      <c r="T124" s="251">
        <f t="shared" si="26"/>
        <v>0.85699438600566324</v>
      </c>
      <c r="U124" s="251">
        <f t="shared" si="26"/>
        <v>0.8509142525140666</v>
      </c>
      <c r="V124" s="251">
        <f t="shared" si="26"/>
        <v>0.86852187410762705</v>
      </c>
      <c r="W124" s="251">
        <f t="shared" si="26"/>
        <v>0.85119024258459952</v>
      </c>
      <c r="DA124" s="166"/>
    </row>
  </sheetData>
  <pageMargins left="0.39370078740157483" right="0.39370078740157483" top="0.39370078740157483" bottom="0.39370078740157483" header="0.31496062992125984" footer="0.31496062992125984"/>
  <pageSetup paperSize="9" scale="52" fitToHeight="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B7D38-6917-45C1-8182-25A86033203B}">
  <sheetPr>
    <tabColor theme="7"/>
  </sheetPr>
  <dimension ref="A1:T58"/>
  <sheetViews>
    <sheetView tabSelected="1" topLeftCell="A35" zoomScale="80" zoomScaleNormal="80" workbookViewId="0">
      <selection activeCell="F57" sqref="F57"/>
    </sheetView>
  </sheetViews>
  <sheetFormatPr defaultColWidth="11.42578125" defaultRowHeight="15" x14ac:dyDescent="0.25"/>
  <cols>
    <col min="2" max="2" width="20.5703125" bestFit="1" customWidth="1"/>
    <col min="3" max="3" width="16.85546875" bestFit="1" customWidth="1"/>
    <col min="4" max="4" width="14.5703125" bestFit="1" customWidth="1"/>
    <col min="5" max="5" width="12.5703125" bestFit="1" customWidth="1"/>
    <col min="6" max="6" width="28.42578125" bestFit="1" customWidth="1"/>
    <col min="7" max="7" width="10.85546875" bestFit="1" customWidth="1"/>
    <col min="8" max="8" width="12" bestFit="1" customWidth="1"/>
    <col min="9" max="9" width="12.85546875" bestFit="1" customWidth="1"/>
    <col min="10" max="10" width="28.140625" bestFit="1" customWidth="1"/>
    <col min="12" max="12" width="16.42578125" customWidth="1"/>
    <col min="13" max="13" width="20.85546875" bestFit="1" customWidth="1"/>
    <col min="15" max="15" width="14.85546875" bestFit="1" customWidth="1"/>
    <col min="16" max="16" width="12.85546875" bestFit="1" customWidth="1"/>
    <col min="17" max="17" width="28.85546875" bestFit="1" customWidth="1"/>
    <col min="20" max="20" width="12.85546875" bestFit="1" customWidth="1"/>
  </cols>
  <sheetData>
    <row r="1" spans="1:20" x14ac:dyDescent="0.25">
      <c r="A1" s="274" t="s">
        <v>122</v>
      </c>
      <c r="B1" s="274"/>
      <c r="C1" s="274"/>
      <c r="D1" s="274"/>
      <c r="E1" s="274"/>
      <c r="F1" s="274"/>
      <c r="G1" s="274"/>
      <c r="H1" s="274"/>
      <c r="I1" s="133"/>
      <c r="L1" s="274" t="s">
        <v>123</v>
      </c>
      <c r="M1" s="274"/>
      <c r="N1" s="274"/>
      <c r="O1" s="274"/>
      <c r="P1" s="274"/>
      <c r="Q1" s="274"/>
      <c r="R1" s="274"/>
      <c r="S1" s="274"/>
      <c r="T1" s="133"/>
    </row>
    <row r="2" spans="1:20" x14ac:dyDescent="0.25">
      <c r="A2" s="274"/>
      <c r="B2" s="274"/>
      <c r="C2" s="274"/>
      <c r="D2" s="274"/>
      <c r="E2" s="274"/>
      <c r="F2" s="274"/>
      <c r="G2" s="274"/>
      <c r="H2" s="274"/>
      <c r="I2" s="133"/>
      <c r="L2" s="274"/>
      <c r="M2" s="274"/>
      <c r="N2" s="274"/>
      <c r="O2" s="274"/>
      <c r="P2" s="274"/>
      <c r="Q2" s="274"/>
      <c r="R2" s="274"/>
      <c r="S2" s="274"/>
      <c r="T2" s="133"/>
    </row>
    <row r="4" spans="1:20" ht="18.75" x14ac:dyDescent="0.3">
      <c r="A4" s="273" t="s">
        <v>124</v>
      </c>
      <c r="B4" s="273"/>
      <c r="C4" s="273"/>
      <c r="D4" s="273"/>
      <c r="E4" s="273"/>
      <c r="F4" s="273"/>
      <c r="G4" s="273"/>
      <c r="H4" s="273"/>
      <c r="I4" s="135"/>
      <c r="L4" s="273" t="s">
        <v>124</v>
      </c>
      <c r="M4" s="273"/>
      <c r="N4" s="273"/>
      <c r="O4" s="273"/>
      <c r="P4" s="273"/>
      <c r="Q4" s="273"/>
      <c r="R4" s="273"/>
      <c r="S4" s="273"/>
      <c r="T4" s="135"/>
    </row>
    <row r="5" spans="1:20" ht="30" x14ac:dyDescent="0.25">
      <c r="A5" s="6" t="s">
        <v>125</v>
      </c>
      <c r="B5" s="8" t="s">
        <v>126</v>
      </c>
      <c r="C5" s="8" t="s">
        <v>127</v>
      </c>
      <c r="D5" s="8" t="s">
        <v>128</v>
      </c>
      <c r="E5" s="8" t="s">
        <v>129</v>
      </c>
      <c r="F5" s="8" t="s">
        <v>130</v>
      </c>
      <c r="G5" s="8" t="s">
        <v>131</v>
      </c>
      <c r="H5" s="8" t="s">
        <v>132</v>
      </c>
      <c r="I5" s="7" t="s">
        <v>133</v>
      </c>
      <c r="L5" s="6" t="s">
        <v>125</v>
      </c>
      <c r="M5" s="8" t="s">
        <v>126</v>
      </c>
      <c r="N5" s="8" t="s">
        <v>127</v>
      </c>
      <c r="O5" s="8" t="s">
        <v>128</v>
      </c>
      <c r="P5" s="8" t="s">
        <v>129</v>
      </c>
      <c r="Q5" s="8" t="s">
        <v>130</v>
      </c>
      <c r="R5" s="8" t="s">
        <v>131</v>
      </c>
      <c r="S5" s="8" t="s">
        <v>132</v>
      </c>
      <c r="T5" s="7" t="s">
        <v>133</v>
      </c>
    </row>
    <row r="6" spans="1:20" x14ac:dyDescent="0.25">
      <c r="A6" s="68" t="s">
        <v>134</v>
      </c>
      <c r="B6" s="73">
        <f>JRC_2015_UK_Transports!Q66</f>
        <v>21498</v>
      </c>
      <c r="C6" s="73">
        <f>JRC_2015_UK_Transports!Q64</f>
        <v>0</v>
      </c>
      <c r="D6" s="73">
        <f>JRC_2015_UK_Transports!Q61</f>
        <v>18748833</v>
      </c>
      <c r="E6" s="73">
        <f>JRC_2015_UK_Transports!Q62</f>
        <v>11439660</v>
      </c>
      <c r="F6" s="73">
        <f>JRC_2015_UK_Transports!Q65</f>
        <v>26590</v>
      </c>
      <c r="G6" s="73">
        <f>JRC_2015_UK_Transports!Q63</f>
        <v>13793</v>
      </c>
      <c r="H6" s="73">
        <f>JRC_2015_UK_Transports!Q60-SUM(Calculations!B6:G6)</f>
        <v>0</v>
      </c>
      <c r="I6" s="136">
        <f>SUM(B6:H6)</f>
        <v>30250374</v>
      </c>
      <c r="J6" s="116" t="s">
        <v>135</v>
      </c>
      <c r="L6" s="68" t="s">
        <v>134</v>
      </c>
      <c r="M6" s="73">
        <f>JRC_2015_UK_Transports!Q79</f>
        <v>6160</v>
      </c>
      <c r="N6" s="73">
        <f>JRC_2015_UK_Transports!Q78</f>
        <v>0</v>
      </c>
      <c r="O6" s="73">
        <f>JRC_2015_UK_Transports!Q75</f>
        <v>189531</v>
      </c>
      <c r="P6" s="73">
        <f>JRC_2015_UK_Transports!Q76</f>
        <v>3369616</v>
      </c>
      <c r="Q6" s="73">
        <v>0</v>
      </c>
      <c r="R6" s="73">
        <f>JRC_2015_UK_Transports!Q77</f>
        <v>38173</v>
      </c>
      <c r="S6" s="73">
        <f>JRC_2015_UK_Transports!Q74-SUM(Calculations!M6:R6)</f>
        <v>0</v>
      </c>
      <c r="T6" s="136">
        <f>SUM(M6:S6)</f>
        <v>3603480</v>
      </c>
    </row>
    <row r="7" spans="1:20" x14ac:dyDescent="0.25">
      <c r="A7" s="68" t="s">
        <v>136</v>
      </c>
      <c r="B7" s="73">
        <f>JRC_2015_UK_Transports!Q72</f>
        <v>194</v>
      </c>
      <c r="C7" s="73">
        <f>JRC_2015_UK_Transports!Q70</f>
        <v>0</v>
      </c>
      <c r="D7" s="73">
        <f>JRC_2015_UK_Transports!Q68</f>
        <v>0</v>
      </c>
      <c r="E7" s="73">
        <f>JRC_2015_UK_Transports!Q69</f>
        <v>40626</v>
      </c>
      <c r="F7" s="73">
        <v>0</v>
      </c>
      <c r="G7" s="73">
        <f>JRC_2015_UK_Transports!Q70</f>
        <v>0</v>
      </c>
      <c r="H7" s="73">
        <f>JRC_2015_UK_Transports!Q67-SUM(Calculations!B7:G7)</f>
        <v>0</v>
      </c>
      <c r="I7" s="136">
        <f t="shared" ref="I7:I11" si="0">SUM(B7:H7)</f>
        <v>40820</v>
      </c>
      <c r="J7" s="112" t="s">
        <v>137</v>
      </c>
      <c r="L7" s="68" t="s">
        <v>136</v>
      </c>
      <c r="M7" s="73">
        <v>0</v>
      </c>
      <c r="N7" s="73">
        <v>0</v>
      </c>
      <c r="O7" s="73">
        <v>0</v>
      </c>
      <c r="P7" s="73">
        <f>JRC_2015_UK_Transports!Q80</f>
        <v>652838.55958794698</v>
      </c>
      <c r="Q7" s="73">
        <v>0</v>
      </c>
      <c r="R7" s="73">
        <v>0</v>
      </c>
      <c r="S7" s="73">
        <v>0</v>
      </c>
      <c r="T7" s="136">
        <f t="shared" ref="T7:T11" si="1">SUM(M7:S7)</f>
        <v>652838.55958794698</v>
      </c>
    </row>
    <row r="8" spans="1:20" x14ac:dyDescent="0.25">
      <c r="A8" s="68" t="s">
        <v>138</v>
      </c>
      <c r="B8" s="114">
        <v>0</v>
      </c>
      <c r="C8" s="73">
        <v>0</v>
      </c>
      <c r="D8" s="73">
        <v>0</v>
      </c>
      <c r="E8" s="73">
        <f>'Raw data JRC Aircraft'!E41+'Raw data JRC Aircraft'!E42</f>
        <v>770.012089991518</v>
      </c>
      <c r="F8" s="73">
        <v>0</v>
      </c>
      <c r="G8" s="73">
        <v>0</v>
      </c>
      <c r="H8" s="73">
        <f>('Raw data JRC Aircraft'!E41+'Raw data JRC Aircraft'!E42)-SUM(B8:G8)</f>
        <v>0</v>
      </c>
      <c r="I8" s="136">
        <f t="shared" si="0"/>
        <v>770.012089991518</v>
      </c>
      <c r="J8" s="113" t="s">
        <v>139</v>
      </c>
      <c r="L8" s="68" t="s">
        <v>138</v>
      </c>
      <c r="M8" s="114">
        <v>0</v>
      </c>
      <c r="N8" s="73">
        <v>0</v>
      </c>
      <c r="O8" s="73">
        <v>0</v>
      </c>
      <c r="P8" s="73">
        <f>'Raw data JRC Aircraft'!E45</f>
        <v>16.485103132161999</v>
      </c>
      <c r="Q8" s="73">
        <v>0</v>
      </c>
      <c r="R8" s="73">
        <v>0</v>
      </c>
      <c r="S8" s="73">
        <v>0</v>
      </c>
      <c r="T8" s="136">
        <f t="shared" si="1"/>
        <v>16.485103132161999</v>
      </c>
    </row>
    <row r="9" spans="1:20" x14ac:dyDescent="0.25">
      <c r="A9" s="68" t="s">
        <v>140</v>
      </c>
      <c r="B9" s="73">
        <f>JRC_2015_UK_Transports!Q280+JRC_2015_UK_Transports!Q277+JRC_2015_UK_Transports!Q281</f>
        <v>2122.5</v>
      </c>
      <c r="C9" s="73">
        <v>0</v>
      </c>
      <c r="D9" s="73">
        <v>0</v>
      </c>
      <c r="E9" s="73">
        <f>JRC_2015_UK_Transports!Q279</f>
        <v>1252</v>
      </c>
      <c r="F9" s="73">
        <v>0</v>
      </c>
      <c r="G9" s="73">
        <v>0</v>
      </c>
      <c r="H9" s="73">
        <f>0</f>
        <v>0</v>
      </c>
      <c r="I9" s="136">
        <f t="shared" si="0"/>
        <v>3374.5</v>
      </c>
      <c r="J9" s="130" t="s">
        <v>141</v>
      </c>
      <c r="L9" s="68" t="s">
        <v>140</v>
      </c>
      <c r="M9" s="73">
        <f>JRC_2015_UK_Transports!Q284</f>
        <v>118</v>
      </c>
      <c r="N9" s="73">
        <v>0</v>
      </c>
      <c r="O9" s="73">
        <v>0</v>
      </c>
      <c r="P9" s="73">
        <f>JRC_2015_UK_Transports!Q283</f>
        <v>244</v>
      </c>
      <c r="Q9" s="73">
        <v>0</v>
      </c>
      <c r="R9" s="73">
        <v>0</v>
      </c>
      <c r="S9" s="73">
        <f>0</f>
        <v>0</v>
      </c>
      <c r="T9" s="136">
        <f t="shared" si="1"/>
        <v>362</v>
      </c>
    </row>
    <row r="10" spans="1:20" x14ac:dyDescent="0.25">
      <c r="A10" s="1" t="s">
        <v>142</v>
      </c>
      <c r="B10" s="73">
        <v>0</v>
      </c>
      <c r="C10" s="73">
        <v>0</v>
      </c>
      <c r="D10" s="73">
        <v>0</v>
      </c>
      <c r="E10" s="73">
        <v>0</v>
      </c>
      <c r="F10" s="73">
        <v>0</v>
      </c>
      <c r="G10" s="73">
        <v>0</v>
      </c>
      <c r="H10" s="73">
        <f>JRC_2015_UK_Transports!Q64-SUM(Calculations!B10:G10)</f>
        <v>0</v>
      </c>
      <c r="I10" s="136">
        <f t="shared" si="0"/>
        <v>0</v>
      </c>
      <c r="L10" s="1" t="s">
        <v>142</v>
      </c>
      <c r="M10" s="73">
        <v>0</v>
      </c>
      <c r="N10" s="73">
        <v>0</v>
      </c>
      <c r="O10" s="73">
        <v>0</v>
      </c>
      <c r="P10" s="73">
        <v>0</v>
      </c>
      <c r="Q10" s="73">
        <v>0</v>
      </c>
      <c r="R10" s="73">
        <v>0</v>
      </c>
      <c r="S10" s="73">
        <f>JRC_2015_UK_Transports!AB64-SUM(Calculations!M10:R10)</f>
        <v>0</v>
      </c>
      <c r="T10" s="136">
        <f t="shared" si="1"/>
        <v>0</v>
      </c>
    </row>
    <row r="11" spans="1:20" x14ac:dyDescent="0.25">
      <c r="A11" s="68" t="s">
        <v>143</v>
      </c>
      <c r="B11" s="73">
        <v>0</v>
      </c>
      <c r="C11" s="73">
        <v>0</v>
      </c>
      <c r="D11" s="73">
        <f>JRC_2015_UK_Transports!Q59</f>
        <v>1253100</v>
      </c>
      <c r="E11" s="73">
        <v>0</v>
      </c>
      <c r="F11" s="73">
        <v>0</v>
      </c>
      <c r="G11" s="73">
        <v>0</v>
      </c>
      <c r="H11" s="73">
        <v>0</v>
      </c>
      <c r="I11" s="136">
        <f t="shared" si="0"/>
        <v>1253100</v>
      </c>
      <c r="L11" s="68" t="s">
        <v>143</v>
      </c>
      <c r="M11" s="73">
        <v>0</v>
      </c>
      <c r="N11" s="73">
        <v>0</v>
      </c>
      <c r="O11" s="73">
        <v>0</v>
      </c>
      <c r="P11" s="73">
        <v>0</v>
      </c>
      <c r="Q11" s="73">
        <v>0</v>
      </c>
      <c r="R11" s="73">
        <v>0</v>
      </c>
      <c r="S11" s="73">
        <v>0</v>
      </c>
      <c r="T11" s="136">
        <f t="shared" si="1"/>
        <v>0</v>
      </c>
    </row>
    <row r="13" spans="1:20" ht="18.75" x14ac:dyDescent="0.3">
      <c r="A13" s="273" t="s">
        <v>144</v>
      </c>
      <c r="B13" s="273"/>
      <c r="C13" s="273"/>
      <c r="D13" s="273"/>
      <c r="E13" s="273"/>
      <c r="F13" s="273"/>
      <c r="G13" s="273"/>
      <c r="H13" s="273"/>
      <c r="I13" s="135"/>
      <c r="L13" s="273" t="s">
        <v>144</v>
      </c>
      <c r="M13" s="273"/>
      <c r="N13" s="273"/>
      <c r="O13" s="273"/>
      <c r="P13" s="273"/>
      <c r="Q13" s="273"/>
      <c r="R13" s="273"/>
      <c r="S13" s="273"/>
      <c r="T13" s="135"/>
    </row>
    <row r="14" spans="1:20" ht="30" x14ac:dyDescent="0.25">
      <c r="A14" s="6" t="s">
        <v>125</v>
      </c>
      <c r="B14" s="8" t="s">
        <v>126</v>
      </c>
      <c r="C14" s="8" t="s">
        <v>127</v>
      </c>
      <c r="D14" s="8" t="s">
        <v>128</v>
      </c>
      <c r="E14" s="8" t="s">
        <v>129</v>
      </c>
      <c r="F14" s="8" t="s">
        <v>130</v>
      </c>
      <c r="G14" s="8" t="s">
        <v>131</v>
      </c>
      <c r="H14" s="8" t="s">
        <v>132</v>
      </c>
      <c r="I14" s="7" t="s">
        <v>133</v>
      </c>
      <c r="L14" s="6" t="s">
        <v>125</v>
      </c>
      <c r="M14" s="8" t="s">
        <v>126</v>
      </c>
      <c r="N14" s="8" t="s">
        <v>127</v>
      </c>
      <c r="O14" s="8" t="s">
        <v>128</v>
      </c>
      <c r="P14" s="8" t="s">
        <v>129</v>
      </c>
      <c r="Q14" s="8" t="s">
        <v>130</v>
      </c>
      <c r="R14" s="8" t="s">
        <v>131</v>
      </c>
      <c r="S14" s="8" t="s">
        <v>132</v>
      </c>
      <c r="T14" s="7" t="s">
        <v>133</v>
      </c>
    </row>
    <row r="15" spans="1:20" x14ac:dyDescent="0.25">
      <c r="A15" s="126" t="s">
        <v>134</v>
      </c>
      <c r="B15" s="73">
        <f>JRC_2015_UE_Transports!Q66</f>
        <v>157036</v>
      </c>
      <c r="C15" s="73">
        <f>JRC_2015_UE_Transports!Q64</f>
        <v>1313031</v>
      </c>
      <c r="D15" s="73">
        <f>JRC_2015_UE_Transports!Q61</f>
        <v>139055432</v>
      </c>
      <c r="E15" s="73">
        <f>JRC_2015_UE_Transports!Q62</f>
        <v>106612315</v>
      </c>
      <c r="F15" s="73">
        <f>JRC_2015_UE_Transports!Q65</f>
        <v>181560</v>
      </c>
      <c r="G15" s="73">
        <f>JRC_2015_UE_Transports!Q63</f>
        <v>7685081</v>
      </c>
      <c r="H15" s="73">
        <f>JRC_2015_UE_Transports!Q60-SUM(Calculations!B15:G15)</f>
        <v>0</v>
      </c>
      <c r="I15" s="136">
        <f>SUM(B15:H15)</f>
        <v>255004455</v>
      </c>
      <c r="L15" s="126" t="s">
        <v>134</v>
      </c>
      <c r="M15" s="73">
        <f>JRC_2015_UE_Transports!Q79</f>
        <v>40504</v>
      </c>
      <c r="N15" s="73">
        <f>JRC_2015_UE_Transports!Q78</f>
        <v>128891</v>
      </c>
      <c r="O15" s="73">
        <f>JRC_2015_UE_Transports!Q75</f>
        <v>2226999</v>
      </c>
      <c r="P15" s="73">
        <f>JRC_2015_UE_Transports!Q76</f>
        <v>26430217</v>
      </c>
      <c r="Q15" s="73">
        <v>0</v>
      </c>
      <c r="R15" s="73">
        <f>JRC_2015_UE_Transports!Q77</f>
        <v>320764</v>
      </c>
      <c r="S15" s="73">
        <f>JRC_2015_UE_Transports!Q74-SUM(Calculations!M15:R15)</f>
        <v>0</v>
      </c>
      <c r="T15" s="136">
        <f>SUM(M15:S15)</f>
        <v>29147375</v>
      </c>
    </row>
    <row r="16" spans="1:20" x14ac:dyDescent="0.25">
      <c r="A16" s="126" t="s">
        <v>136</v>
      </c>
      <c r="B16" s="73">
        <f>JRC_2015_UE_Transports!Q72</f>
        <v>4118</v>
      </c>
      <c r="C16" s="73">
        <f>JRC_2015_UE_Transports!Q71</f>
        <v>34907</v>
      </c>
      <c r="D16" s="73">
        <f>JRC_2015_UE_Transports!Q68</f>
        <v>4259</v>
      </c>
      <c r="E16" s="73">
        <f>JRC_2015_UE_Transports!Q69</f>
        <v>664879</v>
      </c>
      <c r="F16" s="73">
        <v>0</v>
      </c>
      <c r="G16" s="73">
        <f>JRC_2015_UE_Transports!Q70</f>
        <v>2004</v>
      </c>
      <c r="H16" s="73">
        <v>0</v>
      </c>
      <c r="I16" s="136">
        <f t="shared" ref="I16:I20" si="2">SUM(B16:H16)</f>
        <v>710167</v>
      </c>
      <c r="L16" s="126" t="s">
        <v>136</v>
      </c>
      <c r="M16" s="73"/>
      <c r="N16" s="73">
        <f>JRC_2015_UE_Transports!AB71</f>
        <v>0</v>
      </c>
      <c r="O16" s="73">
        <f>JRC_2015_UE_Transports!AB68</f>
        <v>0</v>
      </c>
      <c r="P16" s="73">
        <f>JRC_2015_UE_Transports!Q80</f>
        <v>5936930.9914684212</v>
      </c>
      <c r="Q16" s="73">
        <v>0</v>
      </c>
      <c r="R16" s="73">
        <f>JRC_2015_UE_Transports!AB70</f>
        <v>0</v>
      </c>
      <c r="S16" s="73">
        <v>0</v>
      </c>
      <c r="T16" s="136">
        <f t="shared" ref="T16:T20" si="3">SUM(M16:S16)</f>
        <v>5936930.9914684212</v>
      </c>
    </row>
    <row r="17" spans="1:20" x14ac:dyDescent="0.25">
      <c r="A17" s="126" t="s">
        <v>138</v>
      </c>
      <c r="B17" s="114">
        <v>0</v>
      </c>
      <c r="C17" s="73">
        <v>0</v>
      </c>
      <c r="D17" s="73">
        <v>0</v>
      </c>
      <c r="E17" s="73">
        <f>'Raw data JRC Aircraft'!B31+'Raw data JRC Aircraft'!B32</f>
        <v>4828.8394913743059</v>
      </c>
      <c r="F17" s="73">
        <v>0</v>
      </c>
      <c r="G17" s="73">
        <v>0</v>
      </c>
      <c r="H17" s="73">
        <v>0</v>
      </c>
      <c r="I17" s="136">
        <f t="shared" si="2"/>
        <v>4828.8394913743059</v>
      </c>
      <c r="L17" s="126" t="s">
        <v>138</v>
      </c>
      <c r="M17" s="114">
        <v>0</v>
      </c>
      <c r="N17" s="73">
        <v>0</v>
      </c>
      <c r="O17" s="73">
        <v>0</v>
      </c>
      <c r="P17" s="73">
        <f>'Raw data JRC Aircraft'!B35</f>
        <v>165.67674900357699</v>
      </c>
      <c r="Q17" s="73">
        <v>0</v>
      </c>
      <c r="R17" s="73">
        <v>0</v>
      </c>
      <c r="S17" s="73">
        <v>0</v>
      </c>
      <c r="T17" s="136">
        <f t="shared" si="3"/>
        <v>165.67674900357699</v>
      </c>
    </row>
    <row r="18" spans="1:20" x14ac:dyDescent="0.25">
      <c r="A18" s="126" t="s">
        <v>140</v>
      </c>
      <c r="B18" s="73">
        <f>JRC_2015_UE_Transports!Q281+JRC_2015_UE_Transports!Q282+JRC_2015_UE_Transports!Q278</f>
        <v>20969</v>
      </c>
      <c r="C18" s="73">
        <v>0</v>
      </c>
      <c r="D18" s="73">
        <v>0</v>
      </c>
      <c r="E18" s="73">
        <f>JRC_2015_UE_Transports!Q280</f>
        <v>4092</v>
      </c>
      <c r="F18" s="73">
        <v>0</v>
      </c>
      <c r="G18" s="73">
        <v>0</v>
      </c>
      <c r="H18" s="73">
        <v>0</v>
      </c>
      <c r="I18" s="136">
        <f t="shared" si="2"/>
        <v>25061</v>
      </c>
      <c r="L18" s="126" t="s">
        <v>140</v>
      </c>
      <c r="M18" s="73">
        <f>JRC_2015_UE_Transports!Q285</f>
        <v>4117.5</v>
      </c>
      <c r="N18" s="73">
        <v>0</v>
      </c>
      <c r="O18" s="73">
        <v>0</v>
      </c>
      <c r="P18" s="73">
        <f>JRC_2015_UE_Transports!Q284</f>
        <v>1640.5</v>
      </c>
      <c r="Q18" s="73">
        <v>0</v>
      </c>
      <c r="R18" s="73">
        <v>0</v>
      </c>
      <c r="S18" s="73">
        <v>0</v>
      </c>
      <c r="T18" s="136">
        <f t="shared" si="3"/>
        <v>5758</v>
      </c>
    </row>
    <row r="19" spans="1:20" x14ac:dyDescent="0.25">
      <c r="A19" s="1" t="s">
        <v>142</v>
      </c>
      <c r="B19" s="73">
        <v>0</v>
      </c>
      <c r="C19" s="73">
        <v>0</v>
      </c>
      <c r="D19" s="73">
        <v>0</v>
      </c>
      <c r="E19" s="73">
        <v>0</v>
      </c>
      <c r="F19" s="73">
        <v>0</v>
      </c>
      <c r="G19" s="73">
        <v>0</v>
      </c>
      <c r="H19" s="73">
        <v>0</v>
      </c>
      <c r="I19" s="136">
        <f t="shared" si="2"/>
        <v>0</v>
      </c>
      <c r="L19" s="1" t="s">
        <v>142</v>
      </c>
      <c r="M19" s="73">
        <v>0</v>
      </c>
      <c r="N19" s="73">
        <v>0</v>
      </c>
      <c r="O19" s="73">
        <v>0</v>
      </c>
      <c r="P19" s="73">
        <v>0</v>
      </c>
      <c r="Q19" s="73">
        <v>0</v>
      </c>
      <c r="R19" s="73">
        <v>0</v>
      </c>
      <c r="S19" s="73">
        <v>0</v>
      </c>
      <c r="T19" s="136">
        <f t="shared" si="3"/>
        <v>0</v>
      </c>
    </row>
    <row r="20" spans="1:20" x14ac:dyDescent="0.25">
      <c r="A20" s="126" t="s">
        <v>143</v>
      </c>
      <c r="B20" s="114">
        <v>0</v>
      </c>
      <c r="C20" s="73">
        <v>0</v>
      </c>
      <c r="D20" s="73">
        <f>JRC_2015_UE_Transports!Q59</f>
        <v>37036579</v>
      </c>
      <c r="E20" s="73">
        <v>0</v>
      </c>
      <c r="F20" s="73">
        <v>0</v>
      </c>
      <c r="G20" s="73">
        <v>0</v>
      </c>
      <c r="H20" s="73">
        <v>0</v>
      </c>
      <c r="I20" s="136">
        <f t="shared" si="2"/>
        <v>37036579</v>
      </c>
      <c r="L20" s="126" t="s">
        <v>143</v>
      </c>
      <c r="M20" s="114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  <c r="T20" s="136">
        <f t="shared" si="3"/>
        <v>0</v>
      </c>
    </row>
    <row r="22" spans="1:20" ht="18.75" x14ac:dyDescent="0.3">
      <c r="A22" s="273" t="s">
        <v>145</v>
      </c>
      <c r="B22" s="273"/>
      <c r="C22" s="273"/>
      <c r="D22" s="273"/>
      <c r="E22" s="273"/>
      <c r="F22" s="273"/>
      <c r="G22" s="273"/>
      <c r="H22" s="273"/>
      <c r="I22" s="135"/>
      <c r="L22" s="273" t="s">
        <v>145</v>
      </c>
      <c r="M22" s="273"/>
      <c r="N22" s="273"/>
      <c r="O22" s="273"/>
      <c r="P22" s="273"/>
      <c r="Q22" s="273"/>
      <c r="R22" s="273"/>
      <c r="S22" s="273"/>
      <c r="T22" s="135"/>
    </row>
    <row r="23" spans="1:20" ht="30" x14ac:dyDescent="0.25">
      <c r="A23" s="6" t="s">
        <v>125</v>
      </c>
      <c r="B23" s="8" t="s">
        <v>126</v>
      </c>
      <c r="C23" s="8" t="s">
        <v>127</v>
      </c>
      <c r="D23" s="8" t="s">
        <v>128</v>
      </c>
      <c r="E23" s="8" t="s">
        <v>129</v>
      </c>
      <c r="F23" s="8" t="s">
        <v>130</v>
      </c>
      <c r="G23" s="8" t="s">
        <v>131</v>
      </c>
      <c r="H23" s="8" t="s">
        <v>132</v>
      </c>
      <c r="I23" s="7" t="s">
        <v>133</v>
      </c>
      <c r="L23" s="6" t="s">
        <v>125</v>
      </c>
      <c r="M23" s="8" t="s">
        <v>126</v>
      </c>
      <c r="N23" s="8" t="s">
        <v>127</v>
      </c>
      <c r="O23" s="8" t="s">
        <v>128</v>
      </c>
      <c r="P23" s="8" t="s">
        <v>129</v>
      </c>
      <c r="Q23" s="8" t="s">
        <v>130</v>
      </c>
      <c r="R23" s="8" t="s">
        <v>131</v>
      </c>
      <c r="S23" s="8" t="s">
        <v>132</v>
      </c>
      <c r="T23" s="7" t="s">
        <v>133</v>
      </c>
    </row>
    <row r="24" spans="1:20" x14ac:dyDescent="0.25">
      <c r="A24" s="1" t="s">
        <v>134</v>
      </c>
      <c r="B24" s="115">
        <f>IFERROR(B6/B15,0)</f>
        <v>0.13689854555643291</v>
      </c>
      <c r="C24" s="115">
        <f t="shared" ref="C24:H24" si="4">IFERROR(C6/C15,0)</f>
        <v>0</v>
      </c>
      <c r="D24" s="115">
        <f t="shared" si="4"/>
        <v>0.13482992163873181</v>
      </c>
      <c r="E24" s="115">
        <f t="shared" si="4"/>
        <v>0.10730148763770865</v>
      </c>
      <c r="F24" s="115">
        <f t="shared" si="4"/>
        <v>0.146452963207755</v>
      </c>
      <c r="G24" s="115">
        <f t="shared" si="4"/>
        <v>1.794776138338685E-3</v>
      </c>
      <c r="H24" s="115">
        <f t="shared" si="4"/>
        <v>0</v>
      </c>
      <c r="I24" s="115">
        <f>I6/I15</f>
        <v>0.11862684516629327</v>
      </c>
      <c r="L24" s="1" t="s">
        <v>134</v>
      </c>
      <c r="M24" s="115">
        <f>IFERROR(M6/M15,0)</f>
        <v>0.15208374481532688</v>
      </c>
      <c r="N24" s="115">
        <f t="shared" ref="N24:T24" si="5">IFERROR(N6/N15,0)</f>
        <v>0</v>
      </c>
      <c r="O24" s="115">
        <f t="shared" si="5"/>
        <v>8.510601037539757E-2</v>
      </c>
      <c r="P24" s="115">
        <f t="shared" si="5"/>
        <v>0.12749104557105981</v>
      </c>
      <c r="Q24" s="115">
        <f t="shared" si="5"/>
        <v>0</v>
      </c>
      <c r="R24" s="115">
        <f t="shared" si="5"/>
        <v>0.1190064969884401</v>
      </c>
      <c r="S24" s="115">
        <f t="shared" si="5"/>
        <v>0</v>
      </c>
      <c r="T24" s="115">
        <f t="shared" si="5"/>
        <v>0.12362965790229824</v>
      </c>
    </row>
    <row r="25" spans="1:20" x14ac:dyDescent="0.25">
      <c r="A25" s="1" t="s">
        <v>136</v>
      </c>
      <c r="B25" s="115">
        <f t="shared" ref="B25:H25" si="6">IFERROR(B7/B16,0)</f>
        <v>4.7110247693054878E-2</v>
      </c>
      <c r="C25" s="115">
        <f t="shared" si="6"/>
        <v>0</v>
      </c>
      <c r="D25" s="115">
        <f t="shared" si="6"/>
        <v>0</v>
      </c>
      <c r="E25" s="115">
        <f t="shared" si="6"/>
        <v>6.110284728499471E-2</v>
      </c>
      <c r="F25" s="115">
        <f t="shared" si="6"/>
        <v>0</v>
      </c>
      <c r="G25" s="115">
        <f t="shared" si="6"/>
        <v>0</v>
      </c>
      <c r="H25" s="115">
        <f t="shared" si="6"/>
        <v>0</v>
      </c>
      <c r="I25" s="115">
        <f t="shared" ref="I25:I29" si="7">I7/I16</f>
        <v>5.7479437935020916E-2</v>
      </c>
      <c r="L25" s="1" t="s">
        <v>136</v>
      </c>
      <c r="M25" s="115">
        <f t="shared" ref="M25:T25" si="8">IFERROR(M7/M16,0)</f>
        <v>0</v>
      </c>
      <c r="N25" s="115">
        <f t="shared" si="8"/>
        <v>0</v>
      </c>
      <c r="O25" s="115">
        <f t="shared" si="8"/>
        <v>0</v>
      </c>
      <c r="P25" s="115">
        <f t="shared" si="8"/>
        <v>0.10996229542268539</v>
      </c>
      <c r="Q25" s="115">
        <f t="shared" si="8"/>
        <v>0</v>
      </c>
      <c r="R25" s="115">
        <f t="shared" si="8"/>
        <v>0</v>
      </c>
      <c r="S25" s="115">
        <f t="shared" si="8"/>
        <v>0</v>
      </c>
      <c r="T25" s="115">
        <f t="shared" si="8"/>
        <v>0.10996229542268539</v>
      </c>
    </row>
    <row r="26" spans="1:20" x14ac:dyDescent="0.25">
      <c r="A26" s="1" t="s">
        <v>138</v>
      </c>
      <c r="B26" s="115">
        <f t="shared" ref="B26:H26" si="9">IFERROR(B8/B17,0)</f>
        <v>0</v>
      </c>
      <c r="C26" s="115">
        <f t="shared" si="9"/>
        <v>0</v>
      </c>
      <c r="D26" s="115">
        <f t="shared" si="9"/>
        <v>0</v>
      </c>
      <c r="E26" s="115">
        <f>IFERROR(E8/E17,0)</f>
        <v>0.15946110682845863</v>
      </c>
      <c r="F26" s="115">
        <f t="shared" si="9"/>
        <v>0</v>
      </c>
      <c r="G26" s="115">
        <f t="shared" si="9"/>
        <v>0</v>
      </c>
      <c r="H26" s="115">
        <f t="shared" si="9"/>
        <v>0</v>
      </c>
      <c r="I26" s="115">
        <f t="shared" si="7"/>
        <v>0.15946110682845863</v>
      </c>
      <c r="L26" s="1" t="s">
        <v>138</v>
      </c>
      <c r="M26" s="115">
        <f t="shared" ref="M26:T26" si="10">IFERROR(M8/M17,0)</f>
        <v>0</v>
      </c>
      <c r="N26" s="115">
        <f t="shared" si="10"/>
        <v>0</v>
      </c>
      <c r="O26" s="115">
        <f t="shared" si="10"/>
        <v>0</v>
      </c>
      <c r="P26" s="115">
        <f t="shared" si="10"/>
        <v>9.9501609195663795E-2</v>
      </c>
      <c r="Q26" s="115">
        <f t="shared" si="10"/>
        <v>0</v>
      </c>
      <c r="R26" s="115">
        <f t="shared" si="10"/>
        <v>0</v>
      </c>
      <c r="S26" s="115">
        <f t="shared" si="10"/>
        <v>0</v>
      </c>
      <c r="T26" s="115">
        <f t="shared" si="10"/>
        <v>9.9501609195663795E-2</v>
      </c>
    </row>
    <row r="27" spans="1:20" x14ac:dyDescent="0.25">
      <c r="A27" s="1" t="s">
        <v>140</v>
      </c>
      <c r="B27" s="115">
        <f t="shared" ref="B27:H27" si="11">IFERROR(B9/B18,0)</f>
        <v>0.10122084982593352</v>
      </c>
      <c r="C27" s="115">
        <f t="shared" si="11"/>
        <v>0</v>
      </c>
      <c r="D27" s="115">
        <f t="shared" si="11"/>
        <v>0</v>
      </c>
      <c r="E27" s="115">
        <f t="shared" si="11"/>
        <v>0.30596285434995113</v>
      </c>
      <c r="F27" s="115">
        <f t="shared" si="11"/>
        <v>0</v>
      </c>
      <c r="G27" s="115">
        <f t="shared" si="11"/>
        <v>0</v>
      </c>
      <c r="H27" s="115">
        <f t="shared" si="11"/>
        <v>0</v>
      </c>
      <c r="I27" s="115">
        <f t="shared" si="7"/>
        <v>0.13465145046087545</v>
      </c>
      <c r="L27" s="1" t="s">
        <v>140</v>
      </c>
      <c r="M27" s="115">
        <f t="shared" ref="M27:T27" si="12">IFERROR(M9/M18,0)</f>
        <v>2.8658166363084395E-2</v>
      </c>
      <c r="N27" s="115">
        <f t="shared" si="12"/>
        <v>0</v>
      </c>
      <c r="O27" s="115">
        <f t="shared" si="12"/>
        <v>0</v>
      </c>
      <c r="P27" s="115">
        <f t="shared" si="12"/>
        <v>0.14873514172508381</v>
      </c>
      <c r="Q27" s="115">
        <f t="shared" si="12"/>
        <v>0</v>
      </c>
      <c r="R27" s="115">
        <f t="shared" si="12"/>
        <v>0</v>
      </c>
      <c r="S27" s="115">
        <f t="shared" si="12"/>
        <v>0</v>
      </c>
      <c r="T27" s="115">
        <f t="shared" si="12"/>
        <v>6.2869051754081279E-2</v>
      </c>
    </row>
    <row r="28" spans="1:20" x14ac:dyDescent="0.25">
      <c r="A28" s="1" t="s">
        <v>142</v>
      </c>
      <c r="B28" s="115">
        <f t="shared" ref="B28:H28" si="13">IFERROR(B10/B19,0)</f>
        <v>0</v>
      </c>
      <c r="C28" s="115">
        <f t="shared" si="13"/>
        <v>0</v>
      </c>
      <c r="D28" s="115">
        <f t="shared" si="13"/>
        <v>0</v>
      </c>
      <c r="E28" s="115">
        <f t="shared" si="13"/>
        <v>0</v>
      </c>
      <c r="F28" s="115">
        <f t="shared" si="13"/>
        <v>0</v>
      </c>
      <c r="G28" s="115">
        <f t="shared" si="13"/>
        <v>0</v>
      </c>
      <c r="H28" s="115">
        <f t="shared" si="13"/>
        <v>0</v>
      </c>
      <c r="I28" s="115"/>
      <c r="L28" s="1" t="s">
        <v>142</v>
      </c>
      <c r="M28" s="115">
        <f t="shared" ref="M28:S28" si="14">IFERROR(M10/M19,0)</f>
        <v>0</v>
      </c>
      <c r="N28" s="115">
        <f t="shared" si="14"/>
        <v>0</v>
      </c>
      <c r="O28" s="115">
        <f t="shared" si="14"/>
        <v>0</v>
      </c>
      <c r="P28" s="115">
        <f t="shared" si="14"/>
        <v>0</v>
      </c>
      <c r="Q28" s="115">
        <f t="shared" si="14"/>
        <v>0</v>
      </c>
      <c r="R28" s="115">
        <f t="shared" si="14"/>
        <v>0</v>
      </c>
      <c r="S28" s="115">
        <f t="shared" si="14"/>
        <v>0</v>
      </c>
      <c r="T28" s="115"/>
    </row>
    <row r="29" spans="1:20" x14ac:dyDescent="0.25">
      <c r="A29" s="1" t="s">
        <v>143</v>
      </c>
      <c r="B29" s="115">
        <f t="shared" ref="B29:H29" si="15">IFERROR(B11/B20,0)</f>
        <v>0</v>
      </c>
      <c r="C29" s="115">
        <f t="shared" si="15"/>
        <v>0</v>
      </c>
      <c r="D29" s="115">
        <f t="shared" si="15"/>
        <v>3.3834118426542582E-2</v>
      </c>
      <c r="E29" s="115">
        <f t="shared" si="15"/>
        <v>0</v>
      </c>
      <c r="F29" s="115">
        <f t="shared" si="15"/>
        <v>0</v>
      </c>
      <c r="G29" s="115">
        <f t="shared" si="15"/>
        <v>0</v>
      </c>
      <c r="H29" s="115">
        <f t="shared" si="15"/>
        <v>0</v>
      </c>
      <c r="I29" s="115">
        <f t="shared" si="7"/>
        <v>3.3834118426542582E-2</v>
      </c>
      <c r="L29" s="1" t="s">
        <v>143</v>
      </c>
      <c r="M29" s="115">
        <f t="shared" ref="M29:S29" si="16">IFERROR(M11/M20,0)</f>
        <v>0</v>
      </c>
      <c r="N29" s="115">
        <f t="shared" si="16"/>
        <v>0</v>
      </c>
      <c r="O29" s="115">
        <f t="shared" si="16"/>
        <v>0</v>
      </c>
      <c r="P29" s="115">
        <f t="shared" si="16"/>
        <v>0</v>
      </c>
      <c r="Q29" s="115">
        <f t="shared" si="16"/>
        <v>0</v>
      </c>
      <c r="R29" s="115">
        <f t="shared" si="16"/>
        <v>0</v>
      </c>
      <c r="S29" s="115">
        <f t="shared" si="16"/>
        <v>0</v>
      </c>
      <c r="T29" s="115"/>
    </row>
    <row r="33" spans="1:20" ht="18.75" x14ac:dyDescent="0.3">
      <c r="A33" s="273" t="s">
        <v>146</v>
      </c>
      <c r="B33" s="273"/>
      <c r="C33" s="273"/>
      <c r="D33" s="273"/>
      <c r="E33" s="273"/>
      <c r="F33" s="273"/>
      <c r="G33" s="273"/>
      <c r="H33" s="273"/>
      <c r="I33" s="135"/>
      <c r="L33" s="273" t="s">
        <v>146</v>
      </c>
      <c r="M33" s="273"/>
      <c r="N33" s="273"/>
      <c r="O33" s="273"/>
      <c r="P33" s="273"/>
      <c r="Q33" s="273"/>
      <c r="R33" s="273"/>
      <c r="S33" s="273"/>
      <c r="T33" s="135"/>
    </row>
    <row r="34" spans="1:20" ht="30" x14ac:dyDescent="0.25">
      <c r="A34" s="6" t="s">
        <v>125</v>
      </c>
      <c r="B34" s="8" t="s">
        <v>126</v>
      </c>
      <c r="C34" s="8" t="s">
        <v>127</v>
      </c>
      <c r="D34" s="8" t="s">
        <v>128</v>
      </c>
      <c r="E34" s="8" t="s">
        <v>129</v>
      </c>
      <c r="F34" s="8" t="s">
        <v>130</v>
      </c>
      <c r="G34" s="8" t="s">
        <v>131</v>
      </c>
      <c r="H34" s="8" t="s">
        <v>132</v>
      </c>
      <c r="I34" s="7" t="s">
        <v>133</v>
      </c>
      <c r="L34" s="6" t="s">
        <v>125</v>
      </c>
      <c r="M34" s="8" t="s">
        <v>126</v>
      </c>
      <c r="N34" s="8" t="s">
        <v>127</v>
      </c>
      <c r="O34" s="8" t="s">
        <v>128</v>
      </c>
      <c r="P34" s="8" t="s">
        <v>129</v>
      </c>
      <c r="Q34" s="8" t="s">
        <v>130</v>
      </c>
      <c r="R34" s="8" t="s">
        <v>131</v>
      </c>
      <c r="S34" s="8" t="s">
        <v>132</v>
      </c>
      <c r="T34" s="7" t="s">
        <v>133</v>
      </c>
    </row>
    <row r="35" spans="1:20" x14ac:dyDescent="0.25">
      <c r="A35" s="117" t="s">
        <v>134</v>
      </c>
      <c r="B35" s="73">
        <f>'Raw data JRC Other'!W70</f>
        <v>2803879</v>
      </c>
      <c r="C35" s="73">
        <f>'Raw data JRC Other'!W49</f>
        <v>1620183</v>
      </c>
      <c r="D35" s="73">
        <f>'Raw data JRC Other'!W48+'Raw data JRC Other'!W52</f>
        <v>147691960</v>
      </c>
      <c r="E35" s="73">
        <f>'Raw data JRC Other'!W51</f>
        <v>119446599</v>
      </c>
      <c r="F35" s="73">
        <f>'Raw data JRC Other'!W62</f>
        <v>1844143</v>
      </c>
      <c r="G35" s="73">
        <f>'Raw data JRC Other'!W47</f>
        <v>7874290</v>
      </c>
      <c r="H35" s="73">
        <f>'Raw data JRC Other'!W45-SUM(Calculations!B35:G35)</f>
        <v>41503</v>
      </c>
      <c r="I35" s="136">
        <f>SUM(B35:H35)</f>
        <v>281322557</v>
      </c>
      <c r="L35" s="117" t="s">
        <v>134</v>
      </c>
      <c r="M35" s="73">
        <f>'Raw data JRC Other'!W134</f>
        <v>384830</v>
      </c>
      <c r="N35" s="73">
        <f>'Raw data JRC Other'!W113</f>
        <v>174724</v>
      </c>
      <c r="O35" s="73">
        <f>'Raw data JRC Other'!W112+'Raw data JRC Other'!W116</f>
        <v>2441501</v>
      </c>
      <c r="P35" s="73">
        <f>'Raw data JRC Other'!W115</f>
        <v>29427123</v>
      </c>
      <c r="Q35" s="73">
        <f>'Raw data JRC Other'!W126</f>
        <v>220122</v>
      </c>
      <c r="R35" s="73">
        <f>'Raw data JRC Other'!W111</f>
        <v>292463</v>
      </c>
      <c r="S35" s="73">
        <f>'Raw data JRC Other'!W109-SUM(Calculations!M35:R35)</f>
        <v>5789</v>
      </c>
      <c r="T35" s="136">
        <f>SUM(M35:S35)</f>
        <v>32946552</v>
      </c>
    </row>
    <row r="36" spans="1:20" x14ac:dyDescent="0.25">
      <c r="A36" s="117" t="s">
        <v>136</v>
      </c>
      <c r="B36" s="73">
        <f>'Raw data JRC Other'!W100</f>
        <v>12983</v>
      </c>
      <c r="C36" s="73">
        <f>'Raw data JRC Other'!W82</f>
        <v>51231</v>
      </c>
      <c r="D36" s="73">
        <f>'Raw data JRC Other'!W81+'Raw data JRC Other'!W84</f>
        <v>3776</v>
      </c>
      <c r="E36" s="73">
        <f>'Raw data JRC Other'!W83</f>
        <v>739026</v>
      </c>
      <c r="F36" s="73">
        <f>'Raw data JRC Other'!W93</f>
        <v>2766</v>
      </c>
      <c r="G36" s="73">
        <f>'Raw data JRC Other'!W80</f>
        <v>1832</v>
      </c>
      <c r="H36" s="73">
        <f>'Raw data JRC Other'!W78-SUM(Calculations!B36:G36)</f>
        <v>15</v>
      </c>
      <c r="I36" s="136">
        <f t="shared" ref="I36:I40" si="17">SUM(B36:H36)</f>
        <v>811629</v>
      </c>
      <c r="L36" s="117" t="s">
        <v>136</v>
      </c>
      <c r="M36" s="73">
        <f>'Raw data JRC Other'!W153+'Raw data JRC Other'!W172</f>
        <v>10</v>
      </c>
      <c r="N36" s="73">
        <f>'Raw data JRC Other'!W146+'Raw data JRC Other'!W165</f>
        <v>868</v>
      </c>
      <c r="O36" s="73">
        <f>'Raw data JRC Other'!W145+'Raw data JRC Other'!W164</f>
        <v>80</v>
      </c>
      <c r="P36" s="73">
        <f>'Raw data JRC Other'!W144+'Raw data JRC Other'!W163</f>
        <v>7006298</v>
      </c>
      <c r="Q36" s="73">
        <v>0</v>
      </c>
      <c r="R36" s="73">
        <v>0</v>
      </c>
      <c r="S36" s="73">
        <f>'Raw data JRC Other'!W142+'Raw data JRC Other'!W161-SUM(Calculations!M36:R36)</f>
        <v>192</v>
      </c>
      <c r="T36" s="136">
        <f t="shared" ref="T36:T40" si="18">SUM(M36:S36)</f>
        <v>7007448</v>
      </c>
    </row>
    <row r="37" spans="1:20" x14ac:dyDescent="0.25">
      <c r="A37" s="69" t="s">
        <v>138</v>
      </c>
      <c r="B37" s="73">
        <f>B17</f>
        <v>0</v>
      </c>
      <c r="C37" s="73">
        <f t="shared" ref="C37:H37" si="19">C17</f>
        <v>0</v>
      </c>
      <c r="D37" s="73">
        <f t="shared" si="19"/>
        <v>0</v>
      </c>
      <c r="E37" s="73">
        <f t="shared" si="19"/>
        <v>4828.8394913743059</v>
      </c>
      <c r="F37" s="73">
        <f t="shared" si="19"/>
        <v>0</v>
      </c>
      <c r="G37" s="73">
        <f t="shared" si="19"/>
        <v>0</v>
      </c>
      <c r="H37" s="73">
        <f t="shared" si="19"/>
        <v>0</v>
      </c>
      <c r="I37" s="136">
        <f t="shared" si="17"/>
        <v>4828.8394913743059</v>
      </c>
      <c r="J37" s="129" t="s">
        <v>147</v>
      </c>
      <c r="L37" s="69" t="s">
        <v>138</v>
      </c>
      <c r="M37" s="114">
        <v>0</v>
      </c>
      <c r="N37" s="73">
        <f t="shared" ref="N37:S37" si="20">N17</f>
        <v>0</v>
      </c>
      <c r="O37" s="73">
        <f t="shared" si="20"/>
        <v>0</v>
      </c>
      <c r="P37" s="73">
        <f>'Raw data JRC Aircraft'!B35</f>
        <v>165.67674900357699</v>
      </c>
      <c r="Q37" s="73">
        <f t="shared" si="20"/>
        <v>0</v>
      </c>
      <c r="R37" s="73">
        <f t="shared" si="20"/>
        <v>0</v>
      </c>
      <c r="S37" s="73">
        <f t="shared" si="20"/>
        <v>0</v>
      </c>
      <c r="T37" s="136">
        <f>SUM(N37:S37)</f>
        <v>165.67674900357699</v>
      </c>
    </row>
    <row r="38" spans="1:20" x14ac:dyDescent="0.25">
      <c r="A38" s="117" t="s">
        <v>140</v>
      </c>
      <c r="B38" s="73">
        <f>'Raw data JRC Other'!W185+'Raw data JRC Other'!W186+'Raw data JRC Other'!W187</f>
        <v>24078</v>
      </c>
      <c r="C38" s="73">
        <v>0</v>
      </c>
      <c r="D38" s="73">
        <v>0</v>
      </c>
      <c r="E38" s="73">
        <f>'Raw data JRC Other'!W184</f>
        <v>4539</v>
      </c>
      <c r="F38" s="73">
        <v>0</v>
      </c>
      <c r="G38" s="73">
        <v>0</v>
      </c>
      <c r="H38" s="73">
        <v>0</v>
      </c>
      <c r="I38" s="136">
        <f t="shared" si="17"/>
        <v>28617</v>
      </c>
      <c r="L38" s="117" t="s">
        <v>140</v>
      </c>
      <c r="M38" s="73">
        <f>'Raw data JRC Other'!W190</f>
        <v>4782</v>
      </c>
      <c r="N38" s="73">
        <v>0</v>
      </c>
      <c r="O38" s="73">
        <v>0</v>
      </c>
      <c r="P38" s="73">
        <f>'Raw data JRC Other'!W189</f>
        <v>1694</v>
      </c>
      <c r="Q38" s="73">
        <v>0</v>
      </c>
      <c r="R38" s="73">
        <v>0</v>
      </c>
      <c r="S38" s="73">
        <v>0</v>
      </c>
      <c r="T38" s="136">
        <f t="shared" si="18"/>
        <v>6476</v>
      </c>
    </row>
    <row r="39" spans="1:20" x14ac:dyDescent="0.25">
      <c r="A39" s="1" t="s">
        <v>142</v>
      </c>
      <c r="B39" s="73">
        <v>0</v>
      </c>
      <c r="C39" s="73">
        <v>0</v>
      </c>
      <c r="D39" s="73">
        <v>0</v>
      </c>
      <c r="E39" s="73">
        <v>0</v>
      </c>
      <c r="F39" s="73">
        <v>0</v>
      </c>
      <c r="G39" s="73">
        <v>0</v>
      </c>
      <c r="H39" s="73">
        <v>0</v>
      </c>
      <c r="I39" s="136">
        <f t="shared" si="17"/>
        <v>0</v>
      </c>
      <c r="L39" s="1" t="s">
        <v>142</v>
      </c>
      <c r="M39" s="73">
        <v>0</v>
      </c>
      <c r="N39" s="73">
        <v>0</v>
      </c>
      <c r="O39" s="73">
        <v>0</v>
      </c>
      <c r="P39" s="73">
        <v>0</v>
      </c>
      <c r="Q39" s="73">
        <v>0</v>
      </c>
      <c r="R39" s="73">
        <v>0</v>
      </c>
      <c r="S39" s="73">
        <v>0</v>
      </c>
      <c r="T39" s="136">
        <f t="shared" si="18"/>
        <v>0</v>
      </c>
    </row>
    <row r="40" spans="1:20" x14ac:dyDescent="0.25">
      <c r="A40" s="117" t="s">
        <v>143</v>
      </c>
      <c r="B40" s="73">
        <f>'Raw data JRC Other'!W39</f>
        <v>3519701</v>
      </c>
      <c r="C40" s="73">
        <v>0</v>
      </c>
      <c r="D40" s="73">
        <f>'Raw data JRC Other'!W34</f>
        <v>39549864</v>
      </c>
      <c r="E40" s="73">
        <f>'Raw data JRC Other'!W35</f>
        <v>0</v>
      </c>
      <c r="F40" s="73">
        <f>'Raw data JRC Other'!W37</f>
        <v>0</v>
      </c>
      <c r="G40" s="73">
        <v>0</v>
      </c>
      <c r="H40" s="73">
        <f>'Raw data JRC Other'!W32-SUM(Calculations!B40:G40)</f>
        <v>0</v>
      </c>
      <c r="I40" s="136">
        <f t="shared" si="17"/>
        <v>43069565</v>
      </c>
      <c r="L40" s="117" t="s">
        <v>143</v>
      </c>
      <c r="M40" s="73">
        <v>0</v>
      </c>
      <c r="N40" s="73">
        <v>0</v>
      </c>
      <c r="O40" s="73">
        <v>0</v>
      </c>
      <c r="P40" s="73">
        <v>0</v>
      </c>
      <c r="Q40" s="73">
        <v>0</v>
      </c>
      <c r="R40" s="73">
        <v>0</v>
      </c>
      <c r="S40" s="73">
        <v>0</v>
      </c>
      <c r="T40" s="136">
        <f t="shared" si="18"/>
        <v>0</v>
      </c>
    </row>
    <row r="43" spans="1:20" ht="18.75" x14ac:dyDescent="0.3">
      <c r="A43" s="273" t="s">
        <v>148</v>
      </c>
      <c r="B43" s="273"/>
      <c r="C43" s="273"/>
      <c r="D43" s="273"/>
      <c r="E43" s="273"/>
      <c r="F43" s="273"/>
      <c r="G43" s="273"/>
      <c r="H43" s="273"/>
      <c r="I43" s="135"/>
      <c r="L43" s="273" t="s">
        <v>148</v>
      </c>
      <c r="M43" s="273"/>
      <c r="N43" s="273"/>
      <c r="O43" s="273"/>
      <c r="P43" s="273"/>
      <c r="Q43" s="273"/>
      <c r="R43" s="273"/>
      <c r="S43" s="273"/>
      <c r="T43" s="135"/>
    </row>
    <row r="44" spans="1:20" ht="30" x14ac:dyDescent="0.25">
      <c r="A44" s="6" t="s">
        <v>125</v>
      </c>
      <c r="B44" s="8" t="s">
        <v>126</v>
      </c>
      <c r="C44" s="8" t="s">
        <v>127</v>
      </c>
      <c r="D44" s="8" t="s">
        <v>128</v>
      </c>
      <c r="E44" s="8" t="s">
        <v>129</v>
      </c>
      <c r="F44" s="8" t="s">
        <v>130</v>
      </c>
      <c r="G44" s="8" t="s">
        <v>131</v>
      </c>
      <c r="H44" s="8" t="s">
        <v>132</v>
      </c>
      <c r="I44" s="7" t="s">
        <v>133</v>
      </c>
      <c r="L44" s="6" t="s">
        <v>125</v>
      </c>
      <c r="M44" s="8" t="s">
        <v>126</v>
      </c>
      <c r="N44" s="8" t="s">
        <v>127</v>
      </c>
      <c r="O44" s="8" t="s">
        <v>128</v>
      </c>
      <c r="P44" s="8" t="s">
        <v>129</v>
      </c>
      <c r="Q44" s="8" t="s">
        <v>130</v>
      </c>
      <c r="R44" s="8" t="s">
        <v>131</v>
      </c>
      <c r="S44" s="8" t="s">
        <v>132</v>
      </c>
      <c r="T44" s="7" t="s">
        <v>133</v>
      </c>
    </row>
    <row r="45" spans="1:20" x14ac:dyDescent="0.25">
      <c r="A45" s="131" t="s">
        <v>134</v>
      </c>
      <c r="B45" s="73">
        <f>IDEES2021_TrRoad_tech!H12</f>
        <v>2035441</v>
      </c>
      <c r="C45" s="73">
        <f>IDEES2021_TrRoad_tech!H10</f>
        <v>1326093</v>
      </c>
      <c r="D45" s="73">
        <f>IDEES2021_TrRoad_tech!H7</f>
        <v>136334311</v>
      </c>
      <c r="E45" s="73">
        <f>IDEES2021_TrRoad_tech!H8</f>
        <v>104152218</v>
      </c>
      <c r="F45" s="73">
        <f>IDEES2021_TrRoad_tech!H11</f>
        <v>1900038</v>
      </c>
      <c r="G45" s="73">
        <f>IDEES2021_TrRoad_tech!H9</f>
        <v>8160425</v>
      </c>
      <c r="H45" s="73">
        <v>0</v>
      </c>
      <c r="I45" s="136">
        <f>SUM(B45:H45)</f>
        <v>253908526</v>
      </c>
      <c r="L45" s="131" t="s">
        <v>134</v>
      </c>
      <c r="M45" s="73">
        <f>IDEES2021_TrRoad_tech!H25</f>
        <v>167305</v>
      </c>
      <c r="N45" s="73">
        <f>IDEES2021_TrRoad_tech!H24</f>
        <v>172080</v>
      </c>
      <c r="O45" s="73">
        <f>IDEES2021_TrRoad_tech!H21</f>
        <v>2025326</v>
      </c>
      <c r="P45" s="73">
        <f>IDEES2021_TrRoad_tech!H22</f>
        <v>25445973</v>
      </c>
      <c r="Q45" s="73">
        <v>0</v>
      </c>
      <c r="R45" s="73">
        <f>IDEES2021_TrRoad_tech!H23</f>
        <v>308078</v>
      </c>
      <c r="S45" s="73">
        <v>0</v>
      </c>
      <c r="T45" s="136">
        <f t="shared" ref="T45:T50" si="21">SUM(M45:S45)</f>
        <v>28118762</v>
      </c>
    </row>
    <row r="46" spans="1:20" x14ac:dyDescent="0.25">
      <c r="A46" s="131" t="s">
        <v>136</v>
      </c>
      <c r="B46" s="73">
        <f>IDEES2021_TrRoad_tech!H18</f>
        <v>10787</v>
      </c>
      <c r="C46" s="73">
        <f>IDEES2021_TrRoad_tech!H17</f>
        <v>41157</v>
      </c>
      <c r="D46" s="73">
        <f>IDEES2021_TrRoad_tech!H14</f>
        <v>4506</v>
      </c>
      <c r="E46" s="73">
        <f>IDEES2021_TrRoad_tech!H15</f>
        <v>611121</v>
      </c>
      <c r="F46" s="73">
        <v>0</v>
      </c>
      <c r="G46" s="73">
        <f>IDEES2021_TrRoad_tech!H16</f>
        <v>1804</v>
      </c>
      <c r="H46" s="73">
        <v>0</v>
      </c>
      <c r="I46" s="136">
        <f t="shared" ref="I46:I50" si="22">SUM(B46:H46)</f>
        <v>669375</v>
      </c>
      <c r="L46" s="131" t="s">
        <v>136</v>
      </c>
      <c r="M46" s="73">
        <v>0</v>
      </c>
      <c r="N46" s="73">
        <v>0</v>
      </c>
      <c r="O46" s="73">
        <v>0</v>
      </c>
      <c r="P46" s="73">
        <f>IDEES2021_TrRoad_tech!H26</f>
        <v>5757605</v>
      </c>
      <c r="Q46" s="73">
        <f t="shared" ref="Q46:R46" si="23">Q36*(1-Q25)</f>
        <v>0</v>
      </c>
      <c r="R46" s="73">
        <f t="shared" si="23"/>
        <v>0</v>
      </c>
      <c r="S46" s="73">
        <v>0</v>
      </c>
      <c r="T46" s="136">
        <f t="shared" si="21"/>
        <v>5757605</v>
      </c>
    </row>
    <row r="47" spans="1:20" x14ac:dyDescent="0.25">
      <c r="A47" s="131" t="s">
        <v>138</v>
      </c>
      <c r="B47" s="73">
        <f t="shared" ref="B47:H47" si="24">B37*(1-B26)</f>
        <v>0</v>
      </c>
      <c r="C47" s="73">
        <f t="shared" si="24"/>
        <v>0</v>
      </c>
      <c r="D47" s="73">
        <f t="shared" si="24"/>
        <v>0</v>
      </c>
      <c r="E47" s="73">
        <f>(E37-E8)*SUM(IDEES2021_TrAvia_act!W45:W46)/SUM(IDEES2021_TrAvia_act!Q45:Q46)</f>
        <v>4248.026038533786</v>
      </c>
      <c r="F47" s="73">
        <f t="shared" si="24"/>
        <v>0</v>
      </c>
      <c r="G47" s="73">
        <f t="shared" si="24"/>
        <v>0</v>
      </c>
      <c r="H47" s="73">
        <f t="shared" si="24"/>
        <v>0</v>
      </c>
      <c r="I47" s="136">
        <f t="shared" si="22"/>
        <v>4248.026038533786</v>
      </c>
      <c r="L47" s="131" t="s">
        <v>138</v>
      </c>
      <c r="M47" s="73">
        <f t="shared" ref="M47:S47" si="25">M37*(1-M26)</f>
        <v>0</v>
      </c>
      <c r="N47" s="73">
        <f t="shared" si="25"/>
        <v>0</v>
      </c>
      <c r="O47" s="73">
        <f t="shared" si="25"/>
        <v>0</v>
      </c>
      <c r="P47" s="73">
        <f>P37*(1-P26)*SUM(IDEES2021_TrAvia_act!W49:W50)/SUM(IDEES2021_TrAvia_act!Q49:Q50)</f>
        <v>174.84426506184295</v>
      </c>
      <c r="Q47" s="73">
        <f t="shared" si="25"/>
        <v>0</v>
      </c>
      <c r="R47" s="73">
        <f t="shared" si="25"/>
        <v>0</v>
      </c>
      <c r="S47" s="73">
        <f t="shared" si="25"/>
        <v>0</v>
      </c>
      <c r="T47" s="136">
        <f t="shared" si="21"/>
        <v>174.84426506184295</v>
      </c>
    </row>
    <row r="48" spans="1:20" x14ac:dyDescent="0.25">
      <c r="A48" s="131" t="s">
        <v>140</v>
      </c>
      <c r="B48" s="73">
        <f>SUM(IDEES2021_TrRail_act!W27,IDEES2021_TrRail_act!W30,IDEES2021_TrRail_act!W31)</f>
        <v>22673.915249000001</v>
      </c>
      <c r="C48" s="73">
        <f t="shared" ref="C48:H48" si="26">C38*(1-C27)</f>
        <v>0</v>
      </c>
      <c r="D48" s="73">
        <f t="shared" si="26"/>
        <v>0</v>
      </c>
      <c r="E48" s="73">
        <f>IDEES2021_TrRail_act!W29</f>
        <v>3717.3778190000007</v>
      </c>
      <c r="F48" s="73">
        <f t="shared" si="26"/>
        <v>0</v>
      </c>
      <c r="G48" s="73">
        <f t="shared" si="26"/>
        <v>0</v>
      </c>
      <c r="H48" s="73">
        <f t="shared" si="26"/>
        <v>0</v>
      </c>
      <c r="I48" s="136">
        <f t="shared" si="22"/>
        <v>26391.293068000003</v>
      </c>
      <c r="L48" s="131" t="s">
        <v>140</v>
      </c>
      <c r="M48" s="73">
        <f>IDEES2021_TrRail_act!W34</f>
        <v>3470.6318039999996</v>
      </c>
      <c r="N48" s="73">
        <f t="shared" ref="N48:S48" si="27">N38*(1-N27)</f>
        <v>0</v>
      </c>
      <c r="O48" s="73">
        <f t="shared" si="27"/>
        <v>0</v>
      </c>
      <c r="P48" s="73">
        <f>IDEES2021_TrRail_act!W33</f>
        <v>652.39031099999988</v>
      </c>
      <c r="Q48" s="73">
        <f t="shared" si="27"/>
        <v>0</v>
      </c>
      <c r="R48" s="73">
        <f t="shared" si="27"/>
        <v>0</v>
      </c>
      <c r="S48" s="73">
        <f t="shared" si="27"/>
        <v>0</v>
      </c>
      <c r="T48" s="136">
        <f t="shared" si="21"/>
        <v>4123.0221149999998</v>
      </c>
    </row>
    <row r="49" spans="1:20" x14ac:dyDescent="0.25">
      <c r="A49" s="131" t="s">
        <v>142</v>
      </c>
      <c r="B49" s="73">
        <f t="shared" ref="B49:H49" si="28">B39*(1-B28)</f>
        <v>0</v>
      </c>
      <c r="C49" s="73">
        <f t="shared" si="28"/>
        <v>0</v>
      </c>
      <c r="D49" s="73">
        <f t="shared" si="28"/>
        <v>0</v>
      </c>
      <c r="E49" s="73">
        <f t="shared" si="28"/>
        <v>0</v>
      </c>
      <c r="F49" s="73">
        <f t="shared" si="28"/>
        <v>0</v>
      </c>
      <c r="G49" s="73">
        <f t="shared" si="28"/>
        <v>0</v>
      </c>
      <c r="H49" s="73">
        <f t="shared" si="28"/>
        <v>0</v>
      </c>
      <c r="I49" s="136">
        <f t="shared" si="22"/>
        <v>0</v>
      </c>
      <c r="L49" s="131" t="s">
        <v>142</v>
      </c>
      <c r="M49" s="73">
        <f t="shared" ref="M49:S49" si="29">M39*(1-M28)</f>
        <v>0</v>
      </c>
      <c r="N49" s="73">
        <f t="shared" si="29"/>
        <v>0</v>
      </c>
      <c r="O49" s="73">
        <f t="shared" si="29"/>
        <v>0</v>
      </c>
      <c r="P49" s="73">
        <f t="shared" si="29"/>
        <v>0</v>
      </c>
      <c r="Q49" s="73">
        <f t="shared" si="29"/>
        <v>0</v>
      </c>
      <c r="R49" s="73">
        <f t="shared" si="29"/>
        <v>0</v>
      </c>
      <c r="S49" s="73">
        <f t="shared" si="29"/>
        <v>0</v>
      </c>
      <c r="T49" s="136">
        <f t="shared" si="21"/>
        <v>0</v>
      </c>
    </row>
    <row r="50" spans="1:20" x14ac:dyDescent="0.25">
      <c r="A50" s="131" t="s">
        <v>143</v>
      </c>
      <c r="B50" s="73">
        <f>IDEES2021_TrRoad_tech!H5*('Raw data JRC Other'!W39/'Raw data JRC Other'!W32)</f>
        <v>3164942.7734222766</v>
      </c>
      <c r="C50" s="73">
        <f t="shared" ref="C50:H50" si="30">C40*(1-C29)</f>
        <v>0</v>
      </c>
      <c r="D50" s="73">
        <f>IDEES2021_TrRoad_tech!H5*('Raw data JRC Other'!W33/'Raw data JRC Other'!W32)</f>
        <v>35563548.226577722</v>
      </c>
      <c r="E50" s="73">
        <f t="shared" si="30"/>
        <v>0</v>
      </c>
      <c r="F50" s="73">
        <f t="shared" si="30"/>
        <v>0</v>
      </c>
      <c r="G50" s="73">
        <f t="shared" si="30"/>
        <v>0</v>
      </c>
      <c r="H50" s="73">
        <f t="shared" si="30"/>
        <v>0</v>
      </c>
      <c r="I50" s="136">
        <f t="shared" si="22"/>
        <v>38728491</v>
      </c>
      <c r="L50" s="131" t="s">
        <v>143</v>
      </c>
      <c r="M50" s="73">
        <f t="shared" ref="M50:S50" si="31">M40*(1-M29)</f>
        <v>0</v>
      </c>
      <c r="N50" s="73">
        <f t="shared" si="31"/>
        <v>0</v>
      </c>
      <c r="O50" s="73">
        <f t="shared" si="31"/>
        <v>0</v>
      </c>
      <c r="P50" s="73">
        <f t="shared" si="31"/>
        <v>0</v>
      </c>
      <c r="Q50" s="73">
        <f t="shared" si="31"/>
        <v>0</v>
      </c>
      <c r="R50" s="73">
        <f t="shared" si="31"/>
        <v>0</v>
      </c>
      <c r="S50" s="73">
        <f t="shared" si="31"/>
        <v>0</v>
      </c>
      <c r="T50" s="136">
        <f t="shared" si="21"/>
        <v>0</v>
      </c>
    </row>
    <row r="53" spans="1:20" ht="18.75" x14ac:dyDescent="0.3">
      <c r="L53" s="137" t="s">
        <v>149</v>
      </c>
      <c r="M53" s="8" t="s">
        <v>126</v>
      </c>
      <c r="N53" s="8" t="s">
        <v>127</v>
      </c>
      <c r="O53" s="8" t="s">
        <v>128</v>
      </c>
      <c r="P53" s="8" t="s">
        <v>129</v>
      </c>
      <c r="Q53" s="8" t="s">
        <v>130</v>
      </c>
      <c r="R53" s="8" t="s">
        <v>131</v>
      </c>
      <c r="S53" s="8" t="s">
        <v>132</v>
      </c>
      <c r="T53" s="7" t="s">
        <v>133</v>
      </c>
    </row>
    <row r="54" spans="1:20" x14ac:dyDescent="0.25">
      <c r="L54" s="116" t="s">
        <v>150</v>
      </c>
      <c r="M54">
        <v>0</v>
      </c>
      <c r="N54">
        <v>0</v>
      </c>
      <c r="O54">
        <v>0</v>
      </c>
      <c r="P54">
        <f>JRC_2015_UK_Transports!Q293</f>
        <v>21.310651668275597</v>
      </c>
      <c r="Q54">
        <v>0</v>
      </c>
      <c r="R54">
        <v>0</v>
      </c>
      <c r="S54">
        <v>0</v>
      </c>
      <c r="T54">
        <f>P54</f>
        <v>21.310651668275597</v>
      </c>
    </row>
    <row r="55" spans="1:20" x14ac:dyDescent="0.25">
      <c r="L55" s="71" t="s">
        <v>151</v>
      </c>
      <c r="M55">
        <v>0</v>
      </c>
      <c r="N55">
        <v>0</v>
      </c>
      <c r="O55">
        <v>0</v>
      </c>
      <c r="P55">
        <f>JRC_2015_UE_Transports!Q294</f>
        <v>367.14488211210704</v>
      </c>
      <c r="Q55">
        <v>0</v>
      </c>
      <c r="R55">
        <v>0</v>
      </c>
      <c r="S55">
        <v>0</v>
      </c>
      <c r="T55">
        <f>P55</f>
        <v>367.14488211210704</v>
      </c>
    </row>
    <row r="56" spans="1:20" x14ac:dyDescent="0.25">
      <c r="L56" t="s">
        <v>145</v>
      </c>
      <c r="P56" s="132">
        <f>P54/P55</f>
        <v>5.8044256386415943E-2</v>
      </c>
    </row>
    <row r="57" spans="1:20" x14ac:dyDescent="0.25">
      <c r="L57" s="113" t="s">
        <v>152</v>
      </c>
      <c r="P57" s="36">
        <f>'Raw data JRC Other'!W222+'Raw data JRC Other'!W229+'Raw data JRC Other'!W238</f>
        <v>2603</v>
      </c>
    </row>
    <row r="58" spans="1:20" x14ac:dyDescent="0.25">
      <c r="L58" s="130" t="s">
        <v>153</v>
      </c>
      <c r="P58">
        <f>P57*(1-P56)</f>
        <v>2451.910800626159</v>
      </c>
      <c r="T58">
        <f>P58</f>
        <v>2451.910800626159</v>
      </c>
    </row>
  </sheetData>
  <mergeCells count="12">
    <mergeCell ref="L33:S33"/>
    <mergeCell ref="L43:S43"/>
    <mergeCell ref="A1:H2"/>
    <mergeCell ref="L1:S2"/>
    <mergeCell ref="L4:S4"/>
    <mergeCell ref="L13:S13"/>
    <mergeCell ref="L22:S22"/>
    <mergeCell ref="A4:H4"/>
    <mergeCell ref="A33:H33"/>
    <mergeCell ref="A43:H43"/>
    <mergeCell ref="A13:H13"/>
    <mergeCell ref="A22:H22"/>
  </mergeCells>
  <pageMargins left="0.7" right="0.7" top="0.75" bottom="0.75" header="0.3" footer="0.3"/>
  <ignoredErrors>
    <ignoredError sqref="T37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89B30F10-D8D4-42D8-A216-DE34B9D88F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958747-05AB-4C5B-933F-03EB048ECE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6501B8-0259-48A1-9C13-881AE5763A57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Raw data JRC Aircraft</vt:lpstr>
      <vt:lpstr>Raw data JRC Other</vt:lpstr>
      <vt:lpstr>JRC_2015_UK_Transports</vt:lpstr>
      <vt:lpstr>JRC_2015_UE_Transports</vt:lpstr>
      <vt:lpstr>IDEES2021_TrRoad_tech</vt:lpstr>
      <vt:lpstr>IDEES2021_TrAvia_act</vt:lpstr>
      <vt:lpstr>IDEES2021_TrRail_act</vt:lpstr>
      <vt:lpstr>Calculations</vt:lpstr>
      <vt:lpstr>SYVbT-passenger</vt:lpstr>
      <vt:lpstr>SYVbT-freight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Dan O'Brien</cp:lastModifiedBy>
  <cp:revision/>
  <dcterms:created xsi:type="dcterms:W3CDTF">2023-10-23T08:54:32Z</dcterms:created>
  <dcterms:modified xsi:type="dcterms:W3CDTF">2024-08-27T14:53:22Z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